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C:\Users\Pichau\Desktop\Mariana\Ubiretama\Etapa 2\"/>
    </mc:Choice>
  </mc:AlternateContent>
  <xr:revisionPtr revIDLastSave="0" documentId="13_ncr:1_{E42E40E3-0E12-4E60-9516-866FD04680DB}" xr6:coauthVersionLast="47" xr6:coauthVersionMax="47" xr10:uidLastSave="{00000000-0000-0000-0000-000000000000}"/>
  <workbookProtection workbookPassword="9CBD" lockStructure="1"/>
  <bookViews>
    <workbookView xWindow="-120" yWindow="-120" windowWidth="29040" windowHeight="15840" tabRatio="955" activeTab="1" xr2:uid="{00000000-000D-0000-FFFF-FFFF00000000}"/>
  </bookViews>
  <sheets>
    <sheet name="Especificações Técnicas" sheetId="1" r:id="rId1"/>
    <sheet name="Orçamento" sheetId="3" r:id="rId2"/>
    <sheet name="Orç.Resumo" sheetId="9" r:id="rId3"/>
    <sheet name="Cronograma" sheetId="5" r:id="rId4"/>
    <sheet name="Cronograma (2)" sheetId="10" r:id="rId5"/>
    <sheet name="Cronograma (3)" sheetId="11" r:id="rId6"/>
    <sheet name="Cronograma (4)" sheetId="12" r:id="rId7"/>
  </sheets>
  <definedNames>
    <definedName name="_xlnm.Print_Area" localSheetId="3">Cronograma!$B$1:$S$52</definedName>
    <definedName name="_xlnm.Print_Area" localSheetId="4">'Cronograma (2)'!$B$3:$Q$57</definedName>
    <definedName name="_xlnm.Print_Area" localSheetId="5">'Cronograma (3)'!$B$3:$Q$57</definedName>
    <definedName name="_xlnm.Print_Area" localSheetId="6">'Cronograma (4)'!$B$3:$Q$57</definedName>
    <definedName name="_xlnm.Print_Area" localSheetId="0">'Especificações Técnicas'!$A$4:$AO$297</definedName>
    <definedName name="_xlnm.Print_Area" localSheetId="1">Orçamento!$B$6:$H$195</definedName>
    <definedName name="_xlnm.Print_Titles" localSheetId="1">Orçamento!$22:$23</definedName>
  </definedNames>
  <calcPr calcId="181029"/>
</workbook>
</file>

<file path=xl/calcChain.xml><?xml version="1.0" encoding="utf-8"?>
<calcChain xmlns="http://schemas.openxmlformats.org/spreadsheetml/2006/main">
  <c r="G189" i="3" l="1"/>
  <c r="Q43" i="5"/>
  <c r="S42" i="5"/>
  <c r="Q42" i="5"/>
  <c r="M27" i="5"/>
  <c r="S12" i="5"/>
  <c r="K12" i="5"/>
  <c r="I12" i="5"/>
  <c r="G179" i="3"/>
  <c r="G184" i="3"/>
  <c r="G185" i="3"/>
  <c r="G186" i="3"/>
  <c r="G50" i="3"/>
  <c r="G27" i="3"/>
  <c r="G26" i="3"/>
  <c r="G34" i="3"/>
  <c r="G181" i="3" l="1"/>
  <c r="G96" i="3"/>
  <c r="G95" i="3" l="1"/>
  <c r="G116" i="3"/>
  <c r="G59" i="3"/>
  <c r="G60" i="3"/>
  <c r="G61" i="3"/>
  <c r="G74" i="3"/>
  <c r="G58" i="3" l="1"/>
  <c r="M8" i="10"/>
  <c r="G41" i="3"/>
  <c r="G40" i="3"/>
  <c r="G39" i="3"/>
  <c r="G38" i="3"/>
  <c r="G46" i="3"/>
  <c r="G168" i="3" l="1"/>
  <c r="G112" i="3"/>
  <c r="G113" i="3"/>
  <c r="G25" i="3"/>
  <c r="G28" i="3"/>
  <c r="G35" i="3"/>
  <c r="G36" i="3"/>
  <c r="G37" i="3"/>
  <c r="G45" i="3"/>
  <c r="G49" i="3"/>
  <c r="G51" i="3"/>
  <c r="G52" i="3"/>
  <c r="G53" i="3"/>
  <c r="G56" i="3"/>
  <c r="G57" i="3"/>
  <c r="G63" i="3"/>
  <c r="G64" i="3"/>
  <c r="E20" i="5" s="1"/>
  <c r="G67" i="3"/>
  <c r="G68" i="3"/>
  <c r="G71" i="3"/>
  <c r="G72" i="3"/>
  <c r="G73" i="3"/>
  <c r="G77" i="3"/>
  <c r="G78" i="3"/>
  <c r="G79" i="3"/>
  <c r="G85" i="3"/>
  <c r="G86" i="3"/>
  <c r="G87" i="3"/>
  <c r="G89" i="3"/>
  <c r="G91" i="3"/>
  <c r="G94" i="3"/>
  <c r="G98" i="3"/>
  <c r="G99" i="3"/>
  <c r="G100" i="3"/>
  <c r="G102" i="3"/>
  <c r="G103" i="3"/>
  <c r="G104" i="3"/>
  <c r="G105" i="3"/>
  <c r="G106" i="3"/>
  <c r="G109" i="3"/>
  <c r="G110" i="3"/>
  <c r="G115" i="3"/>
  <c r="G118" i="3"/>
  <c r="G119" i="3"/>
  <c r="G120" i="3"/>
  <c r="G122" i="3"/>
  <c r="G123" i="3"/>
  <c r="G126" i="3"/>
  <c r="G127" i="3"/>
  <c r="G129" i="3"/>
  <c r="G145" i="3"/>
  <c r="E41" i="5" s="1"/>
  <c r="G153" i="3"/>
  <c r="E42" i="5" s="1"/>
  <c r="G160" i="3"/>
  <c r="G166" i="3"/>
  <c r="G167" i="3"/>
  <c r="G169" i="3"/>
  <c r="G170" i="3"/>
  <c r="G171" i="3"/>
  <c r="G172" i="3"/>
  <c r="G173" i="3"/>
  <c r="G175" i="3"/>
  <c r="G176" i="3"/>
  <c r="G177" i="3"/>
  <c r="G178" i="3"/>
  <c r="G180" i="3"/>
  <c r="I17" i="5"/>
  <c r="K17" i="5" s="1"/>
  <c r="M17" i="5" s="1"/>
  <c r="O17" i="5" s="1"/>
  <c r="Q17" i="5" s="1"/>
  <c r="S17" i="5" s="1"/>
  <c r="G22" i="10" s="1"/>
  <c r="I22" i="10" s="1"/>
  <c r="K22" i="10" s="1"/>
  <c r="M22" i="10" s="1"/>
  <c r="O22" i="10" s="1"/>
  <c r="Q22" i="10" s="1"/>
  <c r="G22" i="11" s="1"/>
  <c r="I22" i="11" s="1"/>
  <c r="K22" i="11" s="1"/>
  <c r="M22" i="11" s="1"/>
  <c r="O22" i="11" s="1"/>
  <c r="Q22" i="11" s="1"/>
  <c r="G22" i="12" s="1"/>
  <c r="I22" i="12" s="1"/>
  <c r="K22" i="12" s="1"/>
  <c r="M22" i="12" s="1"/>
  <c r="O22" i="12" s="1"/>
  <c r="Q22" i="12" s="1"/>
  <c r="I13" i="5"/>
  <c r="K13" i="5" s="1"/>
  <c r="M13" i="5" s="1"/>
  <c r="O13" i="5" s="1"/>
  <c r="Q13" i="5" s="1"/>
  <c r="S13" i="5" s="1"/>
  <c r="G18" i="10" s="1"/>
  <c r="I18" i="10" s="1"/>
  <c r="K18" i="10" s="1"/>
  <c r="M18" i="10" s="1"/>
  <c r="O18" i="10" s="1"/>
  <c r="Q18" i="10" s="1"/>
  <c r="G18" i="11" s="1"/>
  <c r="I18" i="11" s="1"/>
  <c r="K18" i="11" s="1"/>
  <c r="M18" i="11" s="1"/>
  <c r="O18" i="11" s="1"/>
  <c r="Q18" i="11" s="1"/>
  <c r="G18" i="12" s="1"/>
  <c r="I18" i="12" s="1"/>
  <c r="K18" i="12" s="1"/>
  <c r="M18" i="12" s="1"/>
  <c r="O18" i="12" s="1"/>
  <c r="Q18" i="12" s="1"/>
  <c r="I42" i="5"/>
  <c r="K42" i="5" s="1"/>
  <c r="M42" i="5" s="1"/>
  <c r="O42" i="5" s="1"/>
  <c r="G47" i="10" s="1"/>
  <c r="I47" i="10" s="1"/>
  <c r="K47" i="10" s="1"/>
  <c r="M47" i="10" s="1"/>
  <c r="O47" i="10" s="1"/>
  <c r="Q47" i="10" s="1"/>
  <c r="G47" i="11" s="1"/>
  <c r="I47" i="11" s="1"/>
  <c r="K47" i="11" s="1"/>
  <c r="M47" i="11" s="1"/>
  <c r="O47" i="11" s="1"/>
  <c r="Q47" i="11" s="1"/>
  <c r="G47" i="12" s="1"/>
  <c r="I47" i="12" s="1"/>
  <c r="K47" i="12" s="1"/>
  <c r="M47" i="12" s="1"/>
  <c r="O47" i="12" s="1"/>
  <c r="Q47" i="12" s="1"/>
  <c r="I43" i="5"/>
  <c r="K43" i="5" s="1"/>
  <c r="M43" i="5" s="1"/>
  <c r="O43" i="5" s="1"/>
  <c r="S43" i="5" s="1"/>
  <c r="G48" i="10" s="1"/>
  <c r="I48" i="10" s="1"/>
  <c r="K48" i="10" s="1"/>
  <c r="M48" i="10" s="1"/>
  <c r="O48" i="10" s="1"/>
  <c r="Q48" i="10" s="1"/>
  <c r="G48" i="11" s="1"/>
  <c r="I48" i="11" s="1"/>
  <c r="K48" i="11" s="1"/>
  <c r="M48" i="11" s="1"/>
  <c r="O48" i="11" s="1"/>
  <c r="Q48" i="11" s="1"/>
  <c r="G48" i="12" s="1"/>
  <c r="I48" i="12" s="1"/>
  <c r="K48" i="12" s="1"/>
  <c r="M48" i="12" s="1"/>
  <c r="O48" i="12" s="1"/>
  <c r="Q48" i="12" s="1"/>
  <c r="I44" i="5"/>
  <c r="K44" i="5" s="1"/>
  <c r="M44" i="5" s="1"/>
  <c r="O44" i="5" s="1"/>
  <c r="Q44" i="5" s="1"/>
  <c r="I45" i="5"/>
  <c r="K45" i="5"/>
  <c r="M45" i="5" s="1"/>
  <c r="O45" i="5" s="1"/>
  <c r="Q45" i="5" s="1"/>
  <c r="S45" i="5" s="1"/>
  <c r="G50" i="10" s="1"/>
  <c r="I50" i="10" s="1"/>
  <c r="K50" i="10" s="1"/>
  <c r="M50" i="10" s="1"/>
  <c r="O50" i="10" s="1"/>
  <c r="Q50" i="10" s="1"/>
  <c r="G50" i="11" s="1"/>
  <c r="I50" i="11" s="1"/>
  <c r="K50" i="11" s="1"/>
  <c r="M50" i="11" s="1"/>
  <c r="O50" i="11" s="1"/>
  <c r="Q50" i="11" s="1"/>
  <c r="G50" i="12" s="1"/>
  <c r="I50" i="12" s="1"/>
  <c r="K50" i="12" s="1"/>
  <c r="M50" i="12" s="1"/>
  <c r="O50" i="12" s="1"/>
  <c r="Q50" i="12" s="1"/>
  <c r="I46" i="5"/>
  <c r="K46" i="5" s="1"/>
  <c r="M46" i="5" s="1"/>
  <c r="O46" i="5" s="1"/>
  <c r="Q46" i="5" s="1"/>
  <c r="S46" i="5" s="1"/>
  <c r="G51" i="10" s="1"/>
  <c r="I51" i="10" s="1"/>
  <c r="K51" i="10" s="1"/>
  <c r="M51" i="10" s="1"/>
  <c r="O51" i="10" s="1"/>
  <c r="Q51" i="10" s="1"/>
  <c r="G51" i="11" s="1"/>
  <c r="I51" i="11" s="1"/>
  <c r="K51" i="11" s="1"/>
  <c r="M51" i="11" s="1"/>
  <c r="O51" i="11" s="1"/>
  <c r="Q51" i="11" s="1"/>
  <c r="G51" i="12" s="1"/>
  <c r="I51" i="12" s="1"/>
  <c r="K51" i="12" s="1"/>
  <c r="M51" i="12" s="1"/>
  <c r="O51" i="12" s="1"/>
  <c r="Q51" i="12" s="1"/>
  <c r="I18" i="5"/>
  <c r="K18" i="5" s="1"/>
  <c r="M18" i="5" s="1"/>
  <c r="O18" i="5" s="1"/>
  <c r="Q18" i="5" s="1"/>
  <c r="S18" i="5" s="1"/>
  <c r="G23" i="10" s="1"/>
  <c r="I23" i="10" s="1"/>
  <c r="K23" i="10" s="1"/>
  <c r="M23" i="10" s="1"/>
  <c r="O23" i="10" s="1"/>
  <c r="Q23" i="10" s="1"/>
  <c r="G23" i="11" s="1"/>
  <c r="I23" i="11" s="1"/>
  <c r="K23" i="11" s="1"/>
  <c r="M23" i="11" s="1"/>
  <c r="O23" i="11" s="1"/>
  <c r="Q23" i="11" s="1"/>
  <c r="G23" i="12" s="1"/>
  <c r="I23" i="12" s="1"/>
  <c r="K23" i="12" s="1"/>
  <c r="M23" i="12" s="1"/>
  <c r="O23" i="12" s="1"/>
  <c r="Q23" i="12" s="1"/>
  <c r="I19" i="5"/>
  <c r="K19" i="5" s="1"/>
  <c r="M19" i="5" s="1"/>
  <c r="O19" i="5" s="1"/>
  <c r="Q19" i="5" s="1"/>
  <c r="S19" i="5" s="1"/>
  <c r="G24" i="10" s="1"/>
  <c r="I24" i="10" s="1"/>
  <c r="K24" i="10" s="1"/>
  <c r="M24" i="10" s="1"/>
  <c r="O24" i="10" s="1"/>
  <c r="Q24" i="10" s="1"/>
  <c r="G24" i="11" s="1"/>
  <c r="I24" i="11" s="1"/>
  <c r="K24" i="11" s="1"/>
  <c r="M24" i="11" s="1"/>
  <c r="O24" i="11" s="1"/>
  <c r="Q24" i="11" s="1"/>
  <c r="G24" i="12" s="1"/>
  <c r="I24" i="12" s="1"/>
  <c r="K24" i="12" s="1"/>
  <c r="M24" i="12" s="1"/>
  <c r="O24" i="12" s="1"/>
  <c r="Q24" i="12" s="1"/>
  <c r="M12" i="5"/>
  <c r="O12" i="5" s="1"/>
  <c r="Q12" i="5" s="1"/>
  <c r="G17" i="10" s="1"/>
  <c r="I17" i="10" s="1"/>
  <c r="K17" i="10" s="1"/>
  <c r="M17" i="10" s="1"/>
  <c r="O17" i="10" s="1"/>
  <c r="Q17" i="10" s="1"/>
  <c r="G17" i="11" s="1"/>
  <c r="I17" i="11" s="1"/>
  <c r="K17" i="11" s="1"/>
  <c r="M17" i="11" s="1"/>
  <c r="O17" i="11" s="1"/>
  <c r="Q17" i="11" s="1"/>
  <c r="G17" i="12" s="1"/>
  <c r="I17" i="12" s="1"/>
  <c r="K17" i="12" s="1"/>
  <c r="M17" i="12" s="1"/>
  <c r="O17" i="12" s="1"/>
  <c r="Q17" i="12" s="1"/>
  <c r="I14" i="5"/>
  <c r="K14" i="5" s="1"/>
  <c r="M14" i="5" s="1"/>
  <c r="O14" i="5" s="1"/>
  <c r="Q14" i="5" s="1"/>
  <c r="S14" i="5" s="1"/>
  <c r="G19" i="10" s="1"/>
  <c r="I19" i="10" s="1"/>
  <c r="K19" i="10" s="1"/>
  <c r="M19" i="10" s="1"/>
  <c r="O19" i="10" s="1"/>
  <c r="Q19" i="10" s="1"/>
  <c r="G19" i="11" s="1"/>
  <c r="I19" i="11" s="1"/>
  <c r="K19" i="11" s="1"/>
  <c r="M19" i="11" s="1"/>
  <c r="O19" i="11" s="1"/>
  <c r="Q19" i="11" s="1"/>
  <c r="G19" i="12" s="1"/>
  <c r="I19" i="12" s="1"/>
  <c r="K19" i="12" s="1"/>
  <c r="M19" i="12" s="1"/>
  <c r="O19" i="12" s="1"/>
  <c r="Q19" i="12" s="1"/>
  <c r="I16" i="5"/>
  <c r="K16" i="5" s="1"/>
  <c r="M16" i="5" s="1"/>
  <c r="O16" i="5" s="1"/>
  <c r="Q16" i="5" s="1"/>
  <c r="S16" i="5" s="1"/>
  <c r="G21" i="10" s="1"/>
  <c r="I21" i="10" s="1"/>
  <c r="K21" i="10" s="1"/>
  <c r="M21" i="10" s="1"/>
  <c r="O21" i="10" s="1"/>
  <c r="Q21" i="10" s="1"/>
  <c r="G21" i="11" s="1"/>
  <c r="I21" i="11" s="1"/>
  <c r="K21" i="11" s="1"/>
  <c r="M21" i="11" s="1"/>
  <c r="O21" i="11" s="1"/>
  <c r="Q21" i="11" s="1"/>
  <c r="G21" i="12" s="1"/>
  <c r="I21" i="12" s="1"/>
  <c r="K21" i="12" s="1"/>
  <c r="M21" i="12" s="1"/>
  <c r="O21" i="12" s="1"/>
  <c r="Q21" i="12" s="1"/>
  <c r="I20" i="5"/>
  <c r="K20" i="5" s="1"/>
  <c r="M20" i="5" s="1"/>
  <c r="O20" i="5" s="1"/>
  <c r="Q20" i="5" s="1"/>
  <c r="S20" i="5" s="1"/>
  <c r="G25" i="10" s="1"/>
  <c r="I25" i="10" s="1"/>
  <c r="K25" i="10" s="1"/>
  <c r="M25" i="10" s="1"/>
  <c r="O25" i="10" s="1"/>
  <c r="Q25" i="10" s="1"/>
  <c r="G25" i="11" s="1"/>
  <c r="I25" i="11" s="1"/>
  <c r="K25" i="11" s="1"/>
  <c r="M25" i="11" s="1"/>
  <c r="O25" i="11" s="1"/>
  <c r="Q25" i="11" s="1"/>
  <c r="G25" i="12" s="1"/>
  <c r="I25" i="12" s="1"/>
  <c r="K25" i="12" s="1"/>
  <c r="M25" i="12" s="1"/>
  <c r="O25" i="12" s="1"/>
  <c r="Q25" i="12" s="1"/>
  <c r="I21" i="5"/>
  <c r="K21" i="5" s="1"/>
  <c r="M21" i="5" s="1"/>
  <c r="O21" i="5" s="1"/>
  <c r="Q21" i="5" s="1"/>
  <c r="S21" i="5" s="1"/>
  <c r="G26" i="10" s="1"/>
  <c r="I26" i="10" s="1"/>
  <c r="K26" i="10" s="1"/>
  <c r="M26" i="10" s="1"/>
  <c r="O26" i="10" s="1"/>
  <c r="Q26" i="10" s="1"/>
  <c r="G26" i="11" s="1"/>
  <c r="I26" i="11" s="1"/>
  <c r="K26" i="11" s="1"/>
  <c r="M26" i="11" s="1"/>
  <c r="O26" i="11" s="1"/>
  <c r="Q26" i="11" s="1"/>
  <c r="G26" i="12" s="1"/>
  <c r="I26" i="12" s="1"/>
  <c r="K26" i="12" s="1"/>
  <c r="M26" i="12" s="1"/>
  <c r="O26" i="12" s="1"/>
  <c r="Q26" i="12" s="1"/>
  <c r="I23" i="5"/>
  <c r="K23" i="5" s="1"/>
  <c r="M23" i="5" s="1"/>
  <c r="O23" i="5" s="1"/>
  <c r="Q23" i="5" s="1"/>
  <c r="S23" i="5" s="1"/>
  <c r="G28" i="10" s="1"/>
  <c r="I28" i="10" s="1"/>
  <c r="K28" i="10" s="1"/>
  <c r="M28" i="10" s="1"/>
  <c r="O28" i="10" s="1"/>
  <c r="Q28" i="10" s="1"/>
  <c r="G28" i="11" s="1"/>
  <c r="I28" i="11" s="1"/>
  <c r="K28" i="11" s="1"/>
  <c r="M28" i="11" s="1"/>
  <c r="O28" i="11" s="1"/>
  <c r="Q28" i="11" s="1"/>
  <c r="G28" i="12" s="1"/>
  <c r="I28" i="12" s="1"/>
  <c r="K28" i="12" s="1"/>
  <c r="M28" i="12" s="1"/>
  <c r="O28" i="12" s="1"/>
  <c r="Q28" i="12" s="1"/>
  <c r="I24" i="5"/>
  <c r="K24" i="5" s="1"/>
  <c r="M24" i="5" s="1"/>
  <c r="O24" i="5" s="1"/>
  <c r="Q24" i="5" s="1"/>
  <c r="S24" i="5" s="1"/>
  <c r="G29" i="10" s="1"/>
  <c r="I29" i="10" s="1"/>
  <c r="K29" i="10" s="1"/>
  <c r="M29" i="10" s="1"/>
  <c r="O29" i="10" s="1"/>
  <c r="Q29" i="10" s="1"/>
  <c r="G29" i="11" s="1"/>
  <c r="I29" i="11" s="1"/>
  <c r="K29" i="11" s="1"/>
  <c r="M29" i="11" s="1"/>
  <c r="O29" i="11" s="1"/>
  <c r="Q29" i="11" s="1"/>
  <c r="G29" i="12" s="1"/>
  <c r="I29" i="12" s="1"/>
  <c r="K29" i="12" s="1"/>
  <c r="M29" i="12" s="1"/>
  <c r="O29" i="12" s="1"/>
  <c r="Q29" i="12" s="1"/>
  <c r="I25" i="5"/>
  <c r="K25" i="5" s="1"/>
  <c r="M25" i="5" s="1"/>
  <c r="O25" i="5" s="1"/>
  <c r="S25" i="5" s="1"/>
  <c r="G30" i="10" s="1"/>
  <c r="I30" i="10" s="1"/>
  <c r="K30" i="10" s="1"/>
  <c r="M30" i="10" s="1"/>
  <c r="O30" i="10" s="1"/>
  <c r="Q30" i="10" s="1"/>
  <c r="G30" i="11" s="1"/>
  <c r="I30" i="11" s="1"/>
  <c r="K30" i="11" s="1"/>
  <c r="M30" i="11" s="1"/>
  <c r="O30" i="11" s="1"/>
  <c r="Q30" i="11" s="1"/>
  <c r="G30" i="12" s="1"/>
  <c r="I30" i="12" s="1"/>
  <c r="K30" i="12" s="1"/>
  <c r="M30" i="12" s="1"/>
  <c r="O30" i="12" s="1"/>
  <c r="Q30" i="12" s="1"/>
  <c r="I27" i="5"/>
  <c r="K27" i="5" s="1"/>
  <c r="O27" i="5" s="1"/>
  <c r="Q27" i="5" s="1"/>
  <c r="S27" i="5" s="1"/>
  <c r="G32" i="10" s="1"/>
  <c r="I32" i="10" s="1"/>
  <c r="K32" i="10" s="1"/>
  <c r="M32" i="10" s="1"/>
  <c r="O32" i="10" s="1"/>
  <c r="Q32" i="10" s="1"/>
  <c r="G32" i="11" s="1"/>
  <c r="I32" i="11" s="1"/>
  <c r="K32" i="11" s="1"/>
  <c r="M32" i="11" s="1"/>
  <c r="O32" i="11" s="1"/>
  <c r="Q32" i="11" s="1"/>
  <c r="G32" i="12" s="1"/>
  <c r="I32" i="12" s="1"/>
  <c r="K32" i="12" s="1"/>
  <c r="M32" i="12" s="1"/>
  <c r="O32" i="12" s="1"/>
  <c r="Q32" i="12" s="1"/>
  <c r="I28" i="5"/>
  <c r="K28" i="5" s="1"/>
  <c r="M28" i="5" s="1"/>
  <c r="O28" i="5" s="1"/>
  <c r="Q28" i="5" s="1"/>
  <c r="S28" i="5" s="1"/>
  <c r="G33" i="10" s="1"/>
  <c r="I33" i="10" s="1"/>
  <c r="K33" i="10" s="1"/>
  <c r="M33" i="10" s="1"/>
  <c r="O33" i="10" s="1"/>
  <c r="Q33" i="10" s="1"/>
  <c r="G33" i="11" s="1"/>
  <c r="I33" i="11" s="1"/>
  <c r="K33" i="11" s="1"/>
  <c r="M33" i="11" s="1"/>
  <c r="O33" i="11" s="1"/>
  <c r="Q33" i="11" s="1"/>
  <c r="G33" i="12" s="1"/>
  <c r="I33" i="12" s="1"/>
  <c r="K33" i="12" s="1"/>
  <c r="M33" i="12" s="1"/>
  <c r="O33" i="12" s="1"/>
  <c r="Q33" i="12" s="1"/>
  <c r="I29" i="5"/>
  <c r="K29" i="5" s="1"/>
  <c r="M29" i="5" s="1"/>
  <c r="O29" i="5" s="1"/>
  <c r="Q29" i="5" s="1"/>
  <c r="S29" i="5" s="1"/>
  <c r="G34" i="10" s="1"/>
  <c r="I34" i="10" s="1"/>
  <c r="K34" i="10" s="1"/>
  <c r="M34" i="10" s="1"/>
  <c r="O34" i="10" s="1"/>
  <c r="Q34" i="10" s="1"/>
  <c r="G34" i="11" s="1"/>
  <c r="I34" i="11" s="1"/>
  <c r="K34" i="11" s="1"/>
  <c r="M34" i="11" s="1"/>
  <c r="O34" i="11" s="1"/>
  <c r="Q34" i="11" s="1"/>
  <c r="G34" i="12" s="1"/>
  <c r="I34" i="12" s="1"/>
  <c r="K34" i="12" s="1"/>
  <c r="M34" i="12" s="1"/>
  <c r="O34" i="12" s="1"/>
  <c r="Q34" i="12" s="1"/>
  <c r="I30" i="5"/>
  <c r="K30" i="5" s="1"/>
  <c r="M30" i="5" s="1"/>
  <c r="O30" i="5" s="1"/>
  <c r="Q30" i="5" s="1"/>
  <c r="S30" i="5" s="1"/>
  <c r="G35" i="10" s="1"/>
  <c r="I35" i="10" s="1"/>
  <c r="K35" i="10" s="1"/>
  <c r="M35" i="10" s="1"/>
  <c r="O35" i="10" s="1"/>
  <c r="Q35" i="10" s="1"/>
  <c r="G35" i="11" s="1"/>
  <c r="I35" i="11" s="1"/>
  <c r="K35" i="11" s="1"/>
  <c r="M35" i="11" s="1"/>
  <c r="O35" i="11" s="1"/>
  <c r="Q35" i="11" s="1"/>
  <c r="G35" i="12" s="1"/>
  <c r="I35" i="12" s="1"/>
  <c r="K35" i="12" s="1"/>
  <c r="M35" i="12" s="1"/>
  <c r="O35" i="12" s="1"/>
  <c r="Q35" i="12" s="1"/>
  <c r="I31" i="5"/>
  <c r="K31" i="5" s="1"/>
  <c r="M31" i="5" s="1"/>
  <c r="O31" i="5" s="1"/>
  <c r="Q31" i="5" s="1"/>
  <c r="S31" i="5" s="1"/>
  <c r="G36" i="10" s="1"/>
  <c r="I36" i="10" s="1"/>
  <c r="K36" i="10" s="1"/>
  <c r="M36" i="10" s="1"/>
  <c r="O36" i="10" s="1"/>
  <c r="Q36" i="10" s="1"/>
  <c r="G36" i="11" s="1"/>
  <c r="I36" i="11" s="1"/>
  <c r="K36" i="11" s="1"/>
  <c r="M36" i="11" s="1"/>
  <c r="O36" i="11" s="1"/>
  <c r="Q36" i="11" s="1"/>
  <c r="G36" i="12" s="1"/>
  <c r="I36" i="12" s="1"/>
  <c r="K36" i="12" s="1"/>
  <c r="M36" i="12" s="1"/>
  <c r="O36" i="12" s="1"/>
  <c r="Q36" i="12" s="1"/>
  <c r="I33" i="5"/>
  <c r="K33" i="5" s="1"/>
  <c r="M33" i="5" s="1"/>
  <c r="O33" i="5" s="1"/>
  <c r="Q33" i="5" s="1"/>
  <c r="S33" i="5" s="1"/>
  <c r="G38" i="10" s="1"/>
  <c r="I38" i="10" s="1"/>
  <c r="K38" i="10" s="1"/>
  <c r="M38" i="10" s="1"/>
  <c r="O38" i="10" s="1"/>
  <c r="Q38" i="10" s="1"/>
  <c r="G38" i="11" s="1"/>
  <c r="I38" i="11" s="1"/>
  <c r="K38" i="11" s="1"/>
  <c r="M38" i="11" s="1"/>
  <c r="O38" i="11" s="1"/>
  <c r="Q38" i="11" s="1"/>
  <c r="G38" i="12" s="1"/>
  <c r="I38" i="12" s="1"/>
  <c r="K38" i="12" s="1"/>
  <c r="M38" i="12" s="1"/>
  <c r="O38" i="12" s="1"/>
  <c r="Q38" i="12" s="1"/>
  <c r="I34" i="5"/>
  <c r="K34" i="5" s="1"/>
  <c r="M34" i="5" s="1"/>
  <c r="O34" i="5" s="1"/>
  <c r="Q34" i="5" s="1"/>
  <c r="S34" i="5" s="1"/>
  <c r="G39" i="10" s="1"/>
  <c r="I39" i="10" s="1"/>
  <c r="K39" i="10" s="1"/>
  <c r="M39" i="10" s="1"/>
  <c r="O39" i="10" s="1"/>
  <c r="Q39" i="10" s="1"/>
  <c r="G39" i="11" s="1"/>
  <c r="I39" i="11" s="1"/>
  <c r="K39" i="11" s="1"/>
  <c r="M39" i="11" s="1"/>
  <c r="O39" i="11" s="1"/>
  <c r="Q39" i="11" s="1"/>
  <c r="G39" i="12" s="1"/>
  <c r="I39" i="12" s="1"/>
  <c r="K39" i="12" s="1"/>
  <c r="M39" i="12" s="1"/>
  <c r="O39" i="12" s="1"/>
  <c r="Q39" i="12" s="1"/>
  <c r="I35" i="5"/>
  <c r="K35" i="5" s="1"/>
  <c r="M35" i="5" s="1"/>
  <c r="O35" i="5" s="1"/>
  <c r="Q35" i="5" s="1"/>
  <c r="S35" i="5" s="1"/>
  <c r="G40" i="10" s="1"/>
  <c r="I40" i="10" s="1"/>
  <c r="K40" i="10" s="1"/>
  <c r="M40" i="10" s="1"/>
  <c r="O40" i="10" s="1"/>
  <c r="Q40" i="10" s="1"/>
  <c r="G40" i="11" s="1"/>
  <c r="I40" i="11" s="1"/>
  <c r="K40" i="11" s="1"/>
  <c r="M40" i="11" s="1"/>
  <c r="O40" i="11" s="1"/>
  <c r="Q40" i="11" s="1"/>
  <c r="G40" i="12" s="1"/>
  <c r="I40" i="12" s="1"/>
  <c r="K40" i="12" s="1"/>
  <c r="M40" i="12" s="1"/>
  <c r="O40" i="12" s="1"/>
  <c r="Q40" i="12" s="1"/>
  <c r="I36" i="5"/>
  <c r="K36" i="5" s="1"/>
  <c r="M36" i="5" s="1"/>
  <c r="O36" i="5" s="1"/>
  <c r="Q36" i="5" s="1"/>
  <c r="S36" i="5" s="1"/>
  <c r="G41" i="10" s="1"/>
  <c r="I41" i="10" s="1"/>
  <c r="K41" i="10" s="1"/>
  <c r="M41" i="10" s="1"/>
  <c r="O41" i="10" s="1"/>
  <c r="Q41" i="10" s="1"/>
  <c r="G41" i="11" s="1"/>
  <c r="I41" i="11" s="1"/>
  <c r="K41" i="11" s="1"/>
  <c r="M41" i="11" s="1"/>
  <c r="O41" i="11" s="1"/>
  <c r="Q41" i="11" s="1"/>
  <c r="G41" i="12" s="1"/>
  <c r="I41" i="12" s="1"/>
  <c r="K41" i="12" s="1"/>
  <c r="M41" i="12" s="1"/>
  <c r="O41" i="12" s="1"/>
  <c r="Q41" i="12" s="1"/>
  <c r="I37" i="5"/>
  <c r="K37" i="5" s="1"/>
  <c r="M37" i="5" s="1"/>
  <c r="O37" i="5" s="1"/>
  <c r="Q37" i="5" s="1"/>
  <c r="S37" i="5" s="1"/>
  <c r="G42" i="10" s="1"/>
  <c r="I42" i="10" s="1"/>
  <c r="K42" i="10" s="1"/>
  <c r="M42" i="10" s="1"/>
  <c r="O42" i="10" s="1"/>
  <c r="Q42" i="10" s="1"/>
  <c r="G42" i="11" s="1"/>
  <c r="I42" i="11" s="1"/>
  <c r="K42" i="11" s="1"/>
  <c r="M42" i="11" s="1"/>
  <c r="O42" i="11" s="1"/>
  <c r="Q42" i="11" s="1"/>
  <c r="G42" i="12" s="1"/>
  <c r="I42" i="12" s="1"/>
  <c r="K42" i="12" s="1"/>
  <c r="M42" i="12" s="1"/>
  <c r="O42" i="12" s="1"/>
  <c r="Q42" i="12" s="1"/>
  <c r="I38" i="5"/>
  <c r="K38" i="5" s="1"/>
  <c r="M38" i="5" s="1"/>
  <c r="O38" i="5" s="1"/>
  <c r="Q38" i="5" s="1"/>
  <c r="S38" i="5" s="1"/>
  <c r="G43" i="10" s="1"/>
  <c r="I43" i="10" s="1"/>
  <c r="K43" i="10" s="1"/>
  <c r="M43" i="10" s="1"/>
  <c r="O43" i="10" s="1"/>
  <c r="Q43" i="10" s="1"/>
  <c r="G43" i="11" s="1"/>
  <c r="I43" i="11" s="1"/>
  <c r="K43" i="11" s="1"/>
  <c r="M43" i="11" s="1"/>
  <c r="O43" i="11" s="1"/>
  <c r="Q43" i="11" s="1"/>
  <c r="G43" i="12" s="1"/>
  <c r="I43" i="12" s="1"/>
  <c r="K43" i="12" s="1"/>
  <c r="M43" i="12" s="1"/>
  <c r="O43" i="12" s="1"/>
  <c r="Q43" i="12" s="1"/>
  <c r="I40" i="5"/>
  <c r="K40" i="5" s="1"/>
  <c r="M40" i="5" s="1"/>
  <c r="O40" i="5" s="1"/>
  <c r="Q40" i="5" s="1"/>
  <c r="S40" i="5" s="1"/>
  <c r="G45" i="10" s="1"/>
  <c r="I45" i="10" s="1"/>
  <c r="K45" i="10" s="1"/>
  <c r="M45" i="10" s="1"/>
  <c r="O45" i="10" s="1"/>
  <c r="Q45" i="10" s="1"/>
  <c r="G45" i="11" s="1"/>
  <c r="I45" i="11" s="1"/>
  <c r="K45" i="11" s="1"/>
  <c r="M45" i="11" s="1"/>
  <c r="O45" i="11" s="1"/>
  <c r="Q45" i="11" s="1"/>
  <c r="G45" i="12" s="1"/>
  <c r="I45" i="12" s="1"/>
  <c r="K45" i="12" s="1"/>
  <c r="M45" i="12" s="1"/>
  <c r="O45" i="12" s="1"/>
  <c r="Q45" i="12" s="1"/>
  <c r="I41" i="5"/>
  <c r="K41" i="5" s="1"/>
  <c r="M41" i="5" s="1"/>
  <c r="O41" i="5" s="1"/>
  <c r="Q41" i="5" s="1"/>
  <c r="S41" i="5" s="1"/>
  <c r="G46" i="10" s="1"/>
  <c r="I46" i="10" s="1"/>
  <c r="K46" i="10" s="1"/>
  <c r="M46" i="10" s="1"/>
  <c r="O46" i="10" s="1"/>
  <c r="Q46" i="10" s="1"/>
  <c r="G46" i="11" s="1"/>
  <c r="I46" i="11" s="1"/>
  <c r="K46" i="11" s="1"/>
  <c r="M46" i="11" s="1"/>
  <c r="O46" i="11" s="1"/>
  <c r="Q46" i="11" s="1"/>
  <c r="G46" i="12" s="1"/>
  <c r="I46" i="12" s="1"/>
  <c r="K46" i="12" s="1"/>
  <c r="M46" i="12" s="1"/>
  <c r="O46" i="12" s="1"/>
  <c r="Q46" i="12" s="1"/>
  <c r="O3" i="5"/>
  <c r="B9" i="11"/>
  <c r="B7" i="5"/>
  <c r="D192" i="3"/>
  <c r="F12" i="10"/>
  <c r="H8" i="11"/>
  <c r="M8" i="11"/>
  <c r="F12" i="11"/>
  <c r="H8" i="12"/>
  <c r="M8" i="12"/>
  <c r="F12" i="12"/>
  <c r="B15" i="9"/>
  <c r="G76" i="3" l="1"/>
  <c r="B51" i="5"/>
  <c r="D56" i="9"/>
  <c r="G24" i="3"/>
  <c r="E46" i="5"/>
  <c r="E43" i="5"/>
  <c r="E40" i="5"/>
  <c r="E50" i="9"/>
  <c r="E47" i="9"/>
  <c r="G114" i="3"/>
  <c r="E35" i="5" s="1"/>
  <c r="G108" i="3"/>
  <c r="E18" i="5"/>
  <c r="G125" i="3"/>
  <c r="E45" i="9" s="1"/>
  <c r="F45" i="9" s="1"/>
  <c r="E25" i="5"/>
  <c r="G55" i="3"/>
  <c r="G92" i="3"/>
  <c r="E29" i="5" s="1"/>
  <c r="G48" i="3"/>
  <c r="G121" i="3"/>
  <c r="E44" i="9" s="1"/>
  <c r="E24" i="5"/>
  <c r="G111" i="3"/>
  <c r="E41" i="9" s="1"/>
  <c r="G97" i="3"/>
  <c r="E30" i="5" s="1"/>
  <c r="B4" i="5"/>
  <c r="B12" i="9"/>
  <c r="G88" i="3"/>
  <c r="E35" i="9" s="1"/>
  <c r="S44" i="5"/>
  <c r="G49" i="10" s="1"/>
  <c r="I49" i="10" s="1"/>
  <c r="K49" i="10" s="1"/>
  <c r="M49" i="10" s="1"/>
  <c r="O49" i="10" s="1"/>
  <c r="Q49" i="10" s="1"/>
  <c r="G49" i="11" s="1"/>
  <c r="I49" i="11" s="1"/>
  <c r="K49" i="11" s="1"/>
  <c r="M49" i="11" s="1"/>
  <c r="O49" i="11" s="1"/>
  <c r="Q49" i="11" s="1"/>
  <c r="G49" i="12" s="1"/>
  <c r="I49" i="12" s="1"/>
  <c r="K49" i="12" s="1"/>
  <c r="M49" i="12" s="1"/>
  <c r="O49" i="12" s="1"/>
  <c r="Q49" i="12" s="1"/>
  <c r="G44" i="3"/>
  <c r="G70" i="3"/>
  <c r="E27" i="9"/>
  <c r="E53" i="9"/>
  <c r="G174" i="3"/>
  <c r="E52" i="9" s="1"/>
  <c r="E49" i="9"/>
  <c r="G165" i="3"/>
  <c r="E51" i="9" s="1"/>
  <c r="E48" i="9"/>
  <c r="G84" i="3"/>
  <c r="G66" i="3"/>
  <c r="E21" i="5" s="1"/>
  <c r="G62" i="3"/>
  <c r="G33" i="3"/>
  <c r="G32" i="3" s="1"/>
  <c r="G117" i="3"/>
  <c r="E36" i="5" s="1"/>
  <c r="G101" i="3"/>
  <c r="E31" i="5" s="1"/>
  <c r="B56" i="10"/>
  <c r="B56" i="12"/>
  <c r="B56" i="11"/>
  <c r="B12" i="12"/>
  <c r="B12" i="11"/>
  <c r="B12" i="10"/>
  <c r="B9" i="12"/>
  <c r="B9" i="10"/>
  <c r="G128" i="3" l="1"/>
  <c r="G83" i="3"/>
  <c r="E33" i="9" s="1"/>
  <c r="G190" i="3"/>
  <c r="H189" i="3" s="1"/>
  <c r="E23" i="9"/>
  <c r="G47" i="3"/>
  <c r="E22" i="9" s="1"/>
  <c r="E33" i="5"/>
  <c r="G107" i="3"/>
  <c r="E39" i="9" s="1"/>
  <c r="G43" i="3"/>
  <c r="E14" i="5" s="1"/>
  <c r="E30" i="9"/>
  <c r="G69" i="3"/>
  <c r="E27" i="5"/>
  <c r="E24" i="9"/>
  <c r="G54" i="3"/>
  <c r="E19" i="9"/>
  <c r="E40" i="9"/>
  <c r="F40" i="9" s="1"/>
  <c r="E42" i="9"/>
  <c r="F42" i="9" s="1"/>
  <c r="E32" i="9"/>
  <c r="E17" i="5"/>
  <c r="E44" i="5"/>
  <c r="E25" i="9"/>
  <c r="E38" i="5"/>
  <c r="E16" i="5"/>
  <c r="E36" i="9"/>
  <c r="E12" i="5"/>
  <c r="E31" i="9"/>
  <c r="E34" i="5"/>
  <c r="E28" i="5"/>
  <c r="E23" i="5"/>
  <c r="E28" i="9"/>
  <c r="E13" i="5"/>
  <c r="E20" i="9"/>
  <c r="E37" i="9"/>
  <c r="E37" i="5"/>
  <c r="E45" i="5"/>
  <c r="E26" i="9"/>
  <c r="E43" i="9"/>
  <c r="E38" i="9"/>
  <c r="E34" i="9"/>
  <c r="E19" i="5"/>
  <c r="E21" i="9" l="1"/>
  <c r="H32" i="3"/>
  <c r="H148" i="3"/>
  <c r="H147" i="3"/>
  <c r="H76" i="3"/>
  <c r="E29" i="9"/>
  <c r="E46" i="9"/>
  <c r="H84" i="3"/>
  <c r="H42" i="3"/>
  <c r="H50" i="3"/>
  <c r="H54" i="3"/>
  <c r="H26" i="3"/>
  <c r="E48" i="5"/>
  <c r="H96" i="3" l="1"/>
  <c r="H94" i="3"/>
  <c r="H95" i="3"/>
  <c r="H56" i="3"/>
  <c r="H116" i="3"/>
  <c r="H60" i="3"/>
  <c r="H58" i="3"/>
  <c r="E23" i="12" s="1"/>
  <c r="H61" i="3"/>
  <c r="H59" i="3"/>
  <c r="H74" i="3"/>
  <c r="H188" i="3"/>
  <c r="H65" i="3"/>
  <c r="H131" i="3"/>
  <c r="H34" i="3"/>
  <c r="H51" i="3"/>
  <c r="H169" i="3"/>
  <c r="H29" i="3"/>
  <c r="H137" i="3"/>
  <c r="H166" i="3"/>
  <c r="H52" i="3"/>
  <c r="H172" i="3"/>
  <c r="H43" i="3"/>
  <c r="F14" i="5" s="1"/>
  <c r="H46" i="3"/>
  <c r="H149" i="3"/>
  <c r="E18" i="10"/>
  <c r="H100" i="3"/>
  <c r="H159" i="3"/>
  <c r="H85" i="3"/>
  <c r="H175" i="3"/>
  <c r="H110" i="3"/>
  <c r="H180" i="3"/>
  <c r="H178" i="3"/>
  <c r="H103" i="3"/>
  <c r="H39" i="3"/>
  <c r="H127" i="3"/>
  <c r="H104" i="3"/>
  <c r="E32" i="12"/>
  <c r="H98" i="3"/>
  <c r="H142" i="3"/>
  <c r="H114" i="3"/>
  <c r="E40" i="11" s="1"/>
  <c r="H179" i="3"/>
  <c r="H132" i="3"/>
  <c r="H140" i="3"/>
  <c r="H157" i="3"/>
  <c r="H162" i="3"/>
  <c r="H128" i="3"/>
  <c r="H66" i="3"/>
  <c r="E26" i="10" s="1"/>
  <c r="H70" i="3"/>
  <c r="E28" i="11" s="1"/>
  <c r="H33" i="3"/>
  <c r="H92" i="3"/>
  <c r="E34" i="11" s="1"/>
  <c r="H134" i="3"/>
  <c r="H38" i="3"/>
  <c r="H36" i="3"/>
  <c r="H153" i="3"/>
  <c r="F42" i="5" s="1"/>
  <c r="H112" i="3"/>
  <c r="H173" i="3"/>
  <c r="H120" i="3"/>
  <c r="H49" i="3"/>
  <c r="H130" i="3"/>
  <c r="H141" i="3"/>
  <c r="H115" i="3"/>
  <c r="H106" i="3"/>
  <c r="H129" i="3"/>
  <c r="E45" i="10" s="1"/>
  <c r="H165" i="3"/>
  <c r="E49" i="11" s="1"/>
  <c r="H136" i="3"/>
  <c r="H183" i="3"/>
  <c r="E29" i="12"/>
  <c r="H28" i="3"/>
  <c r="E54" i="9"/>
  <c r="F50" i="9" s="1"/>
  <c r="H83" i="3"/>
  <c r="H55" i="3"/>
  <c r="E22" i="12" s="1"/>
  <c r="H35" i="3"/>
  <c r="H45" i="3"/>
  <c r="H31" i="3"/>
  <c r="H185" i="3"/>
  <c r="H30" i="3"/>
  <c r="H71" i="3"/>
  <c r="H90" i="3"/>
  <c r="H72" i="3"/>
  <c r="H161" i="3"/>
  <c r="H37" i="3"/>
  <c r="H117" i="3"/>
  <c r="F36" i="5" s="1"/>
  <c r="H121" i="3"/>
  <c r="E42" i="10" s="1"/>
  <c r="H111" i="3"/>
  <c r="F34" i="5" s="1"/>
  <c r="H145" i="3"/>
  <c r="F41" i="5" s="1"/>
  <c r="H25" i="3"/>
  <c r="H168" i="3"/>
  <c r="H187" i="3"/>
  <c r="H139" i="3"/>
  <c r="H170" i="3"/>
  <c r="H87" i="3"/>
  <c r="H126" i="3"/>
  <c r="H158" i="3"/>
  <c r="H91" i="3"/>
  <c r="H67" i="3"/>
  <c r="H41" i="3"/>
  <c r="H133" i="3"/>
  <c r="H27" i="3"/>
  <c r="H78" i="3"/>
  <c r="H182" i="3"/>
  <c r="H167" i="3"/>
  <c r="H57" i="3"/>
  <c r="H150" i="3"/>
  <c r="H171" i="3"/>
  <c r="H77" i="3"/>
  <c r="H184" i="3"/>
  <c r="H138" i="3"/>
  <c r="H176" i="3"/>
  <c r="H135" i="3"/>
  <c r="H102" i="3"/>
  <c r="H174" i="3"/>
  <c r="E50" i="10" s="1"/>
  <c r="H40" i="3"/>
  <c r="H62" i="3"/>
  <c r="E24" i="11" s="1"/>
  <c r="H53" i="3"/>
  <c r="H160" i="3"/>
  <c r="F43" i="5" s="1"/>
  <c r="H86" i="3"/>
  <c r="H181" i="3"/>
  <c r="E51" i="11" s="1"/>
  <c r="E30" i="11"/>
  <c r="H108" i="3"/>
  <c r="E38" i="10" s="1"/>
  <c r="H119" i="3"/>
  <c r="H122" i="3"/>
  <c r="H118" i="3"/>
  <c r="H113" i="3"/>
  <c r="H88" i="3"/>
  <c r="E33" i="11" s="1"/>
  <c r="H64" i="3"/>
  <c r="F20" i="5" s="1"/>
  <c r="H48" i="3"/>
  <c r="F16" i="5" s="1"/>
  <c r="H93" i="3"/>
  <c r="H97" i="3"/>
  <c r="E35" i="10" s="1"/>
  <c r="H47" i="3"/>
  <c r="H69" i="3"/>
  <c r="H99" i="3"/>
  <c r="H63" i="3"/>
  <c r="H177" i="3"/>
  <c r="H156" i="3"/>
  <c r="H163" i="3"/>
  <c r="H164" i="3"/>
  <c r="H123" i="3"/>
  <c r="H152" i="3"/>
  <c r="H101" i="3"/>
  <c r="E36" i="10" s="1"/>
  <c r="H79" i="3"/>
  <c r="H107" i="3"/>
  <c r="H73" i="3"/>
  <c r="H105" i="3"/>
  <c r="H44" i="3"/>
  <c r="H151" i="3"/>
  <c r="H143" i="3"/>
  <c r="H109" i="3"/>
  <c r="H186" i="3"/>
  <c r="H89" i="3"/>
  <c r="H68" i="3"/>
  <c r="H125" i="3"/>
  <c r="E43" i="12" s="1"/>
  <c r="H144" i="3"/>
  <c r="H24" i="3"/>
  <c r="E17" i="12" l="1"/>
  <c r="H190" i="3"/>
  <c r="F54" i="9" s="1"/>
  <c r="F24" i="9"/>
  <c r="F32" i="9"/>
  <c r="E19" i="10"/>
  <c r="E28" i="10"/>
  <c r="F53" i="9"/>
  <c r="F25" i="9"/>
  <c r="F49" i="9"/>
  <c r="F52" i="9"/>
  <c r="F48" i="9"/>
  <c r="F51" i="9"/>
  <c r="F21" i="5"/>
  <c r="E26" i="11"/>
  <c r="F13" i="5"/>
  <c r="E26" i="12"/>
  <c r="E40" i="10"/>
  <c r="E18" i="12"/>
  <c r="E23" i="10"/>
  <c r="E19" i="11"/>
  <c r="E18" i="11"/>
  <c r="E19" i="12"/>
  <c r="F23" i="5"/>
  <c r="F47" i="9"/>
  <c r="F46" i="9"/>
  <c r="F33" i="9"/>
  <c r="F44" i="9"/>
  <c r="E50" i="12"/>
  <c r="F27" i="5"/>
  <c r="E24" i="12"/>
  <c r="F12" i="5"/>
  <c r="F45" i="5"/>
  <c r="E39" i="10"/>
  <c r="F35" i="9"/>
  <c r="F19" i="5"/>
  <c r="E45" i="11"/>
  <c r="F19" i="9"/>
  <c r="E48" i="12"/>
  <c r="E39" i="11"/>
  <c r="F37" i="9"/>
  <c r="F43" i="9"/>
  <c r="E33" i="12"/>
  <c r="F27" i="9"/>
  <c r="E22" i="11"/>
  <c r="F29" i="9"/>
  <c r="E47" i="11"/>
  <c r="E33" i="10"/>
  <c r="E21" i="11"/>
  <c r="F24" i="5"/>
  <c r="F23" i="9"/>
  <c r="F38" i="9"/>
  <c r="E46" i="10"/>
  <c r="E48" i="10"/>
  <c r="E29" i="10"/>
  <c r="E21" i="10"/>
  <c r="E21" i="12"/>
  <c r="E17" i="10"/>
  <c r="F26" i="9"/>
  <c r="F31" i="9"/>
  <c r="F17" i="5"/>
  <c r="F30" i="5"/>
  <c r="E36" i="11"/>
  <c r="E35" i="11"/>
  <c r="E17" i="11"/>
  <c r="F28" i="9"/>
  <c r="F34" i="9"/>
  <c r="F36" i="9"/>
  <c r="F39" i="9"/>
  <c r="F41" i="9"/>
  <c r="E34" i="12"/>
  <c r="E39" i="12"/>
  <c r="E30" i="12"/>
  <c r="E41" i="11"/>
  <c r="E34" i="10"/>
  <c r="E32" i="11"/>
  <c r="E50" i="11"/>
  <c r="E24" i="10"/>
  <c r="E40" i="12"/>
  <c r="E41" i="12"/>
  <c r="E41" i="10"/>
  <c r="E30" i="10"/>
  <c r="E51" i="12"/>
  <c r="E42" i="12"/>
  <c r="E32" i="10"/>
  <c r="F29" i="5"/>
  <c r="E28" i="12"/>
  <c r="E38" i="12"/>
  <c r="F35" i="5"/>
  <c r="F25" i="5"/>
  <c r="E23" i="11"/>
  <c r="E51" i="10"/>
  <c r="E25" i="12"/>
  <c r="F38" i="5"/>
  <c r="E49" i="10"/>
  <c r="E49" i="12"/>
  <c r="E42" i="11"/>
  <c r="E25" i="11"/>
  <c r="E43" i="11"/>
  <c r="F44" i="5"/>
  <c r="F46" i="5"/>
  <c r="E35" i="12"/>
  <c r="F37" i="5"/>
  <c r="E38" i="11"/>
  <c r="E47" i="10"/>
  <c r="E47" i="12"/>
  <c r="E48" i="11"/>
  <c r="F20" i="9"/>
  <c r="F18" i="5"/>
  <c r="E46" i="12"/>
  <c r="E46" i="11"/>
  <c r="E36" i="12"/>
  <c r="E45" i="12"/>
  <c r="F40" i="5"/>
  <c r="E22" i="10"/>
  <c r="F33" i="5"/>
  <c r="F31" i="5"/>
  <c r="E43" i="10"/>
  <c r="F28" i="5"/>
  <c r="F22" i="9"/>
  <c r="E25" i="10"/>
  <c r="E29" i="11"/>
  <c r="F21" i="9"/>
  <c r="F30" i="9"/>
  <c r="P48" i="5" l="1"/>
  <c r="L48" i="5"/>
  <c r="R48" i="5"/>
  <c r="H48" i="5"/>
  <c r="F48" i="5"/>
  <c r="N48" i="5"/>
  <c r="J48" i="5"/>
  <c r="N53" i="10"/>
  <c r="N53" i="12"/>
  <c r="L53" i="11"/>
  <c r="E53" i="10"/>
  <c r="N53" i="11"/>
  <c r="F53" i="10"/>
  <c r="J53" i="10"/>
  <c r="F53" i="11"/>
  <c r="P53" i="11"/>
  <c r="J53" i="11"/>
  <c r="H53" i="11"/>
  <c r="H53" i="10"/>
  <c r="P53" i="10"/>
  <c r="L53" i="12"/>
  <c r="P53" i="12"/>
  <c r="E53" i="11"/>
  <c r="G48" i="5"/>
  <c r="F53" i="12"/>
  <c r="E53" i="12"/>
  <c r="H53" i="12"/>
  <c r="J53" i="12"/>
  <c r="L53" i="10"/>
  <c r="I48" i="5" l="1"/>
  <c r="K48" i="5" s="1"/>
  <c r="M48" i="5" s="1"/>
  <c r="O48" i="5" s="1"/>
  <c r="Q48" i="5" s="1"/>
  <c r="S48" i="5" l="1"/>
  <c r="G53" i="10" s="1"/>
  <c r="I53" i="10" s="1"/>
  <c r="K53" i="10" s="1"/>
  <c r="M53" i="10" s="1"/>
  <c r="O53" i="10" s="1"/>
  <c r="Q53" i="10" s="1"/>
  <c r="G53" i="11" s="1"/>
  <c r="I53" i="11" s="1"/>
  <c r="K53" i="11" s="1"/>
  <c r="M53" i="11" s="1"/>
  <c r="O53" i="11" s="1"/>
  <c r="Q53" i="11" s="1"/>
  <c r="G53" i="12" s="1"/>
  <c r="I53" i="12" s="1"/>
  <c r="K53" i="12" s="1"/>
  <c r="M53" i="12" s="1"/>
  <c r="O53" i="12" s="1"/>
  <c r="Q53" i="12" s="1"/>
</calcChain>
</file>

<file path=xl/sharedStrings.xml><?xml version="1.0" encoding="utf-8"?>
<sst xmlns="http://schemas.openxmlformats.org/spreadsheetml/2006/main" count="809" uniqueCount="293">
  <si>
    <t xml:space="preserve"> </t>
  </si>
  <si>
    <t>Data</t>
  </si>
  <si>
    <t>Responsável Técnico - CREA</t>
  </si>
  <si>
    <t>Unid.</t>
  </si>
  <si>
    <t>Quant.</t>
  </si>
  <si>
    <t>1.1</t>
  </si>
  <si>
    <t>Vb</t>
  </si>
  <si>
    <t>1.2</t>
  </si>
  <si>
    <t>Transportes</t>
  </si>
  <si>
    <t>m²</t>
  </si>
  <si>
    <t>m³</t>
  </si>
  <si>
    <t>2.2</t>
  </si>
  <si>
    <t>3.1</t>
  </si>
  <si>
    <t>Concreto Armado</t>
  </si>
  <si>
    <t>4.2.1 Alumínio</t>
  </si>
  <si>
    <t>un</t>
  </si>
  <si>
    <t>4.2.2 Ferro</t>
  </si>
  <si>
    <t xml:space="preserve">un </t>
  </si>
  <si>
    <t>6.1</t>
  </si>
  <si>
    <t>6.2</t>
  </si>
  <si>
    <t>Azulejos</t>
  </si>
  <si>
    <t>6.3</t>
  </si>
  <si>
    <t>6.4</t>
  </si>
  <si>
    <t>Forros</t>
  </si>
  <si>
    <t>6.5</t>
  </si>
  <si>
    <t>Pinturas</t>
  </si>
  <si>
    <t>Un</t>
  </si>
  <si>
    <t>Metais</t>
  </si>
  <si>
    <t>Serviço de calafate e limpeza</t>
  </si>
  <si>
    <t>Cidade</t>
  </si>
  <si>
    <t>ITEM</t>
  </si>
  <si>
    <t>SERVIÇOS</t>
  </si>
  <si>
    <t>VALOR</t>
  </si>
  <si>
    <t>PESO</t>
  </si>
  <si>
    <t>SUPRA-ESTRUTURA</t>
  </si>
  <si>
    <t>PAVIMENTAÇÃO</t>
  </si>
  <si>
    <t>MODALIDADE</t>
  </si>
  <si>
    <t>MÊS - 1</t>
  </si>
  <si>
    <t>MÊS - 2</t>
  </si>
  <si>
    <t>MÊS - 3</t>
  </si>
  <si>
    <t>MÊS - 4</t>
  </si>
  <si>
    <t>MÊS - 5</t>
  </si>
  <si>
    <t>MÊS - 6</t>
  </si>
  <si>
    <t>%</t>
  </si>
  <si>
    <t>INFRA-ESTRUTURA</t>
  </si>
  <si>
    <t>PAREDES E PAINÉIS</t>
  </si>
  <si>
    <t>4.1</t>
  </si>
  <si>
    <t>4.2</t>
  </si>
  <si>
    <t>4.3</t>
  </si>
  <si>
    <t>4.4</t>
  </si>
  <si>
    <t>4.5</t>
  </si>
  <si>
    <t>5.1</t>
  </si>
  <si>
    <t>5.2</t>
  </si>
  <si>
    <t>5.3</t>
  </si>
  <si>
    <t>7.1</t>
  </si>
  <si>
    <t>7.2</t>
  </si>
  <si>
    <t>7.3</t>
  </si>
  <si>
    <t>7.4</t>
  </si>
  <si>
    <t>7.5</t>
  </si>
  <si>
    <t>7.6</t>
  </si>
  <si>
    <t>8.1</t>
  </si>
  <si>
    <t>8.2</t>
  </si>
  <si>
    <t>8.3</t>
  </si>
  <si>
    <t>8.4</t>
  </si>
  <si>
    <t>8.5</t>
  </si>
  <si>
    <t>TOTAL</t>
  </si>
  <si>
    <t>MÊS - 7</t>
  </si>
  <si>
    <t>MÊS - 8</t>
  </si>
  <si>
    <t>MÊS - 9</t>
  </si>
  <si>
    <t>MÊS - 11</t>
  </si>
  <si>
    <t>MÊS - 12</t>
  </si>
  <si>
    <t>MÊS - 13</t>
  </si>
  <si>
    <t>MÊS - 14</t>
  </si>
  <si>
    <t>MÊS - 15</t>
  </si>
  <si>
    <t>MÊS - 16</t>
  </si>
  <si>
    <t>MÊS - 18</t>
  </si>
  <si>
    <t>MÊS - 19</t>
  </si>
  <si>
    <t>MÊS - 20</t>
  </si>
  <si>
    <t>MÊS - 21</t>
  </si>
  <si>
    <t>MÊS - 22</t>
  </si>
  <si>
    <t>MÊS - 23</t>
  </si>
  <si>
    <t>Caixa d'água</t>
  </si>
  <si>
    <t>Serviços Gerais</t>
  </si>
  <si>
    <t>Serviços Preliminares</t>
  </si>
  <si>
    <t>2.1</t>
  </si>
  <si>
    <t>Trabalhos em Terra</t>
  </si>
  <si>
    <t>Escavações manuais</t>
  </si>
  <si>
    <t>Aterro e apiloamento</t>
  </si>
  <si>
    <t>Locação da obra</t>
  </si>
  <si>
    <t>Desmonte em rocha</t>
  </si>
  <si>
    <t>Fundações e Outros Serviços</t>
  </si>
  <si>
    <t>Limpeza da obra</t>
  </si>
  <si>
    <t>Ferragens</t>
  </si>
  <si>
    <t>Alvenarias</t>
  </si>
  <si>
    <t>Vergas de concreto</t>
  </si>
  <si>
    <t>Conjuntos p/portas/janelas/dobradiças</t>
  </si>
  <si>
    <t>vb</t>
  </si>
  <si>
    <t>Telhado</t>
  </si>
  <si>
    <t>Estrutura p/telhado</t>
  </si>
  <si>
    <t>5.2 Impermeabilizações</t>
  </si>
  <si>
    <t>Terraços</t>
  </si>
  <si>
    <t>Calhas</t>
  </si>
  <si>
    <t>Tratamentos</t>
  </si>
  <si>
    <t xml:space="preserve">6.1 </t>
  </si>
  <si>
    <t>Revestimentos Internos</t>
  </si>
  <si>
    <t>Chapisco</t>
  </si>
  <si>
    <t>Emboço</t>
  </si>
  <si>
    <t>Reboco</t>
  </si>
  <si>
    <t>Rejuntamento</t>
  </si>
  <si>
    <t>Mármore</t>
  </si>
  <si>
    <t>Granito</t>
  </si>
  <si>
    <t>Revestimentos Externos</t>
  </si>
  <si>
    <t>Madeira</t>
  </si>
  <si>
    <t>Tinta acrílica</t>
  </si>
  <si>
    <t>Óleo sobre madeira</t>
  </si>
  <si>
    <t>Tacos</t>
  </si>
  <si>
    <t>Tábua Corrida</t>
  </si>
  <si>
    <t>Cerâmica</t>
  </si>
  <si>
    <t xml:space="preserve">7.3 </t>
  </si>
  <si>
    <t>Carpete</t>
  </si>
  <si>
    <t xml:space="preserve">Carpete </t>
  </si>
  <si>
    <t xml:space="preserve">7.4 </t>
  </si>
  <si>
    <t>Cimentado</t>
  </si>
  <si>
    <t>Cerâmica colada</t>
  </si>
  <si>
    <t>Rodapés, Soleiras e Peitoris</t>
  </si>
  <si>
    <t xml:space="preserve">7.6 </t>
  </si>
  <si>
    <t>Pavimetações especiais</t>
  </si>
  <si>
    <t>Tubulação nas lajes</t>
  </si>
  <si>
    <t>Tubulação nas alvenarias</t>
  </si>
  <si>
    <t>Quadros</t>
  </si>
  <si>
    <t>Prumadas gerais</t>
  </si>
  <si>
    <t>Enfiação</t>
  </si>
  <si>
    <t>Tomadas, interruptores e disjuntores</t>
  </si>
  <si>
    <t>Substação transformadora</t>
  </si>
  <si>
    <t>Pára-raios</t>
  </si>
  <si>
    <t>Antena coletiva</t>
  </si>
  <si>
    <t>Interfone</t>
  </si>
  <si>
    <t>Porteiro eletrônico</t>
  </si>
  <si>
    <t>Iluminação de emergência</t>
  </si>
  <si>
    <t>Quadro de medição</t>
  </si>
  <si>
    <t>Esquadrias Metálicas</t>
  </si>
  <si>
    <t>Esquadrias de Madeira</t>
  </si>
  <si>
    <t>Vidros e plásticos</t>
  </si>
  <si>
    <t>Hidráulicas, Gás e Incêndio</t>
  </si>
  <si>
    <t>Cavaletes/Hidrômetro</t>
  </si>
  <si>
    <t>Água Fria</t>
  </si>
  <si>
    <t>Distribuição</t>
  </si>
  <si>
    <t>Barriletes</t>
  </si>
  <si>
    <t>Registros</t>
  </si>
  <si>
    <t>Esgoto e Águas Pluviais</t>
  </si>
  <si>
    <t>Rede térreo</t>
  </si>
  <si>
    <t>Caixas, calhas e ralos</t>
  </si>
  <si>
    <t>Coletores gerais</t>
  </si>
  <si>
    <t>Instalações Mecânicas</t>
  </si>
  <si>
    <t>Aparelhos</t>
  </si>
  <si>
    <t>Lavatório</t>
  </si>
  <si>
    <t>Tanque</t>
  </si>
  <si>
    <t>Tampos</t>
  </si>
  <si>
    <t>Pia cozinha</t>
  </si>
  <si>
    <t xml:space="preserve">8.6 </t>
  </si>
  <si>
    <t>Misturadores</t>
  </si>
  <si>
    <t>Torneiras</t>
  </si>
  <si>
    <t>Válvulas de descarga</t>
  </si>
  <si>
    <t>Ligações e Habite-se</t>
  </si>
  <si>
    <t>Ajardinamento</t>
  </si>
  <si>
    <t>Custo</t>
  </si>
  <si>
    <t>1. SERVIÇOS PRELIMINARES/GERAIS</t>
  </si>
  <si>
    <t>2. INFRA-ESTRUTURA</t>
  </si>
  <si>
    <t>3. SUPRA ESTRUTURA</t>
  </si>
  <si>
    <t>4. PAREDES E PAINÉIS</t>
  </si>
  <si>
    <t>5. COBERTURAS E PROTEÇÕES</t>
  </si>
  <si>
    <t>7. PAVIMENTAÇÃO</t>
  </si>
  <si>
    <t>8. INSTALAÇÕES E APARELHOS</t>
  </si>
  <si>
    <t>9. COMPLEMENTAÇÃO DA OBRA</t>
  </si>
  <si>
    <t>Instalações Elétricas/Telefônicas</t>
  </si>
  <si>
    <t>PROPONENTE/CONSTRUTORA</t>
  </si>
  <si>
    <t>Ligações /Conexões</t>
  </si>
  <si>
    <t>SERVIÇO</t>
  </si>
  <si>
    <t>Responsável Técnico - CREA:</t>
  </si>
  <si>
    <t>Responsável Técnico (Assinatura)</t>
  </si>
  <si>
    <t>ORÇAMENTO DISCRIMINADO</t>
  </si>
  <si>
    <t>CRONOGRAMA FÍSICO-FINANCEIRO</t>
  </si>
  <si>
    <t>PROPONENTE/CONSTRUTORA:</t>
  </si>
  <si>
    <t>DATA</t>
  </si>
  <si>
    <t>Endereço da Obra</t>
  </si>
  <si>
    <t>Proponente/Construtora (Assinatura)</t>
  </si>
  <si>
    <t>SERV. PRELIM./GERAIS</t>
  </si>
  <si>
    <t>4.2.2</t>
  </si>
  <si>
    <t>4.2.1</t>
  </si>
  <si>
    <t>Esquadrias de Ferro</t>
  </si>
  <si>
    <t>Esquadrias de Alumínio</t>
  </si>
  <si>
    <t>Vidros e Plásticos</t>
  </si>
  <si>
    <t>COBERTURAS/PROTEÇÕES</t>
  </si>
  <si>
    <t>Telhados</t>
  </si>
  <si>
    <t>Impermeabilizações</t>
  </si>
  <si>
    <t>REVEST.,ELEM.DEC.,PINT.</t>
  </si>
  <si>
    <t>Madeiras</t>
  </si>
  <si>
    <t>Cerâmicas</t>
  </si>
  <si>
    <t>Carpetes</t>
  </si>
  <si>
    <t>Cimentados</t>
  </si>
  <si>
    <t>Pavimentações Especiais</t>
  </si>
  <si>
    <t>INSTALAÇÕES/APARELHOS</t>
  </si>
  <si>
    <t>Elétricas/Telefônicas</t>
  </si>
  <si>
    <t>Hidraúlica, Gás e Incêndio</t>
  </si>
  <si>
    <t>8.6</t>
  </si>
  <si>
    <t>COMPLEMENTAÇÃO OBRA</t>
  </si>
  <si>
    <t>SERVIÇOS A EXECUTAR (%)</t>
  </si>
  <si>
    <t>MÊS</t>
  </si>
  <si>
    <t>ACUM.</t>
  </si>
  <si>
    <t>CUSTO</t>
  </si>
  <si>
    <t>EXECU-</t>
  </si>
  <si>
    <t>TADO</t>
  </si>
  <si>
    <t>Despesas Administrativas</t>
  </si>
  <si>
    <t>ORÇAMENTO RESUMO</t>
  </si>
  <si>
    <t>6. REVESTIMENTOS, ELEM. DEC. E PINTURAS</t>
  </si>
  <si>
    <t>7. PAVIMENTAÇÕES</t>
  </si>
  <si>
    <t>VALOR TOTAL</t>
  </si>
  <si>
    <t>1º) O cronograma deverá prever percentuais mensais e prazo compatíveis com a obra.</t>
  </si>
  <si>
    <t>Peitoril de granito</t>
  </si>
  <si>
    <t>Soleira de granito</t>
  </si>
  <si>
    <t>Unitário</t>
  </si>
  <si>
    <t>m</t>
  </si>
  <si>
    <t>Cerca Eletrônica</t>
  </si>
  <si>
    <t>Iluminação externa</t>
  </si>
  <si>
    <t>Inst.provisórias (tapumes, barracão, água, luz, placas, etc.)</t>
  </si>
  <si>
    <t>MÊS - 10</t>
  </si>
  <si>
    <t>MÊS - 17</t>
  </si>
  <si>
    <t>MÊS - 24</t>
  </si>
  <si>
    <t>2º) A última parcela deverá ser de no mínimo 5%</t>
  </si>
  <si>
    <t xml:space="preserve">7.2 </t>
  </si>
  <si>
    <t xml:space="preserve">7.1 </t>
  </si>
  <si>
    <t>INSS da obra</t>
  </si>
  <si>
    <t xml:space="preserve">Banheira </t>
  </si>
  <si>
    <t>Bidê</t>
  </si>
  <si>
    <t>Pavimentações especiais</t>
  </si>
  <si>
    <t>Calçada externa</t>
  </si>
  <si>
    <t>Conjunto porta papel/ toalha / cabides e saboneteira</t>
  </si>
  <si>
    <t>Eng. Roque Antônio Dewes</t>
  </si>
  <si>
    <t>CREA 29.956</t>
  </si>
  <si>
    <t>Prefeito Municipal</t>
  </si>
  <si>
    <t>Impermeabilização das fundações</t>
  </si>
  <si>
    <t>Fundações superficiais alvenaria tijolos maciços 25 cm</t>
  </si>
  <si>
    <t>Vigas de respaldo</t>
  </si>
  <si>
    <t xml:space="preserve">UBIRETAMA / RS </t>
  </si>
  <si>
    <t>Total c/ BDI</t>
  </si>
  <si>
    <t>MUNICÍPIO DE UBIRETAMA</t>
  </si>
  <si>
    <t>CONSTRUÇÃO</t>
  </si>
  <si>
    <t>Colunas de concreto armado FCK 25 Mpa</t>
  </si>
  <si>
    <t>Colunas de concreto e vigas de fundações FCK 25 Mpa</t>
  </si>
  <si>
    <t>Base fundação em concreto FCK 25 Mpa</t>
  </si>
  <si>
    <t xml:space="preserve">Janelas </t>
  </si>
  <si>
    <t>Portas entrada completa vidro temperado espessura 10mm</t>
  </si>
  <si>
    <t xml:space="preserve">Basculantes </t>
  </si>
  <si>
    <t xml:space="preserve">Portas </t>
  </si>
  <si>
    <t>Portas internas Semi Oca (compensada) de 1ª qualidade</t>
  </si>
  <si>
    <t>Cumeeiras, espessura 0,50mm</t>
  </si>
  <si>
    <t>Calhas, rufos, condutores e algerosas chapa galv. 0,50mm</t>
  </si>
  <si>
    <t xml:space="preserve">Vaso Sanitário caixa acoplada e assento </t>
  </si>
  <si>
    <t>Responsável Técnico pelo projeto - CREA:</t>
  </si>
  <si>
    <t>Responsável Técnico pelo projeto - CREA</t>
  </si>
  <si>
    <t>Detalhes em revestimento porcelanato</t>
  </si>
  <si>
    <t>Laje pré-moldada: chapisco</t>
  </si>
  <si>
    <t>Laje pré-moldada: emboço</t>
  </si>
  <si>
    <t>Laje pré-moldada: reboco</t>
  </si>
  <si>
    <t xml:space="preserve"> Laje pré-moldada incl. malha de ferro nos beirais(esp. 12cm)</t>
  </si>
  <si>
    <t>Concreto sobre a laje pré-moldada</t>
  </si>
  <si>
    <t>Fibrocimento 6mm</t>
  </si>
  <si>
    <t>Rodapé de cerâmica, largura de 4cm</t>
  </si>
  <si>
    <t>Pergolado</t>
  </si>
  <si>
    <t xml:space="preserve">Plásticos e acrílicos </t>
  </si>
  <si>
    <t>UBIRETAMA / RS</t>
  </si>
  <si>
    <t>Concreto piscina</t>
  </si>
  <si>
    <t>Gesso acartonado</t>
  </si>
  <si>
    <t>Janelas vidro temperado espessura vidro 8mm maxim - ar</t>
  </si>
  <si>
    <t>Fundo preparador acrilico</t>
  </si>
  <si>
    <t>Contrapiso concreto simples espessura 5cm</t>
  </si>
  <si>
    <t>Lastro de brita 5cm</t>
  </si>
  <si>
    <t>Caixa d'água 1000 litros</t>
  </si>
  <si>
    <t xml:space="preserve">Esmalte </t>
  </si>
  <si>
    <t xml:space="preserve">Tijolo maciço largura nominal de 15 cm </t>
  </si>
  <si>
    <t>Detalhes fachadas</t>
  </si>
  <si>
    <t>CUSTO DIRETO DA CONSTRUÇÃO (TOTAL 1ª ETAPA)</t>
  </si>
  <si>
    <t>PRAÇA CENTRAL FRENTE PRA RUA MISSÕES</t>
  </si>
  <si>
    <t>CRONOGRAMA FÍSICO-FINANCEIRO - CENTRO  DE SAÚDE DO IDOSO 1ª ETAPA</t>
  </si>
  <si>
    <t>06 de maio 2023</t>
  </si>
  <si>
    <t>Área: 160,00m²</t>
  </si>
  <si>
    <t>CENTRO DE SAÚDE DO IDOSO</t>
  </si>
  <si>
    <t xml:space="preserve">Luminárias </t>
  </si>
  <si>
    <t>Muro de arenito</t>
  </si>
  <si>
    <t xml:space="preserve">Fossa séptica e sumidouro </t>
  </si>
  <si>
    <t>(Duzentos e sessenta e oito mil, novecentos e três reais com trinta e sete centavos)</t>
  </si>
  <si>
    <t>CENTRO DE SAÚDE PREVENTIVA DO IDOSO - 2ª ETAPA: 153,52m²</t>
  </si>
  <si>
    <t>Azulejo banheiro e piscina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</si>
</sst>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R$&quot;* #,##0.00_ ;_ &quot;R$&quot;* \-#,##0.00_ ;_ &quot;R$&quot;* &quot;-&quot;??_ ;_ @_ "/>
    <numFmt numFmtId="165" formatCode="_ * #,##0.00_ ;_ * \-#,##0.00_ ;_ * &quot;-&quot;??_ ;_ @_ "/>
    <numFmt numFmtId="166" formatCode="0.00_)"/>
    <numFmt numFmtId="167" formatCode="dd/mm/yy"/>
    <numFmt numFmtId="168" formatCode="0.0"/>
  </numFmts>
  <fonts count="46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color indexed="12"/>
      <name val="MS Sans Serif"/>
      <family val="2"/>
    </font>
    <font>
      <sz val="6.5"/>
      <name val="MS Sans Serif"/>
      <family val="2"/>
    </font>
    <font>
      <sz val="6.5"/>
      <name val="Arial"/>
      <family val="2"/>
    </font>
    <font>
      <sz val="6.5"/>
      <name val="Arial"/>
    </font>
    <font>
      <sz val="6"/>
      <name val="Arial"/>
      <family val="2"/>
    </font>
    <font>
      <sz val="8"/>
      <name val="New Caledonia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6"/>
      <name val="Times New Roman"/>
      <family val="1"/>
    </font>
    <font>
      <b/>
      <sz val="12"/>
      <name val="Times New Roman"/>
      <family val="1"/>
    </font>
    <font>
      <sz val="6.5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Arial"/>
    </font>
    <font>
      <sz val="10"/>
      <color indexed="8"/>
      <name val="Arial"/>
    </font>
    <font>
      <sz val="6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10"/>
      <color indexed="10"/>
      <name val="Times New Roman"/>
      <family val="1"/>
    </font>
    <font>
      <sz val="8"/>
      <color indexed="10"/>
      <name val="Times New Roman"/>
      <family val="1"/>
    </font>
    <font>
      <sz val="7"/>
      <color indexed="10"/>
      <name val="Times New Roman"/>
      <family val="1"/>
    </font>
    <font>
      <sz val="7"/>
      <name val="Arial"/>
    </font>
    <font>
      <sz val="7"/>
      <color indexed="12"/>
      <name val="Times New Roman"/>
      <family val="1"/>
    </font>
    <font>
      <sz val="7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indexed="12"/>
      <name val="MS Sans Serif"/>
      <family val="2"/>
    </font>
    <font>
      <sz val="12"/>
      <name val="MS Sans Serif"/>
      <family val="2"/>
    </font>
    <font>
      <sz val="12"/>
      <color indexed="12"/>
      <name val="Times New Roman"/>
      <family val="1"/>
    </font>
    <font>
      <b/>
      <sz val="18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gray0625">
        <fgColor indexed="8"/>
      </patternFill>
    </fill>
    <fill>
      <patternFill patternType="solid">
        <fgColor indexed="65"/>
        <bgColor indexed="8"/>
      </patternFill>
    </fill>
    <fill>
      <patternFill patternType="solid">
        <fgColor indexed="65"/>
        <bgColor indexed="64"/>
      </patternFill>
    </fill>
    <fill>
      <patternFill patternType="lightGray"/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lightGray">
        <bgColor theme="0"/>
      </patternFill>
    </fill>
  </fills>
  <borders count="1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51">
    <xf numFmtId="0" fontId="0" fillId="0" borderId="0" xfId="0"/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" fontId="4" fillId="0" borderId="0" xfId="0" applyNumberFormat="1" applyFont="1"/>
    <xf numFmtId="0" fontId="25" fillId="4" borderId="10" xfId="0" applyFont="1" applyFill="1" applyBorder="1"/>
    <xf numFmtId="0" fontId="17" fillId="0" borderId="0" xfId="0" applyFont="1"/>
    <xf numFmtId="0" fontId="24" fillId="4" borderId="12" xfId="0" applyFont="1" applyFill="1" applyBorder="1" applyAlignment="1">
      <alignment horizontal="left"/>
    </xf>
    <xf numFmtId="2" fontId="12" fillId="0" borderId="0" xfId="0" applyNumberFormat="1" applyFont="1"/>
    <xf numFmtId="2" fontId="27" fillId="0" borderId="0" xfId="0" applyNumberFormat="1" applyFont="1"/>
    <xf numFmtId="2" fontId="2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2" fillId="0" borderId="0" xfId="0" applyFont="1"/>
    <xf numFmtId="2" fontId="12" fillId="0" borderId="0" xfId="0" quotePrefix="1" applyNumberFormat="1" applyFont="1" applyAlignment="1">
      <alignment horizontal="left"/>
    </xf>
    <xf numFmtId="2" fontId="28" fillId="0" borderId="16" xfId="0" applyNumberFormat="1" applyFont="1" applyBorder="1"/>
    <xf numFmtId="2" fontId="28" fillId="0" borderId="0" xfId="0" applyNumberFormat="1" applyFont="1"/>
    <xf numFmtId="2" fontId="11" fillId="0" borderId="0" xfId="0" applyNumberFormat="1" applyFont="1"/>
    <xf numFmtId="2" fontId="12" fillId="0" borderId="17" xfId="0" applyNumberFormat="1" applyFont="1" applyBorder="1" applyProtection="1">
      <protection locked="0"/>
    </xf>
    <xf numFmtId="2" fontId="12" fillId="0" borderId="2" xfId="0" applyNumberFormat="1" applyFont="1" applyBorder="1" applyProtection="1">
      <protection locked="0"/>
    </xf>
    <xf numFmtId="2" fontId="12" fillId="0" borderId="18" xfId="0" applyNumberFormat="1" applyFont="1" applyBorder="1" applyProtection="1">
      <protection locked="0"/>
    </xf>
    <xf numFmtId="2" fontId="27" fillId="0" borderId="19" xfId="0" applyNumberFormat="1" applyFont="1" applyBorder="1"/>
    <xf numFmtId="2" fontId="12" fillId="5" borderId="1" xfId="0" applyNumberFormat="1" applyFont="1" applyFill="1" applyBorder="1"/>
    <xf numFmtId="4" fontId="25" fillId="4" borderId="2" xfId="0" applyNumberFormat="1" applyFont="1" applyFill="1" applyBorder="1"/>
    <xf numFmtId="4" fontId="23" fillId="0" borderId="20" xfId="0" applyNumberFormat="1" applyFont="1" applyBorder="1" applyAlignment="1">
      <alignment horizontal="center"/>
    </xf>
    <xf numFmtId="0" fontId="25" fillId="4" borderId="4" xfId="0" applyFont="1" applyFill="1" applyBorder="1"/>
    <xf numFmtId="0" fontId="25" fillId="4" borderId="4" xfId="0" applyFont="1" applyFill="1" applyBorder="1" applyAlignment="1">
      <alignment horizontal="left"/>
    </xf>
    <xf numFmtId="0" fontId="25" fillId="4" borderId="21" xfId="0" applyFont="1" applyFill="1" applyBorder="1"/>
    <xf numFmtId="0" fontId="24" fillId="4" borderId="22" xfId="0" applyFont="1" applyFill="1" applyBorder="1"/>
    <xf numFmtId="0" fontId="24" fillId="4" borderId="4" xfId="0" applyFont="1" applyFill="1" applyBorder="1"/>
    <xf numFmtId="0" fontId="25" fillId="0" borderId="0" xfId="0" applyFont="1" applyAlignment="1">
      <alignment horizontal="center"/>
    </xf>
    <xf numFmtId="0" fontId="24" fillId="4" borderId="23" xfId="0" applyFont="1" applyFill="1" applyBorder="1"/>
    <xf numFmtId="0" fontId="24" fillId="4" borderId="11" xfId="0" applyFont="1" applyFill="1" applyBorder="1" applyAlignment="1">
      <alignment horizontal="left"/>
    </xf>
    <xf numFmtId="4" fontId="25" fillId="4" borderId="24" xfId="0" applyNumberFormat="1" applyFont="1" applyFill="1" applyBorder="1"/>
    <xf numFmtId="0" fontId="25" fillId="4" borderId="11" xfId="0" applyFont="1" applyFill="1" applyBorder="1" applyAlignment="1">
      <alignment horizontal="left"/>
    </xf>
    <xf numFmtId="0" fontId="25" fillId="4" borderId="11" xfId="0" applyFont="1" applyFill="1" applyBorder="1"/>
    <xf numFmtId="0" fontId="24" fillId="4" borderId="11" xfId="0" applyFont="1" applyFill="1" applyBorder="1"/>
    <xf numFmtId="0" fontId="23" fillId="0" borderId="25" xfId="0" applyFont="1" applyBorder="1" applyAlignment="1">
      <alignment horizontal="center"/>
    </xf>
    <xf numFmtId="0" fontId="24" fillId="4" borderId="26" xfId="0" applyFont="1" applyFill="1" applyBorder="1" applyAlignment="1">
      <alignment horizontal="center"/>
    </xf>
    <xf numFmtId="4" fontId="23" fillId="4" borderId="27" xfId="0" applyNumberFormat="1" applyFont="1" applyFill="1" applyBorder="1"/>
    <xf numFmtId="4" fontId="23" fillId="4" borderId="28" xfId="0" applyNumberFormat="1" applyFont="1" applyFill="1" applyBorder="1"/>
    <xf numFmtId="4" fontId="16" fillId="0" borderId="0" xfId="0" applyNumberFormat="1" applyFont="1" applyAlignment="1">
      <alignment horizontal="right"/>
    </xf>
    <xf numFmtId="0" fontId="25" fillId="4" borderId="0" xfId="0" applyFont="1" applyFill="1"/>
    <xf numFmtId="4" fontId="24" fillId="4" borderId="2" xfId="0" applyNumberFormat="1" applyFont="1" applyFill="1" applyBorder="1"/>
    <xf numFmtId="0" fontId="25" fillId="4" borderId="1" xfId="0" applyFont="1" applyFill="1" applyBorder="1"/>
    <xf numFmtId="4" fontId="24" fillId="0" borderId="31" xfId="0" applyNumberFormat="1" applyFont="1" applyBorder="1"/>
    <xf numFmtId="0" fontId="23" fillId="0" borderId="0" xfId="0" applyFont="1"/>
    <xf numFmtId="4" fontId="23" fillId="0" borderId="32" xfId="0" applyNumberFormat="1" applyFont="1" applyBorder="1" applyAlignment="1">
      <alignment horizontal="center"/>
    </xf>
    <xf numFmtId="4" fontId="24" fillId="4" borderId="33" xfId="0" applyNumberFormat="1" applyFont="1" applyFill="1" applyBorder="1"/>
    <xf numFmtId="4" fontId="24" fillId="4" borderId="24" xfId="0" applyNumberFormat="1" applyFont="1" applyFill="1" applyBorder="1"/>
    <xf numFmtId="0" fontId="24" fillId="4" borderId="34" xfId="0" applyFont="1" applyFill="1" applyBorder="1"/>
    <xf numFmtId="0" fontId="24" fillId="4" borderId="1" xfId="0" applyFont="1" applyFill="1" applyBorder="1"/>
    <xf numFmtId="0" fontId="25" fillId="4" borderId="1" xfId="0" applyFont="1" applyFill="1" applyBorder="1" applyAlignment="1">
      <alignment horizontal="left"/>
    </xf>
    <xf numFmtId="0" fontId="25" fillId="0" borderId="0" xfId="0" applyFont="1"/>
    <xf numFmtId="4" fontId="25" fillId="0" borderId="0" xfId="0" applyNumberFormat="1" applyFont="1"/>
    <xf numFmtId="2" fontId="16" fillId="0" borderId="35" xfId="0" applyNumberFormat="1" applyFont="1" applyBorder="1" applyAlignment="1">
      <alignment horizontal="centerContinuous"/>
    </xf>
    <xf numFmtId="2" fontId="16" fillId="0" borderId="36" xfId="0" applyNumberFormat="1" applyFont="1" applyBorder="1" applyAlignment="1">
      <alignment horizontal="centerContinuous"/>
    </xf>
    <xf numFmtId="2" fontId="16" fillId="0" borderId="37" xfId="0" applyNumberFormat="1" applyFont="1" applyBorder="1" applyAlignment="1">
      <alignment horizontal="centerContinuous"/>
    </xf>
    <xf numFmtId="4" fontId="24" fillId="4" borderId="38" xfId="0" applyNumberFormat="1" applyFont="1" applyFill="1" applyBorder="1"/>
    <xf numFmtId="2" fontId="12" fillId="5" borderId="46" xfId="0" applyNumberFormat="1" applyFont="1" applyFill="1" applyBorder="1"/>
    <xf numFmtId="0" fontId="24" fillId="0" borderId="0" xfId="0" applyFont="1"/>
    <xf numFmtId="0" fontId="17" fillId="0" borderId="0" xfId="0" applyFont="1" applyProtection="1">
      <protection locked="0"/>
    </xf>
    <xf numFmtId="4" fontId="17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6" fillId="0" borderId="0" xfId="0" applyFont="1"/>
    <xf numFmtId="0" fontId="11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" fontId="17" fillId="0" borderId="0" xfId="0" applyNumberFormat="1" applyFont="1"/>
    <xf numFmtId="4" fontId="17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quotePrefix="1" applyFont="1" applyAlignment="1">
      <alignment horizontal="left"/>
    </xf>
    <xf numFmtId="0" fontId="8" fillId="0" borderId="0" xfId="0" applyFont="1"/>
    <xf numFmtId="0" fontId="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0" borderId="0" xfId="0" applyFont="1" applyAlignment="1">
      <alignment horizontal="right"/>
    </xf>
    <xf numFmtId="0" fontId="30" fillId="0" borderId="0" xfId="0" applyFont="1"/>
    <xf numFmtId="2" fontId="31" fillId="6" borderId="0" xfId="0" applyNumberFormat="1" applyFont="1" applyFill="1"/>
    <xf numFmtId="2" fontId="31" fillId="6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2" fontId="12" fillId="0" borderId="54" xfId="0" applyNumberFormat="1" applyFont="1" applyBorder="1"/>
    <xf numFmtId="2" fontId="12" fillId="0" borderId="35" xfId="0" applyNumberFormat="1" applyFont="1" applyBorder="1"/>
    <xf numFmtId="2" fontId="12" fillId="0" borderId="36" xfId="0" applyNumberFormat="1" applyFont="1" applyBorder="1"/>
    <xf numFmtId="2" fontId="12" fillId="0" borderId="36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Continuous"/>
    </xf>
    <xf numFmtId="2" fontId="28" fillId="0" borderId="19" xfId="0" applyNumberFormat="1" applyFont="1" applyBorder="1" applyAlignment="1">
      <alignment horizontal="centerContinuous"/>
    </xf>
    <xf numFmtId="2" fontId="12" fillId="0" borderId="37" xfId="0" applyNumberFormat="1" applyFont="1" applyBorder="1" applyAlignment="1">
      <alignment horizontal="centerContinuous"/>
    </xf>
    <xf numFmtId="2" fontId="28" fillId="0" borderId="32" xfId="0" applyNumberFormat="1" applyFont="1" applyBorder="1" applyAlignment="1">
      <alignment horizontal="center"/>
    </xf>
    <xf numFmtId="2" fontId="11" fillId="0" borderId="32" xfId="0" applyNumberFormat="1" applyFont="1" applyBorder="1" applyAlignment="1">
      <alignment horizontal="centerContinuous"/>
    </xf>
    <xf numFmtId="2" fontId="28" fillId="0" borderId="32" xfId="0" applyNumberFormat="1" applyFont="1" applyBorder="1" applyAlignment="1">
      <alignment horizontal="centerContinuous"/>
    </xf>
    <xf numFmtId="2" fontId="11" fillId="0" borderId="32" xfId="0" applyNumberFormat="1" applyFont="1" applyBorder="1" applyAlignment="1">
      <alignment horizontal="center"/>
    </xf>
    <xf numFmtId="2" fontId="28" fillId="0" borderId="52" xfId="0" applyNumberFormat="1" applyFont="1" applyBorder="1" applyAlignment="1">
      <alignment horizontal="center"/>
    </xf>
    <xf numFmtId="2" fontId="28" fillId="0" borderId="53" xfId="0" applyNumberFormat="1" applyFont="1" applyBorder="1" applyAlignment="1">
      <alignment horizontal="centerContinuous"/>
    </xf>
    <xf numFmtId="2" fontId="11" fillId="0" borderId="53" xfId="0" applyNumberFormat="1" applyFont="1" applyBorder="1" applyAlignment="1">
      <alignment horizontal="center"/>
    </xf>
    <xf numFmtId="2" fontId="16" fillId="0" borderId="47" xfId="0" applyNumberFormat="1" applyFont="1" applyBorder="1" applyAlignment="1">
      <alignment horizontal="centerContinuous"/>
    </xf>
    <xf numFmtId="1" fontId="12" fillId="0" borderId="55" xfId="0" applyNumberFormat="1" applyFont="1" applyBorder="1" applyAlignment="1">
      <alignment horizontal="center"/>
    </xf>
    <xf numFmtId="2" fontId="11" fillId="0" borderId="56" xfId="0" applyNumberFormat="1" applyFont="1" applyBorder="1" applyAlignment="1">
      <alignment horizontal="left"/>
    </xf>
    <xf numFmtId="2" fontId="12" fillId="0" borderId="57" xfId="0" applyNumberFormat="1" applyFont="1" applyBorder="1" applyAlignment="1">
      <alignment horizontal="centerContinuous"/>
    </xf>
    <xf numFmtId="2" fontId="11" fillId="0" borderId="17" xfId="0" applyNumberFormat="1" applyFont="1" applyBorder="1" applyAlignment="1">
      <alignment horizontal="right"/>
    </xf>
    <xf numFmtId="2" fontId="12" fillId="7" borderId="17" xfId="0" applyNumberFormat="1" applyFont="1" applyFill="1" applyBorder="1"/>
    <xf numFmtId="2" fontId="12" fillId="7" borderId="58" xfId="0" applyNumberFormat="1" applyFont="1" applyFill="1" applyBorder="1"/>
    <xf numFmtId="2" fontId="12" fillId="7" borderId="59" xfId="0" applyNumberFormat="1" applyFont="1" applyFill="1" applyBorder="1"/>
    <xf numFmtId="1" fontId="12" fillId="0" borderId="60" xfId="0" applyNumberFormat="1" applyFont="1" applyBorder="1" applyAlignment="1">
      <alignment horizontal="center"/>
    </xf>
    <xf numFmtId="2" fontId="11" fillId="0" borderId="3" xfId="0" applyNumberFormat="1" applyFont="1" applyBorder="1"/>
    <xf numFmtId="2" fontId="12" fillId="0" borderId="4" xfId="0" applyNumberFormat="1" applyFont="1" applyBorder="1"/>
    <xf numFmtId="4" fontId="11" fillId="4" borderId="2" xfId="0" applyNumberFormat="1" applyFont="1" applyFill="1" applyBorder="1" applyAlignment="1">
      <alignment horizontal="right"/>
    </xf>
    <xf numFmtId="2" fontId="12" fillId="7" borderId="2" xfId="0" applyNumberFormat="1" applyFont="1" applyFill="1" applyBorder="1"/>
    <xf numFmtId="2" fontId="12" fillId="7" borderId="24" xfId="0" applyNumberFormat="1" applyFont="1" applyFill="1" applyBorder="1"/>
    <xf numFmtId="2" fontId="11" fillId="0" borderId="2" xfId="0" applyNumberFormat="1" applyFont="1" applyBorder="1" applyAlignment="1">
      <alignment horizontal="right"/>
    </xf>
    <xf numFmtId="2" fontId="11" fillId="5" borderId="1" xfId="0" applyNumberFormat="1" applyFont="1" applyFill="1" applyBorder="1" applyAlignment="1">
      <alignment horizontal="right"/>
    </xf>
    <xf numFmtId="2" fontId="12" fillId="0" borderId="3" xfId="0" applyNumberFormat="1" applyFont="1" applyBorder="1"/>
    <xf numFmtId="2" fontId="28" fillId="0" borderId="3" xfId="0" applyNumberFormat="1" applyFont="1" applyBorder="1"/>
    <xf numFmtId="1" fontId="12" fillId="0" borderId="61" xfId="0" applyNumberFormat="1" applyFont="1" applyBorder="1" applyAlignment="1">
      <alignment horizontal="center"/>
    </xf>
    <xf numFmtId="2" fontId="11" fillId="0" borderId="62" xfId="0" applyNumberFormat="1" applyFont="1" applyBorder="1"/>
    <xf numFmtId="2" fontId="12" fillId="0" borderId="63" xfId="0" applyNumberFormat="1" applyFont="1" applyBorder="1"/>
    <xf numFmtId="2" fontId="11" fillId="0" borderId="18" xfId="0" applyNumberFormat="1" applyFont="1" applyBorder="1" applyAlignment="1">
      <alignment horizontal="right"/>
    </xf>
    <xf numFmtId="2" fontId="12" fillId="7" borderId="18" xfId="0" applyNumberFormat="1" applyFont="1" applyFill="1" applyBorder="1"/>
    <xf numFmtId="2" fontId="12" fillId="7" borderId="64" xfId="0" applyNumberFormat="1" applyFont="1" applyFill="1" applyBorder="1"/>
    <xf numFmtId="1" fontId="12" fillId="4" borderId="0" xfId="0" applyNumberFormat="1" applyFont="1" applyFill="1" applyAlignment="1">
      <alignment horizontal="center"/>
    </xf>
    <xf numFmtId="2" fontId="12" fillId="4" borderId="0" xfId="0" applyNumberFormat="1" applyFont="1" applyFill="1"/>
    <xf numFmtId="2" fontId="11" fillId="4" borderId="0" xfId="0" applyNumberFormat="1" applyFont="1" applyFill="1" applyAlignment="1">
      <alignment horizontal="right"/>
    </xf>
    <xf numFmtId="2" fontId="11" fillId="0" borderId="47" xfId="0" applyNumberFormat="1" applyFont="1" applyBorder="1" applyAlignment="1">
      <alignment horizontal="right"/>
    </xf>
    <xf numFmtId="2" fontId="28" fillId="7" borderId="47" xfId="0" applyNumberFormat="1" applyFont="1" applyFill="1" applyBorder="1"/>
    <xf numFmtId="2" fontId="12" fillId="0" borderId="51" xfId="0" applyNumberFormat="1" applyFont="1" applyBorder="1"/>
    <xf numFmtId="2" fontId="12" fillId="7" borderId="6" xfId="0" applyNumberFormat="1" applyFont="1" applyFill="1" applyBorder="1"/>
    <xf numFmtId="2" fontId="11" fillId="4" borderId="47" xfId="0" applyNumberFormat="1" applyFont="1" applyFill="1" applyBorder="1"/>
    <xf numFmtId="2" fontId="1" fillId="0" borderId="0" xfId="1" applyNumberFormat="1" applyProtection="1"/>
    <xf numFmtId="2" fontId="12" fillId="5" borderId="41" xfId="0" applyNumberFormat="1" applyFont="1" applyFill="1" applyBorder="1"/>
    <xf numFmtId="0" fontId="7" fillId="0" borderId="0" xfId="0" applyFont="1" applyAlignment="1" applyProtection="1">
      <alignment horizontal="left"/>
      <protection locked="0"/>
    </xf>
    <xf numFmtId="2" fontId="28" fillId="0" borderId="47" xfId="0" applyNumberFormat="1" applyFont="1" applyBorder="1" applyAlignment="1">
      <alignment horizontal="right"/>
    </xf>
    <xf numFmtId="4" fontId="24" fillId="0" borderId="0" xfId="0" applyNumberFormat="1" applyFont="1"/>
    <xf numFmtId="2" fontId="24" fillId="0" borderId="0" xfId="0" applyNumberFormat="1" applyFont="1"/>
    <xf numFmtId="167" fontId="24" fillId="0" borderId="0" xfId="0" applyNumberFormat="1" applyFont="1"/>
    <xf numFmtId="2" fontId="24" fillId="0" borderId="0" xfId="1" applyNumberFormat="1" applyFont="1" applyBorder="1" applyProtection="1"/>
    <xf numFmtId="0" fontId="17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3" fontId="16" fillId="0" borderId="0" xfId="0" applyNumberFormat="1" applyFont="1" applyAlignment="1" applyProtection="1">
      <alignment horizontal="center"/>
      <protection locked="0"/>
    </xf>
    <xf numFmtId="1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0" fillId="0" borderId="0" xfId="0" applyProtection="1">
      <protection locked="0"/>
    </xf>
    <xf numFmtId="0" fontId="17" fillId="0" borderId="0" xfId="0" applyFont="1" applyAlignment="1">
      <alignment horizontal="centerContinuous"/>
    </xf>
    <xf numFmtId="0" fontId="9" fillId="0" borderId="0" xfId="0" applyFont="1"/>
    <xf numFmtId="0" fontId="0" fillId="4" borderId="0" xfId="0" applyFill="1"/>
    <xf numFmtId="1" fontId="16" fillId="0" borderId="0" xfId="0" applyNumberFormat="1" applyFont="1" applyAlignment="1" applyProtection="1">
      <alignment horizontal="center"/>
      <protection locked="0"/>
    </xf>
    <xf numFmtId="0" fontId="10" fillId="0" borderId="0" xfId="0" applyFont="1"/>
    <xf numFmtId="0" fontId="18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33" fillId="0" borderId="0" xfId="0" applyFont="1" applyAlignment="1">
      <alignment horizontal="centerContinuous"/>
    </xf>
    <xf numFmtId="4" fontId="36" fillId="0" borderId="0" xfId="0" applyNumberFormat="1" applyFont="1"/>
    <xf numFmtId="4" fontId="33" fillId="0" borderId="0" xfId="0" applyNumberFormat="1" applyFont="1" applyAlignment="1">
      <alignment horizontal="centerContinuous"/>
    </xf>
    <xf numFmtId="2" fontId="33" fillId="0" borderId="0" xfId="0" applyNumberFormat="1" applyFont="1" applyAlignment="1">
      <alignment horizontal="centerContinuous"/>
    </xf>
    <xf numFmtId="0" fontId="33" fillId="0" borderId="0" xfId="0" applyFont="1"/>
    <xf numFmtId="4" fontId="33" fillId="0" borderId="0" xfId="0" applyNumberFormat="1" applyFont="1"/>
    <xf numFmtId="2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4" fontId="38" fillId="0" borderId="20" xfId="0" applyNumberFormat="1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4" fontId="21" fillId="0" borderId="20" xfId="0" applyNumberFormat="1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4" fontId="21" fillId="0" borderId="32" xfId="0" applyNumberFormat="1" applyFont="1" applyBorder="1" applyAlignment="1">
      <alignment horizontal="center"/>
    </xf>
    <xf numFmtId="0" fontId="21" fillId="0" borderId="15" xfId="0" applyFont="1" applyBorder="1"/>
    <xf numFmtId="0" fontId="39" fillId="7" borderId="14" xfId="0" applyFont="1" applyFill="1" applyBorder="1" applyAlignment="1">
      <alignment horizontal="center"/>
    </xf>
    <xf numFmtId="0" fontId="39" fillId="7" borderId="15" xfId="0" applyFont="1" applyFill="1" applyBorder="1"/>
    <xf numFmtId="4" fontId="39" fillId="7" borderId="15" xfId="0" applyNumberFormat="1" applyFont="1" applyFill="1" applyBorder="1"/>
    <xf numFmtId="4" fontId="21" fillId="7" borderId="15" xfId="0" applyNumberFormat="1" applyFont="1" applyFill="1" applyBorder="1"/>
    <xf numFmtId="0" fontId="21" fillId="0" borderId="40" xfId="0" applyFont="1" applyBorder="1"/>
    <xf numFmtId="0" fontId="39" fillId="7" borderId="43" xfId="0" applyFont="1" applyFill="1" applyBorder="1" applyAlignment="1">
      <alignment horizontal="center"/>
    </xf>
    <xf numFmtId="0" fontId="39" fillId="7" borderId="40" xfId="0" applyFont="1" applyFill="1" applyBorder="1"/>
    <xf numFmtId="4" fontId="39" fillId="7" borderId="40" xfId="0" applyNumberFormat="1" applyFont="1" applyFill="1" applyBorder="1"/>
    <xf numFmtId="4" fontId="21" fillId="7" borderId="40" xfId="0" applyNumberFormat="1" applyFont="1" applyFill="1" applyBorder="1"/>
    <xf numFmtId="0" fontId="39" fillId="0" borderId="2" xfId="0" applyFont="1" applyBorder="1" applyAlignment="1">
      <alignment horizontal="center"/>
    </xf>
    <xf numFmtId="166" fontId="39" fillId="2" borderId="3" xfId="0" applyNumberFormat="1" applyFont="1" applyFill="1" applyBorder="1"/>
    <xf numFmtId="4" fontId="39" fillId="2" borderId="4" xfId="0" applyNumberFormat="1" applyFont="1" applyFill="1" applyBorder="1"/>
    <xf numFmtId="4" fontId="39" fillId="0" borderId="2" xfId="0" applyNumberFormat="1" applyFont="1" applyBorder="1" applyProtection="1">
      <protection locked="0"/>
    </xf>
    <xf numFmtId="0" fontId="39" fillId="0" borderId="1" xfId="0" applyFont="1" applyBorder="1" applyAlignment="1">
      <alignment horizontal="left"/>
    </xf>
    <xf numFmtId="4" fontId="39" fillId="2" borderId="30" xfId="0" applyNumberFormat="1" applyFont="1" applyFill="1" applyBorder="1"/>
    <xf numFmtId="0" fontId="39" fillId="0" borderId="29" xfId="0" applyFont="1" applyBorder="1" applyAlignment="1">
      <alignment horizontal="center"/>
    </xf>
    <xf numFmtId="166" fontId="39" fillId="0" borderId="47" xfId="0" applyNumberFormat="1" applyFont="1" applyBorder="1"/>
    <xf numFmtId="4" fontId="39" fillId="0" borderId="47" xfId="0" applyNumberFormat="1" applyFont="1" applyBorder="1"/>
    <xf numFmtId="0" fontId="21" fillId="0" borderId="19" xfId="0" applyFont="1" applyBorder="1" applyAlignment="1">
      <alignment horizontal="left"/>
    </xf>
    <xf numFmtId="0" fontId="39" fillId="7" borderId="44" xfId="0" applyFont="1" applyFill="1" applyBorder="1" applyAlignment="1">
      <alignment horizontal="center"/>
    </xf>
    <xf numFmtId="166" fontId="39" fillId="2" borderId="19" xfId="0" applyNumberFormat="1" applyFont="1" applyFill="1" applyBorder="1"/>
    <xf numFmtId="4" fontId="39" fillId="2" borderId="51" xfId="0" applyNumberFormat="1" applyFont="1" applyFill="1" applyBorder="1"/>
    <xf numFmtId="4" fontId="21" fillId="7" borderId="19" xfId="0" applyNumberFormat="1" applyFont="1" applyFill="1" applyBorder="1"/>
    <xf numFmtId="0" fontId="39" fillId="0" borderId="6" xfId="0" applyFont="1" applyBorder="1" applyAlignment="1">
      <alignment horizontal="center"/>
    </xf>
    <xf numFmtId="166" fontId="39" fillId="2" borderId="7" xfId="0" applyNumberFormat="1" applyFont="1" applyFill="1" applyBorder="1"/>
    <xf numFmtId="4" fontId="39" fillId="2" borderId="9" xfId="0" applyNumberFormat="1" applyFont="1" applyFill="1" applyBorder="1"/>
    <xf numFmtId="4" fontId="39" fillId="0" borderId="6" xfId="0" applyNumberFormat="1" applyFont="1" applyBorder="1" applyProtection="1">
      <protection locked="0"/>
    </xf>
    <xf numFmtId="4" fontId="39" fillId="0" borderId="5" xfId="0" applyNumberFormat="1" applyFont="1" applyBorder="1" applyProtection="1">
      <protection locked="0"/>
    </xf>
    <xf numFmtId="0" fontId="39" fillId="0" borderId="15" xfId="0" applyFont="1" applyBorder="1"/>
    <xf numFmtId="0" fontId="39" fillId="2" borderId="14" xfId="0" applyFont="1" applyFill="1" applyBorder="1" applyAlignment="1">
      <alignment horizontal="center"/>
    </xf>
    <xf numFmtId="166" fontId="39" fillId="2" borderId="15" xfId="0" applyNumberFormat="1" applyFont="1" applyFill="1" applyBorder="1"/>
    <xf numFmtId="4" fontId="39" fillId="2" borderId="15" xfId="0" applyNumberFormat="1" applyFont="1" applyFill="1" applyBorder="1"/>
    <xf numFmtId="0" fontId="39" fillId="2" borderId="43" xfId="0" applyFont="1" applyFill="1" applyBorder="1" applyAlignment="1">
      <alignment horizontal="center"/>
    </xf>
    <xf numFmtId="166" fontId="39" fillId="2" borderId="40" xfId="0" applyNumberFormat="1" applyFont="1" applyFill="1" applyBorder="1"/>
    <xf numFmtId="4" fontId="39" fillId="2" borderId="40" xfId="0" applyNumberFormat="1" applyFont="1" applyFill="1" applyBorder="1"/>
    <xf numFmtId="0" fontId="39" fillId="0" borderId="8" xfId="0" applyFont="1" applyBorder="1"/>
    <xf numFmtId="4" fontId="39" fillId="3" borderId="6" xfId="0" applyNumberFormat="1" applyFont="1" applyFill="1" applyBorder="1" applyProtection="1">
      <protection locked="0"/>
    </xf>
    <xf numFmtId="4" fontId="39" fillId="0" borderId="6" xfId="0" applyNumberFormat="1" applyFont="1" applyBorder="1"/>
    <xf numFmtId="0" fontId="39" fillId="0" borderId="1" xfId="0" applyFont="1" applyBorder="1"/>
    <xf numFmtId="4" fontId="39" fillId="3" borderId="2" xfId="0" applyNumberFormat="1" applyFont="1" applyFill="1" applyBorder="1" applyProtection="1">
      <protection locked="0"/>
    </xf>
    <xf numFmtId="4" fontId="39" fillId="0" borderId="2" xfId="0" applyNumberFormat="1" applyFont="1" applyBorder="1"/>
    <xf numFmtId="0" fontId="39" fillId="0" borderId="5" xfId="0" applyFont="1" applyBorder="1" applyAlignment="1">
      <alignment horizontal="center"/>
    </xf>
    <xf numFmtId="4" fontId="39" fillId="3" borderId="5" xfId="0" applyNumberFormat="1" applyFont="1" applyFill="1" applyBorder="1" applyProtection="1">
      <protection locked="0"/>
    </xf>
    <xf numFmtId="4" fontId="39" fillId="0" borderId="5" xfId="0" applyNumberFormat="1" applyFont="1" applyBorder="1"/>
    <xf numFmtId="0" fontId="21" fillId="0" borderId="19" xfId="0" applyFont="1" applyBorder="1"/>
    <xf numFmtId="0" fontId="39" fillId="0" borderId="3" xfId="0" applyFont="1" applyBorder="1" applyAlignment="1">
      <alignment horizontal="center"/>
    </xf>
    <xf numFmtId="0" fontId="39" fillId="3" borderId="38" xfId="0" applyFont="1" applyFill="1" applyBorder="1" applyAlignment="1" applyProtection="1">
      <alignment horizontal="center"/>
      <protection locked="0"/>
    </xf>
    <xf numFmtId="4" fontId="39" fillId="3" borderId="38" xfId="0" applyNumberFormat="1" applyFont="1" applyFill="1" applyBorder="1" applyProtection="1">
      <protection locked="0"/>
    </xf>
    <xf numFmtId="0" fontId="39" fillId="4" borderId="30" xfId="0" applyFont="1" applyFill="1" applyBorder="1" applyProtection="1">
      <protection locked="0"/>
    </xf>
    <xf numFmtId="0" fontId="39" fillId="3" borderId="5" xfId="0" applyFont="1" applyFill="1" applyBorder="1" applyAlignment="1" applyProtection="1">
      <alignment horizontal="center"/>
      <protection locked="0"/>
    </xf>
    <xf numFmtId="0" fontId="39" fillId="2" borderId="44" xfId="0" applyFont="1" applyFill="1" applyBorder="1" applyAlignment="1">
      <alignment horizontal="center"/>
    </xf>
    <xf numFmtId="4" fontId="39" fillId="2" borderId="19" xfId="0" applyNumberFormat="1" applyFont="1" applyFill="1" applyBorder="1"/>
    <xf numFmtId="4" fontId="39" fillId="7" borderId="19" xfId="0" applyNumberFormat="1" applyFont="1" applyFill="1" applyBorder="1"/>
    <xf numFmtId="0" fontId="39" fillId="4" borderId="5" xfId="0" applyFont="1" applyFill="1" applyBorder="1" applyAlignment="1" applyProtection="1">
      <alignment horizontal="center"/>
      <protection locked="0"/>
    </xf>
    <xf numFmtId="4" fontId="39" fillId="4" borderId="5" xfId="0" applyNumberFormat="1" applyFont="1" applyFill="1" applyBorder="1" applyProtection="1">
      <protection locked="0"/>
    </xf>
    <xf numFmtId="4" fontId="39" fillId="4" borderId="2" xfId="0" applyNumberFormat="1" applyFont="1" applyFill="1" applyBorder="1" applyProtection="1">
      <protection locked="0"/>
    </xf>
    <xf numFmtId="4" fontId="21" fillId="7" borderId="45" xfId="0" applyNumberFormat="1" applyFont="1" applyFill="1" applyBorder="1"/>
    <xf numFmtId="4" fontId="39" fillId="7" borderId="7" xfId="0" applyNumberFormat="1" applyFont="1" applyFill="1" applyBorder="1"/>
    <xf numFmtId="4" fontId="39" fillId="7" borderId="9" xfId="0" applyNumberFormat="1" applyFont="1" applyFill="1" applyBorder="1"/>
    <xf numFmtId="4" fontId="39" fillId="0" borderId="48" xfId="0" applyNumberFormat="1" applyFont="1" applyBorder="1" applyProtection="1">
      <protection locked="0"/>
    </xf>
    <xf numFmtId="0" fontId="39" fillId="4" borderId="21" xfId="0" applyFont="1" applyFill="1" applyBorder="1" applyProtection="1">
      <protection locked="0"/>
    </xf>
    <xf numFmtId="0" fontId="39" fillId="7" borderId="14" xfId="0" applyFont="1" applyFill="1" applyBorder="1"/>
    <xf numFmtId="0" fontId="39" fillId="7" borderId="43" xfId="0" applyFont="1" applyFill="1" applyBorder="1"/>
    <xf numFmtId="0" fontId="39" fillId="0" borderId="19" xfId="0" applyFont="1" applyBorder="1"/>
    <xf numFmtId="0" fontId="39" fillId="0" borderId="41" xfId="0" applyFont="1" applyBorder="1" applyProtection="1">
      <protection locked="0"/>
    </xf>
    <xf numFmtId="0" fontId="39" fillId="3" borderId="6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4" fontId="39" fillId="0" borderId="7" xfId="0" applyNumberFormat="1" applyFont="1" applyBorder="1"/>
    <xf numFmtId="4" fontId="39" fillId="0" borderId="3" xfId="0" applyNumberFormat="1" applyFont="1" applyBorder="1"/>
    <xf numFmtId="0" fontId="39" fillId="0" borderId="1" xfId="0" applyFont="1" applyBorder="1" applyProtection="1">
      <protection locked="0"/>
    </xf>
    <xf numFmtId="4" fontId="39" fillId="2" borderId="7" xfId="0" applyNumberFormat="1" applyFont="1" applyFill="1" applyBorder="1"/>
    <xf numFmtId="4" fontId="39" fillId="0" borderId="7" xfId="0" applyNumberFormat="1" applyFont="1" applyBorder="1" applyProtection="1">
      <protection locked="0"/>
    </xf>
    <xf numFmtId="4" fontId="39" fillId="2" borderId="3" xfId="0" applyNumberFormat="1" applyFont="1" applyFill="1" applyBorder="1"/>
    <xf numFmtId="4" fontId="39" fillId="0" borderId="3" xfId="0" applyNumberFormat="1" applyFont="1" applyBorder="1" applyProtection="1">
      <protection locked="0"/>
    </xf>
    <xf numFmtId="4" fontId="39" fillId="2" borderId="29" xfId="0" applyNumberFormat="1" applyFont="1" applyFill="1" applyBorder="1"/>
    <xf numFmtId="4" fontId="39" fillId="0" borderId="29" xfId="0" applyNumberFormat="1" applyFont="1" applyBorder="1" applyProtection="1">
      <protection locked="0"/>
    </xf>
    <xf numFmtId="0" fontId="21" fillId="0" borderId="8" xfId="0" applyFont="1" applyBorder="1"/>
    <xf numFmtId="0" fontId="39" fillId="7" borderId="7" xfId="0" applyFont="1" applyFill="1" applyBorder="1" applyAlignment="1">
      <alignment horizontal="center"/>
    </xf>
    <xf numFmtId="4" fontId="39" fillId="2" borderId="8" xfId="0" applyNumberFormat="1" applyFont="1" applyFill="1" applyBorder="1"/>
    <xf numFmtId="4" fontId="39" fillId="7" borderId="8" xfId="0" applyNumberFormat="1" applyFont="1" applyFill="1" applyBorder="1"/>
    <xf numFmtId="4" fontId="39" fillId="0" borderId="49" xfId="0" applyNumberFormat="1" applyFont="1" applyBorder="1" applyProtection="1">
      <protection locked="0"/>
    </xf>
    <xf numFmtId="4" fontId="39" fillId="4" borderId="29" xfId="0" applyNumberFormat="1" applyFont="1" applyFill="1" applyBorder="1" applyProtection="1">
      <protection locked="0"/>
    </xf>
    <xf numFmtId="0" fontId="39" fillId="0" borderId="41" xfId="0" applyFont="1" applyBorder="1" applyAlignment="1">
      <alignment horizontal="left"/>
    </xf>
    <xf numFmtId="0" fontId="39" fillId="4" borderId="10" xfId="0" applyFont="1" applyFill="1" applyBorder="1" applyProtection="1">
      <protection locked="0"/>
    </xf>
    <xf numFmtId="4" fontId="39" fillId="4" borderId="38" xfId="0" applyNumberFormat="1" applyFont="1" applyFill="1" applyBorder="1" applyProtection="1">
      <protection locked="0"/>
    </xf>
    <xf numFmtId="166" fontId="21" fillId="0" borderId="93" xfId="0" applyNumberFormat="1" applyFont="1" applyBorder="1" applyAlignment="1">
      <alignment horizontal="center"/>
    </xf>
    <xf numFmtId="0" fontId="21" fillId="0" borderId="70" xfId="0" applyFont="1" applyBorder="1"/>
    <xf numFmtId="0" fontId="21" fillId="0" borderId="0" xfId="0" applyFont="1"/>
    <xf numFmtId="166" fontId="21" fillId="0" borderId="94" xfId="0" applyNumberFormat="1" applyFont="1" applyBorder="1" applyAlignment="1">
      <alignment horizontal="center"/>
    </xf>
    <xf numFmtId="0" fontId="21" fillId="0" borderId="95" xfId="0" applyFont="1" applyBorder="1"/>
    <xf numFmtId="166" fontId="21" fillId="7" borderId="96" xfId="0" applyNumberFormat="1" applyFont="1" applyFill="1" applyBorder="1"/>
    <xf numFmtId="0" fontId="21" fillId="0" borderId="97" xfId="0" applyFont="1" applyBorder="1"/>
    <xf numFmtId="166" fontId="21" fillId="7" borderId="98" xfId="0" applyNumberFormat="1" applyFont="1" applyFill="1" applyBorder="1"/>
    <xf numFmtId="0" fontId="39" fillId="0" borderId="99" xfId="0" applyFont="1" applyBorder="1" applyAlignment="1">
      <alignment horizontal="left"/>
    </xf>
    <xf numFmtId="166" fontId="21" fillId="0" borderId="100" xfId="0" applyNumberFormat="1" applyFont="1" applyBorder="1"/>
    <xf numFmtId="0" fontId="39" fillId="0" borderId="101" xfId="0" applyFont="1" applyBorder="1" applyAlignment="1">
      <alignment horizontal="left"/>
    </xf>
    <xf numFmtId="166" fontId="21" fillId="0" borderId="102" xfId="0" applyNumberFormat="1" applyFont="1" applyBorder="1"/>
    <xf numFmtId="0" fontId="21" fillId="0" borderId="73" xfId="0" applyFont="1" applyBorder="1" applyAlignment="1">
      <alignment horizontal="left"/>
    </xf>
    <xf numFmtId="166" fontId="21" fillId="7" borderId="103" xfId="0" applyNumberFormat="1" applyFont="1" applyFill="1" applyBorder="1"/>
    <xf numFmtId="0" fontId="39" fillId="0" borderId="104" xfId="0" applyFont="1" applyBorder="1" applyAlignment="1">
      <alignment horizontal="left"/>
    </xf>
    <xf numFmtId="0" fontId="21" fillId="0" borderId="95" xfId="0" applyFont="1" applyBorder="1" applyAlignment="1">
      <alignment horizontal="left"/>
    </xf>
    <xf numFmtId="0" fontId="21" fillId="0" borderId="97" xfId="0" applyFont="1" applyBorder="1" applyAlignment="1">
      <alignment horizontal="left"/>
    </xf>
    <xf numFmtId="0" fontId="39" fillId="0" borderId="104" xfId="0" applyFont="1" applyBorder="1"/>
    <xf numFmtId="0" fontId="39" fillId="0" borderId="99" xfId="0" applyFont="1" applyBorder="1"/>
    <xf numFmtId="166" fontId="21" fillId="0" borderId="82" xfId="0" applyNumberFormat="1" applyFont="1" applyBorder="1"/>
    <xf numFmtId="166" fontId="21" fillId="0" borderId="105" xfId="0" applyNumberFormat="1" applyFont="1" applyBorder="1"/>
    <xf numFmtId="0" fontId="21" fillId="0" borderId="73" xfId="0" applyFont="1" applyBorder="1"/>
    <xf numFmtId="166" fontId="21" fillId="0" borderId="83" xfId="0" applyNumberFormat="1" applyFont="1" applyBorder="1"/>
    <xf numFmtId="0" fontId="39" fillId="0" borderId="70" xfId="0" applyFont="1" applyBorder="1"/>
    <xf numFmtId="0" fontId="39" fillId="0" borderId="0" xfId="0" applyFont="1"/>
    <xf numFmtId="0" fontId="21" fillId="0" borderId="104" xfId="0" applyFont="1" applyBorder="1" applyAlignment="1">
      <alignment horizontal="left"/>
    </xf>
    <xf numFmtId="166" fontId="39" fillId="7" borderId="75" xfId="0" applyNumberFormat="1" applyFont="1" applyFill="1" applyBorder="1"/>
    <xf numFmtId="166" fontId="21" fillId="7" borderId="75" xfId="0" applyNumberFormat="1" applyFont="1" applyFill="1" applyBorder="1"/>
    <xf numFmtId="0" fontId="21" fillId="4" borderId="101" xfId="0" applyFont="1" applyFill="1" applyBorder="1" applyAlignment="1">
      <alignment horizontal="left"/>
    </xf>
    <xf numFmtId="0" fontId="39" fillId="0" borderId="73" xfId="0" applyFont="1" applyBorder="1"/>
    <xf numFmtId="0" fontId="21" fillId="4" borderId="106" xfId="0" applyFont="1" applyFill="1" applyBorder="1" applyAlignment="1">
      <alignment horizontal="left"/>
    </xf>
    <xf numFmtId="0" fontId="21" fillId="0" borderId="101" xfId="0" applyFont="1" applyBorder="1" applyAlignment="1">
      <alignment horizontal="left"/>
    </xf>
    <xf numFmtId="0" fontId="21" fillId="0" borderId="99" xfId="0" applyFont="1" applyBorder="1" applyAlignment="1">
      <alignment horizontal="left"/>
    </xf>
    <xf numFmtId="0" fontId="21" fillId="0" borderId="101" xfId="0" applyFont="1" applyBorder="1"/>
    <xf numFmtId="4" fontId="39" fillId="7" borderId="107" xfId="0" applyNumberFormat="1" applyFont="1" applyFill="1" applyBorder="1"/>
    <xf numFmtId="0" fontId="21" fillId="0" borderId="99" xfId="0" applyFont="1" applyBorder="1"/>
    <xf numFmtId="0" fontId="26" fillId="0" borderId="0" xfId="0" applyFont="1" applyAlignment="1">
      <alignment horizontal="center"/>
    </xf>
    <xf numFmtId="0" fontId="42" fillId="0" borderId="67" xfId="0" applyFont="1" applyBorder="1"/>
    <xf numFmtId="0" fontId="42" fillId="0" borderId="68" xfId="0" applyFont="1" applyBorder="1"/>
    <xf numFmtId="0" fontId="42" fillId="0" borderId="68" xfId="0" applyFont="1" applyBorder="1" applyAlignment="1">
      <alignment horizontal="center"/>
    </xf>
    <xf numFmtId="0" fontId="43" fillId="0" borderId="68" xfId="0" applyFont="1" applyBorder="1"/>
    <xf numFmtId="4" fontId="43" fillId="0" borderId="68" xfId="0" applyNumberFormat="1" applyFont="1" applyBorder="1"/>
    <xf numFmtId="0" fontId="43" fillId="0" borderId="69" xfId="0" applyFont="1" applyBorder="1"/>
    <xf numFmtId="0" fontId="43" fillId="0" borderId="0" xfId="0" applyFont="1"/>
    <xf numFmtId="0" fontId="39" fillId="0" borderId="71" xfId="0" applyFont="1" applyBorder="1"/>
    <xf numFmtId="4" fontId="43" fillId="0" borderId="0" xfId="0" applyNumberFormat="1" applyFont="1"/>
    <xf numFmtId="0" fontId="14" fillId="0" borderId="0" xfId="0" applyFont="1"/>
    <xf numFmtId="4" fontId="43" fillId="0" borderId="0" xfId="0" applyNumberFormat="1" applyFont="1" applyAlignment="1">
      <alignment horizontal="right"/>
    </xf>
    <xf numFmtId="4" fontId="40" fillId="0" borderId="71" xfId="0" applyNumberFormat="1" applyFont="1" applyBorder="1"/>
    <xf numFmtId="4" fontId="14" fillId="0" borderId="0" xfId="0" applyNumberFormat="1" applyFont="1" applyAlignment="1">
      <alignment horizontal="right"/>
    </xf>
    <xf numFmtId="0" fontId="41" fillId="0" borderId="0" xfId="0" applyFont="1"/>
    <xf numFmtId="2" fontId="21" fillId="0" borderId="71" xfId="0" applyNumberFormat="1" applyFont="1" applyBorder="1" applyProtection="1">
      <protection locked="0"/>
    </xf>
    <xf numFmtId="0" fontId="14" fillId="0" borderId="70" xfId="0" applyFont="1" applyBorder="1"/>
    <xf numFmtId="0" fontId="40" fillId="0" borderId="0" xfId="0" applyFont="1"/>
    <xf numFmtId="0" fontId="43" fillId="0" borderId="0" xfId="0" applyFont="1" applyAlignment="1">
      <alignment horizontal="right"/>
    </xf>
    <xf numFmtId="0" fontId="40" fillId="0" borderId="71" xfId="0" applyFont="1" applyBorder="1"/>
    <xf numFmtId="0" fontId="14" fillId="0" borderId="0" xfId="0" applyFont="1" applyAlignment="1">
      <alignment horizontal="left"/>
    </xf>
    <xf numFmtId="0" fontId="41" fillId="0" borderId="13" xfId="0" applyFont="1" applyBorder="1"/>
    <xf numFmtId="0" fontId="41" fillId="0" borderId="109" xfId="0" applyFont="1" applyBorder="1"/>
    <xf numFmtId="0" fontId="44" fillId="0" borderId="70" xfId="0" applyFont="1" applyBorder="1"/>
    <xf numFmtId="0" fontId="44" fillId="0" borderId="0" xfId="0" applyFont="1"/>
    <xf numFmtId="0" fontId="44" fillId="0" borderId="0" xfId="0" applyFont="1" applyAlignment="1">
      <alignment horizontal="center"/>
    </xf>
    <xf numFmtId="4" fontId="40" fillId="0" borderId="51" xfId="0" applyNumberFormat="1" applyFont="1" applyBorder="1"/>
    <xf numFmtId="0" fontId="40" fillId="0" borderId="108" xfId="0" applyFont="1" applyBorder="1"/>
    <xf numFmtId="0" fontId="21" fillId="0" borderId="13" xfId="0" applyFont="1" applyBorder="1" applyAlignment="1">
      <alignment horizontal="center"/>
    </xf>
    <xf numFmtId="0" fontId="43" fillId="0" borderId="70" xfId="0" applyFont="1" applyBorder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71" xfId="0" applyFont="1" applyBorder="1"/>
    <xf numFmtId="0" fontId="42" fillId="0" borderId="86" xfId="0" applyFont="1" applyBorder="1"/>
    <xf numFmtId="0" fontId="42" fillId="0" borderId="87" xfId="0" applyFont="1" applyBorder="1"/>
    <xf numFmtId="0" fontId="42" fillId="0" borderId="87" xfId="0" applyFont="1" applyBorder="1" applyAlignment="1">
      <alignment horizontal="center"/>
    </xf>
    <xf numFmtId="0" fontId="43" fillId="0" borderId="87" xfId="0" applyFont="1" applyBorder="1"/>
    <xf numFmtId="4" fontId="43" fillId="0" borderId="87" xfId="0" applyNumberFormat="1" applyFont="1" applyBorder="1"/>
    <xf numFmtId="0" fontId="43" fillId="0" borderId="88" xfId="0" applyFont="1" applyBorder="1"/>
    <xf numFmtId="0" fontId="14" fillId="0" borderId="67" xfId="0" applyFont="1" applyBorder="1"/>
    <xf numFmtId="0" fontId="40" fillId="0" borderId="68" xfId="0" applyFont="1" applyBorder="1"/>
    <xf numFmtId="0" fontId="21" fillId="0" borderId="68" xfId="0" applyFont="1" applyBorder="1" applyAlignment="1">
      <alignment horizontal="right"/>
    </xf>
    <xf numFmtId="4" fontId="21" fillId="0" borderId="69" xfId="0" applyNumberFormat="1" applyFont="1" applyBorder="1"/>
    <xf numFmtId="0" fontId="39" fillId="0" borderId="86" xfId="0" applyFont="1" applyBorder="1"/>
    <xf numFmtId="0" fontId="39" fillId="0" borderId="87" xfId="0" applyFont="1" applyBorder="1"/>
    <xf numFmtId="0" fontId="21" fillId="0" borderId="87" xfId="0" applyFont="1" applyBorder="1" applyAlignment="1">
      <alignment horizontal="right"/>
    </xf>
    <xf numFmtId="2" fontId="21" fillId="0" borderId="88" xfId="0" applyNumberFormat="1" applyFont="1" applyBorder="1"/>
    <xf numFmtId="0" fontId="21" fillId="0" borderId="67" xfId="0" applyFont="1" applyBorder="1"/>
    <xf numFmtId="0" fontId="39" fillId="0" borderId="68" xfId="0" applyFont="1" applyBorder="1"/>
    <xf numFmtId="4" fontId="43" fillId="0" borderId="68" xfId="0" applyNumberFormat="1" applyFont="1" applyBorder="1" applyAlignment="1">
      <alignment horizontal="right"/>
    </xf>
    <xf numFmtId="4" fontId="40" fillId="0" borderId="69" xfId="0" applyNumberFormat="1" applyFont="1" applyBorder="1"/>
    <xf numFmtId="4" fontId="43" fillId="0" borderId="87" xfId="0" applyNumberFormat="1" applyFont="1" applyBorder="1" applyAlignment="1">
      <alignment horizontal="right"/>
    </xf>
    <xf numFmtId="4" fontId="40" fillId="0" borderId="88" xfId="0" applyNumberFormat="1" applyFont="1" applyBorder="1"/>
    <xf numFmtId="167" fontId="21" fillId="0" borderId="69" xfId="0" applyNumberFormat="1" applyFont="1" applyBorder="1" applyProtection="1">
      <protection locked="0"/>
    </xf>
    <xf numFmtId="4" fontId="14" fillId="0" borderId="87" xfId="0" applyNumberFormat="1" applyFont="1" applyBorder="1" applyAlignment="1">
      <alignment horizontal="right"/>
    </xf>
    <xf numFmtId="4" fontId="14" fillId="0" borderId="88" xfId="0" applyNumberFormat="1" applyFont="1" applyBorder="1" applyProtection="1">
      <protection locked="0"/>
    </xf>
    <xf numFmtId="0" fontId="32" fillId="0" borderId="67" xfId="0" applyFont="1" applyBorder="1" applyAlignment="1">
      <alignment horizontal="left"/>
    </xf>
    <xf numFmtId="0" fontId="26" fillId="0" borderId="68" xfId="0" applyFont="1" applyBorder="1"/>
    <xf numFmtId="0" fontId="26" fillId="0" borderId="68" xfId="0" applyFont="1" applyBorder="1" applyAlignment="1">
      <alignment horizontal="center"/>
    </xf>
    <xf numFmtId="0" fontId="32" fillId="0" borderId="68" xfId="0" applyFont="1" applyBorder="1" applyAlignment="1">
      <alignment horizontal="centerContinuous"/>
    </xf>
    <xf numFmtId="4" fontId="32" fillId="0" borderId="68" xfId="0" applyNumberFormat="1" applyFont="1" applyBorder="1" applyAlignment="1">
      <alignment horizontal="centerContinuous"/>
    </xf>
    <xf numFmtId="0" fontId="32" fillId="0" borderId="69" xfId="0" applyFont="1" applyBorder="1" applyAlignment="1">
      <alignment horizontal="centerContinuous"/>
    </xf>
    <xf numFmtId="0" fontId="32" fillId="0" borderId="70" xfId="0" applyFont="1" applyBorder="1" applyAlignment="1">
      <alignment horizontal="left"/>
    </xf>
    <xf numFmtId="0" fontId="32" fillId="0" borderId="0" xfId="0" applyFont="1" applyAlignment="1">
      <alignment horizontal="centerContinuous"/>
    </xf>
    <xf numFmtId="4" fontId="32" fillId="0" borderId="0" xfId="0" applyNumberFormat="1" applyFont="1" applyAlignment="1">
      <alignment horizontal="centerContinuous"/>
    </xf>
    <xf numFmtId="0" fontId="32" fillId="0" borderId="71" xfId="0" applyFont="1" applyBorder="1" applyAlignment="1">
      <alignment horizontal="centerContinuous"/>
    </xf>
    <xf numFmtId="0" fontId="32" fillId="0" borderId="70" xfId="0" applyFont="1" applyBorder="1"/>
    <xf numFmtId="0" fontId="32" fillId="0" borderId="0" xfId="0" applyFont="1" applyAlignment="1">
      <alignment horizontal="left"/>
    </xf>
    <xf numFmtId="0" fontId="19" fillId="0" borderId="70" xfId="0" applyFont="1" applyBorder="1"/>
    <xf numFmtId="0" fontId="19" fillId="0" borderId="71" xfId="0" applyFont="1" applyBorder="1"/>
    <xf numFmtId="0" fontId="20" fillId="0" borderId="70" xfId="0" applyFont="1" applyBorder="1" applyAlignment="1">
      <alignment horizontal="left"/>
    </xf>
    <xf numFmtId="0" fontId="20" fillId="0" borderId="0" xfId="0" applyFont="1" applyAlignment="1">
      <alignment horizontal="left"/>
    </xf>
    <xf numFmtId="2" fontId="40" fillId="0" borderId="70" xfId="0" applyNumberFormat="1" applyFont="1" applyBorder="1"/>
    <xf numFmtId="2" fontId="40" fillId="0" borderId="0" xfId="0" applyNumberFormat="1" applyFont="1"/>
    <xf numFmtId="2" fontId="40" fillId="0" borderId="0" xfId="0" applyNumberFormat="1" applyFont="1" applyAlignment="1">
      <alignment horizontal="center"/>
    </xf>
    <xf numFmtId="2" fontId="40" fillId="0" borderId="71" xfId="0" applyNumberFormat="1" applyFont="1" applyBorder="1"/>
    <xf numFmtId="2" fontId="14" fillId="0" borderId="70" xfId="0" applyNumberFormat="1" applyFont="1" applyBorder="1"/>
    <xf numFmtId="2" fontId="14" fillId="0" borderId="0" xfId="0" applyNumberFormat="1" applyFont="1"/>
    <xf numFmtId="2" fontId="41" fillId="0" borderId="0" xfId="0" applyNumberFormat="1" applyFont="1"/>
    <xf numFmtId="2" fontId="41" fillId="0" borderId="70" xfId="0" applyNumberFormat="1" applyFont="1" applyBorder="1"/>
    <xf numFmtId="2" fontId="40" fillId="0" borderId="73" xfId="0" applyNumberFormat="1" applyFont="1" applyBorder="1"/>
    <xf numFmtId="2" fontId="40" fillId="0" borderId="0" xfId="0" quotePrefix="1" applyNumberFormat="1" applyFont="1" applyAlignment="1">
      <alignment horizontal="left"/>
    </xf>
    <xf numFmtId="2" fontId="40" fillId="0" borderId="74" xfId="0" applyNumberFormat="1" applyFont="1" applyBorder="1"/>
    <xf numFmtId="2" fontId="40" fillId="0" borderId="35" xfId="0" applyNumberFormat="1" applyFont="1" applyBorder="1"/>
    <xf numFmtId="2" fontId="40" fillId="0" borderId="36" xfId="0" applyNumberFormat="1" applyFont="1" applyBorder="1"/>
    <xf numFmtId="2" fontId="14" fillId="0" borderId="36" xfId="0" applyNumberFormat="1" applyFont="1" applyBorder="1" applyAlignment="1">
      <alignment horizontal="center"/>
    </xf>
    <xf numFmtId="2" fontId="40" fillId="0" borderId="36" xfId="0" applyNumberFormat="1" applyFont="1" applyBorder="1" applyAlignment="1">
      <alignment horizontal="center"/>
    </xf>
    <xf numFmtId="2" fontId="14" fillId="0" borderId="54" xfId="0" applyNumberFormat="1" applyFont="1" applyBorder="1" applyAlignment="1">
      <alignment horizontal="center"/>
    </xf>
    <xf numFmtId="2" fontId="40" fillId="0" borderId="19" xfId="0" applyNumberFormat="1" applyFont="1" applyBorder="1" applyAlignment="1">
      <alignment horizontal="centerContinuous"/>
    </xf>
    <xf numFmtId="2" fontId="14" fillId="0" borderId="19" xfId="0" applyNumberFormat="1" applyFont="1" applyBorder="1" applyAlignment="1">
      <alignment horizontal="centerContinuous"/>
    </xf>
    <xf numFmtId="2" fontId="40" fillId="0" borderId="75" xfId="0" applyNumberFormat="1" applyFont="1" applyBorder="1" applyAlignment="1">
      <alignment horizontal="centerContinuous"/>
    </xf>
    <xf numFmtId="2" fontId="14" fillId="0" borderId="76" xfId="0" applyNumberFormat="1" applyFont="1" applyBorder="1" applyAlignment="1">
      <alignment horizontal="center"/>
    </xf>
    <xf numFmtId="2" fontId="14" fillId="0" borderId="32" xfId="0" applyNumberFormat="1" applyFont="1" applyBorder="1" applyAlignment="1">
      <alignment horizontal="centerContinuous"/>
    </xf>
    <xf numFmtId="2" fontId="14" fillId="0" borderId="0" xfId="0" applyNumberFormat="1" applyFont="1" applyAlignment="1">
      <alignment horizontal="center"/>
    </xf>
    <xf numFmtId="2" fontId="14" fillId="0" borderId="32" xfId="0" applyNumberFormat="1" applyFont="1" applyBorder="1" applyAlignment="1">
      <alignment horizontal="center"/>
    </xf>
    <xf numFmtId="2" fontId="14" fillId="0" borderId="35" xfId="0" applyNumberFormat="1" applyFont="1" applyBorder="1" applyAlignment="1">
      <alignment horizontal="centerContinuous"/>
    </xf>
    <xf numFmtId="2" fontId="14" fillId="0" borderId="36" xfId="0" applyNumberFormat="1" applyFont="1" applyBorder="1" applyAlignment="1">
      <alignment horizontal="centerContinuous"/>
    </xf>
    <xf numFmtId="2" fontId="14" fillId="0" borderId="75" xfId="0" applyNumberFormat="1" applyFont="1" applyBorder="1" applyAlignment="1">
      <alignment horizontal="centerContinuous"/>
    </xf>
    <xf numFmtId="2" fontId="14" fillId="0" borderId="77" xfId="0" applyNumberFormat="1" applyFont="1" applyBorder="1" applyAlignment="1">
      <alignment horizontal="center"/>
    </xf>
    <xf numFmtId="2" fontId="14" fillId="0" borderId="53" xfId="0" applyNumberFormat="1" applyFont="1" applyBorder="1" applyAlignment="1">
      <alignment horizontal="centerContinuous"/>
    </xf>
    <xf numFmtId="2" fontId="14" fillId="0" borderId="53" xfId="0" applyNumberFormat="1" applyFont="1" applyBorder="1" applyAlignment="1">
      <alignment horizontal="center"/>
    </xf>
    <xf numFmtId="2" fontId="14" fillId="0" borderId="52" xfId="0" applyNumberFormat="1" applyFont="1" applyBorder="1" applyAlignment="1">
      <alignment horizontal="center"/>
    </xf>
    <xf numFmtId="2" fontId="14" fillId="0" borderId="47" xfId="0" applyNumberFormat="1" applyFont="1" applyBorder="1" applyAlignment="1">
      <alignment horizontal="centerContinuous"/>
    </xf>
    <xf numFmtId="2" fontId="14" fillId="0" borderId="78" xfId="0" applyNumberFormat="1" applyFont="1" applyBorder="1" applyAlignment="1">
      <alignment horizontal="centerContinuous"/>
    </xf>
    <xf numFmtId="1" fontId="40" fillId="0" borderId="79" xfId="0" applyNumberFormat="1" applyFont="1" applyBorder="1" applyAlignment="1">
      <alignment horizontal="center"/>
    </xf>
    <xf numFmtId="2" fontId="14" fillId="0" borderId="56" xfId="0" applyNumberFormat="1" applyFont="1" applyBorder="1" applyAlignment="1">
      <alignment horizontal="left"/>
    </xf>
    <xf numFmtId="2" fontId="40" fillId="0" borderId="57" xfId="0" applyNumberFormat="1" applyFont="1" applyBorder="1" applyAlignment="1">
      <alignment horizontal="centerContinuous"/>
    </xf>
    <xf numFmtId="4" fontId="14" fillId="4" borderId="58" xfId="0" applyNumberFormat="1" applyFont="1" applyFill="1" applyBorder="1"/>
    <xf numFmtId="2" fontId="14" fillId="0" borderId="17" xfId="0" applyNumberFormat="1" applyFont="1" applyBorder="1" applyAlignment="1">
      <alignment horizontal="right"/>
    </xf>
    <xf numFmtId="2" fontId="14" fillId="7" borderId="17" xfId="0" applyNumberFormat="1" applyFont="1" applyFill="1" applyBorder="1" applyProtection="1">
      <protection locked="0"/>
    </xf>
    <xf numFmtId="2" fontId="40" fillId="0" borderId="17" xfId="0" applyNumberFormat="1" applyFont="1" applyBorder="1" applyProtection="1">
      <protection locked="0"/>
    </xf>
    <xf numFmtId="2" fontId="40" fillId="7" borderId="17" xfId="0" applyNumberFormat="1" applyFont="1" applyFill="1" applyBorder="1"/>
    <xf numFmtId="2" fontId="40" fillId="7" borderId="58" xfId="0" applyNumberFormat="1" applyFont="1" applyFill="1" applyBorder="1"/>
    <xf numFmtId="2" fontId="40" fillId="7" borderId="80" xfId="0" applyNumberFormat="1" applyFont="1" applyFill="1" applyBorder="1"/>
    <xf numFmtId="1" fontId="40" fillId="0" borderId="81" xfId="0" applyNumberFormat="1" applyFont="1" applyBorder="1" applyAlignment="1">
      <alignment horizontal="center"/>
    </xf>
    <xf numFmtId="2" fontId="14" fillId="0" borderId="3" xfId="0" applyNumberFormat="1" applyFont="1" applyBorder="1"/>
    <xf numFmtId="2" fontId="40" fillId="0" borderId="4" xfId="0" applyNumberFormat="1" applyFont="1" applyBorder="1"/>
    <xf numFmtId="4" fontId="14" fillId="4" borderId="2" xfId="0" applyNumberFormat="1" applyFont="1" applyFill="1" applyBorder="1"/>
    <xf numFmtId="4" fontId="14" fillId="4" borderId="2" xfId="0" applyNumberFormat="1" applyFont="1" applyFill="1" applyBorder="1" applyAlignment="1">
      <alignment horizontal="right"/>
    </xf>
    <xf numFmtId="2" fontId="14" fillId="7" borderId="2" xfId="0" applyNumberFormat="1" applyFont="1" applyFill="1" applyBorder="1" applyProtection="1">
      <protection locked="0"/>
    </xf>
    <xf numFmtId="2" fontId="40" fillId="0" borderId="2" xfId="0" applyNumberFormat="1" applyFont="1" applyBorder="1" applyProtection="1">
      <protection locked="0"/>
    </xf>
    <xf numFmtId="2" fontId="40" fillId="7" borderId="2" xfId="0" applyNumberFormat="1" applyFont="1" applyFill="1" applyBorder="1"/>
    <xf numFmtId="2" fontId="40" fillId="7" borderId="82" xfId="0" applyNumberFormat="1" applyFont="1" applyFill="1" applyBorder="1"/>
    <xf numFmtId="2" fontId="14" fillId="0" borderId="2" xfId="0" applyNumberFormat="1" applyFont="1" applyBorder="1" applyAlignment="1">
      <alignment horizontal="right"/>
    </xf>
    <xf numFmtId="165" fontId="14" fillId="5" borderId="3" xfId="2" applyFont="1" applyFill="1" applyBorder="1" applyAlignment="1" applyProtection="1">
      <alignment horizontal="right"/>
    </xf>
    <xf numFmtId="2" fontId="14" fillId="5" borderId="1" xfId="0" applyNumberFormat="1" applyFont="1" applyFill="1" applyBorder="1" applyAlignment="1">
      <alignment horizontal="right"/>
    </xf>
    <xf numFmtId="2" fontId="40" fillId="5" borderId="1" xfId="0" applyNumberFormat="1" applyFont="1" applyFill="1" applyBorder="1"/>
    <xf numFmtId="2" fontId="40" fillId="5" borderId="83" xfId="0" applyNumberFormat="1" applyFont="1" applyFill="1" applyBorder="1"/>
    <xf numFmtId="2" fontId="40" fillId="0" borderId="3" xfId="0" applyNumberFormat="1" applyFont="1" applyBorder="1"/>
    <xf numFmtId="2" fontId="40" fillId="0" borderId="2" xfId="0" quotePrefix="1" applyNumberFormat="1" applyFont="1" applyBorder="1" applyProtection="1">
      <protection locked="0"/>
    </xf>
    <xf numFmtId="1" fontId="40" fillId="0" borderId="84" xfId="0" applyNumberFormat="1" applyFont="1" applyBorder="1" applyAlignment="1">
      <alignment horizontal="center"/>
    </xf>
    <xf numFmtId="2" fontId="14" fillId="0" borderId="62" xfId="0" applyNumberFormat="1" applyFont="1" applyBorder="1"/>
    <xf numFmtId="2" fontId="40" fillId="0" borderId="63" xfId="0" applyNumberFormat="1" applyFont="1" applyBorder="1"/>
    <xf numFmtId="4" fontId="14" fillId="4" borderId="5" xfId="0" applyNumberFormat="1" applyFont="1" applyFill="1" applyBorder="1"/>
    <xf numFmtId="2" fontId="14" fillId="0" borderId="18" xfId="0" applyNumberFormat="1" applyFont="1" applyBorder="1" applyAlignment="1">
      <alignment horizontal="right"/>
    </xf>
    <xf numFmtId="2" fontId="14" fillId="7" borderId="18" xfId="0" applyNumberFormat="1" applyFont="1" applyFill="1" applyBorder="1" applyProtection="1">
      <protection locked="0"/>
    </xf>
    <xf numFmtId="2" fontId="40" fillId="0" borderId="18" xfId="0" applyNumberFormat="1" applyFont="1" applyBorder="1" applyProtection="1">
      <protection locked="0"/>
    </xf>
    <xf numFmtId="2" fontId="40" fillId="7" borderId="18" xfId="0" applyNumberFormat="1" applyFont="1" applyFill="1" applyBorder="1"/>
    <xf numFmtId="2" fontId="40" fillId="7" borderId="85" xfId="0" applyNumberFormat="1" applyFont="1" applyFill="1" applyBorder="1"/>
    <xf numFmtId="1" fontId="40" fillId="4" borderId="70" xfId="0" applyNumberFormat="1" applyFont="1" applyFill="1" applyBorder="1" applyAlignment="1">
      <alignment horizontal="center"/>
    </xf>
    <xf numFmtId="2" fontId="40" fillId="4" borderId="0" xfId="0" applyNumberFormat="1" applyFont="1" applyFill="1"/>
    <xf numFmtId="165" fontId="14" fillId="4" borderId="19" xfId="2" applyFont="1" applyFill="1" applyBorder="1" applyAlignment="1" applyProtection="1">
      <alignment horizontal="right"/>
    </xf>
    <xf numFmtId="2" fontId="14" fillId="4" borderId="0" xfId="0" applyNumberFormat="1" applyFont="1" applyFill="1" applyAlignment="1">
      <alignment horizontal="right"/>
    </xf>
    <xf numFmtId="2" fontId="40" fillId="4" borderId="71" xfId="0" applyNumberFormat="1" applyFont="1" applyFill="1" applyBorder="1"/>
    <xf numFmtId="4" fontId="14" fillId="4" borderId="47" xfId="0" applyNumberFormat="1" applyFont="1" applyFill="1" applyBorder="1"/>
    <xf numFmtId="168" fontId="14" fillId="0" borderId="47" xfId="0" applyNumberFormat="1" applyFont="1" applyBorder="1" applyAlignment="1">
      <alignment horizontal="right"/>
    </xf>
    <xf numFmtId="2" fontId="14" fillId="7" borderId="47" xfId="0" applyNumberFormat="1" applyFont="1" applyFill="1" applyBorder="1"/>
    <xf numFmtId="2" fontId="14" fillId="4" borderId="47" xfId="0" applyNumberFormat="1" applyFont="1" applyFill="1" applyBorder="1"/>
    <xf numFmtId="2" fontId="14" fillId="7" borderId="78" xfId="0" applyNumberFormat="1" applyFont="1" applyFill="1" applyBorder="1"/>
    <xf numFmtId="2" fontId="40" fillId="0" borderId="51" xfId="0" applyNumberFormat="1" applyFont="1" applyBorder="1"/>
    <xf numFmtId="2" fontId="41" fillId="0" borderId="0" xfId="0" applyNumberFormat="1" applyFont="1" applyAlignment="1">
      <alignment horizontal="center"/>
    </xf>
    <xf numFmtId="2" fontId="41" fillId="0" borderId="71" xfId="0" applyNumberFormat="1" applyFont="1" applyBorder="1"/>
    <xf numFmtId="2" fontId="41" fillId="0" borderId="86" xfId="0" applyNumberFormat="1" applyFont="1" applyBorder="1"/>
    <xf numFmtId="2" fontId="41" fillId="0" borderId="87" xfId="0" applyNumberFormat="1" applyFont="1" applyBorder="1"/>
    <xf numFmtId="2" fontId="41" fillId="0" borderId="87" xfId="0" applyNumberFormat="1" applyFont="1" applyBorder="1" applyAlignment="1">
      <alignment horizontal="center"/>
    </xf>
    <xf numFmtId="2" fontId="41" fillId="0" borderId="88" xfId="0" applyNumberFormat="1" applyFont="1" applyBorder="1"/>
    <xf numFmtId="0" fontId="21" fillId="0" borderId="70" xfId="0" applyFont="1" applyBorder="1" applyAlignment="1">
      <alignment horizontal="left"/>
    </xf>
    <xf numFmtId="166" fontId="43" fillId="0" borderId="0" xfId="0" applyNumberFormat="1" applyFont="1"/>
    <xf numFmtId="2" fontId="40" fillId="8" borderId="2" xfId="0" applyNumberFormat="1" applyFont="1" applyFill="1" applyBorder="1" applyProtection="1">
      <protection locked="0"/>
    </xf>
    <xf numFmtId="2" fontId="40" fillId="9" borderId="1" xfId="0" applyNumberFormat="1" applyFont="1" applyFill="1" applyBorder="1"/>
    <xf numFmtId="2" fontId="40" fillId="8" borderId="18" xfId="0" applyNumberFormat="1" applyFont="1" applyFill="1" applyBorder="1" applyProtection="1">
      <protection locked="0"/>
    </xf>
    <xf numFmtId="2" fontId="40" fillId="0" borderId="1" xfId="0" applyNumberFormat="1" applyFont="1" applyBorder="1"/>
    <xf numFmtId="0" fontId="39" fillId="0" borderId="4" xfId="0" applyFont="1" applyBorder="1" applyAlignment="1">
      <alignment horizontal="left"/>
    </xf>
    <xf numFmtId="0" fontId="39" fillId="0" borderId="70" xfId="0" applyFont="1" applyBorder="1" applyAlignment="1">
      <alignment horizontal="left"/>
    </xf>
    <xf numFmtId="0" fontId="39" fillId="0" borderId="112" xfId="0" applyFont="1" applyBorder="1" applyAlignment="1">
      <alignment horizontal="left"/>
    </xf>
    <xf numFmtId="0" fontId="40" fillId="0" borderId="114" xfId="0" applyFont="1" applyBorder="1"/>
    <xf numFmtId="0" fontId="41" fillId="0" borderId="116" xfId="0" applyFont="1" applyBorder="1"/>
    <xf numFmtId="0" fontId="21" fillId="0" borderId="115" xfId="0" applyFont="1" applyBorder="1" applyAlignment="1">
      <alignment horizontal="left"/>
    </xf>
    <xf numFmtId="0" fontId="39" fillId="0" borderId="118" xfId="0" applyFont="1" applyBorder="1"/>
    <xf numFmtId="0" fontId="39" fillId="0" borderId="66" xfId="0" applyFont="1" applyBorder="1" applyAlignment="1">
      <alignment horizontal="center"/>
    </xf>
    <xf numFmtId="166" fontId="39" fillId="0" borderId="66" xfId="0" applyNumberFormat="1" applyFont="1" applyBorder="1"/>
    <xf numFmtId="4" fontId="39" fillId="0" borderId="66" xfId="0" applyNumberFormat="1" applyFont="1" applyBorder="1"/>
    <xf numFmtId="4" fontId="14" fillId="0" borderId="66" xfId="0" applyNumberFormat="1" applyFont="1" applyBorder="1"/>
    <xf numFmtId="4" fontId="21" fillId="0" borderId="113" xfId="0" applyNumberFormat="1" applyFont="1" applyBorder="1"/>
    <xf numFmtId="4" fontId="39" fillId="0" borderId="4" xfId="0" applyNumberFormat="1" applyFont="1" applyBorder="1"/>
    <xf numFmtId="0" fontId="17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167" fontId="17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left"/>
      <protection locked="0"/>
    </xf>
    <xf numFmtId="0" fontId="41" fillId="0" borderId="119" xfId="0" applyFont="1" applyBorder="1" applyAlignment="1">
      <alignment horizontal="right"/>
    </xf>
    <xf numFmtId="0" fontId="41" fillId="0" borderId="117" xfId="0" applyFont="1" applyBorder="1" applyAlignment="1">
      <alignment horizontal="right"/>
    </xf>
    <xf numFmtId="0" fontId="14" fillId="0" borderId="71" xfId="0" applyFont="1" applyBorder="1" applyAlignment="1">
      <alignment horizontal="center"/>
    </xf>
    <xf numFmtId="0" fontId="14" fillId="0" borderId="72" xfId="0" applyFont="1" applyBorder="1" applyAlignment="1">
      <alignment horizontal="left"/>
    </xf>
    <xf numFmtId="0" fontId="14" fillId="0" borderId="51" xfId="0" applyFont="1" applyBorder="1" applyAlignment="1">
      <alignment horizontal="left"/>
    </xf>
    <xf numFmtId="0" fontId="14" fillId="0" borderId="53" xfId="0" applyFont="1" applyBorder="1" applyAlignment="1">
      <alignment horizontal="left"/>
    </xf>
    <xf numFmtId="0" fontId="20" fillId="0" borderId="7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92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14" fillId="0" borderId="50" xfId="0" applyFont="1" applyBorder="1" applyAlignment="1">
      <alignment horizontal="left"/>
    </xf>
    <xf numFmtId="0" fontId="14" fillId="0" borderId="108" xfId="0" applyFont="1" applyBorder="1" applyAlignment="1">
      <alignment horizontal="left"/>
    </xf>
    <xf numFmtId="0" fontId="37" fillId="0" borderId="89" xfId="0" applyFont="1" applyBorder="1" applyAlignment="1">
      <alignment horizontal="center"/>
    </xf>
    <xf numFmtId="0" fontId="37" fillId="0" borderId="90" xfId="0" applyFont="1" applyBorder="1" applyAlignment="1">
      <alignment horizontal="center"/>
    </xf>
    <xf numFmtId="0" fontId="37" fillId="0" borderId="91" xfId="0" applyFont="1" applyBorder="1" applyAlignment="1">
      <alignment horizontal="center"/>
    </xf>
    <xf numFmtId="0" fontId="40" fillId="0" borderId="110" xfId="0" applyFont="1" applyBorder="1" applyAlignment="1">
      <alignment horizontal="left"/>
    </xf>
    <xf numFmtId="0" fontId="40" fillId="0" borderId="57" xfId="0" applyFont="1" applyBorder="1" applyAlignment="1">
      <alignment horizontal="left"/>
    </xf>
    <xf numFmtId="0" fontId="39" fillId="0" borderId="111" xfId="0" applyFont="1" applyBorder="1" applyAlignment="1">
      <alignment horizontal="left"/>
    </xf>
    <xf numFmtId="0" fontId="39" fillId="0" borderId="63" xfId="0" applyFont="1" applyBorder="1" applyAlignment="1">
      <alignment horizontal="left"/>
    </xf>
    <xf numFmtId="0" fontId="39" fillId="0" borderId="110" xfId="0" applyFont="1" applyBorder="1" applyAlignment="1">
      <alignment horizontal="left"/>
    </xf>
    <xf numFmtId="0" fontId="39" fillId="0" borderId="57" xfId="0" applyFont="1" applyBorder="1" applyAlignment="1">
      <alignment horizontal="left"/>
    </xf>
    <xf numFmtId="0" fontId="39" fillId="0" borderId="99" xfId="0" applyFont="1" applyBorder="1" applyAlignment="1">
      <alignment horizontal="left"/>
    </xf>
    <xf numFmtId="0" fontId="39" fillId="0" borderId="4" xfId="0" applyFont="1" applyBorder="1" applyAlignment="1">
      <alignment horizontal="left"/>
    </xf>
    <xf numFmtId="0" fontId="39" fillId="0" borderId="106" xfId="0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0" fontId="39" fillId="4" borderId="111" xfId="0" applyFont="1" applyFill="1" applyBorder="1" applyAlignment="1" applyProtection="1">
      <alignment horizontal="left"/>
      <protection locked="0"/>
    </xf>
    <xf numFmtId="0" fontId="39" fillId="4" borderId="63" xfId="0" applyFont="1" applyFill="1" applyBorder="1" applyAlignment="1" applyProtection="1">
      <alignment horizontal="left"/>
      <protection locked="0"/>
    </xf>
    <xf numFmtId="0" fontId="39" fillId="0" borderId="106" xfId="0" applyFont="1" applyBorder="1" applyAlignment="1" applyProtection="1">
      <alignment horizontal="left"/>
      <protection locked="0"/>
    </xf>
    <xf numFmtId="0" fontId="39" fillId="0" borderId="21" xfId="0" applyFont="1" applyBorder="1" applyAlignment="1" applyProtection="1">
      <alignment horizontal="left"/>
      <protection locked="0"/>
    </xf>
    <xf numFmtId="0" fontId="25" fillId="0" borderId="13" xfId="0" applyFont="1" applyBorder="1" applyAlignment="1">
      <alignment horizontal="center"/>
    </xf>
    <xf numFmtId="4" fontId="25" fillId="0" borderId="13" xfId="0" applyNumberFormat="1" applyFont="1" applyBorder="1" applyAlignment="1">
      <alignment horizontal="center"/>
    </xf>
    <xf numFmtId="0" fontId="21" fillId="6" borderId="0" xfId="0" applyFont="1" applyFill="1" applyAlignment="1">
      <alignment horizontal="center"/>
    </xf>
    <xf numFmtId="0" fontId="23" fillId="0" borderId="65" xfId="0" applyFont="1" applyBorder="1" applyAlignment="1">
      <alignment horizontal="center"/>
    </xf>
    <xf numFmtId="0" fontId="23" fillId="0" borderId="66" xfId="0" applyFont="1" applyBorder="1" applyAlignment="1">
      <alignment horizontal="center"/>
    </xf>
    <xf numFmtId="0" fontId="25" fillId="0" borderId="51" xfId="0" applyFont="1" applyBorder="1" applyAlignment="1">
      <alignment horizontal="center"/>
    </xf>
    <xf numFmtId="0" fontId="24" fillId="4" borderId="39" xfId="0" applyFont="1" applyFill="1" applyBorder="1" applyAlignment="1">
      <alignment horizontal="center"/>
    </xf>
    <xf numFmtId="0" fontId="24" fillId="4" borderId="15" xfId="0" applyFont="1" applyFill="1" applyBorder="1" applyAlignment="1">
      <alignment horizontal="center"/>
    </xf>
    <xf numFmtId="0" fontId="16" fillId="0" borderId="50" xfId="0" applyFont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0" fontId="24" fillId="0" borderId="50" xfId="0" applyFont="1" applyBorder="1" applyAlignment="1">
      <alignment horizontal="left"/>
    </xf>
    <xf numFmtId="0" fontId="24" fillId="0" borderId="51" xfId="0" applyFont="1" applyBorder="1" applyAlignment="1">
      <alignment horizontal="left"/>
    </xf>
    <xf numFmtId="0" fontId="24" fillId="0" borderId="53" xfId="0" applyFont="1" applyBorder="1" applyAlignment="1">
      <alignment horizontal="left"/>
    </xf>
    <xf numFmtId="0" fontId="23" fillId="0" borderId="50" xfId="0" applyFont="1" applyBorder="1" applyAlignment="1">
      <alignment horizontal="left"/>
    </xf>
    <xf numFmtId="0" fontId="23" fillId="0" borderId="51" xfId="0" applyFont="1" applyBorder="1" applyAlignment="1">
      <alignment horizontal="left"/>
    </xf>
    <xf numFmtId="0" fontId="23" fillId="0" borderId="53" xfId="0" applyFont="1" applyBorder="1" applyAlignment="1">
      <alignment horizontal="left"/>
    </xf>
    <xf numFmtId="0" fontId="45" fillId="0" borderId="89" xfId="0" applyFont="1" applyBorder="1" applyAlignment="1">
      <alignment horizontal="center" vertical="center"/>
    </xf>
    <xf numFmtId="0" fontId="45" fillId="0" borderId="90" xfId="0" applyFont="1" applyBorder="1" applyAlignment="1">
      <alignment horizontal="center" vertical="center"/>
    </xf>
    <xf numFmtId="0" fontId="45" fillId="0" borderId="91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horizontal="center"/>
    </xf>
    <xf numFmtId="2" fontId="14" fillId="0" borderId="19" xfId="0" applyNumberFormat="1" applyFont="1" applyBorder="1" applyAlignment="1">
      <alignment horizontal="center"/>
    </xf>
    <xf numFmtId="2" fontId="14" fillId="0" borderId="37" xfId="0" applyNumberFormat="1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167" fontId="21" fillId="0" borderId="0" xfId="0" applyNumberFormat="1" applyFont="1" applyAlignment="1">
      <alignment horizontal="center"/>
    </xf>
    <xf numFmtId="0" fontId="21" fillId="0" borderId="50" xfId="0" applyFont="1" applyBorder="1" applyAlignment="1">
      <alignment horizontal="left"/>
    </xf>
    <xf numFmtId="0" fontId="21" fillId="0" borderId="51" xfId="0" applyFont="1" applyBorder="1" applyAlignment="1">
      <alignment horizontal="left"/>
    </xf>
    <xf numFmtId="0" fontId="21" fillId="0" borderId="53" xfId="0" applyFont="1" applyBorder="1" applyAlignment="1">
      <alignment horizontal="left"/>
    </xf>
    <xf numFmtId="0" fontId="21" fillId="0" borderId="72" xfId="0" applyFont="1" applyBorder="1" applyAlignment="1">
      <alignment horizontal="left"/>
    </xf>
    <xf numFmtId="2" fontId="14" fillId="0" borderId="0" xfId="0" applyNumberFormat="1" applyFont="1" applyAlignment="1" applyProtection="1">
      <alignment horizontal="left"/>
      <protection locked="0"/>
    </xf>
    <xf numFmtId="2" fontId="14" fillId="0" borderId="72" xfId="0" applyNumberFormat="1" applyFont="1" applyBorder="1" applyAlignment="1">
      <alignment horizontal="center"/>
    </xf>
    <xf numFmtId="2" fontId="14" fillId="0" borderId="51" xfId="0" applyNumberFormat="1" applyFont="1" applyBorder="1" applyAlignment="1">
      <alignment horizontal="center"/>
    </xf>
    <xf numFmtId="2" fontId="14" fillId="0" borderId="53" xfId="0" applyNumberFormat="1" applyFont="1" applyBorder="1" applyAlignment="1">
      <alignment horizontal="center"/>
    </xf>
    <xf numFmtId="2" fontId="29" fillId="0" borderId="42" xfId="0" applyNumberFormat="1" applyFont="1" applyBorder="1" applyAlignment="1">
      <alignment horizontal="center"/>
    </xf>
    <xf numFmtId="2" fontId="29" fillId="0" borderId="19" xfId="0" applyNumberFormat="1" applyFont="1" applyBorder="1" applyAlignment="1">
      <alignment horizontal="center"/>
    </xf>
    <xf numFmtId="2" fontId="29" fillId="0" borderId="3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67" fontId="24" fillId="0" borderId="42" xfId="0" applyNumberFormat="1" applyFont="1" applyBorder="1" applyAlignment="1">
      <alignment horizontal="center"/>
    </xf>
    <xf numFmtId="167" fontId="24" fillId="0" borderId="37" xfId="0" applyNumberFormat="1" applyFont="1" applyBorder="1" applyAlignment="1">
      <alignment horizontal="center"/>
    </xf>
    <xf numFmtId="2" fontId="16" fillId="0" borderId="42" xfId="0" applyNumberFormat="1" applyFont="1" applyBorder="1" applyAlignment="1">
      <alignment horizontal="left"/>
    </xf>
    <xf numFmtId="2" fontId="16" fillId="0" borderId="19" xfId="0" applyNumberFormat="1" applyFont="1" applyBorder="1" applyAlignment="1">
      <alignment horizontal="left"/>
    </xf>
    <xf numFmtId="2" fontId="16" fillId="0" borderId="37" xfId="0" applyNumberFormat="1" applyFont="1" applyBorder="1" applyAlignment="1">
      <alignment horizontal="left"/>
    </xf>
    <xf numFmtId="2" fontId="11" fillId="0" borderId="50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2" fontId="11" fillId="0" borderId="53" xfId="0" applyNumberFormat="1" applyFont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7</xdr:row>
      <xdr:rowOff>114300</xdr:rowOff>
    </xdr:from>
    <xdr:to>
      <xdr:col>19</xdr:col>
      <xdr:colOff>0</xdr:colOff>
      <xdr:row>7</xdr:row>
      <xdr:rowOff>114300</xdr:rowOff>
    </xdr:to>
    <xdr:sp macro="" textlink="">
      <xdr:nvSpPr>
        <xdr:cNvPr id="3126" name="Line 20">
          <a:extLst>
            <a:ext uri="{FF2B5EF4-FFF2-40B4-BE49-F238E27FC236}">
              <a16:creationId xmlns:a16="http://schemas.microsoft.com/office/drawing/2014/main" id="{00000000-0008-0000-0300-0000360C0000}"/>
            </a:ext>
          </a:extLst>
        </xdr:cNvPr>
        <xdr:cNvSpPr>
          <a:spLocks noChangeShapeType="1"/>
        </xdr:cNvSpPr>
      </xdr:nvSpPr>
      <xdr:spPr bwMode="auto">
        <a:xfrm>
          <a:off x="1101090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7</xdr:row>
      <xdr:rowOff>114300</xdr:rowOff>
    </xdr:from>
    <xdr:to>
      <xdr:col>19</xdr:col>
      <xdr:colOff>0</xdr:colOff>
      <xdr:row>7</xdr:row>
      <xdr:rowOff>114300</xdr:rowOff>
    </xdr:to>
    <xdr:sp macro="" textlink="">
      <xdr:nvSpPr>
        <xdr:cNvPr id="3127" name="Line 21">
          <a:extLst>
            <a:ext uri="{FF2B5EF4-FFF2-40B4-BE49-F238E27FC236}">
              <a16:creationId xmlns:a16="http://schemas.microsoft.com/office/drawing/2014/main" id="{00000000-0008-0000-0300-0000370C0000}"/>
            </a:ext>
          </a:extLst>
        </xdr:cNvPr>
        <xdr:cNvSpPr>
          <a:spLocks noChangeShapeType="1"/>
        </xdr:cNvSpPr>
      </xdr:nvSpPr>
      <xdr:spPr bwMode="auto">
        <a:xfrm>
          <a:off x="1101090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7</xdr:row>
      <xdr:rowOff>114300</xdr:rowOff>
    </xdr:from>
    <xdr:to>
      <xdr:col>19</xdr:col>
      <xdr:colOff>0</xdr:colOff>
      <xdr:row>7</xdr:row>
      <xdr:rowOff>114300</xdr:rowOff>
    </xdr:to>
    <xdr:sp macro="" textlink="">
      <xdr:nvSpPr>
        <xdr:cNvPr id="3128" name="Line 23">
          <a:extLst>
            <a:ext uri="{FF2B5EF4-FFF2-40B4-BE49-F238E27FC236}">
              <a16:creationId xmlns:a16="http://schemas.microsoft.com/office/drawing/2014/main" id="{00000000-0008-0000-0300-0000380C0000}"/>
            </a:ext>
          </a:extLst>
        </xdr:cNvPr>
        <xdr:cNvSpPr>
          <a:spLocks noChangeShapeType="1"/>
        </xdr:cNvSpPr>
      </xdr:nvSpPr>
      <xdr:spPr bwMode="auto">
        <a:xfrm flipV="1">
          <a:off x="1101090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0251" name="Line 1">
          <a:extLst>
            <a:ext uri="{FF2B5EF4-FFF2-40B4-BE49-F238E27FC236}">
              <a16:creationId xmlns:a16="http://schemas.microsoft.com/office/drawing/2014/main" id="{00000000-0008-0000-0400-00000B28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0252" name="Line 2">
          <a:extLst>
            <a:ext uri="{FF2B5EF4-FFF2-40B4-BE49-F238E27FC236}">
              <a16:creationId xmlns:a16="http://schemas.microsoft.com/office/drawing/2014/main" id="{00000000-0008-0000-0400-00000C28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0253" name="Line 3">
          <a:extLst>
            <a:ext uri="{FF2B5EF4-FFF2-40B4-BE49-F238E27FC236}">
              <a16:creationId xmlns:a16="http://schemas.microsoft.com/office/drawing/2014/main" id="{00000000-0008-0000-0400-00000D280000}"/>
            </a:ext>
          </a:extLst>
        </xdr:cNvPr>
        <xdr:cNvSpPr>
          <a:spLocks noChangeShapeType="1"/>
        </xdr:cNvSpPr>
      </xdr:nvSpPr>
      <xdr:spPr bwMode="auto">
        <a:xfrm flipV="1"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9525</xdr:rowOff>
    </xdr:from>
    <xdr:to>
      <xdr:col>3</xdr:col>
      <xdr:colOff>742950</xdr:colOff>
      <xdr:row>3</xdr:row>
      <xdr:rowOff>200025</xdr:rowOff>
    </xdr:to>
    <xdr:pic>
      <xdr:nvPicPr>
        <xdr:cNvPr id="10254" name="Picture 10" descr="novo_banco_hor_sa">
          <a:extLst>
            <a:ext uri="{FF2B5EF4-FFF2-40B4-BE49-F238E27FC236}">
              <a16:creationId xmlns:a16="http://schemas.microsoft.com/office/drawing/2014/main" id="{00000000-0008-0000-04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333375"/>
          <a:ext cx="19526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1275" name="Line 1">
          <a:extLst>
            <a:ext uri="{FF2B5EF4-FFF2-40B4-BE49-F238E27FC236}">
              <a16:creationId xmlns:a16="http://schemas.microsoft.com/office/drawing/2014/main" id="{00000000-0008-0000-0500-00000B2C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1276" name="Line 2">
          <a:extLst>
            <a:ext uri="{FF2B5EF4-FFF2-40B4-BE49-F238E27FC236}">
              <a16:creationId xmlns:a16="http://schemas.microsoft.com/office/drawing/2014/main" id="{00000000-0008-0000-0500-00000C2C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1277" name="Line 3">
          <a:extLst>
            <a:ext uri="{FF2B5EF4-FFF2-40B4-BE49-F238E27FC236}">
              <a16:creationId xmlns:a16="http://schemas.microsoft.com/office/drawing/2014/main" id="{00000000-0008-0000-0500-00000D2C0000}"/>
            </a:ext>
          </a:extLst>
        </xdr:cNvPr>
        <xdr:cNvSpPr>
          <a:spLocks noChangeShapeType="1"/>
        </xdr:cNvSpPr>
      </xdr:nvSpPr>
      <xdr:spPr bwMode="auto">
        <a:xfrm flipV="1"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9525</xdr:rowOff>
    </xdr:from>
    <xdr:to>
      <xdr:col>3</xdr:col>
      <xdr:colOff>742950</xdr:colOff>
      <xdr:row>3</xdr:row>
      <xdr:rowOff>200025</xdr:rowOff>
    </xdr:to>
    <xdr:pic>
      <xdr:nvPicPr>
        <xdr:cNvPr id="11278" name="Picture 10" descr="novo_banco_hor_sa">
          <a:extLst>
            <a:ext uri="{FF2B5EF4-FFF2-40B4-BE49-F238E27FC236}">
              <a16:creationId xmlns:a16="http://schemas.microsoft.com/office/drawing/2014/main" id="{00000000-0008-0000-0500-00000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333375"/>
          <a:ext cx="19526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2299" name="Line 1">
          <a:extLst>
            <a:ext uri="{FF2B5EF4-FFF2-40B4-BE49-F238E27FC236}">
              <a16:creationId xmlns:a16="http://schemas.microsoft.com/office/drawing/2014/main" id="{00000000-0008-0000-0600-00000B30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2300" name="Line 2">
          <a:extLst>
            <a:ext uri="{FF2B5EF4-FFF2-40B4-BE49-F238E27FC236}">
              <a16:creationId xmlns:a16="http://schemas.microsoft.com/office/drawing/2014/main" id="{00000000-0008-0000-0600-00000C300000}"/>
            </a:ext>
          </a:extLst>
        </xdr:cNvPr>
        <xdr:cNvSpPr>
          <a:spLocks noChangeShapeType="1"/>
        </xdr:cNvSpPr>
      </xdr:nvSpPr>
      <xdr:spPr bwMode="auto">
        <a:xfrm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114300</xdr:rowOff>
    </xdr:from>
    <xdr:to>
      <xdr:col>17</xdr:col>
      <xdr:colOff>0</xdr:colOff>
      <xdr:row>12</xdr:row>
      <xdr:rowOff>114300</xdr:rowOff>
    </xdr:to>
    <xdr:sp macro="" textlink="">
      <xdr:nvSpPr>
        <xdr:cNvPr id="12301" name="Line 3">
          <a:extLst>
            <a:ext uri="{FF2B5EF4-FFF2-40B4-BE49-F238E27FC236}">
              <a16:creationId xmlns:a16="http://schemas.microsoft.com/office/drawing/2014/main" id="{00000000-0008-0000-0600-00000D300000}"/>
            </a:ext>
          </a:extLst>
        </xdr:cNvPr>
        <xdr:cNvSpPr>
          <a:spLocks noChangeShapeType="1"/>
        </xdr:cNvSpPr>
      </xdr:nvSpPr>
      <xdr:spPr bwMode="auto">
        <a:xfrm flipV="1">
          <a:off x="9429750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38100</xdr:colOff>
      <xdr:row>2</xdr:row>
      <xdr:rowOff>9525</xdr:rowOff>
    </xdr:from>
    <xdr:to>
      <xdr:col>3</xdr:col>
      <xdr:colOff>742950</xdr:colOff>
      <xdr:row>3</xdr:row>
      <xdr:rowOff>200025</xdr:rowOff>
    </xdr:to>
    <xdr:pic>
      <xdr:nvPicPr>
        <xdr:cNvPr id="12302" name="Picture 10" descr="novo_banco_hor_sa">
          <a:extLst>
            <a:ext uri="{FF2B5EF4-FFF2-40B4-BE49-F238E27FC236}">
              <a16:creationId xmlns:a16="http://schemas.microsoft.com/office/drawing/2014/main" id="{00000000-0008-0000-0600-00000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333375"/>
          <a:ext cx="19431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00"/>
  <sheetViews>
    <sheetView showGridLines="0" topLeftCell="A2" workbookViewId="0">
      <selection activeCell="S52" sqref="S51:T52"/>
    </sheetView>
  </sheetViews>
  <sheetFormatPr defaultColWidth="11.42578125" defaultRowHeight="12.75"/>
  <cols>
    <col min="1" max="2" width="0.85546875" customWidth="1"/>
    <col min="3" max="6" width="2.7109375" customWidth="1"/>
    <col min="7" max="7" width="0.5703125" customWidth="1"/>
    <col min="8" max="10" width="2.7109375" customWidth="1"/>
    <col min="11" max="11" width="3.5703125" customWidth="1"/>
    <col min="12" max="12" width="0.7109375" customWidth="1"/>
    <col min="13" max="13" width="0.28515625" customWidth="1"/>
    <col min="14" max="14" width="0.7109375" customWidth="1"/>
    <col min="15" max="16" width="2.7109375" customWidth="1"/>
    <col min="17" max="17" width="0.42578125" customWidth="1"/>
    <col min="18" max="18" width="4.85546875" customWidth="1"/>
    <col min="19" max="19" width="3.28515625" customWidth="1"/>
    <col min="20" max="21" width="2.7109375" customWidth="1"/>
    <col min="22" max="22" width="0.42578125" customWidth="1"/>
    <col min="23" max="24" width="2.7109375" customWidth="1"/>
    <col min="25" max="25" width="0.42578125" customWidth="1"/>
    <col min="26" max="26" width="2.7109375" customWidth="1"/>
    <col min="27" max="27" width="0.7109375" customWidth="1"/>
    <col min="28" max="28" width="1.28515625" customWidth="1"/>
    <col min="29" max="30" width="0.5703125" customWidth="1"/>
    <col min="31" max="31" width="2.42578125" customWidth="1"/>
    <col min="32" max="32" width="1.7109375" customWidth="1"/>
    <col min="33" max="33" width="2.85546875" customWidth="1"/>
    <col min="34" max="34" width="2.7109375" customWidth="1"/>
    <col min="35" max="35" width="0.7109375" customWidth="1"/>
    <col min="36" max="36" width="2.28515625" customWidth="1"/>
    <col min="37" max="37" width="0.5703125" customWidth="1"/>
    <col min="38" max="38" width="4.42578125" customWidth="1"/>
    <col min="39" max="39" width="5.7109375" customWidth="1"/>
    <col min="40" max="40" width="0.85546875" customWidth="1"/>
    <col min="41" max="41" width="9.7109375" customWidth="1"/>
  </cols>
  <sheetData>
    <row r="1" spans="2:41" ht="11.25" customHeight="1">
      <c r="B1" s="164"/>
      <c r="C1" s="155"/>
      <c r="D1" s="156"/>
      <c r="E1" s="157"/>
      <c r="F1" s="158"/>
      <c r="G1" s="159"/>
      <c r="H1" s="159"/>
      <c r="I1" s="160"/>
      <c r="J1" s="157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</row>
    <row r="2" spans="2:41" ht="11.25" customHeight="1">
      <c r="B2" s="164"/>
      <c r="C2" s="155"/>
      <c r="D2" s="156"/>
      <c r="E2" s="157"/>
      <c r="F2" s="158"/>
      <c r="G2" s="159"/>
      <c r="H2" s="159"/>
      <c r="I2" s="160"/>
      <c r="J2" s="157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</row>
    <row r="3" spans="2:41" ht="11.25" customHeight="1">
      <c r="B3" s="161"/>
      <c r="C3" s="155"/>
      <c r="D3" s="156"/>
      <c r="E3" s="161"/>
      <c r="F3" s="158"/>
      <c r="G3" s="162"/>
      <c r="H3" s="162"/>
      <c r="I3" s="163"/>
      <c r="J3" s="161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</row>
    <row r="4" spans="2:41" ht="24" customHeight="1"/>
    <row r="5" spans="2:41" ht="13.5" customHeight="1">
      <c r="C5" s="150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</row>
    <row r="6" spans="2:41" ht="13.5" customHeight="1">
      <c r="B6" s="14"/>
      <c r="C6" s="16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2:41" ht="13.5" customHeight="1">
      <c r="B7" s="14"/>
      <c r="C7" s="16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2:41" s="66" customFormat="1" ht="24.75" customHeight="1">
      <c r="B8" s="473"/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  <c r="U8" s="473"/>
      <c r="V8" s="473"/>
      <c r="W8" s="473"/>
      <c r="X8" s="473"/>
      <c r="Y8" s="473"/>
      <c r="Z8" s="473"/>
      <c r="AA8" s="473"/>
      <c r="AB8" s="473"/>
      <c r="AC8" s="473"/>
      <c r="AD8" s="473"/>
      <c r="AE8" s="473"/>
      <c r="AF8" s="473"/>
      <c r="AG8" s="473"/>
      <c r="AH8" s="473"/>
      <c r="AI8" s="473"/>
      <c r="AJ8" s="473"/>
      <c r="AK8" s="473"/>
      <c r="AL8" s="473"/>
      <c r="AM8" s="473"/>
      <c r="AN8" s="166"/>
      <c r="AO8" s="14"/>
    </row>
    <row r="9" spans="2:41" s="66" customFormat="1" ht="16.5" customHeight="1"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8"/>
      <c r="AO9" s="8"/>
    </row>
    <row r="10" spans="2:41" s="66" customFormat="1" ht="9" customHeight="1"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8"/>
      <c r="AO10" s="8"/>
    </row>
    <row r="11" spans="2:41" ht="12" customHeight="1">
      <c r="B11" s="6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2:41" ht="3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2:41" s="66" customFormat="1" ht="9" customHeight="1">
      <c r="B13" s="68"/>
      <c r="C13" s="8"/>
      <c r="D13" s="8"/>
      <c r="E13" s="8"/>
      <c r="F13" s="8"/>
      <c r="G13" s="8"/>
      <c r="H13" s="8"/>
      <c r="I13" s="8"/>
      <c r="J13" s="62"/>
      <c r="K13" s="8"/>
      <c r="L13" s="8"/>
      <c r="M13" s="8"/>
      <c r="N13" s="8"/>
      <c r="O13" s="8"/>
      <c r="P13" s="8"/>
      <c r="Q13" s="8"/>
      <c r="R13" s="8"/>
      <c r="S13" s="62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62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2:41" ht="5.25" customHeight="1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68"/>
      <c r="AA14" s="8"/>
      <c r="AB14" s="8"/>
      <c r="AC14" s="8"/>
      <c r="AD14" s="8"/>
      <c r="AE14" s="8"/>
      <c r="AF14" s="8"/>
      <c r="AG14" s="8"/>
      <c r="AH14" s="8"/>
      <c r="AI14" s="8"/>
      <c r="AJ14" s="142"/>
      <c r="AK14" s="8"/>
      <c r="AL14" s="8"/>
      <c r="AM14" s="8"/>
      <c r="AN14" s="8"/>
      <c r="AO14" s="8"/>
    </row>
    <row r="15" spans="2:41" ht="9.75" customHeight="1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2:41" s="66" customFormat="1" ht="9" customHeight="1">
      <c r="B16" s="7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2:41" ht="15" customHeight="1">
      <c r="B17" s="475"/>
      <c r="C17" s="475"/>
      <c r="D17" s="475"/>
      <c r="E17" s="475"/>
      <c r="F17" s="475"/>
      <c r="G17" s="475"/>
      <c r="H17" s="475"/>
      <c r="I17" s="475"/>
      <c r="J17" s="475"/>
      <c r="K17" s="475"/>
      <c r="L17" s="475"/>
      <c r="M17" s="475"/>
      <c r="N17" s="475"/>
      <c r="O17" s="475"/>
      <c r="P17" s="475"/>
      <c r="Q17" s="475"/>
      <c r="R17" s="475"/>
      <c r="S17" s="475"/>
      <c r="T17" s="475"/>
      <c r="U17" s="475"/>
      <c r="V17" s="475"/>
      <c r="W17" s="475"/>
      <c r="X17" s="475"/>
      <c r="Y17" s="475"/>
      <c r="Z17" s="475"/>
      <c r="AA17" s="475"/>
      <c r="AB17" s="475"/>
      <c r="AC17" s="475"/>
      <c r="AD17" s="475"/>
      <c r="AE17" s="475"/>
      <c r="AF17" s="475"/>
      <c r="AG17" s="475"/>
      <c r="AH17" s="475"/>
      <c r="AI17" s="475"/>
      <c r="AJ17" s="475"/>
      <c r="AK17" s="475"/>
      <c r="AL17" s="475"/>
      <c r="AM17" s="475"/>
      <c r="AN17" s="8"/>
      <c r="AO17" s="8"/>
    </row>
    <row r="18" spans="2:41" ht="9.75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8"/>
    </row>
    <row r="19" spans="2:41" s="66" customFormat="1" ht="9" customHeight="1">
      <c r="B19" s="6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70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8"/>
    </row>
    <row r="20" spans="2:41" ht="10.15" customHeight="1">
      <c r="B20" s="476"/>
      <c r="C20" s="476"/>
      <c r="D20" s="476"/>
      <c r="E20" s="476"/>
      <c r="F20" s="476"/>
      <c r="G20" s="476"/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8"/>
      <c r="W20" s="8"/>
      <c r="X20" s="476"/>
      <c r="Y20" s="476"/>
      <c r="Z20" s="476"/>
      <c r="AA20" s="476"/>
      <c r="AB20" s="476"/>
      <c r="AC20" s="476"/>
      <c r="AD20" s="476"/>
      <c r="AE20" s="476"/>
      <c r="AF20" s="476"/>
      <c r="AG20" s="476"/>
      <c r="AH20" s="476"/>
      <c r="AI20" s="476"/>
      <c r="AJ20" s="476"/>
      <c r="AK20" s="476"/>
      <c r="AL20" s="476"/>
      <c r="AM20" s="476"/>
      <c r="AN20" s="476"/>
      <c r="AO20" s="8"/>
    </row>
    <row r="21" spans="2:41" s="2" customFormat="1" ht="9.75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2:41" s="2" customFormat="1" ht="12" customHeight="1">
      <c r="B22" s="6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2:41" s="66" customFormat="1" ht="10.15" customHeight="1">
      <c r="B23" s="8"/>
      <c r="C23" s="6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6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2:41" ht="10.15" customHeight="1">
      <c r="B24" s="8"/>
      <c r="C24" s="152"/>
      <c r="D24" s="69"/>
      <c r="E24" s="8"/>
      <c r="F24" s="8"/>
      <c r="G24" s="8"/>
      <c r="H24" s="8"/>
      <c r="I24" s="152"/>
      <c r="J24" s="8"/>
      <c r="K24" s="8"/>
      <c r="L24" s="8"/>
      <c r="M24" s="8"/>
      <c r="N24" s="8"/>
      <c r="O24" s="8"/>
      <c r="P24" s="64"/>
      <c r="Q24" s="8"/>
      <c r="R24" s="8"/>
      <c r="S24" s="8"/>
      <c r="T24" s="8"/>
      <c r="U24" s="64"/>
      <c r="V24" s="8"/>
      <c r="W24" s="8"/>
      <c r="X24" s="8"/>
      <c r="Y24" s="8"/>
      <c r="Z24" s="8"/>
      <c r="AA24" s="8"/>
      <c r="AB24" s="8"/>
      <c r="AC24" s="8"/>
      <c r="AD24" s="8"/>
      <c r="AE24" s="64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2:41" s="66" customFormat="1" ht="10.15" customHeight="1">
      <c r="B25" s="8"/>
      <c r="C25" s="152"/>
      <c r="D25" s="69"/>
      <c r="E25" s="8"/>
      <c r="F25" s="8"/>
      <c r="G25" s="8"/>
      <c r="H25" s="8"/>
      <c r="I25" s="152"/>
      <c r="J25" s="8"/>
      <c r="K25" s="8"/>
      <c r="L25" s="8"/>
      <c r="M25" s="8"/>
      <c r="N25" s="8"/>
      <c r="O25" s="8"/>
      <c r="P25" s="64"/>
      <c r="Q25" s="8"/>
      <c r="R25" s="62"/>
      <c r="S25" s="62"/>
      <c r="T25" s="62"/>
      <c r="U25" s="64"/>
      <c r="V25" s="8"/>
      <c r="W25" s="8"/>
      <c r="X25" s="8"/>
      <c r="Y25" s="8"/>
      <c r="Z25" s="8"/>
      <c r="AA25" s="8"/>
      <c r="AB25" s="8"/>
      <c r="AC25" s="8"/>
      <c r="AD25" s="8"/>
      <c r="AE25" s="64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2:41" ht="10.15" customHeight="1">
      <c r="B26" s="8"/>
      <c r="C26" s="152"/>
      <c r="D26" s="8"/>
      <c r="E26" s="8"/>
      <c r="F26" s="8"/>
      <c r="G26" s="8"/>
      <c r="H26" s="8"/>
      <c r="I26" s="64"/>
      <c r="J26" s="8"/>
      <c r="K26" s="8"/>
      <c r="L26" s="8"/>
      <c r="M26" s="8"/>
      <c r="N26" s="8"/>
      <c r="O26" s="8"/>
      <c r="P26" s="64"/>
      <c r="Q26" s="8"/>
      <c r="R26" s="62"/>
      <c r="S26" s="62"/>
      <c r="T26" s="62"/>
      <c r="U26" s="64"/>
      <c r="V26" s="8"/>
      <c r="W26" s="8"/>
      <c r="X26" s="8"/>
      <c r="Y26" s="8"/>
      <c r="Z26" s="8"/>
      <c r="AA26" s="8"/>
      <c r="AB26" s="8"/>
      <c r="AC26" s="8"/>
      <c r="AD26" s="8"/>
      <c r="AE26" s="64"/>
      <c r="AF26" s="62"/>
      <c r="AG26" s="62"/>
      <c r="AH26" s="62"/>
      <c r="AI26" s="62"/>
      <c r="AJ26" s="62"/>
      <c r="AK26" s="8"/>
      <c r="AL26" s="8"/>
      <c r="AM26" s="8"/>
      <c r="AN26" s="8"/>
      <c r="AO26" s="8"/>
    </row>
    <row r="27" spans="2:41" ht="5.25" customHeight="1">
      <c r="B27" s="8"/>
      <c r="C27" s="146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42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62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2:41" s="66" customFormat="1" ht="9.75" customHeight="1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2:41" ht="12" customHeight="1">
      <c r="B29" s="6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2:41" ht="9.75" customHeight="1">
      <c r="B30" s="8"/>
      <c r="C30" s="6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70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2:41" ht="9.75" customHeight="1">
      <c r="B31" s="8"/>
      <c r="C31" s="64"/>
      <c r="D31" s="8"/>
      <c r="E31" s="8"/>
      <c r="F31" s="8"/>
      <c r="G31" s="8"/>
      <c r="H31" s="8"/>
      <c r="I31" s="64"/>
      <c r="J31" s="8"/>
      <c r="K31" s="8"/>
      <c r="L31" s="8"/>
      <c r="M31" s="8"/>
      <c r="N31" s="8"/>
      <c r="O31" s="8"/>
      <c r="P31" s="64"/>
      <c r="Q31" s="8"/>
      <c r="R31" s="8"/>
      <c r="S31" s="8"/>
      <c r="T31" s="8"/>
      <c r="U31" s="64"/>
      <c r="V31" s="8"/>
      <c r="W31" s="8"/>
      <c r="X31" s="8"/>
      <c r="Y31" s="8"/>
      <c r="Z31" s="8"/>
      <c r="AA31" s="8"/>
      <c r="AB31" s="8"/>
      <c r="AC31" s="8"/>
      <c r="AD31" s="8"/>
      <c r="AE31" s="64"/>
      <c r="AF31" s="8"/>
      <c r="AG31" s="8"/>
      <c r="AH31" s="8"/>
      <c r="AI31" s="8"/>
      <c r="AJ31" s="8"/>
      <c r="AK31" s="8"/>
      <c r="AL31" s="8"/>
      <c r="AN31" s="8"/>
      <c r="AO31" s="8"/>
    </row>
    <row r="32" spans="2:41" ht="9.75" customHeight="1">
      <c r="B32" s="8"/>
      <c r="C32" s="64"/>
      <c r="D32" s="8"/>
      <c r="E32" s="8"/>
      <c r="F32" s="8"/>
      <c r="G32" s="8"/>
      <c r="H32" s="8"/>
      <c r="I32" s="64"/>
      <c r="J32" s="62"/>
      <c r="K32" s="62"/>
      <c r="L32" s="62"/>
      <c r="M32" s="62"/>
      <c r="N32" s="62"/>
      <c r="O32" s="62"/>
      <c r="P32" s="64"/>
      <c r="Q32" s="8"/>
      <c r="R32" s="8"/>
      <c r="S32" s="8"/>
      <c r="T32" s="8"/>
      <c r="U32" s="64"/>
      <c r="V32" s="8"/>
      <c r="W32" s="8"/>
      <c r="X32" s="8"/>
      <c r="Y32" s="8"/>
      <c r="Z32" s="8"/>
      <c r="AA32" s="8"/>
      <c r="AB32" s="8"/>
      <c r="AC32" s="8"/>
      <c r="AD32" s="8"/>
      <c r="AE32" s="64"/>
      <c r="AF32" s="8"/>
      <c r="AG32" s="8"/>
      <c r="AH32" s="8"/>
      <c r="AI32" s="8"/>
      <c r="AJ32" s="8"/>
      <c r="AK32" s="8"/>
      <c r="AL32" s="8"/>
      <c r="AN32" s="8"/>
      <c r="AO32" s="8"/>
    </row>
    <row r="33" spans="2:41" ht="9.75" customHeight="1">
      <c r="B33" s="8"/>
      <c r="C33" s="64"/>
      <c r="D33" s="8"/>
      <c r="E33" s="8"/>
      <c r="F33" s="8"/>
      <c r="G33" s="8"/>
      <c r="H33" s="8"/>
      <c r="I33" s="64"/>
      <c r="J33" s="62"/>
      <c r="K33" s="62"/>
      <c r="L33" s="62"/>
      <c r="M33" s="62"/>
      <c r="N33" s="62"/>
      <c r="O33" s="62"/>
      <c r="P33" s="64"/>
      <c r="Q33" s="8"/>
      <c r="R33" s="8"/>
      <c r="S33" s="8"/>
      <c r="T33" s="8"/>
      <c r="U33" s="64"/>
      <c r="V33" s="8"/>
      <c r="W33" s="8"/>
      <c r="X33" s="8"/>
      <c r="Y33" s="8"/>
      <c r="Z33" s="8"/>
      <c r="AA33" s="8"/>
      <c r="AB33" s="8"/>
      <c r="AC33" s="8"/>
      <c r="AD33" s="8"/>
      <c r="AE33" s="64"/>
      <c r="AF33" s="62"/>
      <c r="AG33" s="62"/>
      <c r="AH33" s="62"/>
      <c r="AI33" s="62"/>
      <c r="AJ33" s="62"/>
      <c r="AK33" s="62"/>
      <c r="AL33" s="62"/>
      <c r="AN33" s="8"/>
      <c r="AO33" s="8"/>
    </row>
    <row r="34" spans="2:41" ht="9.75" customHeight="1">
      <c r="B34" s="8"/>
      <c r="C34" s="64"/>
      <c r="D34" s="8"/>
      <c r="E34" s="8"/>
      <c r="F34" s="8"/>
      <c r="G34" s="8"/>
      <c r="H34" s="8"/>
      <c r="I34" s="64"/>
      <c r="J34" s="62"/>
      <c r="K34" s="62"/>
      <c r="L34" s="62"/>
      <c r="M34" s="62"/>
      <c r="N34" s="62"/>
      <c r="O34" s="62"/>
      <c r="P34" s="64"/>
      <c r="Q34" s="69"/>
      <c r="R34" s="8"/>
      <c r="S34" s="8"/>
      <c r="T34" s="8"/>
      <c r="U34" s="64"/>
      <c r="V34" s="69"/>
      <c r="W34" s="8"/>
      <c r="X34" s="8"/>
      <c r="Y34" s="8"/>
      <c r="Z34" s="8"/>
      <c r="AA34" s="8"/>
      <c r="AB34" s="8"/>
      <c r="AC34" s="8"/>
      <c r="AD34" s="8"/>
      <c r="AE34" s="64"/>
      <c r="AF34" s="62"/>
      <c r="AG34" s="62"/>
      <c r="AH34" s="62"/>
      <c r="AI34" s="62"/>
      <c r="AJ34" s="62"/>
      <c r="AK34" s="62"/>
      <c r="AL34" s="62"/>
      <c r="AN34" s="8"/>
      <c r="AO34" s="8"/>
    </row>
    <row r="35" spans="2:41" ht="5.25" customHeight="1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62"/>
      <c r="AG35" s="62"/>
      <c r="AH35" s="62"/>
      <c r="AI35" s="62"/>
      <c r="AJ35" s="62"/>
      <c r="AK35" s="62"/>
      <c r="AL35" s="62"/>
      <c r="AM35" s="8"/>
      <c r="AN35" s="8"/>
      <c r="AO35" s="8"/>
    </row>
    <row r="36" spans="2:41" ht="9.75" customHeight="1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2:41" ht="12" customHeight="1">
      <c r="B37" s="67"/>
      <c r="C37" s="8"/>
      <c r="D37" s="8"/>
      <c r="E37" s="8"/>
      <c r="F37" s="8"/>
      <c r="G37" s="8"/>
      <c r="H37" s="8"/>
      <c r="I37" s="8"/>
      <c r="J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2:41" ht="9.75" customHeight="1">
      <c r="B38" s="8"/>
      <c r="C38" s="70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70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2:41" ht="9.75" customHeight="1">
      <c r="B39" s="8"/>
      <c r="C39" s="64"/>
      <c r="D39" s="8"/>
      <c r="E39" s="8"/>
      <c r="F39" s="8"/>
      <c r="G39" s="8"/>
      <c r="H39" s="8"/>
      <c r="I39" s="64"/>
      <c r="J39" s="71"/>
      <c r="K39" s="72"/>
      <c r="L39" s="8"/>
      <c r="M39" s="8"/>
      <c r="N39" s="8"/>
      <c r="O39" s="8"/>
      <c r="P39" s="8"/>
      <c r="Q39" s="73"/>
      <c r="R39" s="8"/>
      <c r="S39" s="8"/>
      <c r="T39" s="73"/>
      <c r="U39" s="8"/>
      <c r="V39" s="8"/>
      <c r="W39" s="8"/>
      <c r="X39" s="8"/>
      <c r="Y39" s="8"/>
      <c r="Z39" s="8"/>
      <c r="AA39" s="8"/>
      <c r="AB39" s="8"/>
      <c r="AC39" s="8"/>
      <c r="AD39" s="8"/>
      <c r="AE39" s="73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2:41" ht="9.75" customHeight="1">
      <c r="B40" s="8"/>
      <c r="C40" s="64"/>
      <c r="D40" s="71"/>
      <c r="E40" s="72"/>
      <c r="F40" s="8"/>
      <c r="G40" s="72"/>
      <c r="H40" s="8"/>
      <c r="I40" s="64"/>
      <c r="J40" s="8"/>
      <c r="K40" s="8"/>
      <c r="L40" s="8"/>
      <c r="M40" s="8"/>
      <c r="N40" s="8"/>
      <c r="O40" s="8"/>
      <c r="P40" s="8"/>
      <c r="Q40" s="73"/>
      <c r="R40" s="8"/>
      <c r="S40" s="8"/>
      <c r="T40" s="73"/>
      <c r="U40" s="71"/>
      <c r="V40" s="8"/>
      <c r="W40" s="8"/>
      <c r="X40" s="8"/>
      <c r="Y40" s="8"/>
      <c r="Z40" s="8"/>
      <c r="AA40" s="8"/>
      <c r="AB40" s="8"/>
      <c r="AC40" s="8"/>
      <c r="AD40" s="8"/>
      <c r="AE40" s="73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2:41" ht="9.75" customHeight="1">
      <c r="B41" s="8"/>
      <c r="C41" s="64"/>
      <c r="D41" s="8"/>
      <c r="E41" s="8"/>
      <c r="F41" s="8"/>
      <c r="G41" s="8"/>
      <c r="H41" s="8"/>
      <c r="I41" s="64"/>
      <c r="J41" s="141"/>
      <c r="K41" s="62"/>
      <c r="L41" s="62"/>
      <c r="M41" s="62"/>
      <c r="N41" s="8"/>
      <c r="O41" s="8"/>
      <c r="P41" s="8"/>
      <c r="Q41" s="73"/>
      <c r="R41" s="8"/>
      <c r="S41" s="8"/>
      <c r="T41" s="73"/>
      <c r="U41" s="8"/>
      <c r="V41" s="8"/>
      <c r="W41" s="8"/>
      <c r="X41" s="8"/>
      <c r="Y41" s="8"/>
      <c r="Z41" s="8"/>
      <c r="AA41" s="8"/>
      <c r="AB41" s="8"/>
      <c r="AC41" s="8"/>
      <c r="AD41" s="8"/>
      <c r="AE41" s="73"/>
      <c r="AF41" s="62"/>
      <c r="AG41" s="62"/>
      <c r="AH41" s="62"/>
      <c r="AI41" s="62"/>
      <c r="AJ41" s="62"/>
      <c r="AK41" s="62"/>
      <c r="AL41" s="62"/>
      <c r="AM41" s="8"/>
      <c r="AN41" s="8"/>
      <c r="AO41" s="8"/>
    </row>
    <row r="42" spans="2:41" ht="9.75" customHeight="1">
      <c r="B42" s="8"/>
      <c r="C42" s="64"/>
      <c r="D42" s="8"/>
      <c r="E42" s="8"/>
      <c r="F42" s="8"/>
      <c r="G42" s="8"/>
      <c r="H42" s="8"/>
      <c r="I42" s="64"/>
      <c r="J42" s="141"/>
      <c r="K42" s="62"/>
      <c r="L42" s="62"/>
      <c r="M42" s="62"/>
      <c r="N42" s="8"/>
      <c r="O42" s="8"/>
      <c r="P42" s="8"/>
      <c r="Q42" s="73"/>
      <c r="R42" s="8"/>
      <c r="S42" s="8"/>
      <c r="T42" s="73"/>
      <c r="U42" s="8"/>
      <c r="V42" s="8"/>
      <c r="W42" s="8"/>
      <c r="X42" s="8"/>
      <c r="Y42" s="8"/>
      <c r="Z42" s="8"/>
      <c r="AA42" s="8"/>
      <c r="AB42" s="8"/>
      <c r="AC42" s="8"/>
      <c r="AD42" s="8"/>
      <c r="AE42" s="73"/>
      <c r="AF42" s="62"/>
      <c r="AG42" s="62"/>
      <c r="AH42" s="62"/>
      <c r="AI42" s="62"/>
      <c r="AJ42" s="62"/>
      <c r="AK42" s="62"/>
      <c r="AL42" s="62"/>
      <c r="AM42" s="8"/>
      <c r="AN42" s="8"/>
      <c r="AO42" s="8"/>
    </row>
    <row r="43" spans="2:41" ht="5.25" customHeight="1">
      <c r="B43" s="8"/>
      <c r="C43" s="8"/>
      <c r="D43" s="8"/>
      <c r="E43" s="8"/>
      <c r="F43" s="8"/>
      <c r="G43" s="72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 spans="2:41" ht="9.7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 spans="2:41" ht="12" customHeight="1">
      <c r="B45" s="6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2:41" ht="9.75" customHeight="1">
      <c r="B46" s="8"/>
      <c r="C46" s="70"/>
      <c r="D46" s="8"/>
      <c r="E46" s="8"/>
      <c r="F46" s="8"/>
      <c r="G46" s="8"/>
      <c r="H46" s="8"/>
      <c r="I46" s="70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74"/>
      <c r="AA46" s="74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</row>
    <row r="47" spans="2:41" s="66" customFormat="1" ht="10.15" customHeight="1">
      <c r="B47" s="8"/>
      <c r="C47" s="64"/>
      <c r="D47" s="8"/>
      <c r="E47" s="8"/>
      <c r="F47" s="8"/>
      <c r="G47" s="8"/>
      <c r="H47" s="8"/>
      <c r="I47" s="142"/>
      <c r="J47" s="8"/>
      <c r="K47" s="8"/>
      <c r="L47" s="8"/>
      <c r="M47" s="8"/>
      <c r="N47" s="8"/>
      <c r="O47" s="8"/>
      <c r="P47" s="142"/>
      <c r="Q47" s="8"/>
      <c r="R47" s="8"/>
      <c r="S47" s="8"/>
      <c r="T47" s="8"/>
      <c r="U47" s="8"/>
      <c r="V47" s="8"/>
      <c r="W47" s="142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142"/>
      <c r="AI47" s="71"/>
      <c r="AJ47" s="8"/>
      <c r="AK47" s="8"/>
      <c r="AL47" s="8"/>
      <c r="AM47" s="8"/>
      <c r="AN47" s="8"/>
      <c r="AO47" s="8"/>
    </row>
    <row r="48" spans="2:41" s="75" customFormat="1" ht="9.6" customHeight="1">
      <c r="B48" s="8"/>
      <c r="C48" s="64"/>
      <c r="D48" s="8"/>
      <c r="E48" s="8"/>
      <c r="F48" s="8"/>
      <c r="G48" s="8"/>
      <c r="H48" s="8"/>
      <c r="I48" s="142"/>
      <c r="J48" s="8"/>
      <c r="K48" s="8"/>
      <c r="L48" s="8"/>
      <c r="M48" s="8"/>
      <c r="N48" s="8"/>
      <c r="O48" s="8"/>
      <c r="P48" s="142"/>
      <c r="Q48" s="8"/>
      <c r="R48" s="8"/>
      <c r="S48" s="8"/>
      <c r="T48" s="8"/>
      <c r="U48" s="8"/>
      <c r="V48" s="8"/>
      <c r="W48" s="142"/>
      <c r="X48" s="71"/>
      <c r="Y48" s="8"/>
      <c r="Z48" s="8"/>
      <c r="AA48" s="8"/>
      <c r="AB48" s="8"/>
      <c r="AC48" s="8"/>
      <c r="AD48" s="8"/>
      <c r="AE48" s="8"/>
      <c r="AF48" s="8"/>
      <c r="AG48" s="8"/>
      <c r="AH48" s="142"/>
      <c r="AI48" s="8"/>
      <c r="AJ48" s="143"/>
      <c r="AK48" s="62"/>
      <c r="AL48" s="62"/>
      <c r="AM48" s="62"/>
      <c r="AN48" s="8"/>
      <c r="AO48" s="8"/>
    </row>
    <row r="49" spans="2:41" s="66" customFormat="1" ht="9.6" customHeight="1">
      <c r="B49" s="8"/>
      <c r="C49" s="64"/>
      <c r="D49" s="8"/>
      <c r="E49" s="8"/>
      <c r="F49" s="8"/>
      <c r="G49" s="8"/>
      <c r="H49" s="8"/>
      <c r="I49" s="142"/>
      <c r="J49" s="8"/>
      <c r="K49" s="71"/>
      <c r="L49" s="8"/>
      <c r="M49" s="8"/>
      <c r="N49" s="8"/>
      <c r="O49" s="8"/>
      <c r="P49" s="142"/>
      <c r="Q49" s="8"/>
      <c r="R49" s="71"/>
      <c r="S49" s="8"/>
      <c r="T49" s="8"/>
      <c r="U49" s="8"/>
      <c r="V49" s="8"/>
      <c r="W49" s="142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142"/>
      <c r="AI49" s="8"/>
      <c r="AJ49" s="144"/>
      <c r="AK49" s="62"/>
      <c r="AL49" s="62"/>
      <c r="AM49" s="62"/>
      <c r="AN49" s="8"/>
      <c r="AO49" s="8"/>
    </row>
    <row r="50" spans="2:41" s="66" customFormat="1" ht="9.6" customHeight="1">
      <c r="B50" s="8"/>
      <c r="C50" s="145"/>
      <c r="D50" s="71"/>
      <c r="E50" s="71"/>
      <c r="F50" s="71"/>
      <c r="G50" s="8"/>
      <c r="H50" s="71"/>
      <c r="I50" s="146"/>
      <c r="J50" s="71"/>
      <c r="K50" s="8"/>
      <c r="L50" s="71"/>
      <c r="M50" s="71"/>
      <c r="N50" s="71"/>
      <c r="O50" s="71"/>
      <c r="P50" s="146"/>
      <c r="Q50" s="8"/>
      <c r="R50" s="8"/>
      <c r="S50" s="71"/>
      <c r="T50" s="71"/>
      <c r="U50" s="71"/>
      <c r="V50" s="71"/>
      <c r="W50" s="146"/>
      <c r="X50" s="8"/>
      <c r="Y50" s="8"/>
      <c r="Z50" s="71"/>
      <c r="AA50" s="71"/>
      <c r="AB50" s="71"/>
      <c r="AC50" s="71"/>
      <c r="AD50" s="71"/>
      <c r="AE50" s="71"/>
      <c r="AF50" s="71"/>
      <c r="AG50" s="71"/>
      <c r="AH50" s="146"/>
      <c r="AI50" s="8"/>
      <c r="AJ50" s="144"/>
      <c r="AK50" s="62"/>
      <c r="AL50" s="62"/>
      <c r="AM50" s="62"/>
      <c r="AN50" s="8"/>
      <c r="AO50" s="8"/>
    </row>
    <row r="51" spans="2:41" s="66" customFormat="1" ht="9.6" customHeight="1">
      <c r="B51" s="8"/>
      <c r="C51" s="145"/>
      <c r="D51" s="8"/>
      <c r="E51" s="71"/>
      <c r="F51" s="71"/>
      <c r="G51" s="8"/>
      <c r="H51" s="71"/>
      <c r="I51" s="142"/>
      <c r="J51" s="8"/>
      <c r="K51" s="8"/>
      <c r="L51" s="71"/>
      <c r="M51" s="71"/>
      <c r="N51" s="71"/>
      <c r="O51" s="71"/>
      <c r="P51" s="142"/>
      <c r="Q51" s="8"/>
      <c r="R51" s="8"/>
      <c r="S51" s="71"/>
      <c r="T51" s="71"/>
      <c r="U51" s="71"/>
      <c r="V51" s="71"/>
      <c r="W51" s="142"/>
      <c r="X51" s="8"/>
      <c r="Y51" s="8"/>
      <c r="Z51" s="71"/>
      <c r="AA51" s="71"/>
      <c r="AB51" s="71"/>
      <c r="AC51" s="71"/>
      <c r="AD51" s="71"/>
      <c r="AE51" s="71"/>
      <c r="AF51" s="71"/>
      <c r="AG51" s="71"/>
      <c r="AH51" s="142"/>
      <c r="AI51" s="8"/>
      <c r="AJ51" s="144"/>
      <c r="AK51" s="62"/>
      <c r="AL51" s="62"/>
      <c r="AM51" s="62"/>
      <c r="AN51" s="8"/>
      <c r="AO51" s="8"/>
    </row>
    <row r="52" spans="2:41" s="66" customFormat="1" ht="9.6" customHeight="1">
      <c r="B52" s="8"/>
      <c r="C52" s="145"/>
      <c r="D52" s="71"/>
      <c r="E52" s="71"/>
      <c r="F52" s="71"/>
      <c r="G52" s="8"/>
      <c r="H52" s="71"/>
      <c r="I52" s="142"/>
      <c r="J52" s="8"/>
      <c r="K52" s="8"/>
      <c r="L52" s="71"/>
      <c r="M52" s="71"/>
      <c r="N52" s="71"/>
      <c r="O52" s="71"/>
      <c r="P52" s="142"/>
      <c r="Q52" s="8"/>
      <c r="R52" s="8"/>
      <c r="S52" s="71"/>
      <c r="T52" s="71"/>
      <c r="U52" s="71"/>
      <c r="V52" s="71"/>
      <c r="W52" s="142"/>
      <c r="X52" s="8"/>
      <c r="Y52" s="8"/>
      <c r="Z52" s="71"/>
      <c r="AA52" s="71"/>
      <c r="AB52" s="71"/>
      <c r="AC52" s="71"/>
      <c r="AD52" s="71"/>
      <c r="AE52" s="71"/>
      <c r="AF52" s="71"/>
      <c r="AG52" s="71"/>
      <c r="AH52" s="142"/>
      <c r="AI52" s="8"/>
      <c r="AJ52" s="144"/>
      <c r="AK52" s="62"/>
      <c r="AL52" s="62"/>
      <c r="AM52" s="62"/>
      <c r="AN52" s="8"/>
      <c r="AO52" s="8"/>
    </row>
    <row r="53" spans="2:41" s="66" customFormat="1" ht="5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</row>
    <row r="54" spans="2:41" s="66" customFormat="1" ht="9.7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</row>
    <row r="55" spans="2:41" ht="9.75" customHeight="1">
      <c r="B55" s="8"/>
      <c r="C55" s="70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2:41" ht="9.75" customHeight="1">
      <c r="B56" s="8"/>
      <c r="C56" s="70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70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2:41" s="66" customFormat="1" ht="9.75" customHeight="1">
      <c r="B57" s="8"/>
      <c r="C57" s="64"/>
      <c r="D57" s="8"/>
      <c r="E57" s="8"/>
      <c r="F57" s="8"/>
      <c r="G57" s="8"/>
      <c r="H57" s="8"/>
      <c r="I57" s="64"/>
      <c r="J57" s="8"/>
      <c r="K57" s="8"/>
      <c r="L57" s="8"/>
      <c r="M57" s="8"/>
      <c r="N57" s="8"/>
      <c r="P57" s="64"/>
      <c r="Q57" s="8"/>
      <c r="R57" s="62"/>
      <c r="S57" s="144"/>
      <c r="T57" s="144"/>
      <c r="U57" s="8"/>
      <c r="V57" s="8"/>
      <c r="W57" s="142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142"/>
      <c r="AI57" s="8"/>
      <c r="AJ57" s="8"/>
      <c r="AK57" s="8"/>
      <c r="AL57" s="8"/>
      <c r="AM57" s="8"/>
      <c r="AN57" s="8"/>
      <c r="AO57" s="8"/>
    </row>
    <row r="58" spans="2:41" s="75" customFormat="1" ht="9.75" customHeight="1">
      <c r="B58" s="8"/>
      <c r="C58" s="64"/>
      <c r="D58" s="8"/>
      <c r="E58" s="8"/>
      <c r="F58" s="8"/>
      <c r="G58" s="8"/>
      <c r="H58" s="8"/>
      <c r="I58" s="64"/>
      <c r="J58" s="8"/>
      <c r="K58" s="8"/>
      <c r="L58" s="8"/>
      <c r="M58" s="8"/>
      <c r="N58" s="8"/>
      <c r="P58" s="64"/>
      <c r="Q58" s="8"/>
      <c r="R58" s="62"/>
      <c r="S58" s="143"/>
      <c r="T58" s="143"/>
      <c r="U58" s="8"/>
      <c r="V58" s="8"/>
      <c r="W58" s="142"/>
      <c r="X58" s="74"/>
      <c r="Y58" s="8"/>
      <c r="Z58" s="8"/>
      <c r="AA58" s="8"/>
      <c r="AB58" s="8"/>
      <c r="AC58" s="8"/>
      <c r="AD58" s="8"/>
      <c r="AE58" s="8"/>
      <c r="AF58" s="8"/>
      <c r="AG58" s="8"/>
      <c r="AH58" s="142"/>
      <c r="AI58" s="8"/>
      <c r="AJ58" s="8"/>
      <c r="AK58" s="8"/>
      <c r="AL58" s="8"/>
      <c r="AM58" s="8"/>
      <c r="AN58" s="8"/>
      <c r="AO58" s="8"/>
    </row>
    <row r="59" spans="2:41" s="66" customFormat="1" ht="9.75" customHeight="1">
      <c r="B59" s="8"/>
      <c r="C59" s="64"/>
      <c r="D59" s="8"/>
      <c r="E59" s="8"/>
      <c r="F59" s="8"/>
      <c r="G59" s="8"/>
      <c r="H59" s="8"/>
      <c r="I59" s="64"/>
      <c r="J59" s="8"/>
      <c r="K59" s="8"/>
      <c r="L59" s="8"/>
      <c r="M59" s="8"/>
      <c r="N59" s="8"/>
      <c r="P59" s="64"/>
      <c r="Q59" s="8"/>
      <c r="R59" s="62"/>
      <c r="S59" s="144"/>
      <c r="T59" s="144"/>
      <c r="U59" s="8"/>
      <c r="V59" s="8"/>
      <c r="W59" s="142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142"/>
      <c r="AI59" s="8"/>
      <c r="AJ59" s="74"/>
      <c r="AK59" s="8"/>
      <c r="AL59" s="8"/>
      <c r="AM59" s="8"/>
      <c r="AN59" s="8"/>
      <c r="AO59" s="8"/>
    </row>
    <row r="60" spans="2:41" s="75" customFormat="1" ht="9.75" customHeight="1">
      <c r="B60" s="8"/>
      <c r="C60" s="145"/>
      <c r="D60" s="8"/>
      <c r="E60" s="8"/>
      <c r="F60" s="8"/>
      <c r="G60" s="8"/>
      <c r="H60" s="74"/>
      <c r="I60" s="145"/>
      <c r="J60" s="8"/>
      <c r="K60" s="8"/>
      <c r="L60" s="8"/>
      <c r="M60" s="8"/>
      <c r="N60" s="8"/>
      <c r="P60" s="145"/>
      <c r="Q60" s="8"/>
      <c r="R60" s="62"/>
      <c r="S60" s="143"/>
      <c r="T60" s="143"/>
      <c r="U60" s="8"/>
      <c r="V60" s="8"/>
      <c r="W60" s="147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142"/>
      <c r="AI60" s="8"/>
      <c r="AJ60" s="62"/>
      <c r="AK60" s="62"/>
      <c r="AL60" s="62"/>
      <c r="AM60" s="62"/>
      <c r="AN60" s="8"/>
      <c r="AO60" s="8"/>
    </row>
    <row r="61" spans="2:41" s="66" customFormat="1" ht="9.75" customHeight="1">
      <c r="B61" s="8"/>
      <c r="C61" s="64"/>
      <c r="D61" s="8"/>
      <c r="E61" s="8"/>
      <c r="F61" s="8"/>
      <c r="G61" s="8"/>
      <c r="H61" s="142"/>
      <c r="I61" s="64"/>
      <c r="J61" s="8"/>
      <c r="K61" s="8"/>
      <c r="L61" s="8"/>
      <c r="M61" s="8"/>
      <c r="N61" s="8"/>
      <c r="P61" s="64"/>
      <c r="Q61" s="8"/>
      <c r="R61" s="62"/>
      <c r="S61" s="144"/>
      <c r="T61" s="144"/>
      <c r="U61" s="8"/>
      <c r="V61" s="8"/>
      <c r="W61" s="142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142"/>
      <c r="AI61" s="8"/>
      <c r="AJ61" s="62"/>
      <c r="AK61" s="62"/>
      <c r="AL61" s="62"/>
      <c r="AM61" s="62"/>
      <c r="AN61" s="8"/>
      <c r="AO61" s="8"/>
    </row>
    <row r="62" spans="2:41" s="75" customFormat="1" ht="4.9000000000000004" customHeight="1">
      <c r="B62" s="8"/>
      <c r="C62" s="142"/>
      <c r="D62" s="8"/>
      <c r="E62" s="8"/>
      <c r="F62" s="8"/>
      <c r="G62" s="8"/>
      <c r="H62" s="142"/>
      <c r="I62" s="8"/>
      <c r="J62" s="8"/>
      <c r="K62" s="8"/>
      <c r="L62" s="8"/>
      <c r="M62" s="8"/>
      <c r="N62" s="8"/>
      <c r="O62" s="8"/>
      <c r="P62" s="142"/>
      <c r="Q62" s="8"/>
      <c r="R62" s="8"/>
      <c r="S62" s="8"/>
      <c r="T62" s="8"/>
      <c r="U62" s="8"/>
      <c r="V62" s="8"/>
      <c r="W62" s="8"/>
      <c r="X62" s="142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</row>
    <row r="63" spans="2:41" s="75" customFormat="1" ht="9.75" customHeight="1">
      <c r="B63" s="8"/>
      <c r="C63" s="142"/>
      <c r="D63" s="8"/>
      <c r="E63" s="8"/>
      <c r="F63" s="8"/>
      <c r="G63" s="8"/>
      <c r="H63" s="142"/>
      <c r="I63" s="8"/>
      <c r="J63" s="8"/>
      <c r="K63" s="8"/>
      <c r="L63" s="8"/>
      <c r="M63" s="8"/>
      <c r="N63" s="8"/>
      <c r="O63" s="8"/>
      <c r="P63" s="142"/>
      <c r="Q63" s="8"/>
      <c r="R63" s="8"/>
      <c r="S63" s="8"/>
      <c r="T63" s="8"/>
      <c r="U63" s="8"/>
      <c r="V63" s="8"/>
      <c r="W63" s="8"/>
      <c r="X63" s="142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2:41" s="75" customFormat="1" ht="9.75" customHeight="1">
      <c r="B64" s="70"/>
      <c r="C64" s="8"/>
      <c r="D64" s="8"/>
      <c r="E64" s="8"/>
      <c r="F64" s="8"/>
      <c r="G64" s="8"/>
      <c r="H64" s="8"/>
      <c r="I64" s="8"/>
      <c r="J64" s="8"/>
      <c r="K64" s="8"/>
      <c r="L64" s="14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2:41" s="75" customFormat="1" ht="11.25" customHeight="1">
      <c r="B65" s="8"/>
      <c r="C65" s="8"/>
      <c r="D65" s="8"/>
      <c r="E65" s="8"/>
      <c r="F65" s="8"/>
      <c r="G65" s="8"/>
      <c r="H65" s="469"/>
      <c r="I65" s="469"/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2:41" s="75" customFormat="1" ht="5.25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2:41" s="75" customFormat="1" ht="11.25" customHeight="1">
      <c r="B67" s="8"/>
      <c r="C67" s="8"/>
      <c r="D67" s="8"/>
      <c r="E67" s="8"/>
      <c r="F67" s="8"/>
      <c r="G67" s="8"/>
      <c r="H67" s="469"/>
      <c r="I67" s="469"/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2:41" s="75" customFormat="1" ht="5.25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2:41" s="75" customFormat="1" ht="10.5" customHeight="1">
      <c r="B69" s="8"/>
      <c r="C69" s="8"/>
      <c r="D69" s="8"/>
      <c r="E69" s="8"/>
      <c r="F69" s="8"/>
      <c r="G69" s="8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2:41" s="75" customFormat="1" ht="5.25" customHeight="1">
      <c r="B70" s="8"/>
      <c r="C70" s="142"/>
      <c r="D70" s="8"/>
      <c r="E70" s="8"/>
      <c r="F70" s="8"/>
      <c r="G70" s="8"/>
      <c r="H70" s="142"/>
      <c r="I70" s="8"/>
      <c r="J70" s="8"/>
      <c r="K70" s="8"/>
      <c r="L70" s="8"/>
      <c r="M70" s="8"/>
      <c r="N70" s="8"/>
      <c r="O70" s="8"/>
      <c r="P70" s="142"/>
      <c r="Q70" s="8"/>
      <c r="R70" s="8"/>
      <c r="S70" s="8"/>
      <c r="T70" s="8"/>
      <c r="U70" s="8"/>
      <c r="V70" s="8"/>
      <c r="W70" s="8"/>
      <c r="X70" s="142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2:41" s="75" customFormat="1" ht="9.75" customHeight="1">
      <c r="B71" s="8"/>
      <c r="C71" s="142"/>
      <c r="D71" s="8"/>
      <c r="E71" s="8"/>
      <c r="F71" s="8"/>
      <c r="G71" s="8"/>
      <c r="H71" s="142"/>
      <c r="I71" s="8"/>
      <c r="J71" s="8"/>
      <c r="K71" s="8"/>
      <c r="L71" s="8"/>
      <c r="M71" s="8"/>
      <c r="N71" s="8"/>
      <c r="O71" s="8"/>
      <c r="P71" s="142"/>
      <c r="Q71" s="8"/>
      <c r="R71" s="8"/>
      <c r="S71" s="8"/>
      <c r="T71" s="8"/>
      <c r="U71" s="8"/>
      <c r="V71" s="8"/>
      <c r="W71" s="8"/>
      <c r="X71" s="142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2:41" s="75" customFormat="1" ht="9.75" customHeight="1">
      <c r="B72" s="70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70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2:41" s="75" customFormat="1" ht="9.75" customHeight="1">
      <c r="B73" s="8"/>
      <c r="C73" s="64"/>
      <c r="D73" s="8"/>
      <c r="E73" s="8"/>
      <c r="F73" s="8"/>
      <c r="G73" s="8"/>
      <c r="H73" s="8"/>
      <c r="I73" s="8"/>
      <c r="J73" s="64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142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142"/>
      <c r="AI73" s="8"/>
      <c r="AJ73" s="8"/>
      <c r="AK73" s="8"/>
      <c r="AL73" s="8"/>
      <c r="AM73" s="8"/>
      <c r="AN73" s="8"/>
      <c r="AO73" s="8"/>
    </row>
    <row r="74" spans="2:41" s="75" customFormat="1" ht="9.75" customHeight="1">
      <c r="B74" s="8"/>
      <c r="C74" s="64"/>
      <c r="D74" s="8"/>
      <c r="E74" s="8"/>
      <c r="F74" s="8"/>
      <c r="G74" s="8"/>
      <c r="H74" s="8"/>
      <c r="I74" s="8"/>
      <c r="J74" s="64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142"/>
      <c r="X74" s="69"/>
      <c r="Y74" s="8"/>
      <c r="Z74" s="8"/>
      <c r="AA74" s="8"/>
      <c r="AB74" s="8"/>
      <c r="AC74" s="8"/>
      <c r="AD74" s="8"/>
      <c r="AE74" s="8"/>
      <c r="AF74" s="8"/>
      <c r="AG74" s="8"/>
      <c r="AH74" s="142"/>
      <c r="AI74" s="8"/>
      <c r="AJ74" s="8"/>
      <c r="AK74" s="8"/>
      <c r="AL74" s="8"/>
      <c r="AM74" s="8"/>
      <c r="AN74" s="8"/>
      <c r="AO74" s="8"/>
    </row>
    <row r="75" spans="2:41" s="75" customFormat="1" ht="9.75" customHeight="1">
      <c r="B75" s="8"/>
      <c r="C75" s="64"/>
      <c r="D75" s="8"/>
      <c r="E75" s="8"/>
      <c r="F75" s="8"/>
      <c r="G75" s="8"/>
      <c r="H75" s="8"/>
      <c r="I75" s="8"/>
      <c r="J75" s="64"/>
      <c r="K75" s="62"/>
      <c r="L75" s="62"/>
      <c r="M75" s="62"/>
      <c r="N75" s="62"/>
      <c r="O75" s="62"/>
      <c r="P75" s="62"/>
      <c r="Q75" s="62"/>
      <c r="R75" s="62"/>
      <c r="S75" s="8"/>
      <c r="T75" s="8"/>
      <c r="U75" s="8"/>
      <c r="V75" s="8"/>
      <c r="W75" s="142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142"/>
      <c r="AI75" s="8"/>
      <c r="AJ75" s="62"/>
      <c r="AK75" s="62"/>
      <c r="AL75" s="62"/>
      <c r="AM75" s="62"/>
      <c r="AN75" s="8"/>
      <c r="AO75" s="8"/>
    </row>
    <row r="76" spans="2:41" s="75" customFormat="1" ht="9.75" customHeight="1">
      <c r="B76" s="8"/>
      <c r="C76" s="145"/>
      <c r="D76" s="8"/>
      <c r="E76" s="8"/>
      <c r="F76" s="8"/>
      <c r="G76" s="8"/>
      <c r="H76" s="74"/>
      <c r="I76" s="8"/>
      <c r="J76" s="145"/>
      <c r="K76" s="62"/>
      <c r="L76" s="62"/>
      <c r="M76" s="62"/>
      <c r="N76" s="62"/>
      <c r="O76" s="62"/>
      <c r="P76" s="62"/>
      <c r="Q76" s="62"/>
      <c r="R76" s="62"/>
      <c r="S76" s="8"/>
      <c r="T76" s="8"/>
      <c r="U76" s="8"/>
      <c r="V76" s="8"/>
      <c r="W76" s="147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142"/>
      <c r="AI76" s="8"/>
      <c r="AJ76" s="62"/>
      <c r="AK76" s="62"/>
      <c r="AL76" s="62"/>
      <c r="AM76" s="62"/>
      <c r="AN76" s="8"/>
      <c r="AO76" s="8"/>
    </row>
    <row r="77" spans="2:41" s="75" customFormat="1" ht="5.25" customHeight="1">
      <c r="B77" s="8"/>
      <c r="C77" s="142"/>
      <c r="D77" s="8"/>
      <c r="E77" s="8"/>
      <c r="F77" s="8"/>
      <c r="G77" s="8"/>
      <c r="H77" s="142"/>
      <c r="I77" s="8"/>
      <c r="J77" s="8"/>
      <c r="K77" s="8"/>
      <c r="L77" s="8"/>
      <c r="M77" s="8"/>
      <c r="N77" s="8"/>
      <c r="O77" s="8"/>
      <c r="P77" s="142"/>
      <c r="Q77" s="8"/>
      <c r="R77" s="8"/>
      <c r="S77" s="8"/>
      <c r="T77" s="8"/>
      <c r="U77" s="8"/>
      <c r="V77" s="8"/>
      <c r="W77" s="8"/>
      <c r="X77" s="142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</row>
    <row r="78" spans="2:41" s="75" customFormat="1" ht="24.75" customHeight="1">
      <c r="B78" s="8"/>
      <c r="C78" s="142"/>
      <c r="D78" s="8"/>
      <c r="E78" s="8"/>
      <c r="F78" s="8"/>
      <c r="G78" s="8"/>
      <c r="H78" s="142"/>
      <c r="I78" s="8"/>
      <c r="J78" s="8"/>
      <c r="K78" s="8"/>
      <c r="L78" s="8"/>
      <c r="M78" s="8"/>
      <c r="N78" s="8"/>
      <c r="O78" s="8"/>
      <c r="P78" s="142"/>
      <c r="Q78" s="8"/>
      <c r="R78" s="8"/>
      <c r="S78" s="8"/>
      <c r="T78" s="8"/>
      <c r="U78" s="8"/>
      <c r="V78" s="8"/>
      <c r="W78" s="8"/>
      <c r="X78" s="142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</row>
    <row r="79" spans="2:41" ht="12" customHeight="1">
      <c r="B79" s="6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  <row r="80" spans="2:41" ht="9.75" customHeight="1">
      <c r="B80" s="70"/>
      <c r="C80" s="70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</row>
    <row r="81" spans="2:41" ht="9.75" customHeight="1">
      <c r="B81" s="8"/>
      <c r="C81" s="70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70"/>
      <c r="Q81" s="8"/>
      <c r="R81" s="8"/>
      <c r="S81" s="8"/>
      <c r="T81" s="8"/>
      <c r="U81" s="8"/>
      <c r="V81" s="8"/>
      <c r="W81" s="8"/>
      <c r="X81" s="8"/>
      <c r="Y81" s="8"/>
      <c r="Z81" s="70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2:41" ht="11.85" customHeight="1">
      <c r="B82" s="8"/>
      <c r="C82" s="64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64"/>
      <c r="Q82" s="8"/>
      <c r="R82" s="62"/>
      <c r="S82" s="62"/>
      <c r="T82" s="62"/>
      <c r="U82" s="62"/>
      <c r="V82" s="8"/>
      <c r="W82" s="8"/>
      <c r="X82" s="8"/>
      <c r="Y82" s="8"/>
      <c r="Z82" s="64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2:41" s="76" customFormat="1" ht="11.85" customHeight="1">
      <c r="B83" s="8"/>
      <c r="C83" s="64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4"/>
      <c r="Q83" s="8"/>
      <c r="R83" s="62"/>
      <c r="S83" s="62"/>
      <c r="T83" s="62"/>
      <c r="U83" s="62"/>
      <c r="V83" s="8"/>
      <c r="W83" s="8"/>
      <c r="X83" s="8"/>
      <c r="Y83" s="8"/>
      <c r="Z83" s="64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  <row r="84" spans="2:41" s="76" customFormat="1" ht="11.85" customHeight="1">
      <c r="B84" s="8"/>
      <c r="C84" s="64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4"/>
      <c r="Q84" s="8"/>
      <c r="R84" s="8"/>
      <c r="S84" s="8"/>
      <c r="T84" s="8"/>
      <c r="U84" s="8"/>
      <c r="V84" s="8"/>
      <c r="W84" s="8"/>
      <c r="X84" s="8"/>
      <c r="Y84" s="8"/>
      <c r="Z84" s="64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</row>
    <row r="85" spans="2:41" s="76" customFormat="1" ht="11.85" customHeight="1">
      <c r="B85" s="8"/>
      <c r="C85" s="64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64"/>
      <c r="Q85" s="8"/>
      <c r="R85" s="8"/>
      <c r="S85" s="8"/>
      <c r="T85" s="8"/>
      <c r="U85" s="8"/>
      <c r="V85" s="8"/>
      <c r="W85" s="8"/>
      <c r="X85" s="8"/>
      <c r="Y85" s="8"/>
      <c r="Z85" s="64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</row>
    <row r="86" spans="2:41" s="76" customFormat="1" ht="11.85" customHeight="1">
      <c r="B86" s="8"/>
      <c r="C86" s="64"/>
      <c r="D86" s="62"/>
      <c r="E86" s="62"/>
      <c r="F86" s="62"/>
      <c r="G86" s="62"/>
      <c r="H86" s="62"/>
      <c r="I86" s="62"/>
      <c r="J86" s="8"/>
      <c r="K86" s="8"/>
      <c r="L86" s="8"/>
      <c r="M86" s="8"/>
      <c r="N86" s="8"/>
      <c r="O86" s="8"/>
      <c r="P86" s="64"/>
      <c r="Q86" s="8"/>
      <c r="R86" s="8"/>
      <c r="S86" s="8"/>
      <c r="T86" s="8"/>
      <c r="U86" s="8"/>
      <c r="V86" s="8"/>
      <c r="W86" s="8"/>
      <c r="X86" s="8"/>
      <c r="Y86" s="8"/>
      <c r="Z86" s="64"/>
      <c r="AA86" s="8"/>
      <c r="AB86" s="62"/>
      <c r="AC86" s="62"/>
      <c r="AD86" s="62"/>
      <c r="AE86" s="62"/>
      <c r="AF86" s="62"/>
      <c r="AG86" s="62"/>
      <c r="AH86" s="62"/>
      <c r="AI86" s="8"/>
      <c r="AJ86" s="8"/>
      <c r="AK86" s="8"/>
      <c r="AL86" s="8"/>
      <c r="AM86" s="8"/>
      <c r="AN86" s="8"/>
      <c r="AO86" s="8"/>
    </row>
    <row r="87" spans="2:41" s="76" customFormat="1" ht="11.85" customHeight="1">
      <c r="B87" s="8"/>
      <c r="C87" s="64"/>
      <c r="D87" s="62"/>
      <c r="E87" s="62"/>
      <c r="F87" s="62"/>
      <c r="G87" s="62"/>
      <c r="H87" s="62"/>
      <c r="I87" s="62"/>
      <c r="J87" s="8"/>
      <c r="K87" s="8"/>
      <c r="L87" s="8"/>
      <c r="M87" s="8"/>
      <c r="N87" s="8"/>
      <c r="O87" s="8"/>
      <c r="P87" s="64"/>
      <c r="Q87" s="8"/>
      <c r="R87" s="8"/>
      <c r="S87" s="8"/>
      <c r="T87" s="8"/>
      <c r="U87" s="8"/>
      <c r="V87" s="8"/>
      <c r="W87" s="8"/>
      <c r="X87" s="8"/>
      <c r="Y87" s="8"/>
      <c r="Z87" s="64"/>
      <c r="AA87" s="8"/>
      <c r="AB87" s="62"/>
      <c r="AC87" s="62"/>
      <c r="AD87" s="62"/>
      <c r="AE87" s="62"/>
      <c r="AF87" s="62"/>
      <c r="AG87" s="62"/>
      <c r="AH87" s="62"/>
      <c r="AI87" s="8"/>
      <c r="AJ87" s="8"/>
      <c r="AK87" s="8"/>
      <c r="AL87" s="8"/>
      <c r="AM87" s="8"/>
      <c r="AN87" s="8"/>
      <c r="AO87" s="8"/>
    </row>
    <row r="88" spans="2:41" s="76" customFormat="1" ht="11.85" customHeight="1">
      <c r="B88" s="8"/>
      <c r="C88" s="62"/>
      <c r="D88" s="62"/>
      <c r="E88" s="62"/>
      <c r="F88" s="62"/>
      <c r="G88" s="62"/>
      <c r="H88" s="62"/>
      <c r="I88" s="62"/>
      <c r="J88" s="8"/>
      <c r="K88" s="8"/>
      <c r="L88" s="8"/>
      <c r="M88" s="8"/>
      <c r="N88" s="8"/>
      <c r="O88" s="8"/>
      <c r="P88" s="62"/>
      <c r="Q88" s="8"/>
      <c r="R88" s="62"/>
      <c r="S88" s="62"/>
      <c r="T88" s="62"/>
      <c r="U88" s="62"/>
      <c r="V88" s="8"/>
      <c r="W88" s="8"/>
      <c r="X88" s="8"/>
      <c r="Y88" s="8"/>
      <c r="Z88" s="62"/>
      <c r="AA88" s="8"/>
      <c r="AB88" s="62"/>
      <c r="AC88" s="62"/>
      <c r="AD88" s="62"/>
      <c r="AE88" s="62"/>
      <c r="AF88" s="62"/>
      <c r="AG88" s="62"/>
      <c r="AH88" s="62"/>
      <c r="AI88" s="8"/>
      <c r="AJ88" s="8"/>
      <c r="AK88" s="8"/>
      <c r="AL88" s="8"/>
      <c r="AM88" s="8"/>
      <c r="AN88" s="8"/>
      <c r="AO88" s="8"/>
    </row>
    <row r="89" spans="2:41" s="76" customFormat="1" ht="3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62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</row>
    <row r="90" spans="2:41" s="76" customFormat="1" ht="9.75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</row>
    <row r="91" spans="2:41" s="76" customFormat="1" ht="9.75" customHeight="1">
      <c r="B91" s="8"/>
      <c r="C91" s="70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</row>
    <row r="92" spans="2:41" s="76" customFormat="1" ht="9" customHeight="1">
      <c r="B92" s="70"/>
      <c r="C92" s="70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70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</row>
    <row r="93" spans="2:41" s="76" customFormat="1" ht="9.75" customHeight="1">
      <c r="B93" s="8"/>
      <c r="C93" s="64"/>
      <c r="D93" s="8"/>
      <c r="E93" s="8"/>
      <c r="F93" s="8"/>
      <c r="G93" s="8"/>
      <c r="H93" s="8"/>
      <c r="I93" s="8"/>
      <c r="J93" s="64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142"/>
      <c r="X93" s="8"/>
      <c r="Y93" s="8"/>
      <c r="Z93" s="8"/>
      <c r="AA93" s="8"/>
      <c r="AB93" s="8"/>
      <c r="AC93" s="8"/>
      <c r="AD93" s="8"/>
      <c r="AE93" s="8"/>
      <c r="AF93" s="8"/>
      <c r="AG93" s="142"/>
      <c r="AH93" s="62"/>
      <c r="AI93" s="62"/>
      <c r="AJ93" s="65"/>
      <c r="AK93" s="62"/>
      <c r="AL93" s="62"/>
      <c r="AM93" s="62"/>
      <c r="AN93" s="8"/>
      <c r="AO93" s="8"/>
    </row>
    <row r="94" spans="2:41" s="76" customFormat="1" ht="9.75" customHeight="1">
      <c r="B94" s="8"/>
      <c r="C94" s="64"/>
      <c r="D94" s="8"/>
      <c r="E94" s="8"/>
      <c r="F94" s="8"/>
      <c r="G94" s="8"/>
      <c r="H94" s="8"/>
      <c r="I94" s="8"/>
      <c r="J94" s="64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142"/>
      <c r="X94" s="69"/>
      <c r="Y94" s="8"/>
      <c r="Z94" s="8"/>
      <c r="AA94" s="8"/>
      <c r="AB94" s="8"/>
      <c r="AC94" s="8"/>
      <c r="AD94" s="8"/>
      <c r="AE94" s="8"/>
      <c r="AF94" s="8"/>
      <c r="AG94" s="142"/>
      <c r="AH94" s="62"/>
      <c r="AI94" s="62"/>
      <c r="AJ94" s="65"/>
      <c r="AK94" s="62"/>
      <c r="AL94" s="62"/>
      <c r="AM94" s="62"/>
      <c r="AN94" s="8"/>
      <c r="AO94" s="8"/>
    </row>
    <row r="95" spans="2:41" s="76" customFormat="1" ht="9.75" customHeight="1">
      <c r="B95" s="8"/>
      <c r="C95" s="64"/>
      <c r="D95" s="8"/>
      <c r="E95" s="8"/>
      <c r="F95" s="8"/>
      <c r="G95" s="8"/>
      <c r="H95" s="8"/>
      <c r="I95" s="8"/>
      <c r="J95" s="64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142"/>
      <c r="X95" s="62"/>
      <c r="Y95" s="62"/>
      <c r="Z95" s="62"/>
      <c r="AA95" s="62"/>
      <c r="AB95" s="62"/>
      <c r="AC95" s="62"/>
      <c r="AD95" s="62"/>
      <c r="AE95" s="62"/>
      <c r="AF95" s="62"/>
      <c r="AG95" s="142"/>
      <c r="AH95" s="62"/>
      <c r="AI95" s="62"/>
      <c r="AJ95" s="65"/>
      <c r="AK95" s="62"/>
      <c r="AL95" s="62"/>
      <c r="AM95" s="62"/>
      <c r="AN95" s="8"/>
      <c r="AO95" s="8"/>
    </row>
    <row r="96" spans="2:41" s="76" customFormat="1" ht="9.75" customHeight="1">
      <c r="B96" s="8"/>
      <c r="C96" s="145"/>
      <c r="D96" s="8"/>
      <c r="E96" s="8"/>
      <c r="F96" s="8"/>
      <c r="G96" s="8"/>
      <c r="H96" s="74"/>
      <c r="I96" s="8"/>
      <c r="J96" s="145"/>
      <c r="K96" s="62"/>
      <c r="L96" s="62"/>
      <c r="M96" s="62"/>
      <c r="N96" s="62"/>
      <c r="O96" s="62"/>
      <c r="P96" s="62"/>
      <c r="Q96" s="8"/>
      <c r="R96" s="8"/>
      <c r="S96" s="8"/>
      <c r="T96" s="8"/>
      <c r="U96" s="8"/>
      <c r="V96" s="8"/>
      <c r="W96" s="147"/>
      <c r="X96" s="62"/>
      <c r="Y96" s="62"/>
      <c r="Z96" s="62"/>
      <c r="AA96" s="62"/>
      <c r="AB96" s="62"/>
      <c r="AC96" s="62"/>
      <c r="AD96" s="62"/>
      <c r="AE96" s="62"/>
      <c r="AF96" s="62"/>
      <c r="AG96" s="142"/>
      <c r="AH96" s="62"/>
      <c r="AI96" s="62"/>
      <c r="AJ96" s="65"/>
      <c r="AK96" s="62"/>
      <c r="AL96" s="62"/>
      <c r="AM96" s="62"/>
      <c r="AN96" s="8"/>
      <c r="AO96" s="8"/>
    </row>
    <row r="97" spans="2:41" s="76" customFormat="1" ht="9.75" customHeight="1">
      <c r="B97" s="8"/>
      <c r="C97" s="142"/>
      <c r="D97" s="8"/>
      <c r="E97" s="8"/>
      <c r="F97" s="8"/>
      <c r="G97" s="8"/>
      <c r="H97" s="142"/>
      <c r="I97" s="8"/>
      <c r="J97" s="8"/>
      <c r="K97" s="8"/>
      <c r="L97" s="8"/>
      <c r="M97" s="8"/>
      <c r="N97" s="8"/>
      <c r="O97" s="8"/>
      <c r="P97" s="142"/>
      <c r="Q97" s="8"/>
      <c r="R97" s="8"/>
      <c r="S97" s="8"/>
      <c r="T97" s="8"/>
      <c r="U97" s="8"/>
      <c r="V97" s="8"/>
      <c r="W97" s="8"/>
      <c r="X97" s="142"/>
      <c r="Y97" s="8"/>
      <c r="Z97" s="8"/>
      <c r="AA97" s="8"/>
      <c r="AB97" s="8"/>
      <c r="AC97" s="8"/>
      <c r="AD97" s="8"/>
      <c r="AE97" s="8"/>
      <c r="AF97" s="8"/>
      <c r="AG97" s="8"/>
      <c r="AH97" s="62"/>
      <c r="AI97" s="62"/>
      <c r="AJ97" s="62"/>
      <c r="AK97" s="62"/>
      <c r="AL97" s="62"/>
      <c r="AM97" s="62"/>
      <c r="AN97" s="8"/>
      <c r="AO97" s="8"/>
    </row>
    <row r="98" spans="2:41" s="76" customFormat="1" ht="9.75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</row>
    <row r="99" spans="2:41" s="76" customFormat="1" ht="12" customHeight="1">
      <c r="B99" s="6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</row>
    <row r="100" spans="2:41" s="76" customFormat="1" ht="9.75" customHeight="1">
      <c r="B100" s="8"/>
      <c r="C100" s="70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</row>
    <row r="101" spans="2:41" s="76" customFormat="1" ht="9.75" customHeight="1">
      <c r="B101" s="8"/>
      <c r="C101" s="70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70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70"/>
      <c r="AH101" s="8"/>
      <c r="AI101" s="8"/>
      <c r="AJ101" s="8"/>
      <c r="AK101" s="8"/>
      <c r="AL101" s="8"/>
      <c r="AM101" s="8"/>
      <c r="AN101" s="8"/>
      <c r="AO101" s="8"/>
    </row>
    <row r="102" spans="2:41" s="76" customFormat="1" ht="9.75" customHeight="1">
      <c r="B102" s="8"/>
      <c r="C102" s="64"/>
      <c r="D102" s="8"/>
      <c r="E102" s="8"/>
      <c r="F102" s="8"/>
      <c r="G102" s="8"/>
      <c r="H102" s="8"/>
      <c r="I102" s="8"/>
      <c r="J102" s="64"/>
      <c r="K102" s="62"/>
      <c r="L102" s="64"/>
      <c r="M102" s="62"/>
      <c r="N102" s="62"/>
      <c r="O102" s="62"/>
      <c r="P102" s="62"/>
      <c r="Q102" s="62"/>
      <c r="R102" s="62"/>
      <c r="S102" s="8"/>
      <c r="T102" s="142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142"/>
      <c r="AH102" s="8"/>
      <c r="AI102" s="8"/>
      <c r="AJ102" s="8"/>
      <c r="AK102" s="8"/>
      <c r="AL102" s="8"/>
      <c r="AM102" s="8"/>
      <c r="AN102" s="8"/>
      <c r="AO102" s="8"/>
    </row>
    <row r="103" spans="2:41" s="76" customFormat="1" ht="9.75" customHeight="1">
      <c r="B103" s="8"/>
      <c r="C103" s="64"/>
      <c r="D103" s="8"/>
      <c r="E103" s="8"/>
      <c r="F103" s="8"/>
      <c r="G103" s="8"/>
      <c r="H103" s="8"/>
      <c r="I103" s="8"/>
      <c r="J103" s="64"/>
      <c r="K103" s="62"/>
      <c r="L103" s="64"/>
      <c r="M103" s="62"/>
      <c r="N103" s="62"/>
      <c r="O103" s="62"/>
      <c r="P103" s="62"/>
      <c r="Q103" s="62"/>
      <c r="R103" s="62"/>
      <c r="S103" s="8"/>
      <c r="T103" s="142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142"/>
      <c r="AH103" s="8"/>
      <c r="AI103" s="8"/>
      <c r="AJ103" s="8"/>
      <c r="AK103" s="8"/>
      <c r="AL103" s="8"/>
      <c r="AM103" s="8"/>
      <c r="AN103" s="8"/>
      <c r="AO103" s="8"/>
    </row>
    <row r="104" spans="2:41" s="76" customFormat="1" ht="9.75" customHeight="1">
      <c r="B104" s="8"/>
      <c r="C104" s="64"/>
      <c r="D104" s="8"/>
      <c r="E104" s="8"/>
      <c r="F104" s="8"/>
      <c r="G104" s="8"/>
      <c r="H104" s="8"/>
      <c r="I104" s="8"/>
      <c r="J104" s="64"/>
      <c r="K104" s="62"/>
      <c r="L104" s="64"/>
      <c r="M104" s="62"/>
      <c r="N104" s="62"/>
      <c r="O104" s="62"/>
      <c r="P104" s="62"/>
      <c r="Q104" s="62"/>
      <c r="R104" s="62"/>
      <c r="S104" s="8"/>
      <c r="T104" s="142"/>
      <c r="U104" s="71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142"/>
      <c r="AH104" s="8"/>
      <c r="AI104" s="8"/>
      <c r="AJ104" s="8"/>
      <c r="AK104" s="8"/>
      <c r="AL104" s="8"/>
      <c r="AM104" s="8"/>
      <c r="AN104" s="8"/>
      <c r="AO104" s="8"/>
    </row>
    <row r="105" spans="2:41" s="76" customFormat="1" ht="9.75" customHeight="1">
      <c r="B105" s="8"/>
      <c r="C105" s="64"/>
      <c r="D105" s="8"/>
      <c r="E105" s="8"/>
      <c r="F105" s="8"/>
      <c r="G105" s="8"/>
      <c r="H105" s="8"/>
      <c r="I105" s="8"/>
      <c r="J105" s="64"/>
      <c r="K105" s="62"/>
      <c r="L105" s="64"/>
      <c r="M105" s="62"/>
      <c r="N105" s="62"/>
      <c r="O105" s="62"/>
      <c r="P105" s="62"/>
      <c r="Q105" s="62"/>
      <c r="R105" s="62"/>
      <c r="S105" s="8"/>
      <c r="T105" s="146"/>
      <c r="U105" s="8"/>
      <c r="V105" s="8"/>
      <c r="W105" s="71"/>
      <c r="X105" s="71"/>
      <c r="Y105" s="71"/>
      <c r="Z105" s="71"/>
      <c r="AA105" s="8"/>
      <c r="AB105" s="8"/>
      <c r="AC105" s="8"/>
      <c r="AD105" s="8"/>
      <c r="AE105" s="8"/>
      <c r="AF105" s="8"/>
      <c r="AG105" s="146"/>
      <c r="AH105" s="71"/>
      <c r="AI105" s="71"/>
      <c r="AJ105" s="8"/>
      <c r="AK105" s="8"/>
      <c r="AL105" s="8"/>
      <c r="AM105" s="8"/>
      <c r="AN105" s="8"/>
      <c r="AO105" s="8"/>
    </row>
    <row r="106" spans="2:41" s="76" customFormat="1" ht="9.75" customHeight="1">
      <c r="B106" s="8"/>
      <c r="C106" s="64"/>
      <c r="D106" s="8"/>
      <c r="E106" s="8"/>
      <c r="F106" s="8"/>
      <c r="G106" s="8"/>
      <c r="H106" s="8"/>
      <c r="I106" s="8"/>
      <c r="J106" s="64"/>
      <c r="K106" s="62"/>
      <c r="L106" s="64"/>
      <c r="M106" s="62"/>
      <c r="N106" s="62"/>
      <c r="O106" s="62"/>
      <c r="P106" s="62"/>
      <c r="Q106" s="62"/>
      <c r="R106" s="62"/>
      <c r="S106" s="8"/>
      <c r="T106" s="142"/>
      <c r="U106" s="8"/>
      <c r="V106" s="8"/>
      <c r="W106" s="71"/>
      <c r="X106" s="71"/>
      <c r="Y106" s="71"/>
      <c r="Z106" s="71"/>
      <c r="AA106" s="8"/>
      <c r="AB106" s="8"/>
      <c r="AC106" s="8"/>
      <c r="AD106" s="8"/>
      <c r="AE106" s="8"/>
      <c r="AF106" s="8"/>
      <c r="AG106" s="142"/>
      <c r="AH106" s="8"/>
      <c r="AI106" s="71"/>
      <c r="AJ106" s="8"/>
      <c r="AK106" s="8"/>
      <c r="AL106" s="8"/>
      <c r="AM106" s="8"/>
      <c r="AN106" s="8"/>
      <c r="AO106" s="8"/>
    </row>
    <row r="107" spans="2:41" s="76" customFormat="1" ht="9.75" customHeight="1">
      <c r="B107" s="8"/>
      <c r="C107" s="64"/>
      <c r="D107" s="8"/>
      <c r="E107" s="8"/>
      <c r="F107" s="8"/>
      <c r="G107" s="8"/>
      <c r="H107" s="8"/>
      <c r="I107" s="8"/>
      <c r="J107" s="64"/>
      <c r="K107" s="62"/>
      <c r="L107" s="64"/>
      <c r="M107" s="62"/>
      <c r="N107" s="62"/>
      <c r="O107" s="62"/>
      <c r="P107" s="62"/>
      <c r="Q107" s="62"/>
      <c r="R107" s="62"/>
      <c r="S107" s="8"/>
      <c r="T107" s="142"/>
      <c r="U107" s="8"/>
      <c r="V107" s="8"/>
      <c r="W107" s="71"/>
      <c r="X107" s="71"/>
      <c r="Y107" s="71"/>
      <c r="Z107" s="71"/>
      <c r="AA107" s="8"/>
      <c r="AB107" s="8"/>
      <c r="AC107" s="8"/>
      <c r="AD107" s="8"/>
      <c r="AE107" s="8"/>
      <c r="AF107" s="8"/>
      <c r="AG107" s="142"/>
      <c r="AH107" s="62"/>
      <c r="AI107" s="63"/>
      <c r="AJ107" s="62"/>
      <c r="AK107" s="62"/>
      <c r="AL107" s="62"/>
      <c r="AM107" s="62"/>
      <c r="AN107" s="8"/>
      <c r="AO107" s="8"/>
    </row>
    <row r="108" spans="2:41" s="76" customFormat="1" ht="9.75" customHeight="1">
      <c r="B108" s="8"/>
      <c r="C108" s="62"/>
      <c r="D108" s="62"/>
      <c r="E108" s="62"/>
      <c r="F108" s="62"/>
      <c r="G108" s="62"/>
      <c r="H108" s="62"/>
      <c r="I108" s="8"/>
      <c r="J108" s="62"/>
      <c r="K108" s="62"/>
      <c r="L108" s="62"/>
      <c r="M108" s="62"/>
      <c r="N108" s="62"/>
      <c r="O108" s="62"/>
      <c r="P108" s="62"/>
      <c r="Q108" s="62"/>
      <c r="R108" s="62"/>
      <c r="S108" s="8"/>
      <c r="T108" s="142"/>
      <c r="U108" s="62"/>
      <c r="V108" s="62"/>
      <c r="W108" s="62"/>
      <c r="X108" s="62"/>
      <c r="Y108" s="62"/>
      <c r="Z108" s="62"/>
      <c r="AA108" s="8"/>
      <c r="AB108" s="8"/>
      <c r="AC108" s="8"/>
      <c r="AD108" s="8"/>
      <c r="AE108" s="8"/>
      <c r="AF108" s="8"/>
      <c r="AG108" s="142"/>
      <c r="AH108" s="62"/>
      <c r="AI108" s="62"/>
      <c r="AJ108" s="62"/>
      <c r="AK108" s="62"/>
      <c r="AL108" s="62"/>
      <c r="AM108" s="62"/>
      <c r="AN108" s="8"/>
      <c r="AO108" s="8"/>
    </row>
    <row r="109" spans="2:41" s="76" customFormat="1" ht="9.75" customHeight="1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70"/>
      <c r="T109" s="142"/>
      <c r="U109" s="70"/>
      <c r="V109" s="8"/>
      <c r="W109" s="8"/>
      <c r="X109" s="62"/>
      <c r="Y109" s="62"/>
      <c r="Z109" s="62"/>
      <c r="AA109" s="62"/>
      <c r="AB109" s="62"/>
      <c r="AC109" s="62"/>
      <c r="AD109" s="62"/>
      <c r="AE109" s="62"/>
      <c r="AF109" s="62"/>
      <c r="AG109" s="64"/>
      <c r="AH109" s="62"/>
      <c r="AI109" s="62"/>
      <c r="AJ109" s="8"/>
      <c r="AK109" s="8"/>
      <c r="AL109" s="8"/>
      <c r="AM109" s="8"/>
      <c r="AN109" s="8"/>
      <c r="AO109" s="8"/>
    </row>
    <row r="110" spans="2:41" s="76" customFormat="1" ht="9.75" customHeight="1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70"/>
      <c r="T110" s="70"/>
      <c r="U110" s="142"/>
      <c r="V110" s="8"/>
      <c r="W110" s="8"/>
      <c r="X110" s="62"/>
      <c r="Y110" s="62"/>
      <c r="Z110" s="62"/>
      <c r="AA110" s="62"/>
      <c r="AB110" s="62"/>
      <c r="AC110" s="62"/>
      <c r="AD110" s="62"/>
      <c r="AE110" s="62"/>
      <c r="AF110" s="62"/>
      <c r="AG110" s="64"/>
      <c r="AH110" s="62"/>
      <c r="AI110" s="62"/>
      <c r="AJ110" s="8"/>
      <c r="AK110" s="8"/>
      <c r="AL110" s="8"/>
      <c r="AM110" s="8"/>
      <c r="AN110" s="8"/>
      <c r="AO110" s="8"/>
    </row>
    <row r="111" spans="2:41" s="76" customFormat="1" ht="5.25" customHeight="1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s="76" customFormat="1" ht="9.75" customHeight="1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s="76" customFormat="1" ht="9.75" customHeight="1">
      <c r="B113" s="8"/>
      <c r="C113" s="70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s="76" customFormat="1" ht="9.75" customHeight="1">
      <c r="B114" s="8"/>
      <c r="C114" s="64"/>
      <c r="D114" s="8"/>
      <c r="E114" s="8"/>
      <c r="F114" s="8"/>
      <c r="G114" s="8"/>
      <c r="H114" s="8"/>
      <c r="I114" s="64"/>
      <c r="J114" s="8"/>
      <c r="K114" s="8"/>
      <c r="L114" s="8"/>
      <c r="M114" s="8"/>
      <c r="N114" s="8"/>
      <c r="O114" s="8"/>
      <c r="P114" s="8"/>
      <c r="Q114" s="8"/>
      <c r="R114" s="8"/>
      <c r="S114" s="64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64"/>
      <c r="AH114" s="8"/>
      <c r="AI114" s="8"/>
      <c r="AJ114" s="8"/>
      <c r="AK114" s="8"/>
      <c r="AL114" s="8"/>
      <c r="AM114" s="8"/>
      <c r="AN114" s="8"/>
      <c r="AO114" s="8"/>
    </row>
    <row r="115" spans="2:41" s="76" customFormat="1" ht="9.75" customHeight="1">
      <c r="B115" s="8"/>
      <c r="C115" s="64"/>
      <c r="D115" s="8"/>
      <c r="E115" s="8"/>
      <c r="F115" s="8"/>
      <c r="G115" s="8"/>
      <c r="H115" s="8"/>
      <c r="I115" s="64"/>
      <c r="J115" s="8"/>
      <c r="K115" s="8"/>
      <c r="L115" s="8"/>
      <c r="M115" s="8"/>
      <c r="N115" s="8"/>
      <c r="O115" s="8"/>
      <c r="P115" s="8"/>
      <c r="Q115" s="8"/>
      <c r="R115" s="8"/>
      <c r="S115" s="64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64"/>
      <c r="AH115" s="62"/>
      <c r="AI115" s="62"/>
      <c r="AJ115" s="62"/>
      <c r="AK115" s="62"/>
      <c r="AL115" s="62"/>
      <c r="AM115" s="8"/>
      <c r="AN115" s="8"/>
      <c r="AO115" s="8"/>
    </row>
    <row r="116" spans="2:41" s="76" customFormat="1" ht="9.75" customHeight="1">
      <c r="B116" s="8"/>
      <c r="C116" s="64"/>
      <c r="D116" s="8"/>
      <c r="E116" s="8"/>
      <c r="F116" s="8"/>
      <c r="G116" s="8"/>
      <c r="H116" s="8"/>
      <c r="I116" s="64"/>
      <c r="J116" s="8"/>
      <c r="K116" s="142"/>
      <c r="L116" s="8"/>
      <c r="M116" s="8"/>
      <c r="N116" s="8"/>
      <c r="O116" s="8"/>
      <c r="P116" s="8"/>
      <c r="Q116" s="8"/>
      <c r="R116" s="8"/>
      <c r="S116" s="64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64"/>
      <c r="AH116" s="62"/>
      <c r="AI116" s="62"/>
      <c r="AJ116" s="62"/>
      <c r="AK116" s="62"/>
      <c r="AL116" s="62"/>
      <c r="AM116" s="8"/>
      <c r="AN116" s="8"/>
      <c r="AO116" s="8"/>
    </row>
    <row r="117" spans="2:41" s="76" customFormat="1" ht="5.25" customHeight="1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62"/>
      <c r="AI117" s="62"/>
      <c r="AJ117" s="62"/>
      <c r="AK117" s="62"/>
      <c r="AL117" s="62"/>
      <c r="AM117" s="8"/>
      <c r="AN117" s="8"/>
      <c r="AO117" s="8"/>
    </row>
    <row r="118" spans="2:41" s="76" customFormat="1" ht="9.75" customHeight="1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s="76" customFormat="1" ht="12" customHeight="1">
      <c r="B119" s="8"/>
      <c r="C119" s="70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s="76" customFormat="1" ht="9.75" customHeight="1">
      <c r="B120" s="8"/>
      <c r="C120" s="70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U120" s="70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70"/>
      <c r="AH120" s="8"/>
      <c r="AI120" s="8"/>
      <c r="AJ120" s="8"/>
      <c r="AK120" s="8"/>
      <c r="AL120" s="8"/>
      <c r="AM120" s="8"/>
      <c r="AN120" s="8"/>
      <c r="AO120" s="8"/>
    </row>
    <row r="121" spans="2:41" s="76" customFormat="1" ht="9.75" customHeight="1">
      <c r="B121" s="8"/>
      <c r="C121" s="64"/>
      <c r="D121" s="8"/>
      <c r="E121" s="8"/>
      <c r="F121" s="8"/>
      <c r="G121" s="8"/>
      <c r="H121" s="8"/>
      <c r="I121" s="8"/>
      <c r="J121" s="64"/>
      <c r="K121" s="8"/>
      <c r="L121" s="142"/>
      <c r="M121" s="8"/>
      <c r="N121" s="8"/>
      <c r="O121" s="8"/>
      <c r="P121" s="8"/>
      <c r="Q121" s="8"/>
      <c r="R121" s="8"/>
      <c r="S121" s="8"/>
      <c r="T121" s="8"/>
      <c r="U121" s="142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142"/>
      <c r="AH121" s="71"/>
      <c r="AI121" s="71"/>
      <c r="AJ121" s="8"/>
      <c r="AK121" s="8"/>
      <c r="AL121" s="8"/>
      <c r="AM121" s="8"/>
      <c r="AN121" s="8"/>
      <c r="AO121" s="8"/>
    </row>
    <row r="122" spans="2:41" s="76" customFormat="1" ht="9.75" customHeight="1">
      <c r="B122" s="8"/>
      <c r="C122" s="64"/>
      <c r="D122" s="8"/>
      <c r="E122" s="8"/>
      <c r="F122" s="8"/>
      <c r="G122" s="8"/>
      <c r="H122" s="8"/>
      <c r="I122" s="8"/>
      <c r="J122" s="64"/>
      <c r="K122" s="8"/>
      <c r="L122" s="142"/>
      <c r="M122" s="8"/>
      <c r="N122" s="8"/>
      <c r="O122" s="8"/>
      <c r="P122" s="8"/>
      <c r="Q122" s="8"/>
      <c r="R122" s="8"/>
      <c r="S122" s="8"/>
      <c r="T122" s="8"/>
      <c r="U122" s="142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142"/>
      <c r="AH122" s="8"/>
      <c r="AI122" s="71"/>
      <c r="AJ122" s="8"/>
      <c r="AK122" s="8"/>
      <c r="AL122" s="8"/>
      <c r="AM122" s="8"/>
      <c r="AN122" s="8"/>
      <c r="AO122" s="8"/>
    </row>
    <row r="123" spans="2:41" s="76" customFormat="1" ht="9.75" customHeight="1">
      <c r="B123" s="8"/>
      <c r="C123" s="64"/>
      <c r="D123" s="8"/>
      <c r="E123" s="8"/>
      <c r="F123" s="8"/>
      <c r="G123" s="8"/>
      <c r="H123" s="8"/>
      <c r="I123" s="8"/>
      <c r="J123" s="64"/>
      <c r="K123" s="62"/>
      <c r="L123" s="64"/>
      <c r="M123" s="62"/>
      <c r="N123" s="62"/>
      <c r="O123" s="62"/>
      <c r="P123" s="62"/>
      <c r="Q123" s="62"/>
      <c r="R123" s="8"/>
      <c r="S123" s="8"/>
      <c r="T123" s="8"/>
      <c r="U123" s="142"/>
      <c r="V123" s="8"/>
      <c r="W123" s="71"/>
      <c r="X123" s="8"/>
      <c r="Y123" s="8"/>
      <c r="Z123" s="8"/>
      <c r="AA123" s="8"/>
      <c r="AB123" s="8"/>
      <c r="AC123" s="8"/>
      <c r="AD123" s="8"/>
      <c r="AE123" s="8"/>
      <c r="AF123" s="8"/>
      <c r="AG123" s="142"/>
      <c r="AH123" s="62"/>
      <c r="AI123" s="62"/>
      <c r="AJ123" s="62"/>
      <c r="AK123" s="62"/>
      <c r="AL123" s="62"/>
      <c r="AM123" s="8"/>
      <c r="AN123" s="8"/>
      <c r="AO123" s="8"/>
    </row>
    <row r="124" spans="2:41" s="76" customFormat="1" ht="5.25" customHeight="1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s="76" customFormat="1" ht="9.75" customHeight="1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s="76" customFormat="1" ht="12" customHeight="1">
      <c r="B126" s="70"/>
      <c r="C126" s="70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s="76" customFormat="1" ht="9.75" customHeight="1">
      <c r="B127" s="8"/>
      <c r="C127" s="70"/>
      <c r="D127" s="8"/>
      <c r="E127" s="8"/>
      <c r="F127" s="8"/>
      <c r="G127" s="8"/>
      <c r="H127" s="8"/>
      <c r="I127" s="8"/>
      <c r="J127" s="70"/>
      <c r="K127" s="8"/>
      <c r="L127" s="8"/>
      <c r="R127" s="8"/>
      <c r="S127" s="8"/>
      <c r="T127" s="70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70"/>
      <c r="AH127" s="8"/>
      <c r="AI127" s="8"/>
      <c r="AJ127" s="8"/>
      <c r="AK127" s="8"/>
      <c r="AL127" s="8"/>
      <c r="AM127" s="8"/>
      <c r="AN127" s="8"/>
      <c r="AO127" s="8"/>
    </row>
    <row r="128" spans="2:41" s="76" customFormat="1" ht="9.75" customHeight="1">
      <c r="B128" s="8"/>
      <c r="C128" s="64"/>
      <c r="D128" s="8"/>
      <c r="E128" s="8"/>
      <c r="F128" s="8"/>
      <c r="G128" s="8"/>
      <c r="H128" s="8"/>
      <c r="I128" s="8"/>
      <c r="J128" s="142"/>
      <c r="K128" s="8"/>
      <c r="L128" s="8"/>
      <c r="R128" s="8"/>
      <c r="S128" s="8"/>
      <c r="T128" s="142"/>
      <c r="U128" s="8"/>
      <c r="X128" s="8"/>
      <c r="Y128" s="8"/>
      <c r="Z128" s="8"/>
      <c r="AA128" s="8"/>
      <c r="AB128" s="8"/>
      <c r="AC128" s="8"/>
      <c r="AD128" s="8"/>
      <c r="AE128" s="8"/>
      <c r="AF128" s="8"/>
      <c r="AH128" s="142"/>
      <c r="AI128" s="8"/>
      <c r="AJ128" s="8"/>
      <c r="AK128" s="8"/>
      <c r="AL128" s="8"/>
      <c r="AM128" s="8"/>
      <c r="AO128" s="8"/>
    </row>
    <row r="129" spans="2:41" s="76" customFormat="1" ht="9.75" customHeight="1">
      <c r="B129" s="8"/>
      <c r="C129" s="64"/>
      <c r="D129" s="8"/>
      <c r="E129" s="8"/>
      <c r="F129" s="8"/>
      <c r="G129" s="8"/>
      <c r="H129" s="8"/>
      <c r="I129" s="8"/>
      <c r="J129" s="142"/>
      <c r="K129" s="8"/>
      <c r="L129" s="8"/>
      <c r="R129" s="8"/>
      <c r="S129" s="8"/>
      <c r="T129" s="142"/>
      <c r="U129" s="8"/>
      <c r="X129" s="8"/>
      <c r="Y129" s="8"/>
      <c r="Z129" s="8"/>
      <c r="AA129" s="8"/>
      <c r="AB129" s="8"/>
      <c r="AC129" s="8"/>
      <c r="AD129" s="8"/>
      <c r="AE129" s="8"/>
      <c r="AF129" s="8"/>
      <c r="AH129" s="142"/>
      <c r="AI129" s="8"/>
      <c r="AJ129" s="71"/>
      <c r="AK129" s="8"/>
      <c r="AL129" s="8"/>
      <c r="AM129" s="8"/>
      <c r="AO129" s="8"/>
    </row>
    <row r="130" spans="2:41" s="76" customFormat="1" ht="9.75" customHeight="1">
      <c r="B130" s="8"/>
      <c r="C130" s="64"/>
      <c r="D130" s="8"/>
      <c r="E130" s="8"/>
      <c r="F130" s="8"/>
      <c r="G130" s="8"/>
      <c r="H130" s="8"/>
      <c r="I130" s="8"/>
      <c r="J130" s="142"/>
      <c r="K130" s="8"/>
      <c r="L130" s="8"/>
      <c r="R130" s="8"/>
      <c r="S130" s="8"/>
      <c r="T130" s="142"/>
      <c r="U130" s="8"/>
      <c r="X130" s="8"/>
      <c r="Y130" s="8"/>
      <c r="Z130" s="8"/>
      <c r="AA130" s="8"/>
      <c r="AB130" s="8"/>
      <c r="AC130" s="8"/>
      <c r="AD130" s="8"/>
      <c r="AE130" s="8"/>
      <c r="AF130" s="8"/>
      <c r="AH130" s="142"/>
      <c r="AI130" s="8"/>
      <c r="AJ130" s="8"/>
      <c r="AK130" s="8"/>
      <c r="AL130" s="8"/>
      <c r="AM130" s="8"/>
      <c r="AO130" s="8"/>
    </row>
    <row r="131" spans="2:41" s="76" customFormat="1" ht="9.75" customHeight="1">
      <c r="B131" s="8"/>
      <c r="C131" s="64"/>
      <c r="D131" s="8"/>
      <c r="E131" s="8"/>
      <c r="F131" s="8"/>
      <c r="G131" s="8"/>
      <c r="H131" s="8"/>
      <c r="I131" s="8"/>
      <c r="J131" s="142"/>
      <c r="K131" s="8"/>
      <c r="L131" s="8"/>
      <c r="R131" s="8"/>
      <c r="S131" s="8"/>
      <c r="T131" s="146"/>
      <c r="U131" s="71"/>
      <c r="X131" s="8"/>
      <c r="Y131" s="71"/>
      <c r="Z131" s="71"/>
      <c r="AA131" s="71"/>
      <c r="AB131" s="8"/>
      <c r="AC131" s="8"/>
      <c r="AD131" s="8"/>
      <c r="AE131" s="8"/>
      <c r="AF131" s="8"/>
      <c r="AH131" s="146"/>
      <c r="AI131" s="71"/>
      <c r="AJ131" s="8"/>
      <c r="AK131" s="8"/>
      <c r="AL131" s="8"/>
      <c r="AM131" s="8"/>
      <c r="AO131" s="8"/>
    </row>
    <row r="132" spans="2:41" s="76" customFormat="1" ht="9.75" customHeight="1">
      <c r="B132" s="8"/>
      <c r="C132" s="64"/>
      <c r="D132" s="8"/>
      <c r="E132" s="8"/>
      <c r="F132" s="8"/>
      <c r="G132" s="8"/>
      <c r="H132" s="8"/>
      <c r="I132" s="8"/>
      <c r="J132" s="142"/>
      <c r="K132" s="8"/>
      <c r="L132" s="8"/>
      <c r="R132" s="8"/>
      <c r="S132" s="8"/>
      <c r="T132" s="142"/>
      <c r="U132" s="8"/>
      <c r="X132" s="71"/>
      <c r="Y132" s="71"/>
      <c r="Z132" s="71"/>
      <c r="AA132" s="71"/>
      <c r="AB132" s="8"/>
      <c r="AC132" s="8"/>
      <c r="AD132" s="8"/>
      <c r="AE132" s="8"/>
      <c r="AF132" s="8"/>
      <c r="AH132" s="142"/>
      <c r="AI132" s="8"/>
      <c r="AJ132" s="64"/>
      <c r="AK132" s="62"/>
      <c r="AL132" s="62"/>
      <c r="AM132" s="62"/>
      <c r="AO132" s="8"/>
    </row>
    <row r="133" spans="2:41" s="76" customFormat="1" ht="9.75" customHeight="1">
      <c r="B133" s="8"/>
      <c r="C133" s="64"/>
      <c r="D133" s="8"/>
      <c r="E133" s="8"/>
      <c r="F133" s="8"/>
      <c r="G133" s="8"/>
      <c r="H133" s="8"/>
      <c r="I133" s="8"/>
      <c r="J133" s="142"/>
      <c r="K133" s="8"/>
      <c r="L133" s="8"/>
      <c r="R133" s="8"/>
      <c r="S133" s="8"/>
      <c r="T133" s="142"/>
      <c r="U133" s="8"/>
      <c r="X133" s="71"/>
      <c r="Y133" s="71"/>
      <c r="Z133" s="71"/>
      <c r="AA133" s="71"/>
      <c r="AB133" s="8"/>
      <c r="AC133" s="8"/>
      <c r="AD133" s="8"/>
      <c r="AE133" s="8"/>
      <c r="AF133" s="8"/>
      <c r="AH133" s="142"/>
      <c r="AI133" s="8"/>
      <c r="AJ133" s="64"/>
      <c r="AK133" s="62"/>
      <c r="AL133" s="62"/>
      <c r="AM133" s="62"/>
      <c r="AO133" s="8"/>
    </row>
    <row r="134" spans="2:41" s="76" customFormat="1" ht="9.75" customHeight="1">
      <c r="B134" s="8"/>
      <c r="C134" s="64"/>
      <c r="D134" s="62"/>
      <c r="E134" s="62"/>
      <c r="F134" s="62"/>
      <c r="G134" s="8"/>
      <c r="H134" s="8"/>
      <c r="I134" s="8"/>
      <c r="J134" s="142"/>
      <c r="K134" s="8"/>
      <c r="L134" s="8"/>
      <c r="R134" s="8"/>
      <c r="S134" s="8"/>
      <c r="T134" s="142"/>
      <c r="U134" s="8"/>
      <c r="X134" s="71"/>
      <c r="Y134" s="71"/>
      <c r="Z134" s="71"/>
      <c r="AA134" s="71"/>
      <c r="AB134" s="8"/>
      <c r="AC134" s="8"/>
      <c r="AD134" s="8"/>
      <c r="AE134" s="8"/>
      <c r="AF134" s="8"/>
      <c r="AH134" s="142"/>
      <c r="AI134" s="8"/>
      <c r="AJ134" s="64"/>
      <c r="AK134" s="62"/>
      <c r="AL134" s="62"/>
      <c r="AM134" s="62"/>
      <c r="AO134" s="8"/>
    </row>
    <row r="135" spans="2:41" s="76" customFormat="1" ht="5.25" customHeight="1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s="76" customFormat="1" ht="9.75" customHeight="1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s="76" customFormat="1" ht="12" customHeight="1">
      <c r="B137" s="6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s="76" customFormat="1" ht="9.75" customHeight="1">
      <c r="B138" s="8"/>
      <c r="C138" s="70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70"/>
      <c r="P138" s="8"/>
      <c r="Q138" s="8"/>
      <c r="R138" s="8"/>
      <c r="S138" s="8"/>
      <c r="T138" s="8"/>
      <c r="U138" s="70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70"/>
      <c r="AH138" s="8"/>
      <c r="AI138" s="8"/>
      <c r="AJ138" s="8"/>
      <c r="AK138" s="8"/>
      <c r="AL138" s="8"/>
      <c r="AM138" s="8"/>
      <c r="AN138" s="8"/>
      <c r="AO138" s="8"/>
    </row>
    <row r="139" spans="2:41" s="76" customFormat="1" ht="9.75" customHeight="1">
      <c r="B139" s="8"/>
      <c r="C139" s="64"/>
      <c r="D139" s="8"/>
      <c r="E139" s="8"/>
      <c r="F139" s="8"/>
      <c r="G139" s="8"/>
      <c r="H139" s="8"/>
      <c r="I139" s="8"/>
      <c r="J139" s="8"/>
      <c r="K139" s="8"/>
      <c r="L139" s="142"/>
      <c r="M139" s="8"/>
      <c r="N139" s="8"/>
      <c r="O139" s="64"/>
      <c r="P139" s="8"/>
      <c r="Q139" s="8"/>
      <c r="R139" s="8"/>
      <c r="S139" s="8"/>
      <c r="T139" s="8"/>
      <c r="U139" s="64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64"/>
      <c r="AH139" s="8"/>
      <c r="AI139" s="8"/>
      <c r="AJ139" s="8"/>
      <c r="AK139" s="8"/>
      <c r="AL139" s="8"/>
      <c r="AM139" s="8"/>
      <c r="AN139" s="8"/>
      <c r="AO139" s="8"/>
    </row>
    <row r="140" spans="2:41" s="76" customFormat="1" ht="9.75" customHeight="1">
      <c r="B140" s="8"/>
      <c r="C140" s="64"/>
      <c r="D140" s="8"/>
      <c r="E140" s="8"/>
      <c r="F140" s="8"/>
      <c r="G140" s="8"/>
      <c r="H140" s="8"/>
      <c r="I140" s="8"/>
      <c r="J140" s="8"/>
      <c r="K140" s="8"/>
      <c r="L140" s="142"/>
      <c r="M140" s="8"/>
      <c r="N140" s="8"/>
      <c r="O140" s="64"/>
      <c r="P140" s="8"/>
      <c r="Q140" s="8"/>
      <c r="R140" s="8"/>
      <c r="S140" s="8"/>
      <c r="T140" s="8"/>
      <c r="U140" s="64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64"/>
      <c r="AH140" s="8"/>
      <c r="AI140" s="8"/>
      <c r="AJ140" s="8"/>
      <c r="AK140" s="8"/>
      <c r="AL140" s="8"/>
      <c r="AM140" s="8"/>
      <c r="AN140" s="8"/>
      <c r="AO140" s="8"/>
    </row>
    <row r="141" spans="2:41" s="76" customFormat="1" ht="9.75" customHeight="1">
      <c r="B141" s="8"/>
      <c r="C141" s="64"/>
      <c r="D141" s="8"/>
      <c r="E141" s="8"/>
      <c r="F141" s="8"/>
      <c r="G141" s="8"/>
      <c r="H141" s="8"/>
      <c r="I141" s="8"/>
      <c r="J141" s="8"/>
      <c r="K141" s="8"/>
      <c r="L141" s="142"/>
      <c r="M141" s="8"/>
      <c r="N141" s="8"/>
      <c r="O141" s="64"/>
      <c r="P141" s="8"/>
      <c r="Q141" s="8"/>
      <c r="R141" s="8"/>
      <c r="S141" s="8"/>
      <c r="T141" s="8"/>
      <c r="U141" s="64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64"/>
      <c r="AH141" s="8"/>
      <c r="AI141" s="8"/>
      <c r="AJ141" s="8"/>
      <c r="AK141" s="8"/>
      <c r="AL141" s="8"/>
      <c r="AM141" s="8"/>
      <c r="AN141" s="8"/>
      <c r="AO141" s="8"/>
    </row>
    <row r="142" spans="2:41" s="76" customFormat="1" ht="9.75" customHeight="1">
      <c r="B142" s="8"/>
      <c r="C142" s="64"/>
      <c r="D142" s="8"/>
      <c r="E142" s="8"/>
      <c r="F142" s="8"/>
      <c r="G142" s="8"/>
      <c r="H142" s="8"/>
      <c r="I142" s="8"/>
      <c r="J142" s="8"/>
      <c r="K142" s="8"/>
      <c r="L142" s="142"/>
      <c r="M142" s="8"/>
      <c r="N142" s="8"/>
      <c r="O142" s="64"/>
      <c r="P142" s="8"/>
      <c r="Q142" s="8"/>
      <c r="R142" s="8"/>
      <c r="S142" s="8"/>
      <c r="T142" s="8"/>
      <c r="U142" s="64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64"/>
      <c r="AH142" s="8"/>
      <c r="AI142" s="8"/>
      <c r="AJ142" s="8"/>
      <c r="AK142" s="8"/>
      <c r="AL142" s="8"/>
      <c r="AM142" s="8"/>
      <c r="AN142" s="8"/>
      <c r="AO142" s="8"/>
    </row>
    <row r="143" spans="2:41" s="76" customFormat="1" ht="9.75" customHeight="1">
      <c r="B143" s="8"/>
      <c r="C143" s="64"/>
      <c r="D143" s="8"/>
      <c r="E143" s="8"/>
      <c r="F143" s="8"/>
      <c r="G143" s="8"/>
      <c r="H143" s="8"/>
      <c r="I143" s="8"/>
      <c r="J143" s="8"/>
      <c r="K143" s="8"/>
      <c r="L143" s="142"/>
      <c r="M143" s="8"/>
      <c r="N143" s="8"/>
      <c r="O143" s="64"/>
      <c r="P143" s="8"/>
      <c r="Q143" s="8"/>
      <c r="R143" s="8"/>
      <c r="S143" s="8"/>
      <c r="T143" s="8"/>
      <c r="U143" s="64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64"/>
      <c r="AH143" s="8"/>
      <c r="AI143" s="8"/>
      <c r="AJ143" s="8"/>
      <c r="AK143" s="8"/>
      <c r="AL143" s="8"/>
      <c r="AM143" s="8"/>
      <c r="AN143" s="8"/>
      <c r="AO143" s="8"/>
    </row>
    <row r="144" spans="2:41" s="76" customFormat="1" ht="9.75" customHeight="1">
      <c r="B144" s="8"/>
      <c r="C144" s="64"/>
      <c r="D144" s="8"/>
      <c r="E144" s="8"/>
      <c r="F144" s="8"/>
      <c r="G144" s="8"/>
      <c r="H144" s="8"/>
      <c r="I144" s="8"/>
      <c r="J144" s="8"/>
      <c r="K144" s="8"/>
      <c r="L144" s="142"/>
      <c r="M144" s="8"/>
      <c r="N144" s="8"/>
      <c r="O144" s="64"/>
      <c r="P144" s="8"/>
      <c r="Q144" s="8"/>
      <c r="R144" s="8"/>
      <c r="S144" s="8"/>
      <c r="T144" s="8"/>
      <c r="U144" s="64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64"/>
      <c r="AH144" s="8"/>
      <c r="AI144" s="71"/>
      <c r="AJ144" s="8"/>
      <c r="AK144" s="8"/>
      <c r="AL144" s="8"/>
      <c r="AM144" s="8"/>
      <c r="AN144" s="8"/>
      <c r="AO144" s="8"/>
    </row>
    <row r="145" spans="2:41" s="76" customFormat="1" ht="9.75" customHeight="1">
      <c r="B145" s="8"/>
      <c r="C145" s="64"/>
      <c r="D145" s="8"/>
      <c r="E145" s="8"/>
      <c r="F145" s="8"/>
      <c r="G145" s="8"/>
      <c r="H145" s="8"/>
      <c r="I145" s="8"/>
      <c r="J145" s="8"/>
      <c r="K145" s="8"/>
      <c r="L145" s="142"/>
      <c r="M145" s="8"/>
      <c r="N145" s="8"/>
      <c r="O145" s="64"/>
      <c r="P145" s="8"/>
      <c r="Q145" s="8"/>
      <c r="R145" s="8"/>
      <c r="S145" s="8"/>
      <c r="T145" s="8"/>
      <c r="U145" s="64"/>
      <c r="V145" s="8"/>
      <c r="W145" s="62"/>
      <c r="X145" s="62"/>
      <c r="Y145" s="62"/>
      <c r="Z145" s="62"/>
      <c r="AA145" s="62"/>
      <c r="AB145" s="62"/>
      <c r="AC145" s="8"/>
      <c r="AD145" s="8"/>
      <c r="AE145" s="8"/>
      <c r="AF145" s="8"/>
      <c r="AG145" s="64"/>
      <c r="AH145" s="62"/>
      <c r="AI145" s="63"/>
      <c r="AJ145" s="62"/>
      <c r="AK145" s="62"/>
      <c r="AL145" s="62"/>
      <c r="AM145" s="8"/>
      <c r="AN145" s="8"/>
      <c r="AO145" s="8"/>
    </row>
    <row r="146" spans="2:41" s="76" customFormat="1" ht="5.25" customHeight="1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s="76" customFormat="1" ht="9.75" customHeight="1">
      <c r="B147" s="8"/>
      <c r="C147" s="70"/>
      <c r="D147" s="8"/>
      <c r="E147" s="8"/>
      <c r="F147" s="8"/>
      <c r="G147" s="8"/>
      <c r="H147" s="70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70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s="76" customFormat="1" ht="9.75" customHeight="1">
      <c r="B148" s="8"/>
      <c r="C148" s="142"/>
      <c r="D148" s="8"/>
      <c r="E148" s="8"/>
      <c r="F148" s="8"/>
      <c r="G148" s="8"/>
      <c r="H148" s="8"/>
      <c r="I148" s="8"/>
      <c r="J148" s="14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5"/>
      <c r="X148" s="142"/>
      <c r="Y148" s="8"/>
      <c r="Z148" s="8"/>
      <c r="AA148" s="8"/>
      <c r="AB148" s="8"/>
      <c r="AC148" s="8"/>
      <c r="AD148" s="8"/>
      <c r="AE148" s="8"/>
      <c r="AF148" s="8"/>
      <c r="AG148" s="8"/>
      <c r="AH148" s="142"/>
      <c r="AI148" s="8"/>
      <c r="AJ148" s="8"/>
      <c r="AK148" s="8"/>
      <c r="AL148" s="8"/>
      <c r="AM148" s="8"/>
      <c r="AN148" s="8"/>
      <c r="AO148" s="8"/>
    </row>
    <row r="149" spans="2:41" s="76" customFormat="1" ht="9.75" customHeight="1">
      <c r="B149" s="8"/>
      <c r="C149" s="142"/>
      <c r="D149" s="8"/>
      <c r="E149" s="8"/>
      <c r="F149" s="8"/>
      <c r="G149" s="8"/>
      <c r="H149" s="8"/>
      <c r="I149" s="8"/>
      <c r="J149" s="14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5"/>
      <c r="X149" s="142"/>
      <c r="Y149" s="8"/>
      <c r="Z149" s="8"/>
      <c r="AA149" s="8"/>
      <c r="AB149" s="8"/>
      <c r="AC149" s="8"/>
      <c r="AD149" s="8"/>
      <c r="AE149" s="8"/>
      <c r="AF149" s="8"/>
      <c r="AG149" s="8"/>
      <c r="AH149" s="142"/>
      <c r="AI149" s="8"/>
      <c r="AJ149" s="8"/>
      <c r="AK149" s="8"/>
      <c r="AL149" s="8"/>
      <c r="AM149" s="8"/>
      <c r="AN149" s="8"/>
      <c r="AO149" s="8"/>
    </row>
    <row r="150" spans="2:41" s="76" customFormat="1" ht="9.75" customHeight="1">
      <c r="B150" s="8"/>
      <c r="C150" s="142"/>
      <c r="D150" s="8"/>
      <c r="E150" s="8"/>
      <c r="F150" s="8"/>
      <c r="G150" s="8"/>
      <c r="H150" s="8"/>
      <c r="I150" s="8"/>
      <c r="J150" s="14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5"/>
      <c r="X150" s="142"/>
      <c r="Y150" s="8"/>
      <c r="Z150" s="8"/>
      <c r="AA150" s="8"/>
      <c r="AB150" s="8"/>
      <c r="AC150" s="8"/>
      <c r="AD150" s="8"/>
      <c r="AE150" s="8"/>
      <c r="AF150" s="8"/>
      <c r="AG150" s="8"/>
      <c r="AH150" s="142"/>
      <c r="AI150" s="8"/>
      <c r="AJ150" s="8"/>
      <c r="AK150" s="8"/>
      <c r="AL150" s="8"/>
      <c r="AM150" s="8"/>
      <c r="AN150" s="8"/>
      <c r="AO150" s="8"/>
    </row>
    <row r="151" spans="2:41" s="76" customFormat="1" ht="9.75" customHeight="1">
      <c r="B151" s="8"/>
      <c r="C151" s="142"/>
      <c r="D151" s="8"/>
      <c r="E151" s="8"/>
      <c r="F151" s="8"/>
      <c r="G151" s="8"/>
      <c r="H151" s="71"/>
      <c r="I151" s="8"/>
      <c r="J151" s="146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5"/>
      <c r="X151" s="146"/>
      <c r="Y151" s="8"/>
      <c r="Z151" s="8"/>
      <c r="AA151" s="8"/>
      <c r="AB151" s="8"/>
      <c r="AC151" s="8"/>
      <c r="AD151" s="8"/>
      <c r="AE151" s="8"/>
      <c r="AF151" s="8"/>
      <c r="AG151" s="8"/>
      <c r="AH151" s="146"/>
      <c r="AI151" s="8"/>
      <c r="AJ151" s="8"/>
      <c r="AK151" s="8"/>
      <c r="AL151" s="8"/>
      <c r="AM151" s="8"/>
      <c r="AN151" s="8"/>
      <c r="AO151" s="8"/>
    </row>
    <row r="152" spans="2:41" s="76" customFormat="1" ht="9.75" customHeight="1">
      <c r="B152" s="8"/>
      <c r="C152" s="142"/>
      <c r="D152" s="8"/>
      <c r="E152" s="8"/>
      <c r="F152" s="8"/>
      <c r="G152" s="8"/>
      <c r="H152" s="71"/>
      <c r="I152" s="8"/>
      <c r="J152" s="14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5"/>
      <c r="X152" s="142"/>
      <c r="Y152" s="8"/>
      <c r="Z152" s="8"/>
      <c r="AA152" s="8"/>
      <c r="AB152" s="8"/>
      <c r="AC152" s="8"/>
      <c r="AD152" s="8"/>
      <c r="AE152" s="8"/>
      <c r="AF152" s="8"/>
      <c r="AG152" s="8"/>
      <c r="AH152" s="142"/>
      <c r="AI152" s="8"/>
      <c r="AJ152" s="62"/>
      <c r="AK152" s="62"/>
      <c r="AL152" s="62"/>
      <c r="AM152" s="62"/>
      <c r="AN152" s="8"/>
      <c r="AO152" s="8"/>
    </row>
    <row r="153" spans="2:41" s="76" customFormat="1" ht="9.75" customHeight="1">
      <c r="B153" s="8"/>
      <c r="C153" s="142"/>
      <c r="D153" s="8"/>
      <c r="E153" s="8"/>
      <c r="F153" s="8"/>
      <c r="G153" s="8"/>
      <c r="H153" s="71"/>
      <c r="I153" s="8"/>
      <c r="J153" s="14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5"/>
      <c r="X153" s="142"/>
      <c r="Y153" s="8"/>
      <c r="Z153" s="8"/>
      <c r="AA153" s="8"/>
      <c r="AB153" s="8"/>
      <c r="AC153" s="8"/>
      <c r="AD153" s="8"/>
      <c r="AE153" s="8"/>
      <c r="AF153" s="8"/>
      <c r="AG153" s="8"/>
      <c r="AH153" s="142"/>
      <c r="AI153" s="8"/>
      <c r="AJ153" s="62"/>
      <c r="AK153" s="62"/>
      <c r="AL153" s="62"/>
      <c r="AM153" s="62"/>
      <c r="AN153" s="8"/>
      <c r="AO153" s="8"/>
    </row>
    <row r="154" spans="2:41" s="76" customFormat="1" ht="9.75" customHeight="1">
      <c r="B154" s="8"/>
      <c r="C154" s="142"/>
      <c r="D154" s="8"/>
      <c r="E154" s="8"/>
      <c r="F154" s="8"/>
      <c r="G154" s="8"/>
      <c r="H154" s="71"/>
      <c r="I154" s="8"/>
      <c r="J154" s="142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X154" s="142"/>
      <c r="Y154" s="8"/>
      <c r="Z154" s="8"/>
      <c r="AA154" s="8"/>
      <c r="AB154" s="8"/>
      <c r="AC154" s="8"/>
      <c r="AD154" s="8"/>
      <c r="AE154" s="8"/>
      <c r="AF154" s="8"/>
      <c r="AG154" s="8"/>
      <c r="AH154" s="142"/>
      <c r="AI154" s="8"/>
      <c r="AJ154" s="62"/>
      <c r="AK154" s="62"/>
      <c r="AL154" s="62"/>
      <c r="AM154" s="62"/>
      <c r="AN154" s="8"/>
      <c r="AO154" s="8"/>
    </row>
    <row r="155" spans="2:41" s="76" customFormat="1" ht="5.25" customHeight="1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62"/>
      <c r="AK155" s="62"/>
      <c r="AL155" s="62"/>
      <c r="AM155" s="62"/>
      <c r="AN155" s="8"/>
      <c r="AO155" s="8"/>
    </row>
    <row r="156" spans="2:41" s="76" customFormat="1" ht="9.75" customHeight="1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s="76" customFormat="1" ht="9.75" customHeight="1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2" customHeight="1">
      <c r="B158" s="6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s="76" customFormat="1" ht="12" customHeight="1">
      <c r="B159" s="8"/>
      <c r="C159" s="70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s="76" customFormat="1" ht="11.45" customHeight="1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s="76" customFormat="1" ht="11.25" customHeight="1">
      <c r="B161" s="8"/>
      <c r="D161" s="8"/>
      <c r="E161" s="8"/>
      <c r="F161" s="469"/>
      <c r="G161" s="469"/>
      <c r="H161" s="469"/>
      <c r="I161" s="469"/>
      <c r="J161" s="469"/>
      <c r="K161" s="469"/>
      <c r="L161" s="469"/>
      <c r="M161" s="8"/>
      <c r="N161" s="8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8"/>
      <c r="Z161" s="469"/>
      <c r="AA161" s="469"/>
      <c r="AB161" s="469"/>
      <c r="AC161" s="469"/>
      <c r="AD161" s="469"/>
      <c r="AE161" s="469"/>
      <c r="AF161" s="469"/>
      <c r="AG161" s="469"/>
      <c r="AH161" s="469"/>
      <c r="AI161" s="469"/>
      <c r="AJ161" s="469"/>
      <c r="AK161" s="469"/>
      <c r="AL161" s="469"/>
      <c r="AM161" s="469"/>
      <c r="AN161" s="8"/>
      <c r="AO161" s="8"/>
    </row>
    <row r="162" spans="2:41" s="76" customFormat="1" ht="9.75" customHeight="1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s="76" customFormat="1" ht="11.45" customHeight="1">
      <c r="B163" s="8"/>
      <c r="D163" s="8"/>
      <c r="E163" s="8"/>
      <c r="F163" s="469"/>
      <c r="G163" s="469"/>
      <c r="H163" s="469"/>
      <c r="I163" s="469"/>
      <c r="J163" s="469"/>
      <c r="K163" s="469"/>
      <c r="L163" s="469"/>
      <c r="M163" s="8"/>
      <c r="N163" s="8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8"/>
      <c r="Z163" s="469"/>
      <c r="AA163" s="469"/>
      <c r="AB163" s="469"/>
      <c r="AC163" s="469"/>
      <c r="AD163" s="469"/>
      <c r="AE163" s="469"/>
      <c r="AF163" s="469"/>
      <c r="AG163" s="469"/>
      <c r="AH163" s="469"/>
      <c r="AI163" s="469"/>
      <c r="AJ163" s="469"/>
      <c r="AK163" s="469"/>
      <c r="AL163" s="469"/>
      <c r="AM163" s="469"/>
      <c r="AN163" s="8"/>
      <c r="AO163" s="8"/>
    </row>
    <row r="164" spans="2:41" s="76" customFormat="1" ht="9.75" customHeight="1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/>
      <c r="P164"/>
      <c r="Q164" s="8"/>
      <c r="R164" s="8"/>
      <c r="S164" s="8"/>
      <c r="T164"/>
      <c r="U164" s="8"/>
      <c r="V164" s="8"/>
      <c r="W164" s="8"/>
      <c r="X164" s="8"/>
      <c r="Y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s="76" customFormat="1" ht="11.45" customHeight="1">
      <c r="B165" s="8"/>
      <c r="D165" s="8"/>
      <c r="E165" s="8"/>
      <c r="F165" s="469"/>
      <c r="G165" s="469"/>
      <c r="H165" s="469"/>
      <c r="I165" s="469"/>
      <c r="J165" s="469"/>
      <c r="K165" s="469"/>
      <c r="L165" s="469"/>
      <c r="M165" s="469"/>
      <c r="N165" s="469"/>
      <c r="O165" s="469"/>
      <c r="P165" s="469"/>
      <c r="Q165" s="469"/>
      <c r="R165" s="469"/>
      <c r="S165" s="469"/>
      <c r="T165" s="469"/>
      <c r="U165" s="469"/>
      <c r="V165" s="8"/>
      <c r="W165" s="469"/>
      <c r="X165" s="469"/>
      <c r="Y165" s="469"/>
      <c r="Z165" s="469"/>
      <c r="AA165" s="469"/>
      <c r="AB165" s="469"/>
      <c r="AC165" s="469"/>
      <c r="AD165" s="469"/>
      <c r="AE165" s="469"/>
      <c r="AF165" s="469"/>
      <c r="AG165" s="469"/>
      <c r="AH165" s="469"/>
      <c r="AI165" s="469"/>
      <c r="AJ165" s="469"/>
      <c r="AK165" s="469"/>
      <c r="AL165" s="469"/>
      <c r="AM165" s="469"/>
      <c r="AN165" s="8"/>
      <c r="AO165" s="8"/>
    </row>
    <row r="166" spans="2:41" s="76" customFormat="1" ht="9.75" customHeight="1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/>
      <c r="P166" s="8"/>
      <c r="Q166" s="8"/>
      <c r="R166" s="8"/>
      <c r="S166" s="8"/>
      <c r="T166"/>
      <c r="U166" s="8"/>
      <c r="V166" s="8"/>
      <c r="W166" s="8"/>
      <c r="X166" s="8"/>
      <c r="Y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s="76" customFormat="1" ht="11.45" customHeight="1">
      <c r="B167" s="8"/>
      <c r="D167" s="8"/>
      <c r="E167" s="8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8"/>
      <c r="W167" s="469"/>
      <c r="X167" s="469"/>
      <c r="Y167" s="469"/>
      <c r="Z167" s="469"/>
      <c r="AA167" s="469"/>
      <c r="AB167" s="469"/>
      <c r="AC167" s="469"/>
      <c r="AD167" s="469"/>
      <c r="AE167" s="469"/>
      <c r="AF167" s="469"/>
      <c r="AG167" s="469"/>
      <c r="AH167" s="469"/>
      <c r="AI167" s="469"/>
      <c r="AJ167" s="469"/>
      <c r="AK167" s="469"/>
      <c r="AL167" s="469"/>
      <c r="AM167" s="469"/>
      <c r="AN167" s="8"/>
      <c r="AO167" s="8"/>
    </row>
    <row r="168" spans="2:41" s="76" customFormat="1" ht="9.75" customHeight="1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s="76" customFormat="1" ht="9.75" customHeight="1">
      <c r="B169" s="70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s="76" customFormat="1" ht="11.45" customHeight="1">
      <c r="B170" s="8"/>
      <c r="C170" s="8"/>
      <c r="D170" s="8"/>
      <c r="E170" s="8"/>
      <c r="F170" s="8"/>
      <c r="G170" s="8"/>
      <c r="H170" s="8"/>
      <c r="I170" s="77"/>
      <c r="L170" s="8"/>
      <c r="M170" s="8"/>
      <c r="N170" s="8"/>
      <c r="O170" s="77"/>
      <c r="Q170" s="8"/>
      <c r="S170" s="77"/>
      <c r="T170" s="8"/>
      <c r="U170" s="474"/>
      <c r="V170" s="474"/>
      <c r="W170" s="474"/>
      <c r="X170" s="474"/>
      <c r="Y170" s="474"/>
      <c r="AA170" s="8"/>
      <c r="AB170"/>
      <c r="AE170"/>
      <c r="AF170" s="474"/>
      <c r="AG170" s="474"/>
      <c r="AH170" s="474"/>
      <c r="AI170" s="474"/>
      <c r="AJ170" s="474"/>
      <c r="AK170" s="8"/>
      <c r="AL170" s="8"/>
      <c r="AM170" s="8"/>
      <c r="AN170" s="8"/>
      <c r="AO170" s="8"/>
    </row>
    <row r="171" spans="2:41" s="76" customFormat="1" ht="9.75" customHeight="1">
      <c r="B171" s="70"/>
      <c r="C171" s="70"/>
      <c r="D171" s="8"/>
      <c r="E171" s="8"/>
      <c r="F171" s="8"/>
      <c r="G171" s="8"/>
      <c r="H171" s="8"/>
      <c r="I171" s="64"/>
      <c r="L171" s="8"/>
      <c r="M171" s="8"/>
      <c r="N171" s="8"/>
      <c r="O171" s="64"/>
      <c r="Q171" s="8"/>
      <c r="S171" s="64"/>
      <c r="T171" s="8"/>
      <c r="V171" s="8"/>
      <c r="W171" s="62"/>
      <c r="X171" s="142"/>
      <c r="Z171" s="64"/>
      <c r="AA171" s="8"/>
      <c r="AG171" s="62"/>
      <c r="AI171" s="142"/>
      <c r="AJ171" s="62"/>
      <c r="AL171" s="8"/>
      <c r="AM171" s="8"/>
      <c r="AN171" s="8"/>
      <c r="AO171" s="8"/>
    </row>
    <row r="172" spans="2:41" s="76" customFormat="1" ht="9.75" customHeight="1">
      <c r="B172" s="70"/>
      <c r="C172" s="70"/>
      <c r="D172" s="8"/>
      <c r="E172" s="8"/>
      <c r="F172" s="8"/>
      <c r="G172" s="8"/>
      <c r="H172" s="8"/>
      <c r="I172" s="64"/>
      <c r="L172" s="8"/>
      <c r="M172" s="8"/>
      <c r="N172" s="8"/>
      <c r="O172" s="64"/>
      <c r="Q172" s="8"/>
      <c r="S172" s="64"/>
      <c r="T172" s="8"/>
      <c r="V172" s="8"/>
      <c r="W172" s="62"/>
      <c r="X172" s="142"/>
      <c r="Z172" s="64"/>
      <c r="AA172" s="8"/>
      <c r="AG172" s="62"/>
      <c r="AI172" s="142"/>
      <c r="AJ172" s="62"/>
      <c r="AL172" s="8"/>
      <c r="AM172" s="8"/>
      <c r="AN172" s="8"/>
      <c r="AO172" s="8"/>
    </row>
    <row r="173" spans="2:41" s="76" customFormat="1" ht="9.75" customHeight="1">
      <c r="B173" s="70"/>
      <c r="C173" s="70"/>
      <c r="D173" s="8"/>
      <c r="E173" s="8"/>
      <c r="F173" s="8"/>
      <c r="G173" s="8"/>
      <c r="H173" s="8"/>
      <c r="I173" s="64"/>
      <c r="L173" s="8"/>
      <c r="M173" s="8"/>
      <c r="N173" s="8"/>
      <c r="O173" s="64"/>
      <c r="Q173" s="8"/>
      <c r="S173" s="64"/>
      <c r="T173" s="8"/>
      <c r="V173" s="8"/>
      <c r="W173" s="62"/>
      <c r="X173" s="142"/>
      <c r="Z173" s="64"/>
      <c r="AA173" s="8"/>
      <c r="AG173" s="62"/>
      <c r="AI173" s="142"/>
      <c r="AJ173" s="62"/>
      <c r="AL173" s="8"/>
      <c r="AM173" s="8"/>
      <c r="AN173" s="8"/>
      <c r="AO173" s="8"/>
    </row>
    <row r="174" spans="2:41" s="76" customFormat="1" ht="9.75" customHeight="1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s="76" customFormat="1" ht="12" customHeight="1">
      <c r="B175" s="70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s="76" customFormat="1" ht="11.45" customHeight="1">
      <c r="B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s="76" customFormat="1" ht="11.45" customHeight="1">
      <c r="B177" s="8"/>
      <c r="C177" s="8"/>
      <c r="D177" s="8"/>
      <c r="E177" s="8"/>
      <c r="F177" s="8"/>
      <c r="G177" s="8"/>
      <c r="H177" s="8"/>
      <c r="I177" s="62"/>
      <c r="J177" s="8"/>
      <c r="K177" s="8"/>
      <c r="L177" s="8"/>
      <c r="M177" s="8"/>
      <c r="N177" s="8"/>
      <c r="O177" s="62"/>
      <c r="P177" s="8"/>
      <c r="Q177" s="8"/>
      <c r="R177" s="8"/>
      <c r="S177" s="8"/>
      <c r="T177" s="8"/>
      <c r="U177" s="62"/>
      <c r="V177" s="8"/>
      <c r="W177" s="8"/>
      <c r="X177" s="8"/>
      <c r="Y177" s="8"/>
      <c r="Z177" s="471"/>
      <c r="AA177" s="471"/>
      <c r="AB177" s="471"/>
      <c r="AC177" s="471"/>
      <c r="AD177" s="471"/>
      <c r="AE177" s="471"/>
      <c r="AF177" s="471"/>
      <c r="AG177" s="471"/>
      <c r="AH177" s="471"/>
      <c r="AI177" s="471"/>
      <c r="AJ177" s="471"/>
      <c r="AK177" s="471"/>
      <c r="AL177" s="471"/>
      <c r="AM177" s="471"/>
      <c r="AN177" s="8"/>
      <c r="AO177" s="8"/>
    </row>
    <row r="178" spans="2:41" s="76" customFormat="1" ht="9.75" customHeight="1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s="76" customFormat="1" ht="11.45" customHeight="1">
      <c r="B179" s="8"/>
      <c r="C179" s="8"/>
      <c r="D179" s="8"/>
      <c r="E179" s="8"/>
      <c r="F179" s="8"/>
      <c r="G179" s="8"/>
      <c r="H179" s="8"/>
      <c r="I179" s="62"/>
      <c r="J179" s="8"/>
      <c r="K179" s="8"/>
      <c r="L179" s="8"/>
      <c r="M179" s="8"/>
      <c r="N179" s="8"/>
      <c r="O179" s="62"/>
      <c r="P179" s="8"/>
      <c r="Q179" s="8"/>
      <c r="R179" s="8"/>
      <c r="S179" s="8"/>
      <c r="T179" s="8"/>
      <c r="U179" s="62"/>
      <c r="V179" s="8"/>
      <c r="W179" s="8"/>
      <c r="X179" s="8"/>
      <c r="Y179" s="8"/>
      <c r="Z179" s="471"/>
      <c r="AA179" s="471"/>
      <c r="AB179" s="471"/>
      <c r="AC179" s="471"/>
      <c r="AD179" s="471"/>
      <c r="AE179" s="471"/>
      <c r="AF179" s="471"/>
      <c r="AG179" s="471"/>
      <c r="AH179" s="471"/>
      <c r="AI179" s="471"/>
      <c r="AJ179" s="471"/>
      <c r="AK179" s="471"/>
      <c r="AL179" s="471"/>
      <c r="AM179" s="471"/>
      <c r="AN179" s="8"/>
      <c r="AO179" s="8"/>
    </row>
    <row r="180" spans="2:41" s="76" customFormat="1" ht="9.75" customHeight="1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s="76" customFormat="1" ht="11.45" customHeight="1">
      <c r="B181" s="8"/>
      <c r="C181" s="8"/>
      <c r="D181" s="8"/>
      <c r="E181" s="8"/>
      <c r="F181" s="8"/>
      <c r="G181" s="8"/>
      <c r="H181" s="8"/>
      <c r="I181" s="62"/>
      <c r="J181" s="8"/>
      <c r="K181" s="8"/>
      <c r="L181" s="8"/>
      <c r="M181" s="8"/>
      <c r="N181" s="8"/>
      <c r="O181" s="62"/>
      <c r="P181" s="8"/>
      <c r="Q181" s="8"/>
      <c r="R181" s="8"/>
      <c r="S181" s="8"/>
      <c r="T181" s="8"/>
      <c r="U181" s="62"/>
      <c r="V181" s="8"/>
      <c r="W181" s="8"/>
      <c r="X181" s="8"/>
      <c r="Y181" s="8"/>
      <c r="Z181" s="471"/>
      <c r="AA181" s="471"/>
      <c r="AB181" s="471"/>
      <c r="AC181" s="471"/>
      <c r="AD181" s="471"/>
      <c r="AE181" s="471"/>
      <c r="AF181" s="471"/>
      <c r="AG181" s="471"/>
      <c r="AH181" s="471"/>
      <c r="AI181" s="471"/>
      <c r="AJ181" s="471"/>
      <c r="AK181" s="471"/>
      <c r="AL181" s="471"/>
      <c r="AM181" s="471"/>
      <c r="AN181" s="8"/>
      <c r="AO181" s="8"/>
    </row>
    <row r="182" spans="2:41" s="76" customFormat="1" ht="9.75" customHeight="1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2:41" s="76" customFormat="1" ht="11.45" customHeight="1">
      <c r="B183" s="8"/>
      <c r="C183" s="8"/>
      <c r="D183" s="8"/>
      <c r="E183" s="8"/>
      <c r="F183" s="8"/>
      <c r="G183" s="8"/>
      <c r="H183" s="8"/>
      <c r="I183" s="62"/>
      <c r="J183" s="8"/>
      <c r="K183" s="8"/>
      <c r="L183" s="8"/>
      <c r="M183" s="8"/>
      <c r="N183" s="8"/>
      <c r="O183" s="62"/>
      <c r="P183" s="8"/>
      <c r="Q183" s="8"/>
      <c r="R183" s="8"/>
      <c r="S183" s="8"/>
      <c r="T183" s="8"/>
      <c r="U183" s="62"/>
      <c r="V183" s="8"/>
      <c r="W183" s="8"/>
      <c r="X183" s="8"/>
      <c r="Y183" s="8"/>
      <c r="Z183" s="471"/>
      <c r="AA183" s="471"/>
      <c r="AB183" s="471"/>
      <c r="AC183" s="471"/>
      <c r="AD183" s="471"/>
      <c r="AE183" s="471"/>
      <c r="AF183" s="471"/>
      <c r="AG183" s="471"/>
      <c r="AH183" s="471"/>
      <c r="AI183" s="471"/>
      <c r="AJ183" s="471"/>
      <c r="AK183" s="471"/>
      <c r="AL183" s="471"/>
      <c r="AM183" s="471"/>
      <c r="AN183" s="8"/>
      <c r="AO183" s="8"/>
    </row>
    <row r="184" spans="2:41" s="76" customFormat="1" ht="9.75" customHeight="1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AN184" s="8"/>
      <c r="AO184" s="8"/>
    </row>
    <row r="185" spans="2:41" s="76" customFormat="1" ht="11.45" customHeight="1">
      <c r="B185" s="8"/>
      <c r="D185" s="8"/>
      <c r="E185" s="8"/>
      <c r="F185" s="8"/>
      <c r="G185" s="8"/>
      <c r="H185" s="8"/>
      <c r="I185" s="62"/>
      <c r="J185" s="8"/>
      <c r="K185" s="8"/>
      <c r="L185" s="8"/>
      <c r="M185" s="8"/>
      <c r="N185" s="8"/>
      <c r="O185" s="8"/>
      <c r="P185" s="8"/>
      <c r="Q185" s="8"/>
      <c r="R185" s="8"/>
      <c r="S185" s="62"/>
      <c r="T185" s="8"/>
      <c r="U185" s="8"/>
      <c r="V185" s="8"/>
      <c r="W185" s="8"/>
      <c r="X185" s="8"/>
      <c r="Y185" s="8"/>
      <c r="AF185" s="135"/>
      <c r="AG185" s="75"/>
      <c r="AH185" s="75"/>
      <c r="AI185"/>
      <c r="AJ185"/>
      <c r="AK185"/>
      <c r="AL185"/>
      <c r="AN185" s="8"/>
      <c r="AO185" s="8"/>
    </row>
    <row r="186" spans="2:41" s="76" customFormat="1" ht="4.5" customHeight="1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AN186" s="8"/>
      <c r="AO186" s="8"/>
    </row>
    <row r="187" spans="2:41" s="76" customFormat="1" ht="11.45" customHeight="1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AF187" s="471"/>
      <c r="AG187" s="471"/>
      <c r="AH187" s="471"/>
      <c r="AI187" s="471"/>
      <c r="AJ187" s="471"/>
      <c r="AK187" s="471"/>
      <c r="AL187" s="471"/>
      <c r="AN187" s="8"/>
      <c r="AO187" s="8"/>
    </row>
    <row r="188" spans="2:41" s="76" customFormat="1" ht="4.5" customHeight="1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AN188" s="8"/>
      <c r="AO188" s="8"/>
    </row>
    <row r="189" spans="2:41" s="76" customFormat="1" ht="11.25" customHeight="1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AF189" s="471"/>
      <c r="AG189" s="471"/>
      <c r="AH189" s="471"/>
      <c r="AI189" s="471"/>
      <c r="AJ189" s="471"/>
      <c r="AK189" s="471"/>
      <c r="AL189" s="471"/>
      <c r="AN189" s="8"/>
      <c r="AO189" s="8"/>
    </row>
    <row r="190" spans="2:41" s="76" customFormat="1" ht="9.75" customHeight="1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AN190" s="8"/>
      <c r="AO190" s="8"/>
    </row>
    <row r="191" spans="2:41" s="76" customFormat="1" ht="12" customHeight="1">
      <c r="B191" s="70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spans="2:41" s="76" customFormat="1" ht="9.75" customHeight="1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</row>
    <row r="193" spans="2:41" s="76" customFormat="1" ht="9.75" customHeight="1">
      <c r="B193" s="8"/>
      <c r="C193" s="62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62"/>
      <c r="P193" s="8"/>
      <c r="Q193" s="8"/>
      <c r="R193" s="8"/>
      <c r="S193" s="8"/>
      <c r="T193" s="8"/>
      <c r="U193" s="8"/>
      <c r="V193" s="8"/>
      <c r="W193" s="62"/>
      <c r="X193" s="469"/>
      <c r="Y193" s="469"/>
      <c r="Z193" s="469"/>
      <c r="AA193" s="469"/>
      <c r="AB193" s="469"/>
      <c r="AC193" s="469"/>
      <c r="AD193" s="469"/>
      <c r="AE193" s="469"/>
      <c r="AF193" s="469"/>
      <c r="AG193" s="469"/>
      <c r="AH193" s="469"/>
      <c r="AI193" s="469"/>
      <c r="AJ193" s="469"/>
      <c r="AK193" s="469"/>
      <c r="AL193" s="469"/>
      <c r="AM193" s="8"/>
      <c r="AN193" s="8"/>
      <c r="AO193" s="8"/>
    </row>
    <row r="194" spans="2:41" s="76" customFormat="1" ht="11.45" customHeight="1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</row>
    <row r="195" spans="2:41" s="76" customFormat="1" ht="11.45" customHeight="1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</row>
    <row r="196" spans="2:41" s="76" customFormat="1" ht="12" customHeight="1">
      <c r="B196" s="70"/>
      <c r="C196" s="8"/>
      <c r="D196" s="8"/>
      <c r="E196" s="8"/>
      <c r="F196" s="8"/>
      <c r="G196" s="8"/>
      <c r="H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</row>
    <row r="197" spans="2:41" s="76" customFormat="1" ht="12" customHeight="1">
      <c r="B197" s="70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</row>
    <row r="198" spans="2:41" s="76" customFormat="1" ht="9.75" customHeight="1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spans="2:41" s="76" customFormat="1" ht="11.45" customHeight="1">
      <c r="B199" s="8"/>
      <c r="C199" s="8"/>
      <c r="D199" s="8"/>
      <c r="E199" s="8"/>
      <c r="F199" s="8"/>
      <c r="G199" s="8"/>
      <c r="H199" s="8"/>
      <c r="I199" s="469"/>
      <c r="J199" s="469"/>
      <c r="K199" s="469"/>
      <c r="L199" s="469"/>
      <c r="M199" s="469"/>
      <c r="N199" s="469"/>
      <c r="O199" s="469"/>
      <c r="P199" s="469"/>
      <c r="Q199" s="469"/>
      <c r="R199" s="469"/>
      <c r="S199" s="469"/>
      <c r="T199" s="469"/>
      <c r="U199" s="469"/>
      <c r="V199" s="469"/>
      <c r="W199" s="469"/>
      <c r="X199" s="469"/>
      <c r="Y199" s="469"/>
      <c r="Z199" s="469"/>
      <c r="AA199" s="469"/>
      <c r="AB199" s="469"/>
      <c r="AC199" s="469"/>
      <c r="AD199" s="8"/>
      <c r="AE199" s="469"/>
      <c r="AF199" s="469"/>
      <c r="AG199" s="469"/>
      <c r="AH199" s="469"/>
      <c r="AI199" s="469"/>
      <c r="AJ199" s="469"/>
      <c r="AK199" s="469"/>
      <c r="AL199" s="469"/>
      <c r="AM199" s="469"/>
      <c r="AN199" s="8"/>
      <c r="AO199" s="8"/>
    </row>
    <row r="200" spans="2:41" s="76" customFormat="1" ht="5.25" customHeight="1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spans="2:41" s="76" customFormat="1" ht="11.45" customHeight="1">
      <c r="B201" s="8"/>
      <c r="C201" s="8"/>
      <c r="D201" s="8"/>
      <c r="E201" s="8"/>
      <c r="F201" s="8"/>
      <c r="G201" s="8"/>
      <c r="H201" s="8"/>
      <c r="I201" s="469"/>
      <c r="J201" s="469"/>
      <c r="K201" s="469"/>
      <c r="L201" s="469"/>
      <c r="M201" s="469"/>
      <c r="N201" s="469"/>
      <c r="O201" s="469"/>
      <c r="P201" s="469"/>
      <c r="Q201" s="469"/>
      <c r="R201" s="469"/>
      <c r="S201" s="469"/>
      <c r="T201" s="469"/>
      <c r="U201" s="469"/>
      <c r="V201" s="469"/>
      <c r="W201" s="469"/>
      <c r="X201" s="469"/>
      <c r="Y201" s="469"/>
      <c r="Z201" s="469"/>
      <c r="AA201" s="469"/>
      <c r="AB201" s="469"/>
      <c r="AC201" s="469"/>
      <c r="AD201" s="8"/>
      <c r="AE201" s="469"/>
      <c r="AF201" s="469"/>
      <c r="AG201" s="469"/>
      <c r="AH201" s="469"/>
      <c r="AI201" s="469"/>
      <c r="AJ201" s="469"/>
      <c r="AK201" s="469"/>
      <c r="AL201" s="469"/>
      <c r="AM201" s="469"/>
      <c r="AN201" s="8"/>
      <c r="AO201" s="8"/>
    </row>
    <row r="202" spans="2:41" s="76" customFormat="1" ht="9.75" customHeight="1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 s="8"/>
      <c r="AO202" s="8"/>
    </row>
    <row r="203" spans="2:41" s="76" customFormat="1" ht="11.45" customHeight="1">
      <c r="B203" s="8"/>
      <c r="C203" s="8"/>
      <c r="D203" s="8"/>
      <c r="E203" s="8"/>
      <c r="F203" s="8"/>
      <c r="G203" s="8"/>
      <c r="H203" s="8"/>
      <c r="I203" s="62"/>
      <c r="J203" s="8"/>
      <c r="K203" s="8"/>
      <c r="L203" s="8"/>
      <c r="M203" s="8"/>
      <c r="N203" s="8"/>
      <c r="O203" s="8"/>
      <c r="P203" s="8"/>
      <c r="S203" s="62"/>
      <c r="T203" s="469"/>
      <c r="U203" s="469"/>
      <c r="V203" s="469"/>
      <c r="W203" s="469"/>
      <c r="X203" s="469"/>
      <c r="Y203" s="469"/>
      <c r="Z203" s="469"/>
      <c r="AA203" s="469"/>
      <c r="AB203" s="469"/>
      <c r="AC203" s="469"/>
      <c r="AD203" s="469"/>
      <c r="AE203" s="469"/>
      <c r="AF203" s="469"/>
      <c r="AG203" s="469"/>
      <c r="AH203" s="469"/>
      <c r="AI203" s="469"/>
      <c r="AJ203" s="469"/>
      <c r="AK203" s="469"/>
      <c r="AL203" s="469"/>
      <c r="AM203" s="469"/>
      <c r="AN203" s="8"/>
      <c r="AO203" s="8"/>
    </row>
    <row r="204" spans="2:41" s="76" customFormat="1" ht="11.25" customHeight="1">
      <c r="B204" s="8"/>
      <c r="C204" s="8"/>
      <c r="D204" s="8"/>
      <c r="E204" s="8"/>
      <c r="F204" s="8"/>
      <c r="G204" s="8"/>
      <c r="H204" s="8"/>
      <c r="I204" s="62"/>
      <c r="J204" s="8"/>
      <c r="K204" s="8"/>
      <c r="L204" s="8"/>
      <c r="M204" s="8"/>
      <c r="N204" s="8"/>
      <c r="S204" s="62"/>
      <c r="T204" s="469"/>
      <c r="U204" s="469"/>
      <c r="V204" s="469"/>
      <c r="W204" s="469"/>
      <c r="X204" s="469"/>
      <c r="Y204" s="469"/>
      <c r="Z204" s="469"/>
      <c r="AA204" s="469"/>
      <c r="AB204" s="469"/>
      <c r="AC204" s="469"/>
      <c r="AD204" s="469"/>
      <c r="AE204" s="469"/>
      <c r="AF204" s="469"/>
      <c r="AG204" s="469"/>
      <c r="AH204" s="469"/>
      <c r="AI204" s="469"/>
      <c r="AJ204" s="469"/>
      <c r="AK204" s="469"/>
      <c r="AL204" s="469"/>
      <c r="AM204" s="469"/>
      <c r="AN204" s="8"/>
      <c r="AO204" s="8"/>
    </row>
    <row r="205" spans="2:41" s="76" customFormat="1" ht="5.25" customHeight="1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spans="2:41" s="76" customFormat="1" ht="11.25" customHeight="1">
      <c r="B206" s="8"/>
      <c r="C206" s="8"/>
      <c r="D206" s="8"/>
      <c r="E206" s="8"/>
      <c r="F206" s="8"/>
      <c r="G206" s="8"/>
      <c r="H206" s="8"/>
      <c r="I206" s="62"/>
      <c r="J206" s="8"/>
      <c r="K206" s="8"/>
      <c r="L206" s="8"/>
      <c r="M206" s="8"/>
      <c r="N206" s="8"/>
      <c r="O206" s="8"/>
      <c r="P206" s="8"/>
      <c r="Q206" s="8"/>
      <c r="R206" s="8"/>
      <c r="S206" s="62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62"/>
      <c r="AF206" s="62"/>
      <c r="AG206" s="62"/>
      <c r="AH206" s="62"/>
      <c r="AI206" s="62"/>
      <c r="AJ206" s="62"/>
      <c r="AK206" s="62"/>
      <c r="AL206" s="62"/>
      <c r="AM206" s="8"/>
      <c r="AN206" s="8"/>
      <c r="AO206" s="8"/>
    </row>
    <row r="207" spans="2:41" s="76" customFormat="1" ht="5.25" customHeight="1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spans="2:41" s="76" customFormat="1" ht="10.9" customHeight="1">
      <c r="B208" s="8"/>
      <c r="C208" s="8"/>
      <c r="D208" s="8"/>
      <c r="E208" s="8"/>
      <c r="F208" s="8"/>
      <c r="G208" s="8"/>
      <c r="H208" s="8"/>
      <c r="I208" s="62"/>
      <c r="J208" s="8"/>
      <c r="K208" s="8"/>
      <c r="L208" s="8"/>
      <c r="M208" s="8"/>
      <c r="N208" s="8"/>
      <c r="O208" s="8"/>
      <c r="S208" s="62"/>
      <c r="T208" s="469"/>
      <c r="U208" s="469"/>
      <c r="V208" s="469"/>
      <c r="W208" s="469"/>
      <c r="X208" s="469"/>
      <c r="Y208" s="469"/>
      <c r="Z208" s="469"/>
      <c r="AA208" s="469"/>
      <c r="AB208" s="469"/>
      <c r="AC208" s="469"/>
      <c r="AD208" s="469"/>
      <c r="AE208" s="469"/>
      <c r="AF208" s="469"/>
      <c r="AG208" s="469"/>
      <c r="AH208" s="469"/>
      <c r="AI208" s="469"/>
      <c r="AJ208" s="469"/>
      <c r="AK208" s="469"/>
      <c r="AL208" s="469"/>
      <c r="AM208" s="469"/>
      <c r="AN208" s="8"/>
      <c r="AO208" s="8"/>
    </row>
    <row r="209" spans="2:41" s="76" customFormat="1" ht="9.6" customHeight="1">
      <c r="B209" s="8"/>
      <c r="C209"/>
      <c r="D209" s="8"/>
      <c r="E209" s="8"/>
      <c r="F209" s="8"/>
      <c r="G209" s="8"/>
      <c r="H209" s="8"/>
      <c r="I209" s="62"/>
      <c r="J209" s="62"/>
      <c r="K209" s="62"/>
      <c r="L209" s="62"/>
      <c r="M209" s="62"/>
      <c r="N209" s="62"/>
      <c r="O209" s="62"/>
      <c r="P209" s="8"/>
      <c r="Q209" s="8"/>
      <c r="R209" s="8"/>
      <c r="S209" s="62"/>
      <c r="T209" s="62"/>
      <c r="U209" s="65"/>
      <c r="V209" s="62"/>
      <c r="W209" s="62"/>
      <c r="X209" s="148"/>
      <c r="Y209" s="148"/>
      <c r="Z209" s="148"/>
      <c r="AA209" s="148"/>
      <c r="AB209" s="148"/>
      <c r="AC209" s="148"/>
      <c r="AD209" s="148"/>
      <c r="AE209" s="148"/>
      <c r="AF209" s="148"/>
      <c r="AG209" s="148"/>
      <c r="AH209" s="148"/>
      <c r="AI209" s="148"/>
      <c r="AJ209" s="148"/>
      <c r="AK209" s="148"/>
      <c r="AL209" s="148"/>
      <c r="AM209" s="148"/>
      <c r="AN209" s="8"/>
      <c r="AO209" s="8"/>
    </row>
    <row r="210" spans="2:41" s="76" customFormat="1" ht="4.9000000000000004" customHeight="1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2:41" s="76" customFormat="1" ht="4.9000000000000004" customHeight="1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s="76" customFormat="1" ht="9.6" customHeight="1">
      <c r="B212" s="8"/>
      <c r="C212" s="8"/>
      <c r="D212" s="8"/>
      <c r="E212" s="8"/>
      <c r="F212" s="8"/>
      <c r="G212" s="8"/>
      <c r="H212" s="8"/>
      <c r="I212" s="6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65"/>
      <c r="AB212" s="8"/>
      <c r="AC212" s="8"/>
      <c r="AD212" s="8"/>
      <c r="AE212" s="62"/>
      <c r="AF212" s="469"/>
      <c r="AG212" s="469"/>
      <c r="AH212" s="469"/>
      <c r="AI212" s="469"/>
      <c r="AJ212" s="469"/>
      <c r="AK212" s="469"/>
      <c r="AL212" s="469"/>
      <c r="AM212" s="8"/>
      <c r="AN212" s="8"/>
      <c r="AO212" s="8"/>
    </row>
    <row r="213" spans="2:41" s="76" customFormat="1" ht="4.9000000000000004" customHeight="1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AB213" s="8"/>
      <c r="AC213" s="8"/>
      <c r="AD213" s="8"/>
      <c r="AE213" s="62"/>
      <c r="AF213" s="62"/>
      <c r="AG213" s="62"/>
      <c r="AH213" s="62"/>
      <c r="AI213" s="62"/>
      <c r="AJ213" s="62"/>
      <c r="AK213" s="62"/>
      <c r="AL213" s="62"/>
      <c r="AM213" s="8"/>
      <c r="AN213" s="8"/>
      <c r="AO213" s="8"/>
    </row>
    <row r="214" spans="2:41" s="76" customFormat="1" ht="4.9000000000000004" customHeight="1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s="76" customFormat="1" ht="9.75" customHeight="1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s="76" customFormat="1" ht="9.6" customHeight="1">
      <c r="B216" s="8"/>
      <c r="C216" s="8"/>
      <c r="D216" s="8"/>
      <c r="E216" s="8"/>
      <c r="F216" s="8"/>
      <c r="G216" s="8"/>
      <c r="H216" s="8"/>
      <c r="I216" s="469"/>
      <c r="J216" s="469"/>
      <c r="K216" s="469"/>
      <c r="L216" s="469"/>
      <c r="M216" s="469"/>
      <c r="N216" s="469"/>
      <c r="O216" s="469"/>
      <c r="P216" s="469"/>
      <c r="Q216" s="469"/>
      <c r="R216" s="469"/>
      <c r="S216" s="469"/>
      <c r="T216" s="469"/>
      <c r="U216" s="469"/>
      <c r="V216" s="469"/>
      <c r="W216" s="469"/>
      <c r="X216" s="469"/>
      <c r="Y216" s="469"/>
      <c r="Z216" s="469"/>
      <c r="AA216" s="469"/>
      <c r="AB216" s="469"/>
      <c r="AC216" s="469"/>
      <c r="AD216" s="8"/>
      <c r="AE216" s="469"/>
      <c r="AF216" s="469"/>
      <c r="AG216" s="469"/>
      <c r="AH216" s="469"/>
      <c r="AI216" s="469"/>
      <c r="AJ216" s="469"/>
      <c r="AK216" s="469"/>
      <c r="AL216" s="469"/>
      <c r="AM216" s="469"/>
      <c r="AN216" s="8"/>
      <c r="AO216" s="8"/>
    </row>
    <row r="217" spans="2:41" s="76" customFormat="1" ht="4.9000000000000004" customHeight="1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s="76" customFormat="1" ht="9.6" customHeight="1">
      <c r="B218" s="8"/>
      <c r="C218" s="8"/>
      <c r="D218" s="8"/>
      <c r="E218" s="8"/>
      <c r="F218" s="8"/>
      <c r="G218" s="8"/>
      <c r="H218" s="8"/>
      <c r="I218" s="469"/>
      <c r="J218" s="469"/>
      <c r="K218" s="469"/>
      <c r="L218" s="469"/>
      <c r="M218" s="469"/>
      <c r="N218" s="469"/>
      <c r="O218" s="469"/>
      <c r="P218" s="469"/>
      <c r="Q218" s="469"/>
      <c r="R218" s="469"/>
      <c r="S218" s="469"/>
      <c r="T218" s="469"/>
      <c r="U218" s="469"/>
      <c r="V218" s="469"/>
      <c r="W218" s="469"/>
      <c r="X218" s="469"/>
      <c r="Y218" s="469"/>
      <c r="Z218" s="469"/>
      <c r="AA218" s="469"/>
      <c r="AB218" s="469"/>
      <c r="AC218" s="469"/>
      <c r="AD218" s="8"/>
      <c r="AE218" s="469"/>
      <c r="AF218" s="469"/>
      <c r="AG218" s="469"/>
      <c r="AH218" s="469"/>
      <c r="AI218" s="469"/>
      <c r="AJ218" s="469"/>
      <c r="AK218" s="469"/>
      <c r="AL218" s="469"/>
      <c r="AM218" s="469"/>
      <c r="AN218" s="8"/>
      <c r="AO218" s="8"/>
    </row>
    <row r="219" spans="2:41" s="76" customFormat="1" ht="4.9000000000000004" customHeight="1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s="76" customFormat="1" ht="9.75" customHeight="1">
      <c r="B220" s="8"/>
      <c r="C220" s="8"/>
      <c r="D220" s="8"/>
      <c r="E220" s="8"/>
      <c r="F220" s="8"/>
      <c r="G220" s="8"/>
      <c r="H220" s="8"/>
      <c r="I220" s="469"/>
      <c r="J220" s="469"/>
      <c r="K220" s="469"/>
      <c r="L220" s="469"/>
      <c r="M220" s="469"/>
      <c r="N220" s="469"/>
      <c r="O220" s="469"/>
      <c r="P220" s="469"/>
      <c r="Q220" s="469"/>
      <c r="R220" s="469"/>
      <c r="S220" s="469"/>
      <c r="T220" s="469"/>
      <c r="U220" s="469"/>
      <c r="V220" s="469"/>
      <c r="W220" s="469"/>
      <c r="X220" s="469"/>
      <c r="Y220" s="469"/>
      <c r="Z220" s="469"/>
      <c r="AA220" s="469"/>
      <c r="AB220" s="469"/>
      <c r="AC220" s="469"/>
      <c r="AD220" s="8"/>
      <c r="AE220" s="469"/>
      <c r="AF220" s="469"/>
      <c r="AG220" s="469"/>
      <c r="AH220" s="469"/>
      <c r="AI220" s="469"/>
      <c r="AJ220" s="469"/>
      <c r="AK220" s="469"/>
      <c r="AL220" s="469"/>
      <c r="AM220" s="469"/>
      <c r="AN220" s="8"/>
      <c r="AO220" s="8"/>
    </row>
    <row r="221" spans="2:41" s="76" customFormat="1" ht="4.9000000000000004" customHeight="1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s="76" customFormat="1" ht="9.6" customHeight="1">
      <c r="B222" s="8"/>
      <c r="C222" s="8"/>
      <c r="D222" s="8"/>
      <c r="E222" s="8"/>
      <c r="F222" s="8"/>
      <c r="G222" s="8"/>
      <c r="H222" s="8"/>
      <c r="I222" s="469"/>
      <c r="J222" s="469"/>
      <c r="K222" s="469"/>
      <c r="L222" s="469"/>
      <c r="M222" s="469"/>
      <c r="N222" s="469"/>
      <c r="O222" s="469"/>
      <c r="P222" s="469"/>
      <c r="Q222" s="469"/>
      <c r="R222" s="469"/>
      <c r="S222" s="469"/>
      <c r="T222" s="469"/>
      <c r="U222" s="469"/>
      <c r="V222" s="469"/>
      <c r="W222" s="469"/>
      <c r="X222" s="469"/>
      <c r="Y222" s="469"/>
      <c r="Z222" s="469"/>
      <c r="AA222" s="469"/>
      <c r="AB222" s="469"/>
      <c r="AC222" s="469"/>
      <c r="AD222" s="8"/>
      <c r="AE222" s="469"/>
      <c r="AF222" s="469"/>
      <c r="AG222" s="469"/>
      <c r="AH222" s="469"/>
      <c r="AI222" s="469"/>
      <c r="AJ222" s="469"/>
      <c r="AK222" s="469"/>
      <c r="AL222" s="469"/>
      <c r="AM222" s="469"/>
      <c r="AN222" s="8"/>
      <c r="AO222" s="8"/>
    </row>
    <row r="223" spans="2:41" s="76" customFormat="1" ht="4.9000000000000004" customHeight="1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s="76" customFormat="1" ht="9.6" customHeight="1">
      <c r="B224" s="8"/>
      <c r="C224" s="8"/>
      <c r="D224" s="8"/>
      <c r="E224" s="8"/>
      <c r="F224" s="8"/>
      <c r="G224" s="8"/>
      <c r="H224" s="8"/>
      <c r="I224" s="469"/>
      <c r="J224" s="469"/>
      <c r="K224" s="469"/>
      <c r="L224" s="469"/>
      <c r="M224" s="469"/>
      <c r="N224" s="469"/>
      <c r="O224" s="469"/>
      <c r="P224" s="469"/>
      <c r="Q224" s="469"/>
      <c r="R224" s="469"/>
      <c r="S224" s="469"/>
      <c r="T224" s="469"/>
      <c r="U224" s="469"/>
      <c r="V224" s="469"/>
      <c r="W224" s="469"/>
      <c r="X224" s="469"/>
      <c r="Y224" s="469"/>
      <c r="Z224" s="469"/>
      <c r="AA224" s="469"/>
      <c r="AB224" s="469"/>
      <c r="AC224" s="469"/>
      <c r="AD224" s="8"/>
      <c r="AE224" s="469"/>
      <c r="AF224" s="469"/>
      <c r="AG224" s="469"/>
      <c r="AH224" s="469"/>
      <c r="AI224" s="469"/>
      <c r="AJ224" s="469"/>
      <c r="AK224" s="469"/>
      <c r="AL224" s="469"/>
      <c r="AM224" s="469"/>
      <c r="AN224" s="8"/>
      <c r="AO224" s="8"/>
    </row>
    <row r="225" spans="2:41" s="76" customFormat="1" ht="4.9000000000000004" customHeight="1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s="76" customFormat="1" ht="9.75" customHeight="1">
      <c r="B226" s="8"/>
      <c r="C226" s="8"/>
      <c r="D226" s="8"/>
      <c r="E226" s="8"/>
      <c r="F226" s="8"/>
      <c r="G226" s="8"/>
      <c r="H226" s="8"/>
      <c r="I226" s="469"/>
      <c r="J226" s="469"/>
      <c r="K226" s="469"/>
      <c r="L226" s="469"/>
      <c r="M226" s="469"/>
      <c r="N226" s="469"/>
      <c r="O226" s="469"/>
      <c r="P226" s="469"/>
      <c r="Q226" s="469"/>
      <c r="R226" s="469"/>
      <c r="S226" s="469"/>
      <c r="T226" s="469"/>
      <c r="U226" s="469"/>
      <c r="V226" s="469"/>
      <c r="W226" s="469"/>
      <c r="X226" s="469"/>
      <c r="Y226" s="469"/>
      <c r="Z226" s="469"/>
      <c r="AA226" s="469"/>
      <c r="AB226" s="469"/>
      <c r="AC226" s="469"/>
      <c r="AD226" s="8"/>
      <c r="AE226" s="469"/>
      <c r="AF226" s="469"/>
      <c r="AG226" s="469"/>
      <c r="AH226" s="469"/>
      <c r="AI226" s="469"/>
      <c r="AJ226" s="469"/>
      <c r="AK226" s="469"/>
      <c r="AL226" s="469"/>
      <c r="AM226" s="469"/>
      <c r="AN226" s="8"/>
      <c r="AO226" s="8"/>
    </row>
    <row r="227" spans="2:41" s="76" customFormat="1" ht="4.9000000000000004" customHeight="1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s="76" customFormat="1" ht="9.75" customHeight="1">
      <c r="B228" s="8"/>
      <c r="C228" s="62"/>
      <c r="D228" s="62"/>
      <c r="E228" s="62"/>
      <c r="F228" s="62"/>
      <c r="G228" s="62"/>
      <c r="H228" s="62"/>
      <c r="I228" s="469"/>
      <c r="J228" s="469"/>
      <c r="K228" s="469"/>
      <c r="L228" s="469"/>
      <c r="M228" s="469"/>
      <c r="N228" s="469"/>
      <c r="O228" s="469"/>
      <c r="P228" s="469"/>
      <c r="Q228" s="469"/>
      <c r="R228" s="469"/>
      <c r="S228" s="469"/>
      <c r="T228" s="469"/>
      <c r="U228" s="469"/>
      <c r="V228" s="469"/>
      <c r="W228" s="469"/>
      <c r="X228" s="469"/>
      <c r="Y228" s="469"/>
      <c r="Z228" s="469"/>
      <c r="AA228" s="469"/>
      <c r="AB228" s="469"/>
      <c r="AC228" s="469"/>
      <c r="AD228" s="62"/>
      <c r="AE228" s="469"/>
      <c r="AF228" s="469"/>
      <c r="AG228" s="469"/>
      <c r="AH228" s="469"/>
      <c r="AI228" s="469"/>
      <c r="AJ228" s="469"/>
      <c r="AK228" s="469"/>
      <c r="AL228" s="469"/>
      <c r="AM228" s="469"/>
      <c r="AN228" s="8"/>
      <c r="AO228" s="8"/>
    </row>
    <row r="229" spans="2:41" s="76" customFormat="1" ht="4.9000000000000004" customHeight="1">
      <c r="B229" s="8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8"/>
      <c r="AO229" s="8"/>
    </row>
    <row r="230" spans="2:41" s="76" customFormat="1" ht="9.75" customHeight="1">
      <c r="B230" s="8"/>
      <c r="C230" s="62"/>
      <c r="D230" s="62"/>
      <c r="E230" s="62"/>
      <c r="F230" s="62"/>
      <c r="G230" s="62"/>
      <c r="H230" s="62"/>
      <c r="I230" s="469"/>
      <c r="J230" s="469"/>
      <c r="K230" s="469"/>
      <c r="L230" s="469"/>
      <c r="M230" s="469"/>
      <c r="N230" s="469"/>
      <c r="O230" s="469"/>
      <c r="P230" s="469"/>
      <c r="Q230" s="469"/>
      <c r="R230" s="469"/>
      <c r="S230" s="469"/>
      <c r="T230" s="469"/>
      <c r="U230" s="469"/>
      <c r="V230" s="469"/>
      <c r="W230" s="469"/>
      <c r="X230" s="469"/>
      <c r="Y230" s="469"/>
      <c r="Z230" s="469"/>
      <c r="AA230" s="469"/>
      <c r="AB230" s="469"/>
      <c r="AC230" s="469"/>
      <c r="AD230" s="62"/>
      <c r="AE230" s="469"/>
      <c r="AF230" s="469"/>
      <c r="AG230" s="469"/>
      <c r="AH230" s="469"/>
      <c r="AI230" s="469"/>
      <c r="AJ230" s="469"/>
      <c r="AK230" s="469"/>
      <c r="AL230" s="469"/>
      <c r="AM230" s="469"/>
      <c r="AN230" s="8"/>
      <c r="AO230" s="8"/>
    </row>
    <row r="231" spans="2:41" s="76" customFormat="1" ht="5.25" customHeight="1">
      <c r="B231" s="8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8"/>
      <c r="AO231" s="8"/>
    </row>
    <row r="232" spans="2:41" s="76" customFormat="1" ht="9.6" customHeight="1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s="76" customFormat="1" ht="16.5" customHeight="1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s="76" customFormat="1" ht="12" customHeight="1">
      <c r="B234" s="6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s="76" customFormat="1" ht="12" customHeight="1">
      <c r="B235" s="6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s="76" customFormat="1" ht="12" customHeight="1">
      <c r="B236" s="8"/>
      <c r="C236" s="8"/>
      <c r="D236" s="8"/>
      <c r="E236" s="8"/>
      <c r="F236" s="8"/>
      <c r="G236" s="8"/>
      <c r="H236" s="8"/>
      <c r="I236" s="62"/>
      <c r="J236" s="8"/>
      <c r="K236" s="8"/>
      <c r="L236" s="8"/>
      <c r="M236" s="8"/>
      <c r="N236" s="8"/>
      <c r="O236" s="62"/>
      <c r="P236" s="8"/>
      <c r="Q236" s="8"/>
      <c r="R236" s="8"/>
      <c r="S236" s="8"/>
      <c r="T236" s="8"/>
      <c r="U236" s="62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s="76" customFormat="1" ht="6" customHeight="1">
      <c r="B237" s="6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s="76" customFormat="1" ht="12" customHeight="1">
      <c r="B238" s="8"/>
      <c r="C238" s="8"/>
      <c r="D238" s="8"/>
      <c r="E238" s="8"/>
      <c r="F238" s="8"/>
      <c r="G238" s="8"/>
      <c r="H238" s="8"/>
      <c r="I238" s="62"/>
      <c r="J238" s="8"/>
      <c r="K238" s="8"/>
      <c r="L238" s="8"/>
      <c r="M238" s="8"/>
      <c r="N238" s="8"/>
      <c r="O238" s="62"/>
      <c r="P238" s="8"/>
      <c r="Q238" s="8"/>
      <c r="R238" s="8"/>
      <c r="S238" s="8"/>
      <c r="T238" s="8"/>
      <c r="U238" s="62"/>
      <c r="V238" s="8"/>
      <c r="W238" s="8"/>
      <c r="X238" s="8"/>
      <c r="Y238" s="8"/>
      <c r="AN238" s="8"/>
      <c r="AO238" s="8"/>
    </row>
    <row r="239" spans="2:41" s="76" customFormat="1" ht="6" customHeight="1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2:41" s="76" customFormat="1" ht="12" customHeight="1">
      <c r="B240" s="8"/>
      <c r="C240" s="8"/>
      <c r="D240" s="8"/>
      <c r="E240" s="8"/>
      <c r="F240" s="8"/>
      <c r="G240" s="8"/>
      <c r="H240" s="8"/>
      <c r="I240" s="62"/>
      <c r="J240" s="8"/>
      <c r="K240" s="8"/>
      <c r="L240" s="8"/>
      <c r="M240" s="8"/>
      <c r="N240" s="8"/>
      <c r="O240" s="62"/>
      <c r="P240" s="8"/>
      <c r="Q240" s="8"/>
      <c r="R240" s="8"/>
      <c r="S240" s="8"/>
      <c r="T240" s="8"/>
      <c r="U240" s="62"/>
      <c r="V240" s="8"/>
      <c r="W240" s="8"/>
      <c r="X240" s="8"/>
      <c r="Y240" s="8"/>
      <c r="AN240" s="8"/>
      <c r="AO240" s="8"/>
    </row>
    <row r="241" spans="2:41" s="76" customFormat="1" ht="6" customHeight="1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spans="2:41" s="76" customFormat="1" ht="12" customHeight="1">
      <c r="B242" s="8"/>
      <c r="C242" s="8"/>
      <c r="D242" s="8"/>
      <c r="E242" s="8"/>
      <c r="F242" s="8"/>
      <c r="G242" s="8"/>
      <c r="H242" s="8"/>
      <c r="I242" s="62"/>
      <c r="J242" s="8"/>
      <c r="K242" s="8"/>
      <c r="L242" s="8"/>
      <c r="M242" s="8"/>
      <c r="N242" s="8"/>
      <c r="O242" s="62"/>
      <c r="P242" s="8"/>
      <c r="Q242" s="8"/>
      <c r="R242" s="8"/>
      <c r="S242" s="8"/>
      <c r="T242" s="8"/>
      <c r="U242" s="62"/>
      <c r="V242" s="62"/>
      <c r="W242" s="62"/>
      <c r="X242" s="62"/>
      <c r="Y242" s="62"/>
      <c r="Z242" s="65"/>
      <c r="AA242" s="65"/>
      <c r="AB242" s="65"/>
      <c r="AC242" s="65"/>
      <c r="AD242" s="65"/>
      <c r="AE242" s="65"/>
      <c r="AF242" s="65"/>
      <c r="AN242" s="8"/>
      <c r="AO242" s="8"/>
    </row>
    <row r="243" spans="2:41" s="76" customFormat="1" ht="6" customHeight="1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8"/>
      <c r="AH243" s="8"/>
      <c r="AI243" s="8"/>
      <c r="AJ243" s="8"/>
      <c r="AK243" s="8"/>
      <c r="AL243" s="8"/>
      <c r="AM243" s="8"/>
      <c r="AN243" s="8"/>
      <c r="AO243" s="8"/>
    </row>
    <row r="244" spans="2:41" s="76" customFormat="1" ht="12" customHeight="1">
      <c r="B244" s="8"/>
      <c r="C244" s="8"/>
      <c r="D244" s="8"/>
      <c r="E244" s="8"/>
      <c r="F244" s="8"/>
      <c r="G244" s="8"/>
      <c r="H244" s="8"/>
      <c r="I244" s="62"/>
      <c r="J244" s="8"/>
      <c r="K244" s="8"/>
      <c r="L244" s="8"/>
      <c r="M244" s="8"/>
      <c r="N244" s="8"/>
      <c r="O244" s="62"/>
      <c r="P244" s="8"/>
      <c r="Q244" s="8"/>
      <c r="R244" s="8"/>
      <c r="S244" s="8"/>
      <c r="T244" s="8"/>
      <c r="U244" s="62"/>
      <c r="V244" s="62"/>
      <c r="W244" s="62"/>
      <c r="X244" s="62"/>
      <c r="Y244" s="62"/>
      <c r="Z244" s="65"/>
      <c r="AA244" s="65"/>
      <c r="AB244" s="65"/>
      <c r="AC244" s="65"/>
      <c r="AD244" s="65"/>
      <c r="AE244" s="65"/>
      <c r="AF244" s="65"/>
      <c r="AN244" s="8"/>
      <c r="AO244" s="8"/>
    </row>
    <row r="245" spans="2:41" s="76" customFormat="1" ht="6" customHeight="1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62"/>
      <c r="V245" s="62"/>
      <c r="W245" s="62"/>
      <c r="X245" s="62"/>
      <c r="Y245" s="62"/>
      <c r="Z245" s="65"/>
      <c r="AA245" s="65"/>
      <c r="AB245" s="65"/>
      <c r="AC245" s="65"/>
      <c r="AD245" s="65"/>
      <c r="AE245" s="65"/>
      <c r="AF245" s="65"/>
      <c r="AN245" s="8"/>
      <c r="AO245" s="8"/>
    </row>
    <row r="246" spans="2:41" s="76" customFormat="1" ht="12" customHeight="1">
      <c r="B246" s="8"/>
      <c r="C246" s="8"/>
      <c r="D246" s="8"/>
      <c r="E246" s="8"/>
      <c r="F246" s="8"/>
      <c r="G246" s="8"/>
      <c r="H246" s="8"/>
      <c r="I246" s="62"/>
      <c r="J246" s="8"/>
      <c r="K246" s="8"/>
      <c r="L246" s="8"/>
      <c r="M246" s="8"/>
      <c r="N246" s="8"/>
      <c r="O246" s="62"/>
      <c r="P246" s="8"/>
      <c r="Q246" s="8"/>
      <c r="R246" s="8"/>
      <c r="S246" s="8"/>
      <c r="T246" s="8"/>
      <c r="U246" s="62"/>
      <c r="V246" s="62"/>
      <c r="W246" s="62"/>
      <c r="X246" s="62"/>
      <c r="Y246" s="62"/>
      <c r="Z246" s="65"/>
      <c r="AA246" s="65"/>
      <c r="AB246" s="65"/>
      <c r="AC246" s="65"/>
      <c r="AD246" s="65"/>
      <c r="AE246" s="65"/>
      <c r="AF246" s="65"/>
      <c r="AN246" s="8"/>
      <c r="AO246" s="8"/>
    </row>
    <row r="247" spans="2:41" s="76" customFormat="1" ht="6" customHeight="1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AN247" s="8"/>
      <c r="AO247" s="8"/>
    </row>
    <row r="248" spans="2:41" s="76" customFormat="1" ht="12" customHeight="1">
      <c r="B248" s="8"/>
      <c r="C248" s="8"/>
      <c r="D248" s="8"/>
      <c r="E248" s="8"/>
      <c r="F248" s="8"/>
      <c r="G248" s="8"/>
      <c r="H248" s="8"/>
      <c r="I248" s="62"/>
      <c r="J248" s="8"/>
      <c r="K248" s="8"/>
      <c r="L248" s="8"/>
      <c r="M248" s="8"/>
      <c r="N248" s="8"/>
      <c r="O248" s="62"/>
      <c r="P248" s="8"/>
      <c r="Q248" s="8"/>
      <c r="R248" s="8"/>
      <c r="S248" s="8"/>
      <c r="T248" s="8"/>
      <c r="U248" s="62"/>
      <c r="V248" s="8"/>
      <c r="W248" s="8"/>
      <c r="X248" s="8"/>
      <c r="Y248" s="8"/>
      <c r="AG248" s="65"/>
      <c r="AH248" s="8"/>
      <c r="AN248" s="8"/>
      <c r="AO248" s="8"/>
    </row>
    <row r="249" spans="2:41" s="76" customFormat="1" ht="6" customHeight="1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AN249" s="8"/>
      <c r="AO249" s="8"/>
    </row>
    <row r="250" spans="2:41" s="76" customFormat="1" ht="12" customHeight="1">
      <c r="B250" s="8"/>
      <c r="C250" s="8"/>
      <c r="D250" s="8"/>
      <c r="E250" s="8"/>
      <c r="F250" s="8"/>
      <c r="G250" s="8"/>
      <c r="H250" s="8"/>
      <c r="I250" s="62"/>
      <c r="J250" s="8"/>
      <c r="K250" s="8"/>
      <c r="L250" s="8"/>
      <c r="M250" s="8"/>
      <c r="N250" s="8"/>
      <c r="O250" s="62"/>
      <c r="P250" s="8"/>
      <c r="Q250" s="8"/>
      <c r="R250" s="8"/>
      <c r="S250" s="8"/>
      <c r="T250" s="8"/>
      <c r="U250" s="62"/>
      <c r="V250" s="62"/>
      <c r="W250" s="62"/>
      <c r="X250" s="62"/>
      <c r="Y250" s="62"/>
      <c r="Z250" s="65"/>
      <c r="AA250" s="65"/>
      <c r="AB250" s="65"/>
      <c r="AC250" s="65"/>
      <c r="AD250" s="65"/>
      <c r="AE250" s="65"/>
      <c r="AG250" s="65"/>
      <c r="AH250" s="62"/>
      <c r="AI250" s="65"/>
      <c r="AJ250" s="65"/>
      <c r="AK250" s="65"/>
      <c r="AL250" s="65"/>
      <c r="AM250" s="65"/>
      <c r="AN250" s="8"/>
      <c r="AO250" s="8"/>
    </row>
    <row r="251" spans="2:41" s="76" customFormat="1" ht="6.75" customHeight="1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AN251" s="8"/>
      <c r="AO251" s="8"/>
    </row>
    <row r="252" spans="2:41" s="76" customFormat="1" ht="8.25" customHeight="1">
      <c r="B252" s="6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s="76" customFormat="1" ht="12" customHeight="1">
      <c r="B253" s="8"/>
      <c r="C253" s="8"/>
      <c r="D253" s="8"/>
      <c r="E253" s="8"/>
      <c r="F253" s="8"/>
      <c r="G253" s="8"/>
      <c r="H253" s="8"/>
      <c r="I253" s="8"/>
      <c r="J253" s="470"/>
      <c r="K253" s="470"/>
      <c r="L253" s="470"/>
      <c r="M253" s="470"/>
      <c r="N253" s="470"/>
      <c r="O253" s="470"/>
      <c r="P253" s="470"/>
      <c r="Q253" s="470"/>
      <c r="R253" s="470"/>
      <c r="S253" s="470"/>
      <c r="T253" s="470"/>
      <c r="U253" s="470"/>
      <c r="V253" s="470"/>
      <c r="W253" s="470"/>
      <c r="X253" s="470"/>
      <c r="Y253" s="470"/>
      <c r="Z253" s="470"/>
      <c r="AA253" s="470"/>
      <c r="AB253" s="470"/>
      <c r="AC253" s="470"/>
      <c r="AD253" s="470"/>
      <c r="AE253" s="470"/>
      <c r="AF253" s="470"/>
      <c r="AG253" s="470"/>
      <c r="AH253" s="470"/>
      <c r="AI253" s="470"/>
      <c r="AJ253" s="470"/>
      <c r="AK253" s="470"/>
      <c r="AL253" s="470"/>
      <c r="AM253" s="8"/>
      <c r="AN253" s="8"/>
      <c r="AO253" s="8"/>
    </row>
    <row r="254" spans="2:41" s="76" customFormat="1" ht="6.75" customHeight="1">
      <c r="B254" s="6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s="76" customFormat="1" ht="12" customHeight="1">
      <c r="B255" s="6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s="76" customFormat="1" ht="11.25">
      <c r="B256" s="70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s="76" customFormat="1" ht="11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s="76" customFormat="1" ht="11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s="76" customFormat="1" ht="11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s="76" customFormat="1" ht="11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s="76" customFormat="1" ht="12" customHeight="1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s="76" customFormat="1" ht="12" customHeight="1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s="76" customFormat="1" ht="11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>
      <c r="B264" s="6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>
      <c r="B265" s="8"/>
      <c r="C265" s="469"/>
      <c r="D265" s="469"/>
      <c r="E265" s="469"/>
      <c r="F265" s="469"/>
      <c r="G265" s="469"/>
      <c r="H265" s="469"/>
      <c r="I265" s="469"/>
      <c r="J265" s="469"/>
      <c r="K265" s="469"/>
      <c r="L265" s="469"/>
      <c r="M265" s="469"/>
      <c r="N265" s="469"/>
      <c r="O265" s="469"/>
      <c r="P265" s="469"/>
      <c r="Q265" s="469"/>
      <c r="R265" s="469"/>
      <c r="S265" s="469"/>
      <c r="T265" s="469"/>
      <c r="U265" s="469"/>
      <c r="V265" s="469"/>
      <c r="W265" s="469"/>
      <c r="X265" s="469"/>
      <c r="Y265" s="469"/>
      <c r="Z265" s="469"/>
      <c r="AA265" s="469"/>
      <c r="AB265" s="469"/>
      <c r="AC265" s="469"/>
      <c r="AD265" s="469"/>
      <c r="AE265" s="469"/>
      <c r="AF265" s="469"/>
      <c r="AG265" s="469"/>
      <c r="AH265" s="469"/>
      <c r="AI265" s="469"/>
      <c r="AJ265" s="469"/>
      <c r="AK265" s="469"/>
      <c r="AL265" s="469"/>
      <c r="AM265" s="469"/>
      <c r="AN265" s="8"/>
      <c r="AO265" s="8"/>
    </row>
    <row r="266" spans="2:41">
      <c r="B266" s="8"/>
      <c r="C266" s="469"/>
      <c r="D266" s="469"/>
      <c r="E266" s="469"/>
      <c r="F266" s="469"/>
      <c r="G266" s="469"/>
      <c r="H266" s="469"/>
      <c r="I266" s="469"/>
      <c r="J266" s="469"/>
      <c r="K266" s="469"/>
      <c r="L266" s="469"/>
      <c r="M266" s="469"/>
      <c r="N266" s="469"/>
      <c r="O266" s="469"/>
      <c r="P266" s="469"/>
      <c r="Q266" s="469"/>
      <c r="R266" s="469"/>
      <c r="S266" s="469"/>
      <c r="T266" s="469"/>
      <c r="U266" s="469"/>
      <c r="V266" s="469"/>
      <c r="W266" s="469"/>
      <c r="X266" s="469"/>
      <c r="Y266" s="469"/>
      <c r="Z266" s="469"/>
      <c r="AA266" s="469"/>
      <c r="AB266" s="469"/>
      <c r="AC266" s="469"/>
      <c r="AD266" s="469"/>
      <c r="AE266" s="469"/>
      <c r="AF266" s="469"/>
      <c r="AG266" s="469"/>
      <c r="AH266" s="469"/>
      <c r="AI266" s="469"/>
      <c r="AJ266" s="469"/>
      <c r="AK266" s="469"/>
      <c r="AL266" s="469"/>
      <c r="AM266" s="469"/>
      <c r="AN266" s="8"/>
      <c r="AO266" s="8"/>
    </row>
    <row r="267" spans="2:41">
      <c r="B267" s="8"/>
      <c r="C267" s="469"/>
      <c r="D267" s="469"/>
      <c r="E267" s="469"/>
      <c r="F267" s="469"/>
      <c r="G267" s="469"/>
      <c r="H267" s="469"/>
      <c r="I267" s="469"/>
      <c r="J267" s="469"/>
      <c r="K267" s="469"/>
      <c r="L267" s="469"/>
      <c r="M267" s="469"/>
      <c r="N267" s="469"/>
      <c r="O267" s="469"/>
      <c r="P267" s="469"/>
      <c r="Q267" s="469"/>
      <c r="R267" s="469"/>
      <c r="S267" s="469"/>
      <c r="T267" s="469"/>
      <c r="U267" s="469"/>
      <c r="V267" s="469"/>
      <c r="W267" s="469"/>
      <c r="X267" s="469"/>
      <c r="Y267" s="469"/>
      <c r="Z267" s="469"/>
      <c r="AA267" s="469"/>
      <c r="AB267" s="469"/>
      <c r="AC267" s="469"/>
      <c r="AD267" s="469"/>
      <c r="AE267" s="469"/>
      <c r="AF267" s="469"/>
      <c r="AG267" s="469"/>
      <c r="AH267" s="469"/>
      <c r="AI267" s="469"/>
      <c r="AJ267" s="469"/>
      <c r="AK267" s="469"/>
      <c r="AL267" s="469"/>
      <c r="AM267" s="469"/>
      <c r="AN267" s="8"/>
      <c r="AO267" s="8"/>
    </row>
    <row r="268" spans="2:41">
      <c r="B268" s="8"/>
      <c r="C268" s="469"/>
      <c r="D268" s="469"/>
      <c r="E268" s="469"/>
      <c r="F268" s="469"/>
      <c r="G268" s="469"/>
      <c r="H268" s="469"/>
      <c r="I268" s="469"/>
      <c r="J268" s="469"/>
      <c r="K268" s="469"/>
      <c r="L268" s="469"/>
      <c r="M268" s="469"/>
      <c r="N268" s="469"/>
      <c r="O268" s="469"/>
      <c r="P268" s="469"/>
      <c r="Q268" s="469"/>
      <c r="R268" s="469"/>
      <c r="S268" s="469"/>
      <c r="T268" s="469"/>
      <c r="U268" s="469"/>
      <c r="V268" s="469"/>
      <c r="W268" s="469"/>
      <c r="X268" s="469"/>
      <c r="Y268" s="469"/>
      <c r="Z268" s="469"/>
      <c r="AA268" s="469"/>
      <c r="AB268" s="469"/>
      <c r="AC268" s="469"/>
      <c r="AD268" s="469"/>
      <c r="AE268" s="469"/>
      <c r="AF268" s="469"/>
      <c r="AG268" s="469"/>
      <c r="AH268" s="469"/>
      <c r="AI268" s="469"/>
      <c r="AJ268" s="469"/>
      <c r="AK268" s="469"/>
      <c r="AL268" s="469"/>
      <c r="AM268" s="469"/>
      <c r="AN268" s="8"/>
      <c r="AO268" s="8"/>
    </row>
    <row r="269" spans="2:41">
      <c r="B269" s="8"/>
      <c r="C269" s="469"/>
      <c r="D269" s="469"/>
      <c r="E269" s="469"/>
      <c r="F269" s="469"/>
      <c r="G269" s="469"/>
      <c r="H269" s="469"/>
      <c r="I269" s="469"/>
      <c r="J269" s="469"/>
      <c r="K269" s="469"/>
      <c r="L269" s="469"/>
      <c r="M269" s="469"/>
      <c r="N269" s="469"/>
      <c r="O269" s="469"/>
      <c r="P269" s="469"/>
      <c r="Q269" s="469"/>
      <c r="R269" s="469"/>
      <c r="S269" s="469"/>
      <c r="T269" s="469"/>
      <c r="U269" s="469"/>
      <c r="V269" s="469"/>
      <c r="W269" s="469"/>
      <c r="X269" s="469"/>
      <c r="Y269" s="469"/>
      <c r="Z269" s="469"/>
      <c r="AA269" s="469"/>
      <c r="AB269" s="469"/>
      <c r="AC269" s="469"/>
      <c r="AD269" s="469"/>
      <c r="AE269" s="469"/>
      <c r="AF269" s="469"/>
      <c r="AG269" s="469"/>
      <c r="AH269" s="469"/>
      <c r="AI269" s="469"/>
      <c r="AJ269" s="469"/>
      <c r="AK269" s="469"/>
      <c r="AL269" s="469"/>
      <c r="AM269" s="469"/>
      <c r="AN269" s="8"/>
      <c r="AO269" s="8"/>
    </row>
    <row r="270" spans="2:41">
      <c r="B270" s="8"/>
      <c r="C270" s="469"/>
      <c r="D270" s="469"/>
      <c r="E270" s="469"/>
      <c r="F270" s="469"/>
      <c r="G270" s="469"/>
      <c r="H270" s="469"/>
      <c r="I270" s="469"/>
      <c r="J270" s="469"/>
      <c r="K270" s="469"/>
      <c r="L270" s="469"/>
      <c r="M270" s="469"/>
      <c r="N270" s="469"/>
      <c r="O270" s="469"/>
      <c r="P270" s="469"/>
      <c r="Q270" s="469"/>
      <c r="R270" s="469"/>
      <c r="S270" s="469"/>
      <c r="T270" s="469"/>
      <c r="U270" s="469"/>
      <c r="V270" s="469"/>
      <c r="W270" s="469"/>
      <c r="X270" s="469"/>
      <c r="Y270" s="469"/>
      <c r="Z270" s="469"/>
      <c r="AA270" s="469"/>
      <c r="AB270" s="469"/>
      <c r="AC270" s="469"/>
      <c r="AD270" s="469"/>
      <c r="AE270" s="469"/>
      <c r="AF270" s="469"/>
      <c r="AG270" s="469"/>
      <c r="AH270" s="469"/>
      <c r="AI270" s="469"/>
      <c r="AJ270" s="469"/>
      <c r="AK270" s="469"/>
      <c r="AL270" s="469"/>
      <c r="AM270" s="469"/>
      <c r="AN270" s="8"/>
      <c r="AO270" s="8"/>
    </row>
    <row r="271" spans="2:41">
      <c r="B271" s="8"/>
      <c r="C271" s="469"/>
      <c r="D271" s="469"/>
      <c r="E271" s="469"/>
      <c r="F271" s="469"/>
      <c r="G271" s="469"/>
      <c r="H271" s="469"/>
      <c r="I271" s="469"/>
      <c r="J271" s="469"/>
      <c r="K271" s="469"/>
      <c r="L271" s="469"/>
      <c r="M271" s="469"/>
      <c r="N271" s="469"/>
      <c r="O271" s="469"/>
      <c r="P271" s="469"/>
      <c r="Q271" s="469"/>
      <c r="R271" s="469"/>
      <c r="S271" s="469"/>
      <c r="T271" s="469"/>
      <c r="U271" s="469"/>
      <c r="V271" s="469"/>
      <c r="W271" s="469"/>
      <c r="X271" s="469"/>
      <c r="Y271" s="469"/>
      <c r="Z271" s="469"/>
      <c r="AA271" s="469"/>
      <c r="AB271" s="469"/>
      <c r="AC271" s="469"/>
      <c r="AD271" s="469"/>
      <c r="AE271" s="469"/>
      <c r="AF271" s="469"/>
      <c r="AG271" s="469"/>
      <c r="AH271" s="469"/>
      <c r="AI271" s="469"/>
      <c r="AJ271" s="469"/>
      <c r="AK271" s="469"/>
      <c r="AL271" s="469"/>
      <c r="AM271" s="469"/>
      <c r="AN271" s="8"/>
      <c r="AO271" s="8"/>
    </row>
    <row r="272" spans="2:41">
      <c r="B272" s="8"/>
      <c r="C272" s="469"/>
      <c r="D272" s="469"/>
      <c r="E272" s="469"/>
      <c r="F272" s="469"/>
      <c r="G272" s="469"/>
      <c r="H272" s="469"/>
      <c r="I272" s="469"/>
      <c r="J272" s="469"/>
      <c r="K272" s="469"/>
      <c r="L272" s="469"/>
      <c r="M272" s="469"/>
      <c r="N272" s="469"/>
      <c r="O272" s="469"/>
      <c r="P272" s="469"/>
      <c r="Q272" s="469"/>
      <c r="R272" s="469"/>
      <c r="S272" s="469"/>
      <c r="T272" s="469"/>
      <c r="U272" s="469"/>
      <c r="V272" s="469"/>
      <c r="W272" s="469"/>
      <c r="X272" s="469"/>
      <c r="Y272" s="469"/>
      <c r="Z272" s="469"/>
      <c r="AA272" s="469"/>
      <c r="AB272" s="469"/>
      <c r="AC272" s="469"/>
      <c r="AD272" s="469"/>
      <c r="AE272" s="469"/>
      <c r="AF272" s="469"/>
      <c r="AG272" s="469"/>
      <c r="AH272" s="469"/>
      <c r="AI272" s="469"/>
      <c r="AJ272" s="469"/>
      <c r="AK272" s="469"/>
      <c r="AL272" s="469"/>
      <c r="AM272" s="469"/>
      <c r="AN272" s="8"/>
      <c r="AO272" s="8"/>
    </row>
    <row r="273" spans="2:41">
      <c r="B273" s="8"/>
      <c r="C273" s="469"/>
      <c r="D273" s="469"/>
      <c r="E273" s="469"/>
      <c r="F273" s="469"/>
      <c r="G273" s="469"/>
      <c r="H273" s="469"/>
      <c r="I273" s="469"/>
      <c r="J273" s="469"/>
      <c r="K273" s="469"/>
      <c r="L273" s="469"/>
      <c r="M273" s="469"/>
      <c r="N273" s="469"/>
      <c r="O273" s="469"/>
      <c r="P273" s="469"/>
      <c r="Q273" s="469"/>
      <c r="R273" s="469"/>
      <c r="S273" s="469"/>
      <c r="T273" s="469"/>
      <c r="U273" s="469"/>
      <c r="V273" s="469"/>
      <c r="W273" s="469"/>
      <c r="X273" s="469"/>
      <c r="Y273" s="469"/>
      <c r="Z273" s="469"/>
      <c r="AA273" s="469"/>
      <c r="AB273" s="469"/>
      <c r="AC273" s="469"/>
      <c r="AD273" s="469"/>
      <c r="AE273" s="469"/>
      <c r="AF273" s="469"/>
      <c r="AG273" s="469"/>
      <c r="AH273" s="469"/>
      <c r="AI273" s="469"/>
      <c r="AJ273" s="469"/>
      <c r="AK273" s="469"/>
      <c r="AL273" s="469"/>
      <c r="AM273" s="469"/>
      <c r="AN273" s="8"/>
      <c r="AO273" s="8"/>
    </row>
    <row r="274" spans="2:41">
      <c r="B274" s="8"/>
      <c r="C274" s="469"/>
      <c r="D274" s="469"/>
      <c r="E274" s="469"/>
      <c r="F274" s="469"/>
      <c r="G274" s="469"/>
      <c r="H274" s="469"/>
      <c r="I274" s="469"/>
      <c r="J274" s="469"/>
      <c r="K274" s="469"/>
      <c r="L274" s="469"/>
      <c r="M274" s="469"/>
      <c r="N274" s="469"/>
      <c r="O274" s="469"/>
      <c r="P274" s="469"/>
      <c r="Q274" s="469"/>
      <c r="R274" s="469"/>
      <c r="S274" s="469"/>
      <c r="T274" s="469"/>
      <c r="U274" s="469"/>
      <c r="V274" s="469"/>
      <c r="W274" s="469"/>
      <c r="X274" s="469"/>
      <c r="Y274" s="469"/>
      <c r="Z274" s="469"/>
      <c r="AA274" s="469"/>
      <c r="AB274" s="469"/>
      <c r="AC274" s="469"/>
      <c r="AD274" s="469"/>
      <c r="AE274" s="469"/>
      <c r="AF274" s="469"/>
      <c r="AG274" s="469"/>
      <c r="AH274" s="469"/>
      <c r="AI274" s="469"/>
      <c r="AJ274" s="469"/>
      <c r="AK274" s="469"/>
      <c r="AL274" s="469"/>
      <c r="AM274" s="469"/>
      <c r="AN274" s="8"/>
      <c r="AO274" s="8"/>
    </row>
    <row r="275" spans="2:41">
      <c r="B275" s="8"/>
      <c r="C275" s="469"/>
      <c r="D275" s="469"/>
      <c r="E275" s="469"/>
      <c r="F275" s="469"/>
      <c r="G275" s="469"/>
      <c r="H275" s="469"/>
      <c r="I275" s="469"/>
      <c r="J275" s="469"/>
      <c r="K275" s="469"/>
      <c r="L275" s="469"/>
      <c r="M275" s="469"/>
      <c r="N275" s="469"/>
      <c r="O275" s="469"/>
      <c r="P275" s="469"/>
      <c r="Q275" s="469"/>
      <c r="R275" s="469"/>
      <c r="S275" s="469"/>
      <c r="T275" s="469"/>
      <c r="U275" s="469"/>
      <c r="V275" s="469"/>
      <c r="W275" s="469"/>
      <c r="X275" s="469"/>
      <c r="Y275" s="469"/>
      <c r="Z275" s="469"/>
      <c r="AA275" s="469"/>
      <c r="AB275" s="469"/>
      <c r="AC275" s="469"/>
      <c r="AD275" s="469"/>
      <c r="AE275" s="469"/>
      <c r="AF275" s="469"/>
      <c r="AG275" s="469"/>
      <c r="AH275" s="469"/>
      <c r="AI275" s="469"/>
      <c r="AJ275" s="469"/>
      <c r="AK275" s="469"/>
      <c r="AL275" s="469"/>
      <c r="AM275" s="469"/>
      <c r="AN275" s="8"/>
      <c r="AO275" s="8"/>
    </row>
    <row r="276" spans="2:41">
      <c r="B276" s="8"/>
      <c r="C276" s="469"/>
      <c r="D276" s="469"/>
      <c r="E276" s="469"/>
      <c r="F276" s="469"/>
      <c r="G276" s="469"/>
      <c r="H276" s="469"/>
      <c r="I276" s="469"/>
      <c r="J276" s="469"/>
      <c r="K276" s="469"/>
      <c r="L276" s="469"/>
      <c r="M276" s="469"/>
      <c r="N276" s="469"/>
      <c r="O276" s="469"/>
      <c r="P276" s="469"/>
      <c r="Q276" s="469"/>
      <c r="R276" s="469"/>
      <c r="S276" s="469"/>
      <c r="T276" s="469"/>
      <c r="U276" s="469"/>
      <c r="V276" s="469"/>
      <c r="W276" s="469"/>
      <c r="X276" s="469"/>
      <c r="Y276" s="469"/>
      <c r="Z276" s="469"/>
      <c r="AA276" s="469"/>
      <c r="AB276" s="469"/>
      <c r="AC276" s="469"/>
      <c r="AD276" s="469"/>
      <c r="AE276" s="469"/>
      <c r="AF276" s="469"/>
      <c r="AG276" s="469"/>
      <c r="AH276" s="469"/>
      <c r="AI276" s="469"/>
      <c r="AJ276" s="469"/>
      <c r="AK276" s="469"/>
      <c r="AL276" s="469"/>
      <c r="AM276" s="469"/>
      <c r="AN276" s="8"/>
      <c r="AO276" s="8"/>
    </row>
    <row r="277" spans="2:41">
      <c r="B277" s="8"/>
      <c r="C277" s="469"/>
      <c r="D277" s="469"/>
      <c r="E277" s="469"/>
      <c r="F277" s="469"/>
      <c r="G277" s="469"/>
      <c r="H277" s="469"/>
      <c r="I277" s="469"/>
      <c r="J277" s="469"/>
      <c r="K277" s="469"/>
      <c r="L277" s="469"/>
      <c r="M277" s="469"/>
      <c r="N277" s="469"/>
      <c r="O277" s="469"/>
      <c r="P277" s="469"/>
      <c r="Q277" s="469"/>
      <c r="R277" s="469"/>
      <c r="S277" s="469"/>
      <c r="T277" s="469"/>
      <c r="U277" s="469"/>
      <c r="V277" s="469"/>
      <c r="W277" s="469"/>
      <c r="X277" s="469"/>
      <c r="Y277" s="469"/>
      <c r="Z277" s="469"/>
      <c r="AA277" s="469"/>
      <c r="AB277" s="469"/>
      <c r="AC277" s="469"/>
      <c r="AD277" s="469"/>
      <c r="AE277" s="469"/>
      <c r="AF277" s="469"/>
      <c r="AG277" s="469"/>
      <c r="AH277" s="469"/>
      <c r="AI277" s="469"/>
      <c r="AJ277" s="469"/>
      <c r="AK277" s="469"/>
      <c r="AL277" s="469"/>
      <c r="AM277" s="469"/>
      <c r="AN277" s="8"/>
      <c r="AO277" s="8"/>
    </row>
    <row r="278" spans="2:41">
      <c r="B278" s="8"/>
      <c r="C278" s="469"/>
      <c r="D278" s="469"/>
      <c r="E278" s="469"/>
      <c r="F278" s="469"/>
      <c r="G278" s="469"/>
      <c r="H278" s="469"/>
      <c r="I278" s="469"/>
      <c r="J278" s="469"/>
      <c r="K278" s="469"/>
      <c r="L278" s="469"/>
      <c r="M278" s="469"/>
      <c r="N278" s="469"/>
      <c r="O278" s="469"/>
      <c r="P278" s="469"/>
      <c r="Q278" s="469"/>
      <c r="R278" s="469"/>
      <c r="S278" s="469"/>
      <c r="T278" s="469"/>
      <c r="U278" s="469"/>
      <c r="V278" s="469"/>
      <c r="W278" s="469"/>
      <c r="X278" s="469"/>
      <c r="Y278" s="469"/>
      <c r="Z278" s="469"/>
      <c r="AA278" s="469"/>
      <c r="AB278" s="469"/>
      <c r="AC278" s="469"/>
      <c r="AD278" s="469"/>
      <c r="AE278" s="469"/>
      <c r="AF278" s="469"/>
      <c r="AG278" s="469"/>
      <c r="AH278" s="469"/>
      <c r="AI278" s="469"/>
      <c r="AJ278" s="469"/>
      <c r="AK278" s="469"/>
      <c r="AL278" s="469"/>
      <c r="AM278" s="469"/>
      <c r="AN278" s="8"/>
      <c r="AO278" s="8"/>
    </row>
    <row r="279" spans="2:41">
      <c r="B279" s="8"/>
      <c r="C279" s="469"/>
      <c r="D279" s="469"/>
      <c r="E279" s="469"/>
      <c r="F279" s="469"/>
      <c r="G279" s="469"/>
      <c r="H279" s="469"/>
      <c r="I279" s="469"/>
      <c r="J279" s="469"/>
      <c r="K279" s="469"/>
      <c r="L279" s="469"/>
      <c r="M279" s="469"/>
      <c r="N279" s="469"/>
      <c r="O279" s="469"/>
      <c r="P279" s="469"/>
      <c r="Q279" s="469"/>
      <c r="R279" s="469"/>
      <c r="S279" s="469"/>
      <c r="T279" s="469"/>
      <c r="U279" s="469"/>
      <c r="V279" s="469"/>
      <c r="W279" s="469"/>
      <c r="X279" s="469"/>
      <c r="Y279" s="469"/>
      <c r="Z279" s="469"/>
      <c r="AA279" s="469"/>
      <c r="AB279" s="469"/>
      <c r="AC279" s="469"/>
      <c r="AD279" s="469"/>
      <c r="AE279" s="469"/>
      <c r="AF279" s="469"/>
      <c r="AG279" s="469"/>
      <c r="AH279" s="469"/>
      <c r="AI279" s="469"/>
      <c r="AJ279" s="469"/>
      <c r="AK279" s="469"/>
      <c r="AL279" s="469"/>
      <c r="AM279" s="469"/>
      <c r="AN279" s="8"/>
      <c r="AO279" s="8"/>
    </row>
    <row r="280" spans="2:41">
      <c r="B280" s="8"/>
      <c r="C280" s="469"/>
      <c r="D280" s="469"/>
      <c r="E280" s="469"/>
      <c r="F280" s="469"/>
      <c r="G280" s="469"/>
      <c r="H280" s="469"/>
      <c r="I280" s="469"/>
      <c r="J280" s="469"/>
      <c r="K280" s="469"/>
      <c r="L280" s="469"/>
      <c r="M280" s="469"/>
      <c r="N280" s="469"/>
      <c r="O280" s="469"/>
      <c r="P280" s="469"/>
      <c r="Q280" s="469"/>
      <c r="R280" s="469"/>
      <c r="S280" s="469"/>
      <c r="T280" s="469"/>
      <c r="U280" s="469"/>
      <c r="V280" s="469"/>
      <c r="W280" s="469"/>
      <c r="X280" s="469"/>
      <c r="Y280" s="469"/>
      <c r="Z280" s="469"/>
      <c r="AA280" s="469"/>
      <c r="AB280" s="469"/>
      <c r="AC280" s="469"/>
      <c r="AD280" s="469"/>
      <c r="AE280" s="469"/>
      <c r="AF280" s="469"/>
      <c r="AG280" s="469"/>
      <c r="AH280" s="469"/>
      <c r="AI280" s="469"/>
      <c r="AJ280" s="469"/>
      <c r="AK280" s="469"/>
      <c r="AL280" s="469"/>
      <c r="AM280" s="469"/>
      <c r="AN280" s="8"/>
      <c r="AO280" s="8"/>
    </row>
    <row r="281" spans="2:41">
      <c r="B281" s="8"/>
      <c r="C281" s="469"/>
      <c r="D281" s="469"/>
      <c r="E281" s="469"/>
      <c r="F281" s="469"/>
      <c r="G281" s="469"/>
      <c r="H281" s="469"/>
      <c r="I281" s="469"/>
      <c r="J281" s="469"/>
      <c r="K281" s="469"/>
      <c r="L281" s="469"/>
      <c r="M281" s="469"/>
      <c r="N281" s="469"/>
      <c r="O281" s="469"/>
      <c r="P281" s="469"/>
      <c r="Q281" s="469"/>
      <c r="R281" s="469"/>
      <c r="S281" s="469"/>
      <c r="T281" s="469"/>
      <c r="U281" s="469"/>
      <c r="V281" s="469"/>
      <c r="W281" s="469"/>
      <c r="X281" s="469"/>
      <c r="Y281" s="469"/>
      <c r="Z281" s="469"/>
      <c r="AA281" s="469"/>
      <c r="AB281" s="469"/>
      <c r="AC281" s="469"/>
      <c r="AD281" s="469"/>
      <c r="AE281" s="469"/>
      <c r="AF281" s="469"/>
      <c r="AG281" s="469"/>
      <c r="AH281" s="469"/>
      <c r="AI281" s="469"/>
      <c r="AJ281" s="469"/>
      <c r="AK281" s="469"/>
      <c r="AL281" s="469"/>
      <c r="AM281" s="469"/>
      <c r="AN281" s="8"/>
      <c r="AO281" s="8"/>
    </row>
    <row r="282" spans="2:41">
      <c r="B282" s="8"/>
      <c r="C282" s="469"/>
      <c r="D282" s="469"/>
      <c r="E282" s="469"/>
      <c r="F282" s="469"/>
      <c r="G282" s="469"/>
      <c r="H282" s="469"/>
      <c r="I282" s="469"/>
      <c r="J282" s="469"/>
      <c r="K282" s="469"/>
      <c r="L282" s="469"/>
      <c r="M282" s="469"/>
      <c r="N282" s="469"/>
      <c r="O282" s="469"/>
      <c r="P282" s="469"/>
      <c r="Q282" s="469"/>
      <c r="R282" s="469"/>
      <c r="S282" s="469"/>
      <c r="T282" s="469"/>
      <c r="U282" s="469"/>
      <c r="V282" s="469"/>
      <c r="W282" s="469"/>
      <c r="X282" s="469"/>
      <c r="Y282" s="469"/>
      <c r="Z282" s="469"/>
      <c r="AA282" s="469"/>
      <c r="AB282" s="469"/>
      <c r="AC282" s="469"/>
      <c r="AD282" s="469"/>
      <c r="AE282" s="469"/>
      <c r="AF282" s="469"/>
      <c r="AG282" s="469"/>
      <c r="AH282" s="469"/>
      <c r="AI282" s="469"/>
      <c r="AJ282" s="469"/>
      <c r="AK282" s="469"/>
      <c r="AL282" s="469"/>
      <c r="AM282" s="469"/>
      <c r="AN282" s="8"/>
      <c r="AO282" s="8"/>
    </row>
    <row r="283" spans="2:41">
      <c r="B283" s="8"/>
      <c r="C283" s="469"/>
      <c r="D283" s="469"/>
      <c r="E283" s="469"/>
      <c r="F283" s="469"/>
      <c r="G283" s="469"/>
      <c r="H283" s="469"/>
      <c r="I283" s="469"/>
      <c r="J283" s="469"/>
      <c r="K283" s="469"/>
      <c r="L283" s="469"/>
      <c r="M283" s="469"/>
      <c r="N283" s="469"/>
      <c r="O283" s="469"/>
      <c r="P283" s="469"/>
      <c r="Q283" s="469"/>
      <c r="R283" s="469"/>
      <c r="S283" s="469"/>
      <c r="T283" s="469"/>
      <c r="U283" s="469"/>
      <c r="V283" s="469"/>
      <c r="W283" s="469"/>
      <c r="X283" s="469"/>
      <c r="Y283" s="469"/>
      <c r="Z283" s="469"/>
      <c r="AA283" s="469"/>
      <c r="AB283" s="469"/>
      <c r="AC283" s="469"/>
      <c r="AD283" s="469"/>
      <c r="AE283" s="469"/>
      <c r="AF283" s="469"/>
      <c r="AG283" s="469"/>
      <c r="AH283" s="469"/>
      <c r="AI283" s="469"/>
      <c r="AJ283" s="469"/>
      <c r="AK283" s="469"/>
      <c r="AL283" s="469"/>
      <c r="AM283" s="469"/>
      <c r="AN283" s="8"/>
      <c r="AO283" s="8"/>
    </row>
    <row r="284" spans="2:41">
      <c r="B284" s="8"/>
      <c r="C284" s="469"/>
      <c r="D284" s="469"/>
      <c r="E284" s="469"/>
      <c r="F284" s="469"/>
      <c r="G284" s="469"/>
      <c r="H284" s="469"/>
      <c r="I284" s="469"/>
      <c r="J284" s="469"/>
      <c r="K284" s="469"/>
      <c r="L284" s="469"/>
      <c r="M284" s="469"/>
      <c r="N284" s="469"/>
      <c r="O284" s="469"/>
      <c r="P284" s="469"/>
      <c r="Q284" s="469"/>
      <c r="R284" s="469"/>
      <c r="S284" s="469"/>
      <c r="T284" s="469"/>
      <c r="U284" s="469"/>
      <c r="V284" s="469"/>
      <c r="W284" s="469"/>
      <c r="X284" s="469"/>
      <c r="Y284" s="469"/>
      <c r="Z284" s="469"/>
      <c r="AA284" s="469"/>
      <c r="AB284" s="469"/>
      <c r="AC284" s="469"/>
      <c r="AD284" s="469"/>
      <c r="AE284" s="469"/>
      <c r="AF284" s="469"/>
      <c r="AG284" s="469"/>
      <c r="AH284" s="469"/>
      <c r="AI284" s="469"/>
      <c r="AJ284" s="469"/>
      <c r="AK284" s="469"/>
      <c r="AL284" s="469"/>
      <c r="AM284" s="469"/>
      <c r="AN284" s="8"/>
      <c r="AO284" s="8"/>
    </row>
    <row r="285" spans="2:41">
      <c r="B285" s="8"/>
      <c r="C285" s="469"/>
      <c r="D285" s="469"/>
      <c r="E285" s="469"/>
      <c r="F285" s="469"/>
      <c r="G285" s="469"/>
      <c r="H285" s="469"/>
      <c r="I285" s="469"/>
      <c r="J285" s="469"/>
      <c r="K285" s="469"/>
      <c r="L285" s="469"/>
      <c r="M285" s="469"/>
      <c r="N285" s="469"/>
      <c r="O285" s="469"/>
      <c r="P285" s="469"/>
      <c r="Q285" s="469"/>
      <c r="R285" s="469"/>
      <c r="S285" s="469"/>
      <c r="T285" s="469"/>
      <c r="U285" s="469"/>
      <c r="V285" s="469"/>
      <c r="W285" s="469"/>
      <c r="X285" s="469"/>
      <c r="Y285" s="469"/>
      <c r="Z285" s="469"/>
      <c r="AA285" s="469"/>
      <c r="AB285" s="469"/>
      <c r="AC285" s="469"/>
      <c r="AD285" s="469"/>
      <c r="AE285" s="469"/>
      <c r="AF285" s="469"/>
      <c r="AG285" s="469"/>
      <c r="AH285" s="469"/>
      <c r="AI285" s="469"/>
      <c r="AJ285" s="469"/>
      <c r="AK285" s="469"/>
      <c r="AL285" s="469"/>
      <c r="AM285" s="469"/>
      <c r="AN285" s="8"/>
      <c r="AO285" s="8"/>
    </row>
    <row r="286" spans="2:41">
      <c r="B286" s="8"/>
      <c r="C286" s="469"/>
      <c r="D286" s="469"/>
      <c r="E286" s="469"/>
      <c r="F286" s="469"/>
      <c r="G286" s="469"/>
      <c r="H286" s="469"/>
      <c r="I286" s="469"/>
      <c r="J286" s="469"/>
      <c r="K286" s="469"/>
      <c r="L286" s="469"/>
      <c r="M286" s="469"/>
      <c r="N286" s="469"/>
      <c r="O286" s="469"/>
      <c r="P286" s="469"/>
      <c r="Q286" s="469"/>
      <c r="R286" s="469"/>
      <c r="S286" s="469"/>
      <c r="T286" s="469"/>
      <c r="U286" s="469"/>
      <c r="V286" s="469"/>
      <c r="W286" s="469"/>
      <c r="X286" s="469"/>
      <c r="Y286" s="469"/>
      <c r="Z286" s="469"/>
      <c r="AA286" s="469"/>
      <c r="AB286" s="469"/>
      <c r="AC286" s="469"/>
      <c r="AD286" s="469"/>
      <c r="AE286" s="469"/>
      <c r="AF286" s="469"/>
      <c r="AG286" s="469"/>
      <c r="AH286" s="469"/>
      <c r="AI286" s="469"/>
      <c r="AJ286" s="469"/>
      <c r="AK286" s="469"/>
      <c r="AL286" s="469"/>
      <c r="AM286" s="469"/>
      <c r="AN286" s="8"/>
      <c r="AO286" s="8"/>
    </row>
    <row r="287" spans="2:41">
      <c r="B287" s="8"/>
      <c r="C287" s="469"/>
      <c r="D287" s="469"/>
      <c r="E287" s="469"/>
      <c r="F287" s="469"/>
      <c r="G287" s="469"/>
      <c r="H287" s="469"/>
      <c r="I287" s="469"/>
      <c r="J287" s="469"/>
      <c r="K287" s="469"/>
      <c r="L287" s="469"/>
      <c r="M287" s="469"/>
      <c r="N287" s="469"/>
      <c r="O287" s="469"/>
      <c r="P287" s="469"/>
      <c r="Q287" s="469"/>
      <c r="R287" s="469"/>
      <c r="S287" s="469"/>
      <c r="T287" s="469"/>
      <c r="U287" s="469"/>
      <c r="V287" s="469"/>
      <c r="W287" s="469"/>
      <c r="X287" s="469"/>
      <c r="Y287" s="469"/>
      <c r="Z287" s="469"/>
      <c r="AA287" s="469"/>
      <c r="AB287" s="469"/>
      <c r="AC287" s="469"/>
      <c r="AD287" s="469"/>
      <c r="AE287" s="469"/>
      <c r="AF287" s="469"/>
      <c r="AG287" s="469"/>
      <c r="AH287" s="469"/>
      <c r="AI287" s="469"/>
      <c r="AJ287" s="469"/>
      <c r="AK287" s="469"/>
      <c r="AL287" s="469"/>
      <c r="AM287" s="469"/>
      <c r="AN287" s="8"/>
      <c r="AO287" s="8"/>
    </row>
    <row r="288" spans="2:41">
      <c r="B288" s="8"/>
      <c r="C288" s="469"/>
      <c r="D288" s="469"/>
      <c r="E288" s="469"/>
      <c r="F288" s="469"/>
      <c r="G288" s="469"/>
      <c r="H288" s="469"/>
      <c r="I288" s="469"/>
      <c r="J288" s="469"/>
      <c r="K288" s="469"/>
      <c r="L288" s="469"/>
      <c r="M288" s="469"/>
      <c r="N288" s="469"/>
      <c r="O288" s="469"/>
      <c r="P288" s="469"/>
      <c r="Q288" s="469"/>
      <c r="R288" s="469"/>
      <c r="S288" s="469"/>
      <c r="T288" s="469"/>
      <c r="U288" s="469"/>
      <c r="V288" s="469"/>
      <c r="W288" s="469"/>
      <c r="X288" s="469"/>
      <c r="Y288" s="469"/>
      <c r="Z288" s="469"/>
      <c r="AA288" s="469"/>
      <c r="AB288" s="469"/>
      <c r="AC288" s="469"/>
      <c r="AD288" s="469"/>
      <c r="AE288" s="469"/>
      <c r="AF288" s="469"/>
      <c r="AG288" s="469"/>
      <c r="AH288" s="469"/>
      <c r="AI288" s="469"/>
      <c r="AJ288" s="469"/>
      <c r="AK288" s="469"/>
      <c r="AL288" s="469"/>
      <c r="AM288" s="469"/>
      <c r="AN288" s="8"/>
      <c r="AO288" s="8"/>
    </row>
    <row r="289" spans="1:41">
      <c r="B289" s="8"/>
      <c r="C289" s="469"/>
      <c r="D289" s="469"/>
      <c r="E289" s="469"/>
      <c r="F289" s="469"/>
      <c r="G289" s="469"/>
      <c r="H289" s="469"/>
      <c r="I289" s="469"/>
      <c r="J289" s="469"/>
      <c r="K289" s="469"/>
      <c r="L289" s="469"/>
      <c r="M289" s="469"/>
      <c r="N289" s="469"/>
      <c r="O289" s="469"/>
      <c r="P289" s="469"/>
      <c r="Q289" s="469"/>
      <c r="R289" s="469"/>
      <c r="S289" s="469"/>
      <c r="T289" s="469"/>
      <c r="U289" s="469"/>
      <c r="V289" s="469"/>
      <c r="W289" s="469"/>
      <c r="X289" s="469"/>
      <c r="Y289" s="469"/>
      <c r="Z289" s="469"/>
      <c r="AA289" s="469"/>
      <c r="AB289" s="469"/>
      <c r="AC289" s="469"/>
      <c r="AD289" s="469"/>
      <c r="AE289" s="469"/>
      <c r="AF289" s="469"/>
      <c r="AG289" s="469"/>
      <c r="AH289" s="469"/>
      <c r="AI289" s="469"/>
      <c r="AJ289" s="469"/>
      <c r="AK289" s="469"/>
      <c r="AL289" s="469"/>
      <c r="AM289" s="469"/>
      <c r="AN289" s="8"/>
      <c r="AO289" s="8"/>
    </row>
    <row r="290" spans="1:41">
      <c r="B290" s="8"/>
      <c r="C290" s="469"/>
      <c r="D290" s="469"/>
      <c r="E290" s="469"/>
      <c r="F290" s="469"/>
      <c r="G290" s="469"/>
      <c r="H290" s="469"/>
      <c r="I290" s="469"/>
      <c r="J290" s="469"/>
      <c r="K290" s="469"/>
      <c r="L290" s="469"/>
      <c r="M290" s="469"/>
      <c r="N290" s="469"/>
      <c r="O290" s="469"/>
      <c r="P290" s="469"/>
      <c r="Q290" s="469"/>
      <c r="R290" s="469"/>
      <c r="S290" s="469"/>
      <c r="T290" s="469"/>
      <c r="U290" s="469"/>
      <c r="V290" s="469"/>
      <c r="W290" s="469"/>
      <c r="X290" s="469"/>
      <c r="Y290" s="469"/>
      <c r="Z290" s="469"/>
      <c r="AA290" s="469"/>
      <c r="AB290" s="469"/>
      <c r="AC290" s="469"/>
      <c r="AD290" s="469"/>
      <c r="AE290" s="469"/>
      <c r="AF290" s="469"/>
      <c r="AG290" s="469"/>
      <c r="AH290" s="469"/>
      <c r="AI290" s="469"/>
      <c r="AJ290" s="469"/>
      <c r="AK290" s="469"/>
      <c r="AL290" s="469"/>
      <c r="AM290" s="469"/>
      <c r="AN290" s="8"/>
      <c r="AO290" s="8"/>
    </row>
    <row r="291" spans="1:41">
      <c r="B291" s="8"/>
      <c r="C291" s="469"/>
      <c r="D291" s="469"/>
      <c r="E291" s="469"/>
      <c r="F291" s="469"/>
      <c r="G291" s="469"/>
      <c r="H291" s="469"/>
      <c r="I291" s="469"/>
      <c r="J291" s="469"/>
      <c r="K291" s="469"/>
      <c r="L291" s="469"/>
      <c r="M291" s="469"/>
      <c r="N291" s="469"/>
      <c r="O291" s="469"/>
      <c r="P291" s="469"/>
      <c r="Q291" s="469"/>
      <c r="R291" s="469"/>
      <c r="S291" s="469"/>
      <c r="T291" s="469"/>
      <c r="U291" s="469"/>
      <c r="V291" s="469"/>
      <c r="W291" s="469"/>
      <c r="X291" s="469"/>
      <c r="Y291" s="469"/>
      <c r="Z291" s="469"/>
      <c r="AA291" s="469"/>
      <c r="AB291" s="469"/>
      <c r="AC291" s="469"/>
      <c r="AD291" s="469"/>
      <c r="AE291" s="469"/>
      <c r="AF291" s="469"/>
      <c r="AG291" s="469"/>
      <c r="AH291" s="469"/>
      <c r="AI291" s="469"/>
      <c r="AJ291" s="469"/>
      <c r="AK291" s="469"/>
      <c r="AL291" s="469"/>
      <c r="AM291" s="469"/>
      <c r="AN291" s="8"/>
      <c r="AO291" s="8"/>
    </row>
    <row r="292" spans="1:41">
      <c r="B292" s="8"/>
      <c r="C292" s="469"/>
      <c r="D292" s="469"/>
      <c r="E292" s="469"/>
      <c r="F292" s="469"/>
      <c r="G292" s="469"/>
      <c r="H292" s="469"/>
      <c r="I292" s="469"/>
      <c r="J292" s="469"/>
      <c r="K292" s="469"/>
      <c r="L292" s="469"/>
      <c r="M292" s="469"/>
      <c r="N292" s="469"/>
      <c r="O292" s="469"/>
      <c r="P292" s="469"/>
      <c r="Q292" s="469"/>
      <c r="R292" s="469"/>
      <c r="S292" s="469"/>
      <c r="T292" s="469"/>
      <c r="U292" s="469"/>
      <c r="V292" s="469"/>
      <c r="W292" s="469"/>
      <c r="X292" s="469"/>
      <c r="Y292" s="469"/>
      <c r="Z292" s="469"/>
      <c r="AA292" s="469"/>
      <c r="AB292" s="469"/>
      <c r="AC292" s="469"/>
      <c r="AD292" s="469"/>
      <c r="AE292" s="469"/>
      <c r="AF292" s="469"/>
      <c r="AG292" s="469"/>
      <c r="AH292" s="469"/>
      <c r="AI292" s="469"/>
      <c r="AJ292" s="469"/>
      <c r="AK292" s="469"/>
      <c r="AL292" s="469"/>
      <c r="AM292" s="469"/>
      <c r="AN292" s="8"/>
      <c r="AO292" s="8"/>
    </row>
    <row r="293" spans="1:41" s="76" customFormat="1" ht="11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1:41" s="76" customFormat="1" ht="15" customHeight="1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469"/>
      <c r="P294" s="469"/>
      <c r="Q294" s="469"/>
      <c r="R294" s="469"/>
      <c r="S294" s="469"/>
      <c r="T294" s="469"/>
      <c r="U294" s="469"/>
      <c r="V294" s="469"/>
      <c r="W294" s="469"/>
      <c r="X294" s="469"/>
      <c r="Y294" s="469"/>
      <c r="Z294" s="469"/>
      <c r="AA294" s="469"/>
      <c r="AB294" s="469"/>
      <c r="AC294" s="469"/>
      <c r="AD294" s="469"/>
      <c r="AE294" s="469"/>
      <c r="AF294" s="469"/>
      <c r="AG294" s="469"/>
      <c r="AH294" s="469"/>
      <c r="AI294" s="469"/>
      <c r="AJ294" s="469"/>
      <c r="AK294" s="469"/>
      <c r="AL294" s="469"/>
      <c r="AM294" s="8"/>
      <c r="AN294" s="8"/>
      <c r="AO294" s="8"/>
    </row>
    <row r="295" spans="1:41" s="76" customFormat="1" ht="21.75" customHeight="1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1:41" s="76" customFormat="1">
      <c r="A296"/>
      <c r="B296" s="8"/>
      <c r="C296" s="472"/>
      <c r="D296" s="472"/>
      <c r="E296" s="472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1:41">
      <c r="B297" s="8"/>
      <c r="C297" s="149"/>
      <c r="D297" s="149"/>
      <c r="E297" s="149"/>
      <c r="F297" s="8"/>
      <c r="G297" s="8"/>
      <c r="H297" s="8"/>
      <c r="I297" s="8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8"/>
      <c r="V297" s="8"/>
      <c r="W297" s="8"/>
      <c r="X297" s="8"/>
      <c r="Y297" s="8"/>
      <c r="Z297" s="149"/>
      <c r="AA297" s="149"/>
      <c r="AB297" s="149"/>
      <c r="AC297" s="149"/>
      <c r="AD297" s="149"/>
      <c r="AE297" s="149"/>
      <c r="AF297" s="149"/>
      <c r="AG297" s="149"/>
      <c r="AH297" s="149"/>
      <c r="AI297" s="149"/>
      <c r="AJ297" s="149"/>
      <c r="AK297" s="149"/>
      <c r="AL297" s="149"/>
      <c r="AM297" s="149"/>
      <c r="AN297" s="8"/>
      <c r="AO297" s="8"/>
    </row>
    <row r="298" spans="1:41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1:41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1:41">
      <c r="B300" s="153"/>
      <c r="C300" s="153"/>
      <c r="D300" s="153"/>
      <c r="E300" s="153"/>
      <c r="F300" s="153"/>
      <c r="G300" s="153"/>
      <c r="H300" s="153"/>
      <c r="I300" s="153"/>
      <c r="J300" s="153"/>
      <c r="K300" s="153"/>
      <c r="L300" s="153"/>
      <c r="M300" s="153"/>
      <c r="N300" s="153"/>
      <c r="O300" s="153"/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  <c r="AA300" s="153"/>
      <c r="AB300" s="153"/>
      <c r="AC300" s="153"/>
      <c r="AD300" s="153"/>
      <c r="AE300" s="153"/>
      <c r="AF300" s="153"/>
      <c r="AG300" s="153"/>
      <c r="AH300" s="153"/>
      <c r="AI300" s="153"/>
      <c r="AJ300" s="153"/>
      <c r="AK300" s="153"/>
      <c r="AL300" s="153"/>
      <c r="AM300" s="153"/>
      <c r="AN300" s="153"/>
      <c r="AO300" s="154"/>
    </row>
  </sheetData>
  <mergeCells count="80">
    <mergeCell ref="C296:E296"/>
    <mergeCell ref="B8:AM8"/>
    <mergeCell ref="U170:Y170"/>
    <mergeCell ref="AF170:AJ170"/>
    <mergeCell ref="O294:AL294"/>
    <mergeCell ref="B17:AM17"/>
    <mergeCell ref="B20:U20"/>
    <mergeCell ref="X20:AN20"/>
    <mergeCell ref="H65:W65"/>
    <mergeCell ref="H67:W67"/>
    <mergeCell ref="H69:W69"/>
    <mergeCell ref="F161:L161"/>
    <mergeCell ref="O161:X161"/>
    <mergeCell ref="Z161:AM161"/>
    <mergeCell ref="O163:X163"/>
    <mergeCell ref="F163:L163"/>
    <mergeCell ref="Z163:AM163"/>
    <mergeCell ref="F165:U165"/>
    <mergeCell ref="W165:AM165"/>
    <mergeCell ref="Z183:AM183"/>
    <mergeCell ref="AF187:AL187"/>
    <mergeCell ref="AF189:AL189"/>
    <mergeCell ref="W167:AM167"/>
    <mergeCell ref="Z177:AM177"/>
    <mergeCell ref="Z179:AM179"/>
    <mergeCell ref="Z181:AM181"/>
    <mergeCell ref="X193:AL193"/>
    <mergeCell ref="I199:AC199"/>
    <mergeCell ref="AE199:AM199"/>
    <mergeCell ref="I201:AC201"/>
    <mergeCell ref="AE201:AM201"/>
    <mergeCell ref="AF212:AL212"/>
    <mergeCell ref="T203:AM203"/>
    <mergeCell ref="T204:AM204"/>
    <mergeCell ref="T208:AM208"/>
    <mergeCell ref="I216:AC216"/>
    <mergeCell ref="AE216:AM216"/>
    <mergeCell ref="I218:AC218"/>
    <mergeCell ref="AE218:AM218"/>
    <mergeCell ref="I220:AC220"/>
    <mergeCell ref="AE220:AM220"/>
    <mergeCell ref="I222:AC222"/>
    <mergeCell ref="AE222:AM222"/>
    <mergeCell ref="I224:AC224"/>
    <mergeCell ref="AE224:AM224"/>
    <mergeCell ref="I226:AC226"/>
    <mergeCell ref="AE226:AM226"/>
    <mergeCell ref="I228:AC228"/>
    <mergeCell ref="AE228:AM228"/>
    <mergeCell ref="I230:AC230"/>
    <mergeCell ref="AE230:AM230"/>
    <mergeCell ref="J253:AL253"/>
    <mergeCell ref="C265:AM265"/>
    <mergeCell ref="C266:AM266"/>
    <mergeCell ref="C267:AM267"/>
    <mergeCell ref="C268:AM268"/>
    <mergeCell ref="C269:AM269"/>
    <mergeCell ref="C270:AM270"/>
    <mergeCell ref="C271:AM271"/>
    <mergeCell ref="C272:AM272"/>
    <mergeCell ref="C273:AM273"/>
    <mergeCell ref="C274:AM274"/>
    <mergeCell ref="C275:AM275"/>
    <mergeCell ref="C276:AM276"/>
    <mergeCell ref="C277:AM277"/>
    <mergeCell ref="C278:AM278"/>
    <mergeCell ref="C279:AM279"/>
    <mergeCell ref="C280:AM280"/>
    <mergeCell ref="C281:AM281"/>
    <mergeCell ref="C282:AM282"/>
    <mergeCell ref="C283:AM283"/>
    <mergeCell ref="C284:AM284"/>
    <mergeCell ref="C285:AM285"/>
    <mergeCell ref="C286:AM286"/>
    <mergeCell ref="C287:AM287"/>
    <mergeCell ref="C292:AM292"/>
    <mergeCell ref="C288:AM288"/>
    <mergeCell ref="C289:AM289"/>
    <mergeCell ref="C290:AM290"/>
    <mergeCell ref="C291:AM291"/>
  </mergeCells>
  <phoneticPr fontId="18" type="noConversion"/>
  <printOptions horizontalCentered="1"/>
  <pageMargins left="0.78740157480314965" right="0.27559055118110237" top="0.78740157480314965" bottom="0.62992125984251968" header="0.27559055118110237" footer="0.35433070866141736"/>
  <pageSetup paperSize="9" fitToHeight="4" orientation="portrait" horizontalDpi="300" verticalDpi="300" r:id="rId1"/>
  <headerFooter alignWithMargins="0">
    <oddFooter>&amp;L&amp;D&amp;C&amp;F&amp;R&amp;P/&amp;N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97"/>
  <sheetViews>
    <sheetView showGridLines="0" showZeros="0" tabSelected="1" topLeftCell="A69" zoomScale="106" zoomScaleNormal="106" workbookViewId="0">
      <selection activeCell="K190" sqref="K190"/>
    </sheetView>
  </sheetViews>
  <sheetFormatPr defaultColWidth="11.42578125" defaultRowHeight="10.5"/>
  <cols>
    <col min="1" max="1" width="6.140625" style="3" customWidth="1"/>
    <col min="2" max="2" width="3.28515625" style="5" customWidth="1"/>
    <col min="3" max="3" width="57.28515625" style="5" customWidth="1"/>
    <col min="4" max="4" width="9.5703125" style="4" customWidth="1"/>
    <col min="5" max="5" width="9.5703125" style="3" customWidth="1"/>
    <col min="6" max="6" width="10.7109375" style="6" customWidth="1"/>
    <col min="7" max="7" width="12.140625" style="6" customWidth="1"/>
    <col min="8" max="8" width="11.85546875" style="3" customWidth="1"/>
    <col min="9" max="9" width="12.7109375" style="3" bestFit="1" customWidth="1"/>
    <col min="10" max="16384" width="11.42578125" style="3"/>
  </cols>
  <sheetData>
    <row r="1" spans="2:9" ht="12" hidden="1" thickBot="1">
      <c r="B1" s="350"/>
      <c r="C1" s="351"/>
      <c r="D1" s="352"/>
      <c r="E1" s="353"/>
      <c r="F1" s="354"/>
      <c r="G1" s="354"/>
      <c r="H1" s="355"/>
    </row>
    <row r="2" spans="2:9" ht="12" hidden="1" thickBot="1">
      <c r="B2" s="356"/>
      <c r="C2" s="8"/>
      <c r="D2" s="294"/>
      <c r="E2" s="357"/>
      <c r="F2" s="358"/>
      <c r="G2" s="358"/>
      <c r="H2" s="359"/>
    </row>
    <row r="3" spans="2:9" ht="12" hidden="1" thickBot="1">
      <c r="B3" s="360"/>
      <c r="C3" s="361"/>
      <c r="D3" s="294"/>
      <c r="E3" s="357"/>
      <c r="F3" s="358"/>
      <c r="G3" s="358"/>
      <c r="H3" s="359"/>
    </row>
    <row r="4" spans="2:9" ht="12" hidden="1" thickBot="1">
      <c r="B4" s="360"/>
      <c r="C4" s="361"/>
      <c r="D4" s="294"/>
      <c r="E4" s="357"/>
      <c r="F4" s="358"/>
      <c r="G4" s="358"/>
      <c r="H4" s="359"/>
    </row>
    <row r="5" spans="2:9" ht="12" hidden="1" thickBot="1">
      <c r="B5" s="360"/>
      <c r="C5" s="361"/>
      <c r="D5" s="294"/>
      <c r="E5" s="357"/>
      <c r="F5" s="358"/>
      <c r="G5" s="358"/>
      <c r="H5" s="359"/>
    </row>
    <row r="6" spans="2:9" ht="36.75" hidden="1" customHeight="1">
      <c r="B6" s="362"/>
      <c r="C6" s="78"/>
      <c r="D6" s="78"/>
      <c r="E6" s="78"/>
      <c r="F6" s="78"/>
      <c r="G6" s="78"/>
      <c r="H6" s="363"/>
    </row>
    <row r="7" spans="2:9" ht="7.5" hidden="1" customHeight="1">
      <c r="B7" s="483"/>
      <c r="C7" s="484"/>
      <c r="D7" s="78"/>
      <c r="E7" s="78"/>
      <c r="F7" s="78"/>
      <c r="G7" s="78"/>
      <c r="H7" s="363"/>
    </row>
    <row r="8" spans="2:9" ht="7.5" hidden="1" customHeight="1">
      <c r="B8" s="364"/>
      <c r="C8" s="365"/>
      <c r="D8" s="78"/>
      <c r="E8" s="78"/>
      <c r="F8" s="78"/>
      <c r="G8" s="78"/>
      <c r="H8" s="363"/>
    </row>
    <row r="9" spans="2:9" ht="24.95" customHeight="1" thickBot="1">
      <c r="B9" s="489" t="s">
        <v>180</v>
      </c>
      <c r="C9" s="490"/>
      <c r="D9" s="490"/>
      <c r="E9" s="490"/>
      <c r="F9" s="490"/>
      <c r="G9" s="490"/>
      <c r="H9" s="491"/>
      <c r="I9" s="260"/>
    </row>
    <row r="10" spans="2:9" ht="15.75" customHeight="1">
      <c r="B10" s="295"/>
      <c r="C10" s="296"/>
      <c r="D10" s="297"/>
      <c r="E10" s="298"/>
      <c r="F10" s="299"/>
      <c r="G10" s="299"/>
      <c r="H10" s="300"/>
      <c r="I10" s="301"/>
    </row>
    <row r="11" spans="2:9" ht="21" customHeight="1">
      <c r="B11" s="259" t="s">
        <v>291</v>
      </c>
      <c r="C11" s="260"/>
      <c r="D11" s="282"/>
      <c r="E11" s="282"/>
      <c r="F11" s="282"/>
      <c r="G11" s="282"/>
      <c r="H11" s="302"/>
      <c r="I11" s="301"/>
    </row>
    <row r="12" spans="2:9" ht="10.5" customHeight="1" thickBot="1">
      <c r="B12" s="281"/>
      <c r="C12" s="282" t="s">
        <v>0</v>
      </c>
      <c r="D12" s="282"/>
      <c r="E12" s="282"/>
      <c r="F12" s="282"/>
      <c r="G12" s="282"/>
      <c r="H12" s="302"/>
      <c r="I12" s="301"/>
    </row>
    <row r="13" spans="2:9" ht="24.95" customHeight="1">
      <c r="B13" s="341" t="s">
        <v>175</v>
      </c>
      <c r="C13" s="342"/>
      <c r="D13" s="342"/>
      <c r="E13" s="342"/>
      <c r="F13" s="299"/>
      <c r="G13" s="335"/>
      <c r="H13" s="347"/>
      <c r="I13" s="301"/>
    </row>
    <row r="14" spans="2:9" ht="24.95" customHeight="1">
      <c r="B14" s="480" t="s">
        <v>245</v>
      </c>
      <c r="C14" s="481"/>
      <c r="D14" s="481"/>
      <c r="E14" s="482"/>
      <c r="F14" s="304"/>
      <c r="G14" s="305"/>
      <c r="H14" s="306"/>
      <c r="I14" s="301"/>
    </row>
    <row r="15" spans="2:9" ht="12.75" customHeight="1" thickBot="1">
      <c r="B15" s="337"/>
      <c r="C15" s="338" t="s">
        <v>0</v>
      </c>
      <c r="D15" s="338"/>
      <c r="E15" s="338"/>
      <c r="F15" s="331"/>
      <c r="G15" s="348"/>
      <c r="H15" s="349"/>
      <c r="I15" s="301"/>
    </row>
    <row r="16" spans="2:9" ht="24.95" customHeight="1">
      <c r="B16" s="341" t="s">
        <v>184</v>
      </c>
      <c r="C16" s="342"/>
      <c r="D16" s="342"/>
      <c r="E16" s="342"/>
      <c r="F16" s="299"/>
      <c r="G16" s="343"/>
      <c r="H16" s="344"/>
      <c r="I16" s="301"/>
    </row>
    <row r="17" spans="2:9" s="2" customFormat="1" ht="18.75" customHeight="1">
      <c r="B17" s="480" t="s">
        <v>282</v>
      </c>
      <c r="C17" s="481"/>
      <c r="D17" s="481"/>
      <c r="E17" s="482"/>
      <c r="F17" s="308"/>
      <c r="G17" s="307"/>
      <c r="H17" s="309"/>
      <c r="I17" s="301"/>
    </row>
    <row r="18" spans="2:9" ht="12" customHeight="1" thickBot="1">
      <c r="B18" s="337"/>
      <c r="C18" s="338"/>
      <c r="D18" s="338"/>
      <c r="E18" s="338"/>
      <c r="F18" s="331"/>
      <c r="G18" s="345"/>
      <c r="H18" s="346"/>
      <c r="I18" s="301"/>
    </row>
    <row r="19" spans="2:9" ht="24.95" customHeight="1">
      <c r="B19" s="333" t="s">
        <v>29</v>
      </c>
      <c r="C19" s="334"/>
      <c r="D19" s="334"/>
      <c r="E19" s="334"/>
      <c r="F19" s="299"/>
      <c r="G19" s="335"/>
      <c r="H19" s="336"/>
      <c r="I19" s="301"/>
    </row>
    <row r="20" spans="2:9" ht="24.95" customHeight="1">
      <c r="B20" s="480" t="s">
        <v>270</v>
      </c>
      <c r="C20" s="481"/>
      <c r="D20" s="481"/>
      <c r="E20" s="482"/>
      <c r="F20" s="308"/>
      <c r="G20" s="312"/>
      <c r="H20" s="313"/>
      <c r="I20" s="301"/>
    </row>
    <row r="21" spans="2:9" ht="13.5" customHeight="1" thickBot="1">
      <c r="B21" s="337"/>
      <c r="C21" s="338"/>
      <c r="D21" s="338"/>
      <c r="E21" s="338"/>
      <c r="F21" s="331"/>
      <c r="G21" s="339"/>
      <c r="H21" s="340"/>
      <c r="I21" s="301"/>
    </row>
    <row r="22" spans="2:9" ht="24.95" customHeight="1" thickTop="1">
      <c r="B22" s="485" t="s">
        <v>177</v>
      </c>
      <c r="C22" s="486"/>
      <c r="D22" s="168" t="s">
        <v>3</v>
      </c>
      <c r="E22" s="168" t="s">
        <v>4</v>
      </c>
      <c r="F22" s="169" t="s">
        <v>165</v>
      </c>
      <c r="G22" s="167" t="s">
        <v>165</v>
      </c>
      <c r="H22" s="258" t="s">
        <v>33</v>
      </c>
      <c r="I22" s="301"/>
    </row>
    <row r="23" spans="2:9" ht="24.95" customHeight="1" thickBot="1">
      <c r="B23" s="259"/>
      <c r="C23" s="260"/>
      <c r="D23" s="170"/>
      <c r="E23" s="170"/>
      <c r="F23" s="171" t="s">
        <v>220</v>
      </c>
      <c r="G23" s="48" t="s">
        <v>244</v>
      </c>
      <c r="H23" s="261"/>
      <c r="I23" s="301"/>
    </row>
    <row r="24" spans="2:9" ht="24.95" customHeight="1" thickTop="1" thickBot="1">
      <c r="B24" s="262" t="s">
        <v>166</v>
      </c>
      <c r="C24" s="172"/>
      <c r="D24" s="173"/>
      <c r="E24" s="174"/>
      <c r="F24" s="175"/>
      <c r="G24" s="176">
        <f>SUM(G25+G28)</f>
        <v>4889.9616000000005</v>
      </c>
      <c r="H24" s="263">
        <f>IF(G$190=0,0,100*G24/G$190)</f>
        <v>1.8559932325142632</v>
      </c>
      <c r="I24" s="301"/>
    </row>
    <row r="25" spans="2:9" ht="24.95" customHeight="1" thickTop="1">
      <c r="B25" s="264" t="s">
        <v>5</v>
      </c>
      <c r="C25" s="177" t="s">
        <v>83</v>
      </c>
      <c r="D25" s="178"/>
      <c r="E25" s="179"/>
      <c r="F25" s="180"/>
      <c r="G25" s="181">
        <f>SUM(G26:G27)</f>
        <v>3079.9616000000001</v>
      </c>
      <c r="H25" s="265">
        <f>IF(G$190=0,0,100*G25/G$190)</f>
        <v>1.1690046576242648</v>
      </c>
      <c r="I25" s="301"/>
    </row>
    <row r="26" spans="2:9" ht="24.95" customHeight="1">
      <c r="B26" s="492" t="s">
        <v>88</v>
      </c>
      <c r="C26" s="493"/>
      <c r="D26" s="182" t="s">
        <v>9</v>
      </c>
      <c r="E26" s="189">
        <v>153.52000000000001</v>
      </c>
      <c r="F26" s="190">
        <v>14.08</v>
      </c>
      <c r="G26" s="185">
        <f>E26*F26</f>
        <v>2161.5616</v>
      </c>
      <c r="H26" s="267">
        <f>IF(G$190=0,0,100*G26/G$190)</f>
        <v>0.82042437741488661</v>
      </c>
      <c r="I26" s="301"/>
    </row>
    <row r="27" spans="2:9" ht="24.95" customHeight="1">
      <c r="B27" s="494" t="s">
        <v>224</v>
      </c>
      <c r="C27" s="495"/>
      <c r="D27" s="188" t="s">
        <v>9</v>
      </c>
      <c r="E27" s="189">
        <v>20</v>
      </c>
      <c r="F27" s="190">
        <v>45.92</v>
      </c>
      <c r="G27" s="185">
        <f>E27*F27</f>
        <v>918.40000000000009</v>
      </c>
      <c r="H27" s="269">
        <f>IF(G$190=0,0,100*G27/G$190)</f>
        <v>0.3485802802093782</v>
      </c>
      <c r="I27" s="301"/>
    </row>
    <row r="28" spans="2:9" ht="24.95" customHeight="1">
      <c r="B28" s="270" t="s">
        <v>7</v>
      </c>
      <c r="C28" s="191" t="s">
        <v>82</v>
      </c>
      <c r="D28" s="192"/>
      <c r="E28" s="193"/>
      <c r="F28" s="194"/>
      <c r="G28" s="195">
        <f>SUM(G29:G31)</f>
        <v>1810</v>
      </c>
      <c r="H28" s="271">
        <f>IF(G$190=0,0,100*G28/G$190)</f>
        <v>0.68698857488999832</v>
      </c>
      <c r="I28" s="301"/>
    </row>
    <row r="29" spans="2:9" ht="24.95" customHeight="1">
      <c r="B29" s="496" t="s">
        <v>212</v>
      </c>
      <c r="C29" s="497"/>
      <c r="D29" s="196" t="s">
        <v>6</v>
      </c>
      <c r="E29" s="197"/>
      <c r="F29" s="198"/>
      <c r="G29" s="199">
        <v>1100</v>
      </c>
      <c r="H29" s="267">
        <f>IF(G$190=0,0,100*G29/G$190)</f>
        <v>0.41750686871767856</v>
      </c>
      <c r="I29" s="301"/>
    </row>
    <row r="30" spans="2:9" ht="24.95" customHeight="1">
      <c r="B30" s="498" t="s">
        <v>91</v>
      </c>
      <c r="C30" s="499"/>
      <c r="D30" s="182" t="s">
        <v>6</v>
      </c>
      <c r="E30" s="183"/>
      <c r="F30" s="184"/>
      <c r="G30" s="185">
        <v>410</v>
      </c>
      <c r="H30" s="267">
        <f>IF(G$190=0,0,100*G30/G$190)</f>
        <v>0.15561619652204384</v>
      </c>
      <c r="I30" s="301"/>
    </row>
    <row r="31" spans="2:9" ht="24.95" customHeight="1" thickBot="1">
      <c r="B31" s="500" t="s">
        <v>8</v>
      </c>
      <c r="C31" s="501"/>
      <c r="D31" s="182" t="s">
        <v>6</v>
      </c>
      <c r="E31" s="183"/>
      <c r="F31" s="184"/>
      <c r="G31" s="200">
        <v>300</v>
      </c>
      <c r="H31" s="267">
        <f>IF(G$190=0,0,100*G31/G$190)</f>
        <v>0.11386550965027596</v>
      </c>
      <c r="I31" s="301"/>
    </row>
    <row r="32" spans="2:9" ht="24.95" customHeight="1" thickTop="1" thickBot="1">
      <c r="B32" s="273" t="s">
        <v>167</v>
      </c>
      <c r="C32" s="201"/>
      <c r="D32" s="202"/>
      <c r="E32" s="203"/>
      <c r="F32" s="204"/>
      <c r="G32" s="176">
        <f>SUM(G33+G37)</f>
        <v>26166.241999999998</v>
      </c>
      <c r="H32" s="263">
        <f>IF(G$190=0,0,100*G32/G$190)</f>
        <v>9.9314416032081869</v>
      </c>
      <c r="I32" s="301"/>
    </row>
    <row r="33" spans="2:9" ht="24.95" customHeight="1" thickTop="1">
      <c r="B33" s="274" t="s">
        <v>84</v>
      </c>
      <c r="C33" s="177" t="s">
        <v>85</v>
      </c>
      <c r="D33" s="205"/>
      <c r="E33" s="206"/>
      <c r="F33" s="207"/>
      <c r="G33" s="180">
        <f>SUM(G34:G36)</f>
        <v>2484.2600000000002</v>
      </c>
      <c r="H33" s="265">
        <f>IF(G$190=0,0,100*G33/G$190)</f>
        <v>0.94290510334598199</v>
      </c>
      <c r="I33" s="301"/>
    </row>
    <row r="34" spans="2:9" ht="24.95" customHeight="1">
      <c r="B34" s="498" t="s">
        <v>86</v>
      </c>
      <c r="C34" s="499"/>
      <c r="D34" s="182" t="s">
        <v>10</v>
      </c>
      <c r="E34" s="212">
        <v>22</v>
      </c>
      <c r="F34" s="212">
        <v>45.51</v>
      </c>
      <c r="G34" s="213">
        <f>E34*F34</f>
        <v>1001.2199999999999</v>
      </c>
      <c r="H34" s="277">
        <f>IF(G$190=0,0,100*G34/G$190)</f>
        <v>0.38001475190683098</v>
      </c>
      <c r="I34" s="301"/>
    </row>
    <row r="35" spans="2:9" ht="24.95" customHeight="1">
      <c r="B35" s="498" t="s">
        <v>87</v>
      </c>
      <c r="C35" s="499"/>
      <c r="D35" s="182" t="s">
        <v>10</v>
      </c>
      <c r="E35" s="212">
        <v>62</v>
      </c>
      <c r="F35" s="212">
        <v>23.92</v>
      </c>
      <c r="G35" s="213">
        <f t="shared" ref="G35:G40" si="0">E35*F35</f>
        <v>1483.0400000000002</v>
      </c>
      <c r="H35" s="277">
        <f>IF(G$190=0,0,100*G35/G$190)</f>
        <v>0.562890351439151</v>
      </c>
      <c r="I35" s="301"/>
    </row>
    <row r="36" spans="2:9" ht="24.95" customHeight="1">
      <c r="B36" s="494" t="s">
        <v>89</v>
      </c>
      <c r="C36" s="495"/>
      <c r="D36" s="214" t="s">
        <v>10</v>
      </c>
      <c r="E36" s="215"/>
      <c r="F36" s="215"/>
      <c r="G36" s="216">
        <f t="shared" si="0"/>
        <v>0</v>
      </c>
      <c r="H36" s="278">
        <f>IF(G$190=0,0,100*G36/G$190)</f>
        <v>0</v>
      </c>
      <c r="I36" s="301"/>
    </row>
    <row r="37" spans="2:9" ht="24.95" customHeight="1">
      <c r="B37" s="279" t="s">
        <v>11</v>
      </c>
      <c r="C37" s="217" t="s">
        <v>90</v>
      </c>
      <c r="D37" s="192"/>
      <c r="E37" s="193"/>
      <c r="F37" s="224"/>
      <c r="G37" s="195">
        <f>SUM(G38:G42)</f>
        <v>23681.982</v>
      </c>
      <c r="H37" s="271">
        <f>IF(G$190=0,0,100*G37/G$190)</f>
        <v>8.9885364998622066</v>
      </c>
      <c r="I37" s="301"/>
    </row>
    <row r="38" spans="2:9" ht="24.95" customHeight="1">
      <c r="B38" s="498" t="s">
        <v>249</v>
      </c>
      <c r="C38" s="499"/>
      <c r="D38" s="218" t="s">
        <v>10</v>
      </c>
      <c r="E38" s="212">
        <v>12.8</v>
      </c>
      <c r="F38" s="212">
        <v>955.2</v>
      </c>
      <c r="G38" s="213">
        <f t="shared" si="0"/>
        <v>12226.560000000001</v>
      </c>
      <c r="H38" s="277">
        <f>IF(G$190=0,0,100*G38/G$190)</f>
        <v>4.6406116188989284</v>
      </c>
      <c r="I38" s="301"/>
    </row>
    <row r="39" spans="2:9" ht="24.95" customHeight="1">
      <c r="B39" s="498" t="s">
        <v>241</v>
      </c>
      <c r="C39" s="499"/>
      <c r="D39" s="218" t="s">
        <v>9</v>
      </c>
      <c r="E39" s="185">
        <v>72</v>
      </c>
      <c r="F39" s="212">
        <v>94.7</v>
      </c>
      <c r="G39" s="213">
        <f t="shared" si="0"/>
        <v>6818.4000000000005</v>
      </c>
      <c r="H39" s="277">
        <f>IF(G$190=0,0,100*G39/G$190)</f>
        <v>2.5879353033314723</v>
      </c>
      <c r="I39" s="301"/>
    </row>
    <row r="40" spans="2:9" ht="24.95" customHeight="1">
      <c r="B40" s="498" t="s">
        <v>248</v>
      </c>
      <c r="C40" s="499"/>
      <c r="D40" s="188" t="s">
        <v>10</v>
      </c>
      <c r="E40" s="212">
        <v>3.8</v>
      </c>
      <c r="F40" s="212">
        <v>955.2</v>
      </c>
      <c r="G40" s="213">
        <f t="shared" si="0"/>
        <v>3629.76</v>
      </c>
      <c r="H40" s="280">
        <f>IF(G$190=0,0,100*G40/G$190)</f>
        <v>1.377681574360619</v>
      </c>
      <c r="I40" s="301"/>
    </row>
    <row r="41" spans="2:9" ht="24.95" customHeight="1">
      <c r="B41" s="498" t="s">
        <v>240</v>
      </c>
      <c r="C41" s="499"/>
      <c r="D41" s="214" t="s">
        <v>9</v>
      </c>
      <c r="E41" s="185">
        <v>41.4</v>
      </c>
      <c r="F41" s="212">
        <v>24.33</v>
      </c>
      <c r="G41" s="213">
        <f>E41*F41</f>
        <v>1007.2619999999999</v>
      </c>
      <c r="H41" s="280">
        <f>IF(G$190=0,0,100*G41/G$190)</f>
        <v>0.38230800327118758</v>
      </c>
      <c r="I41" s="301"/>
    </row>
    <row r="42" spans="2:9" ht="24.95" customHeight="1" thickBot="1">
      <c r="B42" s="457" t="s">
        <v>271</v>
      </c>
      <c r="C42" s="458"/>
      <c r="D42" s="188" t="s">
        <v>10</v>
      </c>
      <c r="E42" s="212"/>
      <c r="F42" s="212"/>
      <c r="G42" s="213"/>
      <c r="H42" s="280">
        <f>IF(G$190=0,0,100*G42/G$190)</f>
        <v>0</v>
      </c>
      <c r="I42" s="301"/>
    </row>
    <row r="43" spans="2:9" ht="24.95" customHeight="1" thickTop="1" thickBot="1">
      <c r="B43" s="273" t="s">
        <v>168</v>
      </c>
      <c r="C43" s="201"/>
      <c r="D43" s="202"/>
      <c r="E43" s="203"/>
      <c r="F43" s="204"/>
      <c r="G43" s="176">
        <f>SUM(G44)</f>
        <v>23832.609</v>
      </c>
      <c r="H43" s="263">
        <f>IF(G$190=0,0,100*G43/G$190)</f>
        <v>9.0457072336025135</v>
      </c>
      <c r="I43" s="301"/>
    </row>
    <row r="44" spans="2:9" ht="24.95" customHeight="1" thickTop="1">
      <c r="B44" s="274" t="s">
        <v>12</v>
      </c>
      <c r="C44" s="177" t="s">
        <v>13</v>
      </c>
      <c r="D44" s="205"/>
      <c r="E44" s="206"/>
      <c r="F44" s="207"/>
      <c r="G44" s="181">
        <f>SUM(G45:G46)</f>
        <v>23832.609</v>
      </c>
      <c r="H44" s="265">
        <f>IF(G$190=0,0,100*G44/G$190)</f>
        <v>9.0457072336025135</v>
      </c>
      <c r="I44" s="301"/>
    </row>
    <row r="45" spans="2:9" ht="24.95" customHeight="1">
      <c r="B45" s="498" t="s">
        <v>264</v>
      </c>
      <c r="C45" s="499"/>
      <c r="D45" s="182" t="s">
        <v>9</v>
      </c>
      <c r="E45" s="185">
        <v>192</v>
      </c>
      <c r="F45" s="185">
        <v>86.33</v>
      </c>
      <c r="G45" s="213">
        <f>E45*F45</f>
        <v>16575.36</v>
      </c>
      <c r="H45" s="277">
        <f>IF(G$190=0,0,100*G45/G$190)</f>
        <v>6.2912060467893278</v>
      </c>
      <c r="I45" s="301"/>
    </row>
    <row r="46" spans="2:9" ht="24.95" customHeight="1" thickBot="1">
      <c r="B46" s="504" t="s">
        <v>265</v>
      </c>
      <c r="C46" s="505"/>
      <c r="D46" s="219" t="s">
        <v>10</v>
      </c>
      <c r="E46" s="220">
        <v>15.3</v>
      </c>
      <c r="F46" s="220">
        <v>474.33</v>
      </c>
      <c r="G46" s="213">
        <f>E46*F46</f>
        <v>7257.2489999999998</v>
      </c>
      <c r="H46" s="277">
        <f>IF(G$190=0,0,100*G46/G$190)</f>
        <v>2.7545011868131857</v>
      </c>
      <c r="I46" s="301"/>
    </row>
    <row r="47" spans="2:9" ht="24.95" customHeight="1" thickTop="1" thickBot="1">
      <c r="B47" s="273" t="s">
        <v>169</v>
      </c>
      <c r="C47" s="201"/>
      <c r="D47" s="202"/>
      <c r="E47" s="203"/>
      <c r="F47" s="204"/>
      <c r="G47" s="176">
        <f>SUM(G48+G55+G58+G62+G64+G66)</f>
        <v>56437.26</v>
      </c>
      <c r="H47" s="263">
        <f>IF(G$190=0,0,100*G47/G$190)</f>
        <v>21.420857910550446</v>
      </c>
      <c r="I47" s="301"/>
    </row>
    <row r="48" spans="2:9" ht="24.95" customHeight="1" thickTop="1">
      <c r="B48" s="274" t="s">
        <v>46</v>
      </c>
      <c r="C48" s="177" t="s">
        <v>93</v>
      </c>
      <c r="D48" s="205"/>
      <c r="E48" s="206"/>
      <c r="F48" s="207"/>
      <c r="G48" s="181">
        <f>SUM(G49:G53)</f>
        <v>24765.002</v>
      </c>
      <c r="H48" s="265">
        <f>IF(G$190=0,0,100*G48/G$190)</f>
        <v>9.399598580733679</v>
      </c>
      <c r="I48" s="301"/>
    </row>
    <row r="49" spans="2:11" ht="24.95" customHeight="1">
      <c r="B49" s="498" t="s">
        <v>279</v>
      </c>
      <c r="C49" s="499"/>
      <c r="D49" s="182" t="s">
        <v>9</v>
      </c>
      <c r="E49" s="185">
        <v>268</v>
      </c>
      <c r="F49" s="185">
        <v>69.06</v>
      </c>
      <c r="G49" s="213">
        <f t="shared" ref="G49:G53" si="1">E49*F49</f>
        <v>18508.080000000002</v>
      </c>
      <c r="H49" s="277">
        <f>IF(G$190=0,0,100*G49/G$190)</f>
        <v>7.0247732061602663</v>
      </c>
      <c r="I49" s="301"/>
    </row>
    <row r="50" spans="2:11" ht="24.95" customHeight="1">
      <c r="B50" s="266" t="s">
        <v>272</v>
      </c>
      <c r="C50" s="456"/>
      <c r="D50" s="182" t="s">
        <v>9</v>
      </c>
      <c r="E50" s="185">
        <v>12</v>
      </c>
      <c r="F50" s="185">
        <v>105.93</v>
      </c>
      <c r="G50" s="213">
        <f t="shared" ref="G50" si="2">E50*F50</f>
        <v>1271.1600000000001</v>
      </c>
      <c r="H50" s="277">
        <f>IF(G$190=0,0,100*G50/G$190)</f>
        <v>0.48247093749014941</v>
      </c>
      <c r="I50" s="301"/>
    </row>
    <row r="51" spans="2:11" ht="24.95" customHeight="1">
      <c r="B51" s="498" t="s">
        <v>242</v>
      </c>
      <c r="C51" s="499"/>
      <c r="D51" s="182" t="s">
        <v>10</v>
      </c>
      <c r="E51" s="185">
        <v>3.6</v>
      </c>
      <c r="F51" s="185">
        <v>955.19</v>
      </c>
      <c r="G51" s="213">
        <f t="shared" si="1"/>
        <v>3438.6840000000002</v>
      </c>
      <c r="H51" s="277">
        <f>IF(G$190=0,0,100*G51/G$190)</f>
        <v>1.3051583539541654</v>
      </c>
      <c r="I51" s="301"/>
    </row>
    <row r="52" spans="2:11" ht="24.95" customHeight="1">
      <c r="B52" s="498" t="s">
        <v>94</v>
      </c>
      <c r="C52" s="499"/>
      <c r="D52" s="182" t="s">
        <v>10</v>
      </c>
      <c r="E52" s="185">
        <v>1.08</v>
      </c>
      <c r="F52" s="185">
        <v>632.71</v>
      </c>
      <c r="G52" s="213">
        <f t="shared" si="1"/>
        <v>683.32680000000005</v>
      </c>
      <c r="H52" s="277">
        <f>IF(G$190=0,0,100*G52/G$190)</f>
        <v>0.25935784779897403</v>
      </c>
      <c r="I52" s="301"/>
    </row>
    <row r="53" spans="2:11" ht="24.95" customHeight="1">
      <c r="B53" s="502" t="s">
        <v>247</v>
      </c>
      <c r="C53" s="503"/>
      <c r="D53" s="222" t="s">
        <v>10</v>
      </c>
      <c r="E53" s="215">
        <v>0.92</v>
      </c>
      <c r="F53" s="215">
        <v>938.86</v>
      </c>
      <c r="G53" s="216">
        <f t="shared" si="1"/>
        <v>863.75120000000004</v>
      </c>
      <c r="H53" s="278">
        <f>IF(G$190=0,0,100*G53/G$190)</f>
        <v>0.32783823533012485</v>
      </c>
      <c r="I53" s="301"/>
    </row>
    <row r="54" spans="2:11" ht="24.95" customHeight="1">
      <c r="B54" s="270" t="s">
        <v>47</v>
      </c>
      <c r="C54" s="217" t="s">
        <v>140</v>
      </c>
      <c r="D54" s="223"/>
      <c r="E54" s="224"/>
      <c r="F54" s="224"/>
      <c r="G54" s="195">
        <f>SUM(G55,G62)</f>
        <v>31672.257999999998</v>
      </c>
      <c r="H54" s="284">
        <f>IF(G$190=0,0,100*G54/G$190)</f>
        <v>12.021259329816766</v>
      </c>
      <c r="I54" s="301"/>
      <c r="K54" s="3" t="s">
        <v>0</v>
      </c>
    </row>
    <row r="55" spans="2:11" ht="24.95" customHeight="1">
      <c r="B55" s="270"/>
      <c r="C55" s="217" t="s">
        <v>14</v>
      </c>
      <c r="D55" s="223"/>
      <c r="E55" s="224"/>
      <c r="F55" s="224"/>
      <c r="G55" s="195">
        <f>SUM(G56:G57)</f>
        <v>25385.957999999999</v>
      </c>
      <c r="H55" s="285">
        <f>IF(G$190=0,0,100*G55/G$190)</f>
        <v>9.635283485435</v>
      </c>
      <c r="I55" s="301"/>
    </row>
    <row r="56" spans="2:11" ht="24.95" customHeight="1">
      <c r="B56" s="496" t="s">
        <v>273</v>
      </c>
      <c r="C56" s="497"/>
      <c r="D56" s="196" t="s">
        <v>9</v>
      </c>
      <c r="E56" s="199">
        <v>25.65</v>
      </c>
      <c r="F56" s="199">
        <v>898.04</v>
      </c>
      <c r="G56" s="210">
        <f t="shared" ref="G56:G57" si="3">E56*F56</f>
        <v>23034.725999999999</v>
      </c>
      <c r="H56" s="267">
        <f>IF(G$190=0,0,100*G56/G$190)</f>
        <v>8.7428693854815425</v>
      </c>
      <c r="I56" s="301"/>
    </row>
    <row r="57" spans="2:11" ht="24.95" customHeight="1">
      <c r="B57" s="498" t="s">
        <v>251</v>
      </c>
      <c r="C57" s="499"/>
      <c r="D57" s="182" t="s">
        <v>9</v>
      </c>
      <c r="E57" s="185">
        <v>2.4</v>
      </c>
      <c r="F57" s="185">
        <v>979.68</v>
      </c>
      <c r="G57" s="213">
        <f t="shared" si="3"/>
        <v>2351.232</v>
      </c>
      <c r="H57" s="277">
        <f>IF(G$190=0,0,100*G57/G$190)</f>
        <v>0.89241409995345888</v>
      </c>
      <c r="I57" s="301"/>
    </row>
    <row r="58" spans="2:11" ht="24.95" customHeight="1">
      <c r="B58" s="287"/>
      <c r="C58" s="217" t="s">
        <v>16</v>
      </c>
      <c r="D58" s="192"/>
      <c r="E58" s="225"/>
      <c r="F58" s="225"/>
      <c r="G58" s="195">
        <f>SUM(G59:G61)</f>
        <v>0</v>
      </c>
      <c r="H58" s="285">
        <f>IF(G$190=0,0,100*G58/G$190)</f>
        <v>0</v>
      </c>
      <c r="I58" s="301"/>
    </row>
    <row r="59" spans="2:11" ht="24.95" customHeight="1">
      <c r="B59" s="496" t="s">
        <v>250</v>
      </c>
      <c r="C59" s="497"/>
      <c r="D59" s="196" t="s">
        <v>9</v>
      </c>
      <c r="E59" s="199"/>
      <c r="F59" s="199"/>
      <c r="G59" s="210">
        <f t="shared" ref="G59:G61" si="4">E59*F59</f>
        <v>0</v>
      </c>
      <c r="H59" s="267">
        <f>IF(G$190=0,0,100*G59/G$190)</f>
        <v>0</v>
      </c>
      <c r="I59" s="301"/>
    </row>
    <row r="60" spans="2:11" ht="24.95" customHeight="1">
      <c r="B60" s="498" t="s">
        <v>253</v>
      </c>
      <c r="C60" s="499"/>
      <c r="D60" s="182" t="s">
        <v>15</v>
      </c>
      <c r="E60" s="185"/>
      <c r="F60" s="185"/>
      <c r="G60" s="213">
        <f t="shared" si="4"/>
        <v>0</v>
      </c>
      <c r="H60" s="277">
        <f>IF(G$190=0,0,100*G60/G$190)</f>
        <v>0</v>
      </c>
      <c r="I60" s="301"/>
    </row>
    <row r="61" spans="2:11" ht="24.95" customHeight="1">
      <c r="B61" s="498" t="s">
        <v>252</v>
      </c>
      <c r="C61" s="499"/>
      <c r="D61" s="182" t="s">
        <v>9</v>
      </c>
      <c r="E61" s="185"/>
      <c r="F61" s="185"/>
      <c r="G61" s="213">
        <f t="shared" si="4"/>
        <v>0</v>
      </c>
      <c r="H61" s="277">
        <f>IF(G$190=0,0,100*G61/G$190)</f>
        <v>0</v>
      </c>
      <c r="I61" s="301"/>
    </row>
    <row r="62" spans="2:11" ht="24.95" customHeight="1">
      <c r="B62" s="270" t="s">
        <v>48</v>
      </c>
      <c r="C62" s="217" t="s">
        <v>141</v>
      </c>
      <c r="D62" s="223"/>
      <c r="E62" s="224"/>
      <c r="F62" s="224"/>
      <c r="G62" s="195">
        <f>SUM(G63:G63)</f>
        <v>6286.3</v>
      </c>
      <c r="H62" s="285">
        <f>IF(G$190=0,0,100*G62/G$190)</f>
        <v>2.385975844381766</v>
      </c>
      <c r="I62" s="301"/>
    </row>
    <row r="63" spans="2:11" ht="24.95" customHeight="1">
      <c r="B63" s="286"/>
      <c r="C63" s="221" t="s">
        <v>254</v>
      </c>
      <c r="D63" s="222" t="s">
        <v>17</v>
      </c>
      <c r="E63" s="200">
        <v>10</v>
      </c>
      <c r="F63" s="215">
        <v>628.63</v>
      </c>
      <c r="G63" s="216">
        <f>E63*F63</f>
        <v>6286.3</v>
      </c>
      <c r="H63" s="278">
        <f>IF(G$190=0,0,100*G63/G$190)</f>
        <v>2.385975844381766</v>
      </c>
      <c r="I63" s="301"/>
    </row>
    <row r="64" spans="2:11" ht="24.95" customHeight="1">
      <c r="B64" s="279" t="s">
        <v>49</v>
      </c>
      <c r="C64" s="217" t="s">
        <v>92</v>
      </c>
      <c r="D64" s="192"/>
      <c r="E64" s="225"/>
      <c r="F64" s="225"/>
      <c r="G64" s="229">
        <f>SUM(G65:G65)</f>
        <v>0</v>
      </c>
      <c r="H64" s="271">
        <f>IF(G$190=0,0,100*G64/G$190)</f>
        <v>0</v>
      </c>
      <c r="I64" s="301"/>
    </row>
    <row r="65" spans="2:9" ht="24.95" customHeight="1">
      <c r="B65" s="275"/>
      <c r="C65" s="208" t="s">
        <v>95</v>
      </c>
      <c r="D65" s="196" t="s">
        <v>96</v>
      </c>
      <c r="E65" s="230"/>
      <c r="F65" s="231"/>
      <c r="G65" s="232"/>
      <c r="H65" s="267">
        <f>IF(G$190=0,0,100*G65/G$190)</f>
        <v>0</v>
      </c>
      <c r="I65" s="301"/>
    </row>
    <row r="66" spans="2:9" ht="24.95" customHeight="1">
      <c r="B66" s="279" t="s">
        <v>50</v>
      </c>
      <c r="C66" s="217" t="s">
        <v>142</v>
      </c>
      <c r="D66" s="192"/>
      <c r="E66" s="225"/>
      <c r="F66" s="225"/>
      <c r="G66" s="229">
        <f>SUM(G67:G68)</f>
        <v>0</v>
      </c>
      <c r="H66" s="271">
        <f>IF(G$190=0,0,100*G66/G$190)</f>
        <v>0</v>
      </c>
      <c r="I66" s="301"/>
    </row>
    <row r="67" spans="2:9" ht="24.95" customHeight="1">
      <c r="B67" s="266"/>
      <c r="C67" s="211" t="s">
        <v>269</v>
      </c>
      <c r="D67" s="182" t="s">
        <v>9</v>
      </c>
      <c r="E67" s="185"/>
      <c r="F67" s="185"/>
      <c r="G67" s="213">
        <f t="shared" ref="G67:G68" si="5">E67*F67</f>
        <v>0</v>
      </c>
      <c r="H67" s="277">
        <f>IF(G$190=0,0,100*G67/G$190)</f>
        <v>0</v>
      </c>
      <c r="I67" s="301"/>
    </row>
    <row r="68" spans="2:9" ht="24.95" customHeight="1" thickBot="1">
      <c r="B68" s="288"/>
      <c r="C68" s="233"/>
      <c r="D68" s="219"/>
      <c r="E68" s="220"/>
      <c r="F68" s="220"/>
      <c r="G68" s="213">
        <f t="shared" si="5"/>
        <v>0</v>
      </c>
      <c r="H68" s="278">
        <f>IF(G$190=0,0,100*G68/G$190)</f>
        <v>0</v>
      </c>
      <c r="I68" s="301"/>
    </row>
    <row r="69" spans="2:9" ht="24.95" customHeight="1" thickTop="1" thickBot="1">
      <c r="B69" s="262" t="s">
        <v>170</v>
      </c>
      <c r="C69" s="201"/>
      <c r="D69" s="234"/>
      <c r="E69" s="175"/>
      <c r="F69" s="175"/>
      <c r="G69" s="176">
        <f>SUM(G70+G76+G80)</f>
        <v>27664.690000000002</v>
      </c>
      <c r="H69" s="263">
        <f>IF(G$190=0,0,100*G69/G$190)</f>
        <v>10.500180087222978</v>
      </c>
      <c r="I69" s="301"/>
    </row>
    <row r="70" spans="2:9" ht="24.95" customHeight="1" thickTop="1">
      <c r="B70" s="264" t="s">
        <v>51</v>
      </c>
      <c r="C70" s="177" t="s">
        <v>97</v>
      </c>
      <c r="D70" s="235"/>
      <c r="E70" s="180"/>
      <c r="F70" s="180"/>
      <c r="G70" s="181">
        <f>SUM(G71:G75)</f>
        <v>27386.100000000002</v>
      </c>
      <c r="H70" s="265">
        <f>IF(G$190=0,0,100*G70/G$190)</f>
        <v>10.394440779444743</v>
      </c>
      <c r="I70" s="301"/>
    </row>
    <row r="71" spans="2:9" ht="24.95" customHeight="1">
      <c r="B71" s="275"/>
      <c r="C71" s="208" t="s">
        <v>98</v>
      </c>
      <c r="D71" s="196" t="s">
        <v>9</v>
      </c>
      <c r="E71" s="199">
        <v>186</v>
      </c>
      <c r="F71" s="199">
        <v>49.19</v>
      </c>
      <c r="G71" s="210">
        <f>E71*F71</f>
        <v>9149.34</v>
      </c>
      <c r="H71" s="267">
        <f>IF(G$190=0,0,100*G71/G$190)</f>
        <v>3.4726475402121864</v>
      </c>
      <c r="I71" s="301"/>
    </row>
    <row r="72" spans="2:9" ht="24.95" customHeight="1">
      <c r="B72" s="276"/>
      <c r="C72" s="211" t="s">
        <v>266</v>
      </c>
      <c r="D72" s="182" t="s">
        <v>9</v>
      </c>
      <c r="E72" s="185">
        <v>186</v>
      </c>
      <c r="F72" s="185">
        <v>79.19</v>
      </c>
      <c r="G72" s="213">
        <f>E72*F72</f>
        <v>14729.34</v>
      </c>
      <c r="H72" s="277">
        <f>IF(G$190=0,0,100*G72/G$190)</f>
        <v>5.5905460197073191</v>
      </c>
      <c r="I72" s="301"/>
    </row>
    <row r="73" spans="2:9" ht="24.95" customHeight="1">
      <c r="B73" s="266"/>
      <c r="C73" s="211" t="s">
        <v>256</v>
      </c>
      <c r="D73" s="182" t="s">
        <v>221</v>
      </c>
      <c r="E73" s="185">
        <v>76</v>
      </c>
      <c r="F73" s="185">
        <v>41.52</v>
      </c>
      <c r="G73" s="213">
        <f>E73*F73</f>
        <v>3155.5200000000004</v>
      </c>
      <c r="H73" s="277">
        <f>IF(G$190=0,0,100*G73/G$190)</f>
        <v>1.1976829767054629</v>
      </c>
      <c r="I73" s="301"/>
    </row>
    <row r="74" spans="2:9" ht="24.95" customHeight="1">
      <c r="B74" s="268"/>
      <c r="C74" s="221" t="s">
        <v>255</v>
      </c>
      <c r="D74" s="226" t="s">
        <v>221</v>
      </c>
      <c r="E74" s="227">
        <v>15</v>
      </c>
      <c r="F74" s="227">
        <v>23.46</v>
      </c>
      <c r="G74" s="216">
        <f>E74*F74</f>
        <v>351.90000000000003</v>
      </c>
      <c r="H74" s="278">
        <f>IF(G$190=0,0,100*G74/G$190)</f>
        <v>0.13356424281977372</v>
      </c>
      <c r="I74" s="301"/>
    </row>
    <row r="75" spans="2:9" ht="24.95" customHeight="1">
      <c r="B75" s="286"/>
      <c r="C75" s="221"/>
      <c r="D75" s="226"/>
      <c r="E75" s="227"/>
      <c r="F75" s="227"/>
      <c r="G75" s="216"/>
      <c r="H75" s="278"/>
      <c r="I75" s="301"/>
    </row>
    <row r="76" spans="2:9" ht="24.95" customHeight="1">
      <c r="B76" s="279" t="s">
        <v>99</v>
      </c>
      <c r="C76" s="236"/>
      <c r="D76" s="192"/>
      <c r="E76" s="225"/>
      <c r="F76" s="225"/>
      <c r="G76" s="195">
        <f>SUM(G77:G79)</f>
        <v>278.58999999999997</v>
      </c>
      <c r="H76" s="285">
        <f>IF(G$190=0,0,100*G76/G$190)</f>
        <v>0.10573930777823459</v>
      </c>
      <c r="I76" s="301"/>
    </row>
    <row r="77" spans="2:9" ht="24.95" customHeight="1">
      <c r="B77" s="275"/>
      <c r="C77" s="208" t="s">
        <v>100</v>
      </c>
      <c r="D77" s="196" t="s">
        <v>9</v>
      </c>
      <c r="E77" s="199"/>
      <c r="F77" s="199"/>
      <c r="G77" s="210">
        <f t="shared" ref="G77:G79" si="6">E77*F77</f>
        <v>0</v>
      </c>
      <c r="H77" s="267">
        <f>IF(G$190=0,0,100*G77/G$190)</f>
        <v>0</v>
      </c>
      <c r="I77" s="301"/>
    </row>
    <row r="78" spans="2:9" ht="24.95" customHeight="1">
      <c r="B78" s="276"/>
      <c r="C78" s="211" t="s">
        <v>101</v>
      </c>
      <c r="D78" s="182" t="s">
        <v>9</v>
      </c>
      <c r="E78" s="185"/>
      <c r="F78" s="185"/>
      <c r="G78" s="213">
        <f t="shared" si="6"/>
        <v>0</v>
      </c>
      <c r="H78" s="277">
        <f>IF(G$190=0,0,100*G78/G$190)</f>
        <v>0</v>
      </c>
      <c r="I78" s="301"/>
    </row>
    <row r="79" spans="2:9" ht="24.95" customHeight="1">
      <c r="B79" s="276"/>
      <c r="C79" s="211" t="s">
        <v>81</v>
      </c>
      <c r="D79" s="182" t="s">
        <v>9</v>
      </c>
      <c r="E79" s="185">
        <v>6.5</v>
      </c>
      <c r="F79" s="185">
        <v>42.86</v>
      </c>
      <c r="G79" s="213">
        <f t="shared" si="6"/>
        <v>278.58999999999997</v>
      </c>
      <c r="H79" s="277">
        <f>IF(G$190=0,0,100*G79/G$190)</f>
        <v>0.10573930777823459</v>
      </c>
      <c r="I79" s="301"/>
    </row>
    <row r="80" spans="2:9" ht="24.95" customHeight="1">
      <c r="B80" s="270"/>
      <c r="C80" s="191"/>
      <c r="D80" s="192"/>
      <c r="E80" s="225"/>
      <c r="F80" s="225"/>
      <c r="G80" s="195"/>
      <c r="H80" s="285"/>
      <c r="I80" s="301"/>
    </row>
    <row r="81" spans="2:9" ht="24.95" customHeight="1">
      <c r="B81" s="450"/>
      <c r="C81" s="221"/>
      <c r="D81" s="226"/>
      <c r="E81" s="227"/>
      <c r="F81" s="227"/>
      <c r="G81" s="216"/>
      <c r="H81" s="278"/>
      <c r="I81" s="301"/>
    </row>
    <row r="82" spans="2:9" ht="24.95" customHeight="1" thickBot="1">
      <c r="B82" s="275"/>
      <c r="C82" s="211"/>
      <c r="D82" s="182"/>
      <c r="E82" s="185"/>
      <c r="F82" s="185"/>
      <c r="G82" s="213"/>
      <c r="H82" s="277"/>
      <c r="I82" s="301"/>
    </row>
    <row r="83" spans="2:9" ht="24.95" customHeight="1" thickTop="1" thickBot="1">
      <c r="B83" s="262" t="s">
        <v>214</v>
      </c>
      <c r="C83" s="201"/>
      <c r="D83" s="173"/>
      <c r="E83" s="175"/>
      <c r="F83" s="175"/>
      <c r="G83" s="176">
        <f>SUM(G84+G88+G92+G97+G101)</f>
        <v>54265.378700000001</v>
      </c>
      <c r="H83" s="263">
        <f>IF(G$190=0,0,100*G83/G$190)</f>
        <v>20.5965166734691</v>
      </c>
      <c r="I83" s="301"/>
    </row>
    <row r="84" spans="2:9" ht="24.95" customHeight="1" thickTop="1">
      <c r="B84" s="264" t="s">
        <v>103</v>
      </c>
      <c r="C84" s="177" t="s">
        <v>104</v>
      </c>
      <c r="D84" s="178"/>
      <c r="E84" s="180"/>
      <c r="F84" s="180"/>
      <c r="G84" s="181">
        <f>SUM(G85:G87)</f>
        <v>17100.126700000001</v>
      </c>
      <c r="H84" s="265">
        <f>IF(G$190=0,0,100*G84/G$190)</f>
        <v>6.4903821392659733</v>
      </c>
      <c r="I84" s="301"/>
    </row>
    <row r="85" spans="2:9" ht="24.95" customHeight="1">
      <c r="B85" s="275"/>
      <c r="C85" s="208" t="s">
        <v>105</v>
      </c>
      <c r="D85" s="196" t="s">
        <v>9</v>
      </c>
      <c r="E85" s="199"/>
      <c r="F85" s="199"/>
      <c r="G85" s="210">
        <f t="shared" ref="G85:G87" si="7">E85*F85</f>
        <v>0</v>
      </c>
      <c r="H85" s="267">
        <f>IF(G$190=0,0,100*G85/G$190)</f>
        <v>0</v>
      </c>
      <c r="I85" s="301"/>
    </row>
    <row r="86" spans="2:9" ht="24.95" customHeight="1">
      <c r="B86" s="276"/>
      <c r="C86" s="211" t="s">
        <v>106</v>
      </c>
      <c r="D86" s="182" t="s">
        <v>9</v>
      </c>
      <c r="E86" s="185">
        <v>408.41</v>
      </c>
      <c r="F86" s="185">
        <v>28.57</v>
      </c>
      <c r="G86" s="213">
        <f t="shared" si="7"/>
        <v>11668.273700000002</v>
      </c>
      <c r="H86" s="277">
        <f>IF(G$190=0,0,100*G86/G$190)</f>
        <v>4.428713105298038</v>
      </c>
      <c r="I86" s="301"/>
    </row>
    <row r="87" spans="2:9" ht="24.95" customHeight="1">
      <c r="B87" s="276"/>
      <c r="C87" s="211" t="s">
        <v>107</v>
      </c>
      <c r="D87" s="182" t="s">
        <v>9</v>
      </c>
      <c r="E87" s="185">
        <v>408.41</v>
      </c>
      <c r="F87" s="185">
        <v>13.3</v>
      </c>
      <c r="G87" s="213">
        <f t="shared" si="7"/>
        <v>5431.853000000001</v>
      </c>
      <c r="H87" s="277">
        <f>IF(G$190=0,0,100*G87/G$190)</f>
        <v>2.0616690339679349</v>
      </c>
      <c r="I87" s="301"/>
    </row>
    <row r="88" spans="2:9" ht="24.95" customHeight="1">
      <c r="B88" s="279" t="s">
        <v>19</v>
      </c>
      <c r="C88" s="217" t="s">
        <v>20</v>
      </c>
      <c r="D88" s="223"/>
      <c r="E88" s="224"/>
      <c r="F88" s="224"/>
      <c r="G88" s="195">
        <f>SUM(G89:G91)</f>
        <v>9040.4970000000012</v>
      </c>
      <c r="H88" s="285">
        <f>IF(G$190=0,0,100*G88/G$190)</f>
        <v>3.4313359946559703</v>
      </c>
      <c r="I88" s="301"/>
    </row>
    <row r="89" spans="2:9" ht="24.95" customHeight="1">
      <c r="B89" s="275"/>
      <c r="C89" s="208" t="s">
        <v>292</v>
      </c>
      <c r="D89" s="238" t="s">
        <v>9</v>
      </c>
      <c r="E89" s="209">
        <v>97</v>
      </c>
      <c r="F89" s="209">
        <v>81.31</v>
      </c>
      <c r="G89" s="210">
        <f>E89*F89</f>
        <v>7887.0700000000006</v>
      </c>
      <c r="H89" s="267">
        <f>IF(G$190=0,0,100*G89/G$190)</f>
        <v>2.9935508173246741</v>
      </c>
      <c r="I89" s="301"/>
    </row>
    <row r="90" spans="2:9" ht="24.95" customHeight="1">
      <c r="B90" s="276"/>
      <c r="C90" s="211"/>
      <c r="D90" s="239"/>
      <c r="E90" s="212"/>
      <c r="F90" s="212"/>
      <c r="G90" s="213"/>
      <c r="H90" s="277">
        <f>IF(G$190=0,0,100*G90/G$190)</f>
        <v>0</v>
      </c>
      <c r="I90" s="301"/>
    </row>
    <row r="91" spans="2:9" ht="24.95" customHeight="1">
      <c r="B91" s="276"/>
      <c r="C91" s="211" t="s">
        <v>108</v>
      </c>
      <c r="D91" s="239" t="s">
        <v>9</v>
      </c>
      <c r="E91" s="212">
        <v>108.1</v>
      </c>
      <c r="F91" s="212">
        <v>10.67</v>
      </c>
      <c r="G91" s="213">
        <f>E91*F91</f>
        <v>1153.4269999999999</v>
      </c>
      <c r="H91" s="277">
        <f>IF(G$190=0,0,100*G91/G$190)</f>
        <v>0.43778517733129618</v>
      </c>
      <c r="I91" s="301"/>
    </row>
    <row r="92" spans="2:9" ht="24.95" customHeight="1">
      <c r="B92" s="270" t="s">
        <v>21</v>
      </c>
      <c r="C92" s="191" t="s">
        <v>111</v>
      </c>
      <c r="D92" s="192"/>
      <c r="E92" s="225"/>
      <c r="F92" s="225"/>
      <c r="G92" s="195">
        <f>SUM(G93:G96)</f>
        <v>11777.008000000002</v>
      </c>
      <c r="H92" s="285">
        <f>IF(G$190=0,0,100*G92/G$190)</f>
        <v>4.4699833935845916</v>
      </c>
      <c r="I92" s="301"/>
    </row>
    <row r="93" spans="2:9" ht="24.95" customHeight="1">
      <c r="B93" s="275"/>
      <c r="C93" s="208" t="s">
        <v>105</v>
      </c>
      <c r="D93" s="196" t="s">
        <v>9</v>
      </c>
      <c r="E93" s="199"/>
      <c r="F93" s="199"/>
      <c r="G93" s="240"/>
      <c r="H93" s="267">
        <f>IF(G$190=0,0,100*G93/G$190)</f>
        <v>0</v>
      </c>
      <c r="I93" s="301"/>
    </row>
    <row r="94" spans="2:9" ht="24.95" customHeight="1">
      <c r="B94" s="276"/>
      <c r="C94" s="211" t="s">
        <v>106</v>
      </c>
      <c r="D94" s="182" t="s">
        <v>9</v>
      </c>
      <c r="E94" s="199">
        <v>206.4</v>
      </c>
      <c r="F94" s="185">
        <v>28.57</v>
      </c>
      <c r="G94" s="241">
        <f t="shared" ref="G94" si="8">E94*F94</f>
        <v>5896.848</v>
      </c>
      <c r="H94" s="267">
        <f>IF(G$190=0,0,100*G94/G$190)</f>
        <v>2.2381586761673686</v>
      </c>
      <c r="I94" s="301"/>
    </row>
    <row r="95" spans="2:9" ht="24.95" customHeight="1">
      <c r="B95" s="276"/>
      <c r="C95" s="186" t="s">
        <v>107</v>
      </c>
      <c r="D95" s="182" t="s">
        <v>9</v>
      </c>
      <c r="E95" s="199">
        <v>206.4</v>
      </c>
      <c r="F95" s="185">
        <v>13.3</v>
      </c>
      <c r="G95" s="241">
        <f t="shared" ref="G95:G96" si="9">E95*F95</f>
        <v>2745.1200000000003</v>
      </c>
      <c r="H95" s="267">
        <f>IF(G$190=0,0,100*G95/G$190)</f>
        <v>1.0419149595038855</v>
      </c>
      <c r="I95" s="451"/>
    </row>
    <row r="96" spans="2:9" ht="24.95" customHeight="1">
      <c r="B96" s="276"/>
      <c r="C96" s="211" t="s">
        <v>260</v>
      </c>
      <c r="D96" s="182" t="s">
        <v>9</v>
      </c>
      <c r="E96" s="228">
        <v>32</v>
      </c>
      <c r="F96" s="228">
        <v>97.97</v>
      </c>
      <c r="G96" s="241">
        <f t="shared" si="9"/>
        <v>3135.04</v>
      </c>
      <c r="H96" s="267">
        <f>IF(G$190=0,0,100*G96/G$190)</f>
        <v>1.1899097579133373</v>
      </c>
      <c r="I96" s="301"/>
    </row>
    <row r="97" spans="2:9" ht="24.95" customHeight="1">
      <c r="B97" s="270" t="s">
        <v>22</v>
      </c>
      <c r="C97" s="191" t="s">
        <v>23</v>
      </c>
      <c r="D97" s="192"/>
      <c r="E97" s="225"/>
      <c r="F97" s="225"/>
      <c r="G97" s="195">
        <f>SUM(G98:G100)</f>
        <v>7787.8200000000006</v>
      </c>
      <c r="H97" s="285">
        <f>IF(G$190=0,0,100*G97/G$190)</f>
        <v>2.9558803112153744</v>
      </c>
      <c r="I97" s="301"/>
    </row>
    <row r="98" spans="2:9" ht="24.95" customHeight="1">
      <c r="B98" s="276"/>
      <c r="C98" s="211" t="s">
        <v>261</v>
      </c>
      <c r="D98" s="182" t="s">
        <v>9</v>
      </c>
      <c r="E98" s="185"/>
      <c r="F98" s="199"/>
      <c r="G98" s="241">
        <f>E98*F98</f>
        <v>0</v>
      </c>
      <c r="H98" s="277">
        <f>IF(G$190=0,0,100*G98/G$190)</f>
        <v>0</v>
      </c>
      <c r="I98" s="301"/>
    </row>
    <row r="99" spans="2:9" ht="24.95" customHeight="1">
      <c r="B99" s="276"/>
      <c r="C99" s="211" t="s">
        <v>262</v>
      </c>
      <c r="D99" s="182" t="s">
        <v>9</v>
      </c>
      <c r="E99" s="212">
        <v>186</v>
      </c>
      <c r="F99" s="185">
        <v>28.57</v>
      </c>
      <c r="G99" s="241">
        <f>E99*F99</f>
        <v>5314.02</v>
      </c>
      <c r="H99" s="277">
        <f>IF(G$190=0,0,100*G99/G$190)</f>
        <v>2.0169453186391983</v>
      </c>
      <c r="I99" s="301"/>
    </row>
    <row r="100" spans="2:9" ht="24.95" customHeight="1">
      <c r="B100" s="291"/>
      <c r="C100" s="211" t="s">
        <v>263</v>
      </c>
      <c r="D100" s="182" t="s">
        <v>9</v>
      </c>
      <c r="E100" s="215">
        <v>186</v>
      </c>
      <c r="F100" s="185">
        <v>13.3</v>
      </c>
      <c r="G100" s="216">
        <f>E100*F100</f>
        <v>2473.8000000000002</v>
      </c>
      <c r="H100" s="278">
        <f>IF(G$190=0,0,100*G100/G$190)</f>
        <v>0.93893499257617574</v>
      </c>
      <c r="I100" s="301"/>
    </row>
    <row r="101" spans="2:9" ht="24.95" customHeight="1">
      <c r="B101" s="270" t="s">
        <v>24</v>
      </c>
      <c r="C101" s="191" t="s">
        <v>25</v>
      </c>
      <c r="D101" s="192"/>
      <c r="E101" s="225"/>
      <c r="F101" s="225"/>
      <c r="G101" s="195">
        <f>SUM(G102:G106)</f>
        <v>8559.9269999999997</v>
      </c>
      <c r="H101" s="285">
        <f>IF(G$190=0,0,100*G101/G$190)</f>
        <v>3.2489348347471925</v>
      </c>
      <c r="I101" s="301"/>
    </row>
    <row r="102" spans="2:9" ht="24.95" customHeight="1">
      <c r="B102" s="275"/>
      <c r="C102" s="208" t="s">
        <v>274</v>
      </c>
      <c r="D102" s="196" t="s">
        <v>9</v>
      </c>
      <c r="E102" s="199">
        <v>342</v>
      </c>
      <c r="F102" s="199">
        <v>7.11</v>
      </c>
      <c r="G102" s="240">
        <f t="shared" ref="G102:G106" si="10">E102*F102</f>
        <v>2431.62</v>
      </c>
      <c r="H102" s="267">
        <f>IF(G$190=0,0,100*G102/G$190)</f>
        <v>0.92292550191934686</v>
      </c>
      <c r="I102" s="301"/>
    </row>
    <row r="103" spans="2:9" ht="24.95" customHeight="1">
      <c r="B103" s="276"/>
      <c r="C103" s="211" t="s">
        <v>113</v>
      </c>
      <c r="D103" s="182" t="s">
        <v>9</v>
      </c>
      <c r="E103" s="185">
        <v>342</v>
      </c>
      <c r="F103" s="185">
        <v>15.75</v>
      </c>
      <c r="G103" s="241">
        <f t="shared" si="10"/>
        <v>5386.5</v>
      </c>
      <c r="H103" s="277">
        <f>IF(G$190=0,0,100*G103/G$190)</f>
        <v>2.0444552257707049</v>
      </c>
      <c r="I103" s="301"/>
    </row>
    <row r="104" spans="2:9" ht="24.95" customHeight="1">
      <c r="B104" s="276"/>
      <c r="C104" s="211" t="s">
        <v>278</v>
      </c>
      <c r="D104" s="182" t="s">
        <v>9</v>
      </c>
      <c r="E104" s="185">
        <v>38.1</v>
      </c>
      <c r="F104" s="185">
        <v>19.47</v>
      </c>
      <c r="G104" s="241">
        <f t="shared" si="10"/>
        <v>741.80700000000002</v>
      </c>
      <c r="H104" s="277">
        <f>IF(G$190=0,0,100*G104/G$190)</f>
        <v>0.2815541070571409</v>
      </c>
      <c r="I104" s="301"/>
    </row>
    <row r="105" spans="2:9" ht="24.95" customHeight="1">
      <c r="B105" s="276"/>
      <c r="C105" s="211" t="s">
        <v>114</v>
      </c>
      <c r="D105" s="182" t="s">
        <v>9</v>
      </c>
      <c r="E105" s="185"/>
      <c r="F105" s="185"/>
      <c r="G105" s="241">
        <f t="shared" si="10"/>
        <v>0</v>
      </c>
      <c r="H105" s="277">
        <f>IF(G$190=0,0,100*G105/G$190)</f>
        <v>0</v>
      </c>
      <c r="I105" s="301"/>
    </row>
    <row r="106" spans="2:9" ht="24.95" customHeight="1" thickBot="1">
      <c r="B106" s="276"/>
      <c r="C106" s="3"/>
      <c r="D106" s="182"/>
      <c r="E106" s="185"/>
      <c r="F106" s="185"/>
      <c r="G106" s="241">
        <f t="shared" si="10"/>
        <v>0</v>
      </c>
      <c r="H106" s="277">
        <f>IF(G$190=0,0,100*G106/G$190)</f>
        <v>0</v>
      </c>
      <c r="I106" s="301"/>
    </row>
    <row r="107" spans="2:9" ht="24.95" customHeight="1" thickTop="1" thickBot="1">
      <c r="B107" s="262" t="s">
        <v>171</v>
      </c>
      <c r="C107" s="201"/>
      <c r="D107" s="234"/>
      <c r="E107" s="175"/>
      <c r="F107" s="175"/>
      <c r="G107" s="176">
        <f>SUM(G108+G111+G114+G117+G121+G125)</f>
        <v>18404.657999999999</v>
      </c>
      <c r="H107" s="263">
        <f>IF(G$190=0,0,100*G107/G$190)</f>
        <v>6.9855192103634298</v>
      </c>
      <c r="I107" s="301"/>
    </row>
    <row r="108" spans="2:9" ht="24.95" customHeight="1" thickTop="1">
      <c r="B108" s="264" t="s">
        <v>54</v>
      </c>
      <c r="C108" s="177" t="s">
        <v>112</v>
      </c>
      <c r="D108" s="178"/>
      <c r="E108" s="180"/>
      <c r="F108" s="180"/>
      <c r="G108" s="181">
        <f>SUM(G109:G110)</f>
        <v>0</v>
      </c>
      <c r="H108" s="265">
        <f>IF(G$190=0,0,100*G108/G$190)</f>
        <v>0</v>
      </c>
      <c r="I108" s="301"/>
    </row>
    <row r="109" spans="2:9" ht="24.95" customHeight="1">
      <c r="B109" s="275"/>
      <c r="C109" s="208" t="s">
        <v>115</v>
      </c>
      <c r="D109" s="196" t="s">
        <v>9</v>
      </c>
      <c r="E109" s="199"/>
      <c r="F109" s="199"/>
      <c r="G109" s="240">
        <f t="shared" ref="G109:G110" si="11">E109*F109</f>
        <v>0</v>
      </c>
      <c r="H109" s="267">
        <f>IF(G$190=0,0,100*G109/G$190)</f>
        <v>0</v>
      </c>
      <c r="I109" s="301"/>
    </row>
    <row r="110" spans="2:9" ht="24.95" customHeight="1">
      <c r="B110" s="266"/>
      <c r="C110" s="211" t="s">
        <v>116</v>
      </c>
      <c r="D110" s="182" t="s">
        <v>9</v>
      </c>
      <c r="E110" s="185"/>
      <c r="F110" s="185"/>
      <c r="G110" s="241">
        <f t="shared" si="11"/>
        <v>0</v>
      </c>
      <c r="H110" s="277">
        <f>IF(G$190=0,0,100*G110/G$190)</f>
        <v>0</v>
      </c>
      <c r="I110" s="301"/>
    </row>
    <row r="111" spans="2:9" ht="24.95" customHeight="1">
      <c r="B111" s="270" t="s">
        <v>55</v>
      </c>
      <c r="C111" s="217" t="s">
        <v>117</v>
      </c>
      <c r="D111" s="223"/>
      <c r="E111" s="224"/>
      <c r="F111" s="224"/>
      <c r="G111" s="195">
        <f>SUM(G112:G113)</f>
        <v>8158.5</v>
      </c>
      <c r="H111" s="285">
        <f>IF(G$190=0,0,100*G111/G$190)</f>
        <v>3.0965725349392548</v>
      </c>
      <c r="I111" s="301"/>
    </row>
    <row r="112" spans="2:9" ht="24.95" customHeight="1">
      <c r="B112" s="283"/>
      <c r="C112" s="208" t="s">
        <v>123</v>
      </c>
      <c r="D112" s="196" t="s">
        <v>9</v>
      </c>
      <c r="E112" s="209">
        <v>126</v>
      </c>
      <c r="F112" s="209">
        <v>60.18</v>
      </c>
      <c r="G112" s="240">
        <f>E112*F112</f>
        <v>7582.68</v>
      </c>
      <c r="H112" s="267">
        <f>IF(G$190=0,0,100*G112/G$190)</f>
        <v>2.8780190757165154</v>
      </c>
      <c r="I112" s="301"/>
    </row>
    <row r="113" spans="2:9" ht="24.95" customHeight="1">
      <c r="B113" s="289"/>
      <c r="C113" s="237" t="s">
        <v>108</v>
      </c>
      <c r="D113" s="222" t="s">
        <v>9</v>
      </c>
      <c r="E113" s="215">
        <v>126</v>
      </c>
      <c r="F113" s="215">
        <v>4.57</v>
      </c>
      <c r="G113" s="216">
        <f>E113*F113</f>
        <v>575.82000000000005</v>
      </c>
      <c r="H113" s="278">
        <f>IF(G$190=0,0,100*G113/G$190)</f>
        <v>0.21855345922273972</v>
      </c>
      <c r="I113" s="301"/>
    </row>
    <row r="114" spans="2:9" ht="24.95" customHeight="1">
      <c r="B114" s="270" t="s">
        <v>118</v>
      </c>
      <c r="C114" s="217" t="s">
        <v>119</v>
      </c>
      <c r="D114" s="192"/>
      <c r="E114" s="225"/>
      <c r="F114" s="225"/>
      <c r="G114" s="195">
        <f>G115+G116</f>
        <v>0</v>
      </c>
      <c r="H114" s="285">
        <f>IF(G$190=0,0,100*G114/G$190)</f>
        <v>0</v>
      </c>
      <c r="I114" s="301"/>
    </row>
    <row r="115" spans="2:9" ht="24.95" customHeight="1">
      <c r="B115" s="272"/>
      <c r="C115" s="208" t="s">
        <v>120</v>
      </c>
      <c r="D115" s="196" t="s">
        <v>9</v>
      </c>
      <c r="E115" s="199"/>
      <c r="F115" s="199"/>
      <c r="G115" s="240">
        <f>E115*F115</f>
        <v>0</v>
      </c>
      <c r="H115" s="267">
        <f>IF(G$190=0,0,100*G115/G$190)</f>
        <v>0</v>
      </c>
      <c r="I115" s="301"/>
    </row>
    <row r="116" spans="2:9" ht="24.95" customHeight="1">
      <c r="B116" s="289"/>
      <c r="C116" s="237"/>
      <c r="D116" s="222"/>
      <c r="E116" s="215"/>
      <c r="F116" s="215"/>
      <c r="G116" s="216">
        <f>E116*F116</f>
        <v>0</v>
      </c>
      <c r="H116" s="278">
        <f>IF(G$190=0,0,100*G116/G$190)</f>
        <v>0</v>
      </c>
      <c r="I116" s="301"/>
    </row>
    <row r="117" spans="2:9" ht="24.95" customHeight="1">
      <c r="B117" s="270" t="s">
        <v>121</v>
      </c>
      <c r="C117" s="217" t="s">
        <v>122</v>
      </c>
      <c r="D117" s="223"/>
      <c r="E117" s="224"/>
      <c r="F117" s="224"/>
      <c r="G117" s="195">
        <f>SUM(G118:G120)</f>
        <v>5652.5279999999993</v>
      </c>
      <c r="H117" s="285">
        <f>IF(G$190=0,0,100*G117/G$190)</f>
        <v>2.1454266051081836</v>
      </c>
      <c r="I117" s="301"/>
    </row>
    <row r="118" spans="2:9" ht="24.95" customHeight="1">
      <c r="B118" s="283"/>
      <c r="C118" s="208" t="s">
        <v>275</v>
      </c>
      <c r="D118" s="196" t="s">
        <v>9</v>
      </c>
      <c r="E118" s="209">
        <v>126</v>
      </c>
      <c r="F118" s="209">
        <v>22.65</v>
      </c>
      <c r="G118" s="240">
        <f>E118*F118</f>
        <v>2853.8999999999996</v>
      </c>
      <c r="H118" s="267">
        <f>IF(G$190=0,0,100*G118/G$190)</f>
        <v>1.0832025933030751</v>
      </c>
      <c r="I118" s="301"/>
    </row>
    <row r="119" spans="2:9" ht="24.95" customHeight="1">
      <c r="B119" s="276"/>
      <c r="C119" s="211" t="s">
        <v>276</v>
      </c>
      <c r="D119" s="182" t="s">
        <v>9</v>
      </c>
      <c r="E119" s="185">
        <v>126</v>
      </c>
      <c r="F119" s="185">
        <v>6.33</v>
      </c>
      <c r="G119" s="241">
        <f>E119*F119</f>
        <v>797.58</v>
      </c>
      <c r="H119" s="277">
        <f>IF(G$190=0,0,100*G119/G$190)</f>
        <v>0.30272284395622368</v>
      </c>
      <c r="I119" s="301"/>
    </row>
    <row r="120" spans="2:9" ht="24.95" customHeight="1">
      <c r="B120" s="289"/>
      <c r="C120" s="237" t="s">
        <v>235</v>
      </c>
      <c r="D120" s="222" t="s">
        <v>10</v>
      </c>
      <c r="E120" s="215">
        <v>5.16</v>
      </c>
      <c r="F120" s="209">
        <v>387.8</v>
      </c>
      <c r="G120" s="216">
        <f>E120*F120</f>
        <v>2001.048</v>
      </c>
      <c r="H120" s="278">
        <f>IF(G$190=0,0,100*G120/G$190)</f>
        <v>0.75950116784888466</v>
      </c>
      <c r="I120" s="301"/>
    </row>
    <row r="121" spans="2:9" ht="24.95" customHeight="1">
      <c r="B121" s="279" t="s">
        <v>58</v>
      </c>
      <c r="C121" s="217" t="s">
        <v>124</v>
      </c>
      <c r="D121" s="192"/>
      <c r="E121" s="225"/>
      <c r="F121" s="225"/>
      <c r="G121" s="195">
        <f>SUM(G122:G124)</f>
        <v>4593.63</v>
      </c>
      <c r="H121" s="285">
        <f>IF(G$190=0,0,100*G121/G$190)</f>
        <v>1.7435200703159908</v>
      </c>
      <c r="I121" s="301"/>
    </row>
    <row r="122" spans="2:9" ht="24.95" customHeight="1">
      <c r="B122" s="276"/>
      <c r="C122" s="211" t="s">
        <v>267</v>
      </c>
      <c r="D122" s="196" t="s">
        <v>221</v>
      </c>
      <c r="E122" s="185">
        <v>138</v>
      </c>
      <c r="F122" s="185">
        <v>27.1</v>
      </c>
      <c r="G122" s="241">
        <f t="shared" ref="G122:G123" si="12">E122*F122</f>
        <v>3739.8</v>
      </c>
      <c r="H122" s="277">
        <f>IF(G$190=0,0,100*G122/G$190)</f>
        <v>1.4194474433003401</v>
      </c>
      <c r="I122" s="301"/>
    </row>
    <row r="123" spans="2:9" ht="24.95" customHeight="1">
      <c r="B123" s="266"/>
      <c r="C123" s="211" t="s">
        <v>219</v>
      </c>
      <c r="D123" s="196" t="s">
        <v>221</v>
      </c>
      <c r="E123" s="185">
        <v>9</v>
      </c>
      <c r="F123" s="185">
        <v>94.87</v>
      </c>
      <c r="G123" s="241">
        <f t="shared" si="12"/>
        <v>853.83</v>
      </c>
      <c r="H123" s="277">
        <f>IF(G$190=0,0,100*G123/G$190)</f>
        <v>0.32407262701565043</v>
      </c>
      <c r="I123" s="301"/>
    </row>
    <row r="124" spans="2:9" ht="24.95" customHeight="1">
      <c r="B124" s="266"/>
      <c r="C124" s="211" t="s">
        <v>218</v>
      </c>
      <c r="D124" s="196" t="s">
        <v>221</v>
      </c>
      <c r="E124" s="185"/>
      <c r="F124" s="185"/>
      <c r="G124" s="241"/>
      <c r="H124" s="277"/>
      <c r="I124" s="301"/>
    </row>
    <row r="125" spans="2:9" ht="24.95" customHeight="1">
      <c r="B125" s="270" t="s">
        <v>125</v>
      </c>
      <c r="C125" s="217" t="s">
        <v>126</v>
      </c>
      <c r="D125" s="192"/>
      <c r="E125" s="225"/>
      <c r="F125" s="225"/>
      <c r="G125" s="195">
        <f>SUM(G126:G127)</f>
        <v>0</v>
      </c>
      <c r="H125" s="285">
        <f>IF(G$190=0,0,100*G125/G$190)</f>
        <v>0</v>
      </c>
      <c r="I125" s="301"/>
    </row>
    <row r="126" spans="2:9" ht="24.95" customHeight="1">
      <c r="B126" s="272"/>
      <c r="C126" s="208" t="s">
        <v>109</v>
      </c>
      <c r="D126" s="196" t="s">
        <v>9</v>
      </c>
      <c r="E126" s="199"/>
      <c r="F126" s="199"/>
      <c r="G126" s="240">
        <f t="shared" ref="G126:G127" si="13">E126*F126</f>
        <v>0</v>
      </c>
      <c r="H126" s="267">
        <f>IF(G$190=0,0,100*G126/G$190)</f>
        <v>0</v>
      </c>
      <c r="I126" s="301"/>
    </row>
    <row r="127" spans="2:9" ht="24.95" customHeight="1" thickBot="1">
      <c r="B127" s="266"/>
      <c r="C127" s="211" t="s">
        <v>110</v>
      </c>
      <c r="D127" s="182" t="s">
        <v>9</v>
      </c>
      <c r="E127" s="185"/>
      <c r="F127" s="185"/>
      <c r="G127" s="241">
        <f t="shared" si="13"/>
        <v>0</v>
      </c>
      <c r="H127" s="277">
        <f>IF(G$190=0,0,100*G127/G$190)</f>
        <v>0</v>
      </c>
      <c r="I127" s="301"/>
    </row>
    <row r="128" spans="2:9" ht="24.95" customHeight="1" thickTop="1" thickBot="1">
      <c r="B128" s="262" t="s">
        <v>172</v>
      </c>
      <c r="C128" s="201"/>
      <c r="D128" s="173"/>
      <c r="E128" s="204"/>
      <c r="F128" s="204"/>
      <c r="G128" s="176">
        <f>SUM(G129,G145,G153,G165,G174,G160)</f>
        <v>48447.920000000006</v>
      </c>
      <c r="H128" s="263">
        <f>IF(G$190=0,0,100*G128/G$190)</f>
        <v>18.388490340985996</v>
      </c>
      <c r="I128" s="301"/>
    </row>
    <row r="129" spans="2:10" ht="24.95" customHeight="1" thickTop="1">
      <c r="B129" s="264" t="s">
        <v>60</v>
      </c>
      <c r="C129" s="177" t="s">
        <v>174</v>
      </c>
      <c r="D129" s="178"/>
      <c r="E129" s="207"/>
      <c r="F129" s="207"/>
      <c r="G129" s="181">
        <f>SUM(G130:G144)</f>
        <v>31592.940000000002</v>
      </c>
      <c r="H129" s="265">
        <f>IF(G$190=0,0,100*G129/G$190)</f>
        <v>11.991154048168632</v>
      </c>
      <c r="I129" s="301"/>
    </row>
    <row r="130" spans="2:10" ht="24.95" customHeight="1">
      <c r="B130" s="275"/>
      <c r="C130" s="208" t="s">
        <v>127</v>
      </c>
      <c r="D130" s="196" t="s">
        <v>6</v>
      </c>
      <c r="E130" s="243"/>
      <c r="F130" s="198"/>
      <c r="G130" s="244"/>
      <c r="H130" s="267">
        <f>IF(G$190=0,0,100*G130/G$190)</f>
        <v>0</v>
      </c>
      <c r="I130" s="301"/>
    </row>
    <row r="131" spans="2:10" ht="24.95" customHeight="1">
      <c r="B131" s="276"/>
      <c r="C131" s="211" t="s">
        <v>128</v>
      </c>
      <c r="D131" s="182" t="s">
        <v>6</v>
      </c>
      <c r="E131" s="245"/>
      <c r="F131" s="184"/>
      <c r="G131" s="246">
        <v>4898.43</v>
      </c>
      <c r="H131" s="277">
        <f>IF(G$190=0,0,100*G131/G$190)</f>
        <v>1.859207428120671</v>
      </c>
      <c r="I131" s="301"/>
    </row>
    <row r="132" spans="2:10" ht="24.95" customHeight="1">
      <c r="B132" s="276"/>
      <c r="C132" s="211" t="s">
        <v>129</v>
      </c>
      <c r="D132" s="182" t="s">
        <v>6</v>
      </c>
      <c r="E132" s="245"/>
      <c r="F132" s="184"/>
      <c r="G132" s="246">
        <v>2908.44</v>
      </c>
      <c r="H132" s="277">
        <f>IF(G$190=0,0,100*G132/G$190)</f>
        <v>1.1039033429574954</v>
      </c>
      <c r="I132" s="301"/>
    </row>
    <row r="133" spans="2:10" ht="24.95" customHeight="1">
      <c r="B133" s="276"/>
      <c r="C133" s="211" t="s">
        <v>130</v>
      </c>
      <c r="D133" s="182" t="s">
        <v>6</v>
      </c>
      <c r="E133" s="245"/>
      <c r="F133" s="184"/>
      <c r="G133" s="246">
        <v>2668.62</v>
      </c>
      <c r="H133" s="277">
        <f>IF(G$190=0,0,100*G133/G$190)</f>
        <v>1.0128792545430649</v>
      </c>
      <c r="I133" s="301"/>
    </row>
    <row r="134" spans="2:10" ht="24.95" customHeight="1">
      <c r="B134" s="276"/>
      <c r="C134" s="211" t="s">
        <v>131</v>
      </c>
      <c r="D134" s="182" t="s">
        <v>6</v>
      </c>
      <c r="E134" s="245"/>
      <c r="F134" s="184"/>
      <c r="G134" s="246">
        <v>6860.86</v>
      </c>
      <c r="H134" s="277">
        <f>IF(G$190=0,0,100*G134/G$190)</f>
        <v>2.6040510684639746</v>
      </c>
      <c r="I134" s="301"/>
      <c r="J134" s="6"/>
    </row>
    <row r="135" spans="2:10" ht="24.95" customHeight="1">
      <c r="B135" s="276"/>
      <c r="C135" s="211" t="s">
        <v>132</v>
      </c>
      <c r="D135" s="182" t="s">
        <v>6</v>
      </c>
      <c r="E135" s="245"/>
      <c r="F135" s="184"/>
      <c r="G135" s="246">
        <v>5717.39</v>
      </c>
      <c r="H135" s="277">
        <f>IF(G$190=0,0,100*G135/G$190)</f>
        <v>2.1700450873979711</v>
      </c>
      <c r="I135" s="301"/>
    </row>
    <row r="136" spans="2:10" ht="24.95" customHeight="1">
      <c r="B136" s="276"/>
      <c r="C136" s="211" t="s">
        <v>133</v>
      </c>
      <c r="D136" s="182" t="s">
        <v>6</v>
      </c>
      <c r="E136" s="245"/>
      <c r="F136" s="184"/>
      <c r="G136" s="246"/>
      <c r="H136" s="277">
        <f>IF(G$190=0,0,100*G136/G$190)</f>
        <v>0</v>
      </c>
      <c r="I136" s="301"/>
    </row>
    <row r="137" spans="2:10" ht="24.95" customHeight="1">
      <c r="B137" s="276"/>
      <c r="C137" s="211" t="s">
        <v>134</v>
      </c>
      <c r="D137" s="182" t="s">
        <v>6</v>
      </c>
      <c r="E137" s="245"/>
      <c r="F137" s="184"/>
      <c r="G137" s="246"/>
      <c r="H137" s="277">
        <f>IF(G$190=0,0,100*G137/G$190)</f>
        <v>0</v>
      </c>
      <c r="I137" s="301"/>
    </row>
    <row r="138" spans="2:10" ht="24.95" customHeight="1">
      <c r="B138" s="266"/>
      <c r="C138" s="211" t="s">
        <v>287</v>
      </c>
      <c r="D138" s="182" t="s">
        <v>6</v>
      </c>
      <c r="E138" s="245"/>
      <c r="F138" s="184"/>
      <c r="G138" s="246">
        <v>4421.45</v>
      </c>
      <c r="H138" s="277">
        <f>IF(G$190=0,0,100*G138/G$190)</f>
        <v>1.6781688588107089</v>
      </c>
      <c r="I138" s="301"/>
    </row>
    <row r="139" spans="2:10" ht="24.95" customHeight="1">
      <c r="B139" s="266"/>
      <c r="C139" s="211" t="s">
        <v>135</v>
      </c>
      <c r="D139" s="182" t="s">
        <v>6</v>
      </c>
      <c r="E139" s="245"/>
      <c r="F139" s="184"/>
      <c r="G139" s="246"/>
      <c r="H139" s="277">
        <f>IF(G$190=0,0,100*G139/G$190)</f>
        <v>0</v>
      </c>
      <c r="I139" s="301"/>
    </row>
    <row r="140" spans="2:10" ht="24.95" customHeight="1">
      <c r="B140" s="276"/>
      <c r="C140" s="211" t="s">
        <v>136</v>
      </c>
      <c r="D140" s="182" t="s">
        <v>6</v>
      </c>
      <c r="E140" s="245"/>
      <c r="F140" s="184"/>
      <c r="G140" s="246"/>
      <c r="H140" s="277">
        <f>IF(G$190=0,0,100*G140/G$190)</f>
        <v>0</v>
      </c>
      <c r="I140" s="301"/>
    </row>
    <row r="141" spans="2:10" ht="24.95" customHeight="1">
      <c r="B141" s="276"/>
      <c r="C141" s="211" t="s">
        <v>137</v>
      </c>
      <c r="D141" s="182" t="s">
        <v>6</v>
      </c>
      <c r="E141" s="245"/>
      <c r="F141" s="184"/>
      <c r="G141" s="246"/>
      <c r="H141" s="277">
        <f>IF(G$190=0,0,100*G141/G$190)</f>
        <v>0</v>
      </c>
      <c r="I141" s="301"/>
    </row>
    <row r="142" spans="2:10" ht="24.95" customHeight="1">
      <c r="B142" s="266"/>
      <c r="C142" s="211" t="s">
        <v>138</v>
      </c>
      <c r="D142" s="182" t="s">
        <v>6</v>
      </c>
      <c r="E142" s="245"/>
      <c r="F142" s="184"/>
      <c r="G142" s="246">
        <v>1525.66</v>
      </c>
      <c r="H142" s="277">
        <f>IF(G$190=0,0,100*G142/G$190)</f>
        <v>0.57906684484346682</v>
      </c>
      <c r="I142" s="301"/>
    </row>
    <row r="143" spans="2:10" ht="24.95" customHeight="1">
      <c r="B143" s="266"/>
      <c r="C143" s="211" t="s">
        <v>139</v>
      </c>
      <c r="D143" s="182" t="s">
        <v>6</v>
      </c>
      <c r="E143" s="245"/>
      <c r="F143" s="184"/>
      <c r="G143" s="246">
        <v>2592.09</v>
      </c>
      <c r="H143" s="277">
        <f>IF(G$190=0,0,100*G143/G$190)</f>
        <v>0.98383216303127941</v>
      </c>
      <c r="I143" s="301"/>
    </row>
    <row r="144" spans="2:10" ht="24.95" customHeight="1">
      <c r="B144" s="291"/>
      <c r="C144" s="237"/>
      <c r="D144" s="214" t="s">
        <v>6</v>
      </c>
      <c r="E144" s="247"/>
      <c r="F144" s="187"/>
      <c r="G144" s="248"/>
      <c r="H144" s="278">
        <f>IF(G$190=0,0,100*G144/G$190)</f>
        <v>0</v>
      </c>
      <c r="I144" s="301"/>
    </row>
    <row r="145" spans="2:9" ht="24.95" customHeight="1">
      <c r="B145" s="279" t="s">
        <v>61</v>
      </c>
      <c r="C145" s="217" t="s">
        <v>143</v>
      </c>
      <c r="D145" s="192"/>
      <c r="E145" s="224"/>
      <c r="F145" s="224"/>
      <c r="G145" s="195">
        <f>SUM(G147:G152)</f>
        <v>5386.23</v>
      </c>
      <c r="H145" s="285">
        <f>IF(G$190=0,0,100*G145/G$190)</f>
        <v>2.0443527468120197</v>
      </c>
      <c r="I145" s="301"/>
    </row>
    <row r="146" spans="2:9" ht="24.95" customHeight="1">
      <c r="B146" s="275"/>
      <c r="C146" s="249" t="s">
        <v>145</v>
      </c>
      <c r="D146" s="250"/>
      <c r="E146" s="251"/>
      <c r="F146" s="251"/>
      <c r="G146" s="252"/>
      <c r="H146" s="292"/>
      <c r="I146" s="301"/>
    </row>
    <row r="147" spans="2:9" ht="24.95" customHeight="1">
      <c r="B147" s="276"/>
      <c r="C147" s="211" t="s">
        <v>144</v>
      </c>
      <c r="D147" s="182" t="s">
        <v>6</v>
      </c>
      <c r="E147" s="245"/>
      <c r="F147" s="184"/>
      <c r="G147" s="185">
        <v>610.26</v>
      </c>
      <c r="H147" s="277">
        <f>IF(G$190=0,0,100*G147/G$190)</f>
        <v>0.23162521973059139</v>
      </c>
      <c r="I147" s="301"/>
    </row>
    <row r="148" spans="2:9" ht="24.95" customHeight="1">
      <c r="B148" s="276"/>
      <c r="C148" s="211" t="s">
        <v>277</v>
      </c>
      <c r="D148" s="182" t="s">
        <v>15</v>
      </c>
      <c r="E148" s="248"/>
      <c r="F148" s="3"/>
      <c r="G148" s="185"/>
      <c r="H148" s="277">
        <f>IF(G$190=0,0,100*G148/G$190)</f>
        <v>0</v>
      </c>
      <c r="I148" s="301"/>
    </row>
    <row r="149" spans="2:9" ht="24.95" customHeight="1">
      <c r="B149" s="276"/>
      <c r="C149" s="211" t="s">
        <v>130</v>
      </c>
      <c r="D149" s="182" t="s">
        <v>6</v>
      </c>
      <c r="E149" s="245"/>
      <c r="F149" s="184"/>
      <c r="G149" s="248">
        <v>1326.66</v>
      </c>
      <c r="H149" s="277">
        <f>IF(G$190=0,0,100*G149/G$190)</f>
        <v>0.50353605677545044</v>
      </c>
      <c r="I149" s="301"/>
    </row>
    <row r="150" spans="2:9" ht="24.95" customHeight="1">
      <c r="B150" s="276"/>
      <c r="C150" s="211" t="s">
        <v>146</v>
      </c>
      <c r="D150" s="182" t="s">
        <v>6</v>
      </c>
      <c r="E150" s="245"/>
      <c r="F150" s="184"/>
      <c r="G150" s="185">
        <v>2143.06</v>
      </c>
      <c r="H150" s="277">
        <f>IF(G$190=0,0,100*G150/G$190)</f>
        <v>0.81340206370373469</v>
      </c>
      <c r="I150" s="301"/>
    </row>
    <row r="151" spans="2:9" ht="24.95" customHeight="1">
      <c r="B151" s="276"/>
      <c r="C151" s="211" t="s">
        <v>147</v>
      </c>
      <c r="D151" s="214" t="s">
        <v>6</v>
      </c>
      <c r="E151" s="247"/>
      <c r="F151" s="187"/>
      <c r="G151" s="248">
        <v>1306.25</v>
      </c>
      <c r="H151" s="277">
        <f>IF(G$190=0,0,100*G151/G$190)</f>
        <v>0.4957894066022433</v>
      </c>
      <c r="I151" s="301"/>
    </row>
    <row r="152" spans="2:9" ht="24.95" customHeight="1">
      <c r="B152" s="291"/>
      <c r="C152" s="237"/>
      <c r="D152" s="214" t="s">
        <v>6</v>
      </c>
      <c r="E152" s="247"/>
      <c r="F152" s="187"/>
      <c r="G152" s="248"/>
      <c r="H152" s="278">
        <f>IF(G$190=0,0,100*G152/G$190)</f>
        <v>0</v>
      </c>
      <c r="I152" s="301"/>
    </row>
    <row r="153" spans="2:9" ht="24.95" customHeight="1">
      <c r="B153" s="279" t="s">
        <v>62</v>
      </c>
      <c r="C153" s="217" t="s">
        <v>149</v>
      </c>
      <c r="D153" s="192"/>
      <c r="E153" s="224"/>
      <c r="F153" s="224"/>
      <c r="G153" s="195">
        <f>SUM(G154:G159)</f>
        <v>8132.41</v>
      </c>
      <c r="H153" s="285">
        <f>IF(G$190=0,0,100*G153/G$190)</f>
        <v>3.0866700311166695</v>
      </c>
      <c r="I153" s="301"/>
    </row>
    <row r="154" spans="2:9" ht="24.95" customHeight="1">
      <c r="B154" s="275"/>
      <c r="C154" s="208"/>
      <c r="D154" s="196"/>
      <c r="E154" s="243"/>
      <c r="F154" s="198"/>
      <c r="G154" s="253"/>
      <c r="H154" s="267"/>
      <c r="I154" s="301"/>
    </row>
    <row r="155" spans="2:9" ht="24.95" customHeight="1">
      <c r="B155" s="276"/>
      <c r="C155" s="211"/>
      <c r="D155" s="182"/>
      <c r="E155" s="245"/>
      <c r="F155" s="184"/>
      <c r="G155" s="248"/>
      <c r="H155" s="277"/>
      <c r="I155" s="301"/>
    </row>
    <row r="156" spans="2:9" ht="24.95" customHeight="1">
      <c r="B156" s="276"/>
      <c r="C156" s="211" t="s">
        <v>150</v>
      </c>
      <c r="D156" s="182" t="s">
        <v>6</v>
      </c>
      <c r="E156" s="245"/>
      <c r="F156" s="184"/>
      <c r="G156" s="248">
        <v>1639.95</v>
      </c>
      <c r="H156" s="277">
        <f>IF(G$190=0,0,100*G156/G$190)</f>
        <v>0.62244580850323361</v>
      </c>
      <c r="I156" s="301"/>
    </row>
    <row r="157" spans="2:9" ht="24.95" customHeight="1">
      <c r="B157" s="266"/>
      <c r="C157" s="211" t="s">
        <v>151</v>
      </c>
      <c r="D157" s="182" t="s">
        <v>6</v>
      </c>
      <c r="E157" s="245"/>
      <c r="F157" s="184"/>
      <c r="G157" s="248">
        <v>1030.71</v>
      </c>
      <c r="H157" s="277">
        <f>IF(G$190=0,0,100*G157/G$190)</f>
        <v>0.39120773150545313</v>
      </c>
      <c r="I157" s="301"/>
    </row>
    <row r="158" spans="2:9" ht="24.95" customHeight="1">
      <c r="B158" s="266"/>
      <c r="C158" s="211" t="s">
        <v>152</v>
      </c>
      <c r="D158" s="182" t="s">
        <v>6</v>
      </c>
      <c r="E158" s="245"/>
      <c r="F158" s="184"/>
      <c r="G158" s="248">
        <v>2604.33</v>
      </c>
      <c r="H158" s="277">
        <f>IF(G$190=0,0,100*G158/G$190)</f>
        <v>0.98847787582501068</v>
      </c>
      <c r="I158" s="301"/>
    </row>
    <row r="159" spans="2:9" ht="24.95" customHeight="1">
      <c r="B159" s="291"/>
      <c r="C159" s="237" t="s">
        <v>289</v>
      </c>
      <c r="D159" s="214" t="s">
        <v>6</v>
      </c>
      <c r="E159" s="247"/>
      <c r="F159" s="187"/>
      <c r="G159" s="248">
        <v>2857.42</v>
      </c>
      <c r="H159" s="278">
        <f>IF(G$190=0,0,100*G159/G$190)</f>
        <v>1.0845386152829719</v>
      </c>
      <c r="I159" s="301"/>
    </row>
    <row r="160" spans="2:9" ht="24.95" customHeight="1">
      <c r="B160" s="279" t="s">
        <v>63</v>
      </c>
      <c r="C160" s="217" t="s">
        <v>153</v>
      </c>
      <c r="D160" s="192"/>
      <c r="E160" s="224"/>
      <c r="F160" s="224"/>
      <c r="G160" s="195">
        <f>SUM(G161:G164)</f>
        <v>0</v>
      </c>
      <c r="H160" s="285">
        <f>IF(G$190=0,0,100*G160/G$190)</f>
        <v>0</v>
      </c>
      <c r="I160" s="301"/>
    </row>
    <row r="161" spans="2:9" ht="24.95" customHeight="1">
      <c r="B161" s="275"/>
      <c r="C161" s="208"/>
      <c r="D161" s="196" t="s">
        <v>6</v>
      </c>
      <c r="E161" s="243"/>
      <c r="F161" s="198"/>
      <c r="G161" s="253"/>
      <c r="H161" s="267">
        <f>IF(G$190=0,0,100*G161/G$190)</f>
        <v>0</v>
      </c>
      <c r="I161" s="301"/>
    </row>
    <row r="162" spans="2:9" ht="24.95" customHeight="1">
      <c r="B162" s="276"/>
      <c r="C162" s="211"/>
      <c r="D162" s="182" t="s">
        <v>6</v>
      </c>
      <c r="E162" s="245"/>
      <c r="F162" s="184"/>
      <c r="G162" s="248"/>
      <c r="H162" s="277">
        <f>IF(G$190=0,0,100*G162/G$190)</f>
        <v>0</v>
      </c>
      <c r="I162" s="301"/>
    </row>
    <row r="163" spans="2:9" ht="24.95" customHeight="1">
      <c r="B163" s="266"/>
      <c r="C163" s="211"/>
      <c r="D163" s="182" t="s">
        <v>6</v>
      </c>
      <c r="E163" s="245"/>
      <c r="F163" s="184"/>
      <c r="G163" s="248"/>
      <c r="H163" s="277">
        <f>IF(G$190=0,0,100*G163/G$190)</f>
        <v>0</v>
      </c>
      <c r="I163" s="301"/>
    </row>
    <row r="164" spans="2:9" ht="24.95" customHeight="1">
      <c r="B164" s="291"/>
      <c r="C164" s="237"/>
      <c r="D164" s="214" t="s">
        <v>6</v>
      </c>
      <c r="E164" s="247"/>
      <c r="F164" s="187"/>
      <c r="G164" s="248"/>
      <c r="H164" s="278">
        <f>IF(G$190=0,0,100*G164/G$190)</f>
        <v>0</v>
      </c>
      <c r="I164" s="301"/>
    </row>
    <row r="165" spans="2:9" ht="24.95" customHeight="1">
      <c r="B165" s="270" t="s">
        <v>64</v>
      </c>
      <c r="C165" s="217" t="s">
        <v>154</v>
      </c>
      <c r="D165" s="223"/>
      <c r="E165" s="224"/>
      <c r="F165" s="224"/>
      <c r="G165" s="195">
        <f>SUM(G166:G173)</f>
        <v>2510.44</v>
      </c>
      <c r="H165" s="285">
        <f>IF(G$190=0,0,100*G165/G$190)</f>
        <v>0.95284176682146271</v>
      </c>
      <c r="I165" s="301"/>
    </row>
    <row r="166" spans="2:9" ht="24.95" customHeight="1">
      <c r="B166" s="275"/>
      <c r="C166" s="208" t="s">
        <v>257</v>
      </c>
      <c r="D166" s="196" t="s">
        <v>26</v>
      </c>
      <c r="E166" s="209">
        <v>2</v>
      </c>
      <c r="F166" s="209">
        <v>530.66</v>
      </c>
      <c r="G166" s="240">
        <f t="shared" ref="G166:G172" si="14">E166*F166</f>
        <v>1061.32</v>
      </c>
      <c r="H166" s="267">
        <f>IF(G$190=0,0,100*G166/G$190)</f>
        <v>0.40282580900676962</v>
      </c>
      <c r="I166" s="301"/>
    </row>
    <row r="167" spans="2:9" ht="24.95" customHeight="1">
      <c r="B167" s="276"/>
      <c r="C167" s="211" t="s">
        <v>155</v>
      </c>
      <c r="D167" s="182" t="s">
        <v>26</v>
      </c>
      <c r="E167" s="212">
        <v>2</v>
      </c>
      <c r="F167" s="212">
        <v>479.64</v>
      </c>
      <c r="G167" s="241">
        <f t="shared" si="14"/>
        <v>959.28</v>
      </c>
      <c r="H167" s="277">
        <f>IF(G$190=0,0,100*G167/G$190)</f>
        <v>0.36409635365772242</v>
      </c>
      <c r="I167" s="301"/>
    </row>
    <row r="168" spans="2:9" ht="24.95" customHeight="1">
      <c r="B168" s="276"/>
      <c r="C168" s="211" t="s">
        <v>233</v>
      </c>
      <c r="D168" s="182" t="s">
        <v>26</v>
      </c>
      <c r="E168" s="212"/>
      <c r="F168" s="212"/>
      <c r="G168" s="241">
        <f t="shared" si="14"/>
        <v>0</v>
      </c>
      <c r="H168" s="277">
        <f>IF(G$190=0,0,100*G168/G$190)</f>
        <v>0</v>
      </c>
      <c r="I168" s="301"/>
    </row>
    <row r="169" spans="2:9" ht="24.95" customHeight="1">
      <c r="B169" s="276"/>
      <c r="C169" s="211" t="s">
        <v>156</v>
      </c>
      <c r="D169" s="182" t="s">
        <v>26</v>
      </c>
      <c r="E169" s="212"/>
      <c r="F169" s="212"/>
      <c r="G169" s="241">
        <f t="shared" si="14"/>
        <v>0</v>
      </c>
      <c r="H169" s="277">
        <f>IF(G$190=0,0,100*G169/G$190)</f>
        <v>0</v>
      </c>
      <c r="I169" s="301"/>
    </row>
    <row r="170" spans="2:9" ht="24.95" customHeight="1">
      <c r="B170" s="266"/>
      <c r="C170" s="211" t="s">
        <v>157</v>
      </c>
      <c r="D170" s="182" t="s">
        <v>26</v>
      </c>
      <c r="E170" s="212"/>
      <c r="F170" s="212"/>
      <c r="G170" s="241">
        <f t="shared" si="14"/>
        <v>0</v>
      </c>
      <c r="H170" s="277">
        <f>IF(G$190=0,0,100*G170/G$190)</f>
        <v>0</v>
      </c>
      <c r="I170" s="301"/>
    </row>
    <row r="171" spans="2:9" ht="24.95" customHeight="1">
      <c r="B171" s="266"/>
      <c r="C171" s="211" t="s">
        <v>158</v>
      </c>
      <c r="D171" s="182" t="s">
        <v>26</v>
      </c>
      <c r="E171" s="212"/>
      <c r="F171" s="212"/>
      <c r="G171" s="241">
        <f t="shared" si="14"/>
        <v>0</v>
      </c>
      <c r="H171" s="277">
        <f>IF(G$190=0,0,100*G171/G$190)</f>
        <v>0</v>
      </c>
      <c r="I171" s="301"/>
    </row>
    <row r="172" spans="2:9" ht="24.95" customHeight="1">
      <c r="B172" s="266"/>
      <c r="C172" s="211" t="s">
        <v>232</v>
      </c>
      <c r="D172" s="182" t="s">
        <v>26</v>
      </c>
      <c r="E172" s="212"/>
      <c r="F172" s="212"/>
      <c r="G172" s="241">
        <f t="shared" si="14"/>
        <v>0</v>
      </c>
      <c r="H172" s="277">
        <f>IF(G$190=0,0,100*G172/G$190)</f>
        <v>0</v>
      </c>
      <c r="I172" s="301"/>
    </row>
    <row r="173" spans="2:9" ht="24.95" customHeight="1">
      <c r="B173" s="291"/>
      <c r="C173" s="237" t="s">
        <v>236</v>
      </c>
      <c r="D173" s="214" t="s">
        <v>26</v>
      </c>
      <c r="E173" s="215">
        <v>2</v>
      </c>
      <c r="F173" s="215">
        <v>244.92</v>
      </c>
      <c r="G173" s="216">
        <f>E173*F173</f>
        <v>489.84</v>
      </c>
      <c r="H173" s="278">
        <f>IF(G$190=0,0,100*G173/G$190)</f>
        <v>0.18591960415697059</v>
      </c>
      <c r="I173" s="301"/>
    </row>
    <row r="174" spans="2:9" ht="24.95" customHeight="1">
      <c r="B174" s="270" t="s">
        <v>159</v>
      </c>
      <c r="C174" s="217" t="s">
        <v>27</v>
      </c>
      <c r="D174" s="192"/>
      <c r="E174" s="224"/>
      <c r="F174" s="224"/>
      <c r="G174" s="195">
        <f>SUM(G175:G180)</f>
        <v>825.9</v>
      </c>
      <c r="H174" s="285">
        <f>IF(G$190=0,0,100*G174/G$190)</f>
        <v>0.31347174806720973</v>
      </c>
      <c r="I174" s="301"/>
    </row>
    <row r="175" spans="2:9" ht="24.95" customHeight="1">
      <c r="B175" s="272"/>
      <c r="C175" s="208" t="s">
        <v>160</v>
      </c>
      <c r="D175" s="196" t="s">
        <v>26</v>
      </c>
      <c r="E175" s="209"/>
      <c r="F175" s="209"/>
      <c r="G175" s="240">
        <f t="shared" ref="G175:G180" si="15">E175*F175</f>
        <v>0</v>
      </c>
      <c r="H175" s="267">
        <f>IF(G$190=0,0,100*G175/G$190)</f>
        <v>0</v>
      </c>
      <c r="I175" s="301"/>
    </row>
    <row r="176" spans="2:9" ht="24.95" customHeight="1">
      <c r="B176" s="266"/>
      <c r="C176" s="211" t="s">
        <v>161</v>
      </c>
      <c r="D176" s="182" t="s">
        <v>26</v>
      </c>
      <c r="E176" s="212">
        <v>2</v>
      </c>
      <c r="F176" s="212">
        <v>173.49</v>
      </c>
      <c r="G176" s="241">
        <f t="shared" si="15"/>
        <v>346.98</v>
      </c>
      <c r="H176" s="277">
        <f>IF(G$190=0,0,100*G176/G$190)</f>
        <v>0.1316968484615092</v>
      </c>
      <c r="I176" s="301"/>
    </row>
    <row r="177" spans="2:9" ht="24.95" customHeight="1">
      <c r="B177" s="266"/>
      <c r="C177" s="211" t="s">
        <v>148</v>
      </c>
      <c r="D177" s="182" t="s">
        <v>26</v>
      </c>
      <c r="E177" s="212">
        <v>2</v>
      </c>
      <c r="F177" s="212">
        <v>183.69</v>
      </c>
      <c r="G177" s="241">
        <f t="shared" si="15"/>
        <v>367.38</v>
      </c>
      <c r="H177" s="277">
        <f>IF(G$190=0,0,100*G177/G$190)</f>
        <v>0.13943970311772796</v>
      </c>
      <c r="I177" s="301"/>
    </row>
    <row r="178" spans="2:9" ht="24.95" customHeight="1">
      <c r="B178" s="266"/>
      <c r="C178" s="211" t="s">
        <v>162</v>
      </c>
      <c r="D178" s="182" t="s">
        <v>26</v>
      </c>
      <c r="E178" s="212"/>
      <c r="F178" s="212"/>
      <c r="G178" s="241">
        <f t="shared" si="15"/>
        <v>0</v>
      </c>
      <c r="H178" s="277">
        <f>IF(G$190=0,0,100*G178/G$190)</f>
        <v>0</v>
      </c>
      <c r="I178" s="301"/>
    </row>
    <row r="179" spans="2:9" ht="24.95" customHeight="1">
      <c r="B179" s="266"/>
      <c r="C179" s="211" t="s">
        <v>176</v>
      </c>
      <c r="D179" s="182" t="s">
        <v>26</v>
      </c>
      <c r="E179" s="212">
        <v>26</v>
      </c>
      <c r="F179" s="212">
        <v>4.29</v>
      </c>
      <c r="G179" s="241">
        <f>E179*F179</f>
        <v>111.54</v>
      </c>
      <c r="H179" s="277">
        <f>IF(G$190=0,0,100*G179/G$190)</f>
        <v>4.2335196487972605E-2</v>
      </c>
      <c r="I179" s="301"/>
    </row>
    <row r="180" spans="2:9" ht="16.5" customHeight="1" thickBot="1">
      <c r="B180" s="293"/>
      <c r="C180" s="242"/>
      <c r="D180" s="182" t="s">
        <v>26</v>
      </c>
      <c r="E180" s="212"/>
      <c r="F180" s="212"/>
      <c r="G180" s="213">
        <f t="shared" si="15"/>
        <v>0</v>
      </c>
      <c r="H180" s="278">
        <f>IF(G$190=0,0,100*G180/G$190)</f>
        <v>0</v>
      </c>
      <c r="I180" s="301"/>
    </row>
    <row r="181" spans="2:9" ht="24.95" customHeight="1" thickTop="1" thickBot="1">
      <c r="B181" s="273" t="s">
        <v>173</v>
      </c>
      <c r="C181" s="201"/>
      <c r="D181" s="202"/>
      <c r="E181" s="204"/>
      <c r="F181" s="204"/>
      <c r="G181" s="176">
        <f>SUM(G182:G189)</f>
        <v>3360</v>
      </c>
      <c r="H181" s="263">
        <f>IF(G$190=0,0,100*G181/G$190)</f>
        <v>1.2752937080830908</v>
      </c>
      <c r="I181" s="301"/>
    </row>
    <row r="182" spans="2:9" ht="24.95" customHeight="1" thickTop="1">
      <c r="B182" s="283"/>
      <c r="C182" s="208" t="s">
        <v>222</v>
      </c>
      <c r="D182" s="182" t="s">
        <v>6</v>
      </c>
      <c r="E182" s="251"/>
      <c r="F182" s="251"/>
      <c r="G182" s="254"/>
      <c r="H182" s="277">
        <f>IF(G$190=0,0,100*G182/G$190)</f>
        <v>0</v>
      </c>
      <c r="I182" s="301"/>
    </row>
    <row r="183" spans="2:9" ht="24.95" customHeight="1">
      <c r="B183" s="290"/>
      <c r="C183" s="211" t="s">
        <v>280</v>
      </c>
      <c r="D183" s="182" t="s">
        <v>6</v>
      </c>
      <c r="E183" s="245"/>
      <c r="F183" s="184"/>
      <c r="G183" s="248"/>
      <c r="H183" s="277">
        <f>IF(G$190=0,0,100*G183/G$190)</f>
        <v>0</v>
      </c>
      <c r="I183" s="301"/>
    </row>
    <row r="184" spans="2:9" ht="24.95" customHeight="1">
      <c r="B184" s="290"/>
      <c r="C184" s="211" t="s">
        <v>223</v>
      </c>
      <c r="D184" s="182" t="s">
        <v>6</v>
      </c>
      <c r="E184" s="245"/>
      <c r="F184" s="184"/>
      <c r="G184" s="248">
        <f>0.8*2500</f>
        <v>2000</v>
      </c>
      <c r="H184" s="277">
        <f>IF(G$190=0,0,100*G184/G$190)</f>
        <v>0.75910339766850643</v>
      </c>
      <c r="I184" s="301"/>
    </row>
    <row r="185" spans="2:9" ht="24.95" customHeight="1">
      <c r="B185" s="266"/>
      <c r="C185" s="186" t="s">
        <v>164</v>
      </c>
      <c r="D185" s="182" t="s">
        <v>6</v>
      </c>
      <c r="E185" s="245"/>
      <c r="F185" s="184"/>
      <c r="G185" s="248">
        <f>0.8*1200</f>
        <v>960</v>
      </c>
      <c r="H185" s="277">
        <f>IF(G$190=0,0,100*G185/G$190)</f>
        <v>0.36436963088088309</v>
      </c>
      <c r="I185" s="301"/>
    </row>
    <row r="186" spans="2:9" ht="24.95" customHeight="1">
      <c r="B186" s="266"/>
      <c r="C186" s="186" t="s">
        <v>28</v>
      </c>
      <c r="D186" s="182" t="s">
        <v>6</v>
      </c>
      <c r="E186" s="245"/>
      <c r="F186" s="184"/>
      <c r="G186" s="248">
        <f>0.8*500</f>
        <v>400</v>
      </c>
      <c r="H186" s="277">
        <f>IF(G$190=0,0,100*G186/G$190)</f>
        <v>0.15182067953370129</v>
      </c>
      <c r="I186" s="301"/>
    </row>
    <row r="187" spans="2:9" ht="24.95" customHeight="1">
      <c r="B187" s="266"/>
      <c r="C187" s="186" t="s">
        <v>163</v>
      </c>
      <c r="D187" s="182" t="s">
        <v>6</v>
      </c>
      <c r="E187" s="245"/>
      <c r="F187" s="184"/>
      <c r="G187" s="248"/>
      <c r="H187" s="277">
        <f>IF(G$190=0,0,100*G187/G$190)</f>
        <v>0</v>
      </c>
      <c r="I187" s="301"/>
    </row>
    <row r="188" spans="2:9" ht="24.95" customHeight="1">
      <c r="B188" s="268"/>
      <c r="C188" s="255" t="s">
        <v>231</v>
      </c>
      <c r="D188" s="182" t="s">
        <v>6</v>
      </c>
      <c r="E188" s="245"/>
      <c r="F188" s="184"/>
      <c r="G188" s="248"/>
      <c r="H188" s="277">
        <f>IF(G$190=0,0,100*G188/G$190)</f>
        <v>0</v>
      </c>
      <c r="I188" s="301"/>
    </row>
    <row r="189" spans="2:9" ht="18.75" customHeight="1" thickBot="1">
      <c r="B189" s="288"/>
      <c r="C189" s="256" t="s">
        <v>288</v>
      </c>
      <c r="D189" s="182" t="s">
        <v>9</v>
      </c>
      <c r="E189" s="241"/>
      <c r="F189" s="468"/>
      <c r="G189" s="257">
        <f>E189*F189</f>
        <v>0</v>
      </c>
      <c r="H189" s="277">
        <f t="shared" ref="H189" si="16">IF(G$190=0,0,100*G189/G$190)</f>
        <v>0</v>
      </c>
      <c r="I189" s="301"/>
    </row>
    <row r="190" spans="2:9" ht="24.95" customHeight="1" thickTop="1">
      <c r="B190" s="461" t="s">
        <v>281</v>
      </c>
      <c r="C190" s="462"/>
      <c r="D190" s="463"/>
      <c r="E190" s="464"/>
      <c r="F190" s="465"/>
      <c r="G190" s="466">
        <f>SUM(G181,G174,G165,G153,G145,G129,G121,G117,G111,G101,G97,G92,G88,G84,G76,G70,G63,G55,G48,G44,G37,G33,G28,G2516,G160,G25)</f>
        <v>263468.7193</v>
      </c>
      <c r="H190" s="467">
        <f>SUM(H24+H32+H43+H47+H69+H83+H107+H128+H181)</f>
        <v>100.00000000000001</v>
      </c>
      <c r="I190" s="303"/>
    </row>
    <row r="191" spans="2:9" ht="18" customHeight="1" thickBot="1">
      <c r="B191" s="460"/>
      <c r="C191" s="477" t="s">
        <v>290</v>
      </c>
      <c r="D191" s="477"/>
      <c r="E191" s="477"/>
      <c r="F191" s="477"/>
      <c r="G191" s="477"/>
      <c r="H191" s="478"/>
      <c r="I191" s="301"/>
    </row>
    <row r="192" spans="2:9" ht="15.75" customHeight="1" thickTop="1">
      <c r="B192" s="310" t="s">
        <v>258</v>
      </c>
      <c r="C192" s="459"/>
      <c r="D192" s="487">
        <f>'Especificações Técnicas'!O294</f>
        <v>0</v>
      </c>
      <c r="E192" s="481"/>
      <c r="F192" s="481"/>
      <c r="G192" s="481"/>
      <c r="H192" s="488"/>
      <c r="I192" s="301"/>
    </row>
    <row r="193" spans="2:9" ht="24.95" customHeight="1">
      <c r="B193" s="310"/>
      <c r="C193" s="311"/>
      <c r="D193" s="314"/>
      <c r="E193" s="314"/>
      <c r="F193" s="315"/>
      <c r="G193" s="315"/>
      <c r="H193" s="316"/>
      <c r="I193" s="301"/>
    </row>
    <row r="194" spans="2:9" ht="16.5" customHeight="1">
      <c r="B194" s="317"/>
      <c r="C194" s="318"/>
      <c r="D194" s="319"/>
      <c r="E194" s="311"/>
      <c r="F194" s="320"/>
      <c r="G194" s="320"/>
      <c r="H194" s="321"/>
      <c r="I194" s="301"/>
    </row>
    <row r="195" spans="2:9" ht="24.95" customHeight="1">
      <c r="B195" s="317"/>
      <c r="C195" s="322" t="s">
        <v>237</v>
      </c>
      <c r="D195" s="319"/>
      <c r="E195" s="311"/>
      <c r="F195" s="473" t="s">
        <v>239</v>
      </c>
      <c r="G195" s="473"/>
      <c r="H195" s="479"/>
      <c r="I195" s="301"/>
    </row>
    <row r="196" spans="2:9" ht="24.95" customHeight="1">
      <c r="B196" s="323"/>
      <c r="C196" s="324" t="s">
        <v>238</v>
      </c>
      <c r="D196" s="325"/>
      <c r="E196" s="301"/>
      <c r="F196" s="303"/>
      <c r="G196" s="303"/>
      <c r="H196" s="326"/>
      <c r="I196" s="301"/>
    </row>
    <row r="197" spans="2:9" ht="11.25" customHeight="1" thickBot="1">
      <c r="B197" s="327"/>
      <c r="C197" s="328"/>
      <c r="D197" s="329"/>
      <c r="E197" s="330"/>
      <c r="F197" s="331"/>
      <c r="G197" s="331"/>
      <c r="H197" s="332"/>
      <c r="I197" s="301"/>
    </row>
  </sheetData>
  <mergeCells count="32">
    <mergeCell ref="B59:C59"/>
    <mergeCell ref="B60:C60"/>
    <mergeCell ref="B61:C61"/>
    <mergeCell ref="B56:C56"/>
    <mergeCell ref="B57:C57"/>
    <mergeCell ref="B52:C52"/>
    <mergeCell ref="B53:C53"/>
    <mergeCell ref="B46:C46"/>
    <mergeCell ref="B49:C49"/>
    <mergeCell ref="B51:C51"/>
    <mergeCell ref="B31:C31"/>
    <mergeCell ref="B41:C41"/>
    <mergeCell ref="B45:C45"/>
    <mergeCell ref="B38:C38"/>
    <mergeCell ref="B39:C39"/>
    <mergeCell ref="B40:C40"/>
    <mergeCell ref="C191:H191"/>
    <mergeCell ref="F195:H195"/>
    <mergeCell ref="B14:E14"/>
    <mergeCell ref="B17:E17"/>
    <mergeCell ref="B7:C7"/>
    <mergeCell ref="B22:C22"/>
    <mergeCell ref="D192:H192"/>
    <mergeCell ref="B20:E20"/>
    <mergeCell ref="B9:H9"/>
    <mergeCell ref="B26:C26"/>
    <mergeCell ref="B27:C27"/>
    <mergeCell ref="B29:C29"/>
    <mergeCell ref="B34:C34"/>
    <mergeCell ref="B35:C35"/>
    <mergeCell ref="B36:C36"/>
    <mergeCell ref="B30:C30"/>
  </mergeCells>
  <phoneticPr fontId="18" type="noConversion"/>
  <printOptions horizontalCentered="1"/>
  <pageMargins left="0.7" right="0.7" top="0.75" bottom="0.75" header="0.3" footer="0.3"/>
  <pageSetup paperSize="9" scale="78" fitToHeight="0" orientation="portrait" horizontalDpi="300" verticalDpi="300" r:id="rId1"/>
  <headerFooter alignWithMargins="0">
    <oddFooter>&amp;L&amp;D&amp;C&amp;F&amp;R&amp;P/&amp;N</oddFooter>
  </headerFooter>
  <ignoredErrors>
    <ignoredError sqref="G58 G62 G66 G125 G121 G117 G114 G111 G174 G88 G92 G97 G10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63"/>
  <sheetViews>
    <sheetView topLeftCell="A5" workbookViewId="0">
      <selection activeCell="D13" sqref="D13"/>
    </sheetView>
  </sheetViews>
  <sheetFormatPr defaultColWidth="11.42578125" defaultRowHeight="10.5"/>
  <cols>
    <col min="1" max="1" width="2.28515625" style="3" customWidth="1"/>
    <col min="2" max="2" width="3.85546875" style="5" customWidth="1"/>
    <col min="3" max="3" width="32.42578125" style="5" customWidth="1"/>
    <col min="4" max="4" width="10.42578125" style="5" customWidth="1"/>
    <col min="5" max="5" width="14.5703125" style="6" customWidth="1"/>
    <col min="6" max="6" width="12.42578125" style="6" customWidth="1"/>
    <col min="7" max="16384" width="11.42578125" style="3"/>
  </cols>
  <sheetData>
    <row r="1" spans="2:6" ht="24" hidden="1" customHeight="1">
      <c r="B1" s="78"/>
      <c r="C1" s="78"/>
      <c r="D1" s="78"/>
      <c r="E1" s="78"/>
      <c r="F1" s="78"/>
    </row>
    <row r="2" spans="2:6" ht="15" hidden="1" customHeight="1">
      <c r="B2" s="79"/>
      <c r="C2" s="79"/>
      <c r="D2" s="79"/>
      <c r="E2" s="78"/>
      <c r="F2" s="78"/>
    </row>
    <row r="3" spans="2:6" ht="13.5" hidden="1" customHeight="1">
      <c r="B3" s="78"/>
      <c r="C3" s="78"/>
      <c r="D3" s="78"/>
      <c r="E3" s="78"/>
      <c r="F3" s="78"/>
    </row>
    <row r="4" spans="2:6" ht="13.5" hidden="1" customHeight="1">
      <c r="B4" s="78"/>
      <c r="C4" s="78"/>
      <c r="D4" s="78"/>
      <c r="E4" s="78"/>
      <c r="F4" s="78"/>
    </row>
    <row r="5" spans="2:6" ht="24.75" customHeight="1">
      <c r="B5" s="508" t="s">
        <v>213</v>
      </c>
      <c r="C5" s="508"/>
      <c r="D5" s="508"/>
      <c r="E5" s="508"/>
      <c r="F5" s="508"/>
    </row>
    <row r="6" spans="2:6" ht="13.5" customHeight="1">
      <c r="B6" s="80"/>
      <c r="C6" s="80" t="s">
        <v>286</v>
      </c>
      <c r="D6" s="80"/>
      <c r="E6" s="80"/>
      <c r="F6" s="80"/>
    </row>
    <row r="7" spans="2:6" ht="13.5" customHeight="1">
      <c r="B7" s="80"/>
      <c r="C7" s="80"/>
      <c r="D7" s="80"/>
      <c r="E7" s="80"/>
      <c r="F7" s="80"/>
    </row>
    <row r="8" spans="2:6" ht="11.45" customHeight="1">
      <c r="B8" s="61" t="s">
        <v>175</v>
      </c>
      <c r="C8" s="80"/>
      <c r="D8" s="80"/>
      <c r="E8" s="81"/>
      <c r="F8" s="139"/>
    </row>
    <row r="9" spans="2:6" ht="15" customHeight="1">
      <c r="B9" s="520" t="s">
        <v>245</v>
      </c>
      <c r="C9" s="521"/>
      <c r="D9" s="522"/>
    </row>
    <row r="10" spans="2:6" ht="11.45" customHeight="1">
      <c r="B10" s="47"/>
      <c r="C10" s="80"/>
      <c r="D10" s="80"/>
      <c r="E10" s="42"/>
      <c r="F10" s="137"/>
    </row>
    <row r="11" spans="2:6" ht="11.45" customHeight="1">
      <c r="B11" s="61" t="s">
        <v>184</v>
      </c>
      <c r="C11" s="80"/>
      <c r="D11" s="80"/>
    </row>
    <row r="12" spans="2:6" s="2" customFormat="1" ht="11.45" customHeight="1">
      <c r="B12" s="517" t="str">
        <f>Orçamento!B17</f>
        <v>PRAÇA CENTRAL FRENTE PRA RUA MISSÕES</v>
      </c>
      <c r="C12" s="518"/>
      <c r="D12" s="519"/>
      <c r="E12" s="42"/>
      <c r="F12" s="138"/>
    </row>
    <row r="13" spans="2:6" ht="11.45" customHeight="1">
      <c r="B13" s="80"/>
      <c r="C13" s="80"/>
      <c r="D13" s="80"/>
    </row>
    <row r="14" spans="2:6" ht="11.45" customHeight="1">
      <c r="B14" s="61" t="s">
        <v>29</v>
      </c>
      <c r="C14" s="80"/>
      <c r="D14" s="80"/>
      <c r="E14" s="81"/>
      <c r="F14" s="137"/>
    </row>
    <row r="15" spans="2:6" ht="11.45" customHeight="1">
      <c r="B15" s="517" t="str">
        <f>Orçamento!B20</f>
        <v>UBIRETAMA / RS</v>
      </c>
      <c r="C15" s="518"/>
      <c r="D15" s="519"/>
      <c r="E15" s="3"/>
      <c r="F15" s="3"/>
    </row>
    <row r="16" spans="2:6" ht="11.45" customHeight="1">
      <c r="B16" s="80"/>
      <c r="C16" s="80"/>
      <c r="D16" s="80"/>
      <c r="E16" s="81"/>
      <c r="F16" s="140"/>
    </row>
    <row r="17" spans="2:6" ht="6" customHeight="1" thickBot="1">
      <c r="B17" s="80"/>
      <c r="C17" s="80"/>
      <c r="D17" s="80"/>
      <c r="E17" s="80"/>
      <c r="F17" s="80"/>
    </row>
    <row r="18" spans="2:6" ht="24.75" customHeight="1" thickTop="1" thickBot="1">
      <c r="B18" s="509" t="s">
        <v>177</v>
      </c>
      <c r="C18" s="510"/>
      <c r="D18" s="38"/>
      <c r="E18" s="25" t="s">
        <v>32</v>
      </c>
      <c r="F18" s="25" t="s">
        <v>33</v>
      </c>
    </row>
    <row r="19" spans="2:6" ht="11.1" customHeight="1" thickTop="1">
      <c r="B19" s="32" t="s">
        <v>166</v>
      </c>
      <c r="C19" s="51"/>
      <c r="D19" s="29"/>
      <c r="E19" s="46">
        <f>Orçamento!G24</f>
        <v>4889.9616000000005</v>
      </c>
      <c r="F19" s="49">
        <f>IF(E19=0,0,E19/$E$54*100)</f>
        <v>1.8559932325142632</v>
      </c>
    </row>
    <row r="20" spans="2:6" ht="11.1" customHeight="1">
      <c r="B20" s="33" t="s">
        <v>167</v>
      </c>
      <c r="C20" s="52"/>
      <c r="D20" s="30"/>
      <c r="E20" s="44">
        <f>Orçamento!G32</f>
        <v>26166.241999999998</v>
      </c>
      <c r="F20" s="50">
        <f>IF(E20=0,0,E20/$E$54*100)</f>
        <v>9.9314416032081869</v>
      </c>
    </row>
    <row r="21" spans="2:6" ht="11.1" customHeight="1">
      <c r="B21" s="33" t="s">
        <v>168</v>
      </c>
      <c r="C21" s="52"/>
      <c r="D21" s="30"/>
      <c r="E21" s="44">
        <f>Orçamento!G43</f>
        <v>23832.609</v>
      </c>
      <c r="F21" s="50">
        <f>IF(E21=0,0,E21/$E$54*100)</f>
        <v>9.0457072336025135</v>
      </c>
    </row>
    <row r="22" spans="2:6" ht="11.1" customHeight="1">
      <c r="B22" s="33" t="s">
        <v>169</v>
      </c>
      <c r="C22" s="52"/>
      <c r="D22" s="30"/>
      <c r="E22" s="44">
        <f>Orçamento!G47</f>
        <v>56437.26</v>
      </c>
      <c r="F22" s="50">
        <f>IF(E22=0,0,E22/$E$54*100)</f>
        <v>21.420857910550449</v>
      </c>
    </row>
    <row r="23" spans="2:6" ht="11.1" customHeight="1">
      <c r="B23" s="35" t="s">
        <v>46</v>
      </c>
      <c r="C23" s="45" t="s">
        <v>93</v>
      </c>
      <c r="D23" s="26"/>
      <c r="E23" s="24">
        <f>Orçamento!G48</f>
        <v>24765.002</v>
      </c>
      <c r="F23" s="34">
        <f t="shared" ref="F23:F29" si="0">IF(E23=0,0,E23/$E$54*100)</f>
        <v>9.399598580733679</v>
      </c>
    </row>
    <row r="24" spans="2:6" ht="11.1" customHeight="1">
      <c r="B24" s="35" t="s">
        <v>188</v>
      </c>
      <c r="C24" s="45" t="s">
        <v>190</v>
      </c>
      <c r="D24" s="26"/>
      <c r="E24" s="24">
        <f>Orçamento!G55</f>
        <v>25385.957999999999</v>
      </c>
      <c r="F24" s="34">
        <f t="shared" si="0"/>
        <v>9.635283485435</v>
      </c>
    </row>
    <row r="25" spans="2:6" ht="11.1" customHeight="1">
      <c r="B25" s="35" t="s">
        <v>187</v>
      </c>
      <c r="C25" s="45" t="s">
        <v>189</v>
      </c>
      <c r="D25" s="26"/>
      <c r="E25" s="24">
        <f>Orçamento!G58</f>
        <v>0</v>
      </c>
      <c r="F25" s="34">
        <f t="shared" si="0"/>
        <v>0</v>
      </c>
    </row>
    <row r="26" spans="2:6" ht="11.1" customHeight="1">
      <c r="B26" s="35" t="s">
        <v>48</v>
      </c>
      <c r="C26" s="45" t="s">
        <v>141</v>
      </c>
      <c r="D26" s="26"/>
      <c r="E26" s="24">
        <f>Orçamento!G62</f>
        <v>6286.3</v>
      </c>
      <c r="F26" s="34">
        <f t="shared" si="0"/>
        <v>2.385975844381766</v>
      </c>
    </row>
    <row r="27" spans="2:6" ht="11.1" customHeight="1">
      <c r="B27" s="36" t="s">
        <v>49</v>
      </c>
      <c r="C27" s="45" t="s">
        <v>92</v>
      </c>
      <c r="D27" s="26"/>
      <c r="E27" s="24">
        <f>Orçamento!G64</f>
        <v>0</v>
      </c>
      <c r="F27" s="34">
        <f t="shared" si="0"/>
        <v>0</v>
      </c>
    </row>
    <row r="28" spans="2:6" ht="11.1" customHeight="1">
      <c r="B28" s="36" t="s">
        <v>50</v>
      </c>
      <c r="C28" s="45" t="s">
        <v>142</v>
      </c>
      <c r="D28" s="26"/>
      <c r="E28" s="24">
        <f>Orçamento!G66</f>
        <v>0</v>
      </c>
      <c r="F28" s="34">
        <f t="shared" si="0"/>
        <v>0</v>
      </c>
    </row>
    <row r="29" spans="2:6" ht="11.1" customHeight="1">
      <c r="B29" s="37" t="s">
        <v>170</v>
      </c>
      <c r="C29" s="45"/>
      <c r="D29" s="43"/>
      <c r="E29" s="44">
        <f>Orçamento!G69</f>
        <v>27664.690000000002</v>
      </c>
      <c r="F29" s="50">
        <f t="shared" si="0"/>
        <v>10.500180087222978</v>
      </c>
    </row>
    <row r="30" spans="2:6" ht="11.1" customHeight="1">
      <c r="B30" s="36" t="s">
        <v>51</v>
      </c>
      <c r="C30" s="45" t="s">
        <v>97</v>
      </c>
      <c r="D30" s="26"/>
      <c r="E30" s="24">
        <f>Orçamento!G70</f>
        <v>27386.100000000002</v>
      </c>
      <c r="F30" s="34">
        <f t="shared" ref="F30:F39" si="1">IF(E30=0,0,E30/$E$54*100)</f>
        <v>10.394440779444743</v>
      </c>
    </row>
    <row r="31" spans="2:6" ht="11.1" customHeight="1">
      <c r="B31" s="36" t="s">
        <v>52</v>
      </c>
      <c r="C31" s="45" t="s">
        <v>194</v>
      </c>
      <c r="D31" s="26"/>
      <c r="E31" s="24">
        <f>Orçamento!G76</f>
        <v>278.58999999999997</v>
      </c>
      <c r="F31" s="34">
        <f t="shared" si="1"/>
        <v>0.10573930777823459</v>
      </c>
    </row>
    <row r="32" spans="2:6" ht="11.1" customHeight="1">
      <c r="B32" s="35" t="s">
        <v>53</v>
      </c>
      <c r="C32" s="53" t="s">
        <v>102</v>
      </c>
      <c r="D32" s="27"/>
      <c r="E32" s="24">
        <f>Orçamento!G80</f>
        <v>0</v>
      </c>
      <c r="F32" s="34">
        <f t="shared" si="1"/>
        <v>0</v>
      </c>
    </row>
    <row r="33" spans="2:6" ht="11.1" customHeight="1">
      <c r="B33" s="37" t="s">
        <v>214</v>
      </c>
      <c r="C33" s="45"/>
      <c r="D33" s="43"/>
      <c r="E33" s="44">
        <f>Orçamento!G83</f>
        <v>54265.378700000001</v>
      </c>
      <c r="F33" s="50">
        <f t="shared" si="1"/>
        <v>20.5965166734691</v>
      </c>
    </row>
    <row r="34" spans="2:6" ht="11.1" customHeight="1">
      <c r="B34" s="36" t="s">
        <v>103</v>
      </c>
      <c r="C34" s="45" t="s">
        <v>104</v>
      </c>
      <c r="D34" s="26"/>
      <c r="E34" s="24">
        <f>Orçamento!G84</f>
        <v>17100.126700000001</v>
      </c>
      <c r="F34" s="34">
        <f t="shared" si="1"/>
        <v>6.4903821392659724</v>
      </c>
    </row>
    <row r="35" spans="2:6" ht="11.1" customHeight="1">
      <c r="B35" s="36" t="s">
        <v>19</v>
      </c>
      <c r="C35" s="45" t="s">
        <v>20</v>
      </c>
      <c r="D35" s="26"/>
      <c r="E35" s="24">
        <f>Orçamento!G88</f>
        <v>9040.4970000000012</v>
      </c>
      <c r="F35" s="34">
        <f t="shared" si="1"/>
        <v>3.4313359946559698</v>
      </c>
    </row>
    <row r="36" spans="2:6" ht="11.1" customHeight="1">
      <c r="B36" s="35" t="s">
        <v>21</v>
      </c>
      <c r="C36" s="53" t="s">
        <v>111</v>
      </c>
      <c r="D36" s="27"/>
      <c r="E36" s="24">
        <f>Orçamento!G92</f>
        <v>11777.008000000002</v>
      </c>
      <c r="F36" s="34">
        <f t="shared" si="1"/>
        <v>4.4699833935845916</v>
      </c>
    </row>
    <row r="37" spans="2:6" ht="11.1" customHeight="1">
      <c r="B37" s="35" t="s">
        <v>22</v>
      </c>
      <c r="C37" s="53" t="s">
        <v>23</v>
      </c>
      <c r="D37" s="27"/>
      <c r="E37" s="24">
        <f>Orçamento!G97</f>
        <v>7787.8200000000006</v>
      </c>
      <c r="F37" s="34">
        <f t="shared" si="1"/>
        <v>2.9558803112153744</v>
      </c>
    </row>
    <row r="38" spans="2:6" ht="11.1" customHeight="1">
      <c r="B38" s="35" t="s">
        <v>24</v>
      </c>
      <c r="C38" s="53" t="s">
        <v>25</v>
      </c>
      <c r="D38" s="27"/>
      <c r="E38" s="24">
        <f>Orçamento!G101</f>
        <v>8559.9269999999997</v>
      </c>
      <c r="F38" s="34">
        <f t="shared" si="1"/>
        <v>3.2489348347471929</v>
      </c>
    </row>
    <row r="39" spans="2:6" ht="11.1" customHeight="1">
      <c r="B39" s="33" t="s">
        <v>215</v>
      </c>
      <c r="C39" s="53"/>
      <c r="D39" s="27"/>
      <c r="E39" s="44">
        <f>Orçamento!G107</f>
        <v>18404.657999999999</v>
      </c>
      <c r="F39" s="50">
        <f t="shared" si="1"/>
        <v>6.9855192103634289</v>
      </c>
    </row>
    <row r="40" spans="2:6" ht="11.1" customHeight="1">
      <c r="B40" s="35" t="s">
        <v>230</v>
      </c>
      <c r="C40" s="53" t="s">
        <v>112</v>
      </c>
      <c r="D40" s="27"/>
      <c r="E40" s="24">
        <f>Orçamento!G108</f>
        <v>0</v>
      </c>
      <c r="F40" s="34">
        <f t="shared" ref="F40:F46" si="2">IF(E40=0,0,E40/$E$54*100)</f>
        <v>0</v>
      </c>
    </row>
    <row r="41" spans="2:6" ht="11.1" customHeight="1">
      <c r="B41" s="35" t="s">
        <v>229</v>
      </c>
      <c r="C41" s="53" t="s">
        <v>117</v>
      </c>
      <c r="D41" s="27"/>
      <c r="E41" s="24">
        <f>Orçamento!G111</f>
        <v>8158.5</v>
      </c>
      <c r="F41" s="34">
        <f t="shared" si="2"/>
        <v>3.0965725349392548</v>
      </c>
    </row>
    <row r="42" spans="2:6" ht="11.1" customHeight="1">
      <c r="B42" s="35" t="s">
        <v>118</v>
      </c>
      <c r="C42" s="53" t="s">
        <v>119</v>
      </c>
      <c r="D42" s="27"/>
      <c r="E42" s="24">
        <f>Orçamento!G114</f>
        <v>0</v>
      </c>
      <c r="F42" s="34">
        <f t="shared" si="2"/>
        <v>0</v>
      </c>
    </row>
    <row r="43" spans="2:6" ht="11.1" customHeight="1">
      <c r="B43" s="35" t="s">
        <v>57</v>
      </c>
      <c r="C43" s="53" t="s">
        <v>122</v>
      </c>
      <c r="D43" s="27"/>
      <c r="E43" s="24">
        <f>Orçamento!G117</f>
        <v>5652.5279999999993</v>
      </c>
      <c r="F43" s="34">
        <f t="shared" si="2"/>
        <v>2.1454266051081836</v>
      </c>
    </row>
    <row r="44" spans="2:6" ht="11.1" customHeight="1">
      <c r="B44" s="35" t="s">
        <v>58</v>
      </c>
      <c r="C44" s="53" t="s">
        <v>124</v>
      </c>
      <c r="D44" s="27"/>
      <c r="E44" s="24">
        <f>Orçamento!G121</f>
        <v>4593.63</v>
      </c>
      <c r="F44" s="34">
        <f t="shared" si="2"/>
        <v>1.7435200703159908</v>
      </c>
    </row>
    <row r="45" spans="2:6" ht="11.1" customHeight="1">
      <c r="B45" s="35" t="s">
        <v>125</v>
      </c>
      <c r="C45" s="45" t="s">
        <v>234</v>
      </c>
      <c r="D45" s="26"/>
      <c r="E45" s="24">
        <f>Orçamento!G125</f>
        <v>0</v>
      </c>
      <c r="F45" s="34">
        <f t="shared" si="2"/>
        <v>0</v>
      </c>
    </row>
    <row r="46" spans="2:6" ht="11.1" customHeight="1">
      <c r="B46" s="37" t="s">
        <v>172</v>
      </c>
      <c r="C46" s="45"/>
      <c r="D46" s="26"/>
      <c r="E46" s="44">
        <f>Orçamento!G128</f>
        <v>48447.920000000006</v>
      </c>
      <c r="F46" s="50">
        <f t="shared" si="2"/>
        <v>18.388490340985996</v>
      </c>
    </row>
    <row r="47" spans="2:6" ht="11.1" customHeight="1">
      <c r="B47" s="36" t="s">
        <v>60</v>
      </c>
      <c r="C47" s="45" t="s">
        <v>174</v>
      </c>
      <c r="D47" s="26"/>
      <c r="E47" s="24">
        <f>Orçamento!G129</f>
        <v>31592.940000000002</v>
      </c>
      <c r="F47" s="34">
        <f t="shared" ref="F47:F53" si="3">IF(E47=0,0,E47/$E$54*100)</f>
        <v>11.991154048168633</v>
      </c>
    </row>
    <row r="48" spans="2:6" ht="11.1" customHeight="1">
      <c r="B48" s="36" t="s">
        <v>61</v>
      </c>
      <c r="C48" s="45" t="s">
        <v>143</v>
      </c>
      <c r="D48" s="26"/>
      <c r="E48" s="24">
        <f>Orçamento!G145</f>
        <v>5386.23</v>
      </c>
      <c r="F48" s="34">
        <f t="shared" si="3"/>
        <v>2.0443527468120193</v>
      </c>
    </row>
    <row r="49" spans="2:6" ht="11.1" customHeight="1">
      <c r="B49" s="36" t="s">
        <v>62</v>
      </c>
      <c r="C49" s="45" t="s">
        <v>149</v>
      </c>
      <c r="D49" s="26"/>
      <c r="E49" s="24">
        <f>Orçamento!G153</f>
        <v>8132.41</v>
      </c>
      <c r="F49" s="34">
        <f t="shared" si="3"/>
        <v>3.0866700311166695</v>
      </c>
    </row>
    <row r="50" spans="2:6" ht="11.1" customHeight="1">
      <c r="B50" s="36" t="s">
        <v>63</v>
      </c>
      <c r="C50" s="45" t="s">
        <v>153</v>
      </c>
      <c r="D50" s="26"/>
      <c r="E50" s="24">
        <f>Orçamento!G160</f>
        <v>0</v>
      </c>
      <c r="F50" s="34">
        <f t="shared" si="3"/>
        <v>0</v>
      </c>
    </row>
    <row r="51" spans="2:6" ht="11.1" customHeight="1">
      <c r="B51" s="35" t="s">
        <v>64</v>
      </c>
      <c r="C51" s="45" t="s">
        <v>154</v>
      </c>
      <c r="D51" s="26"/>
      <c r="E51" s="24">
        <f>Orçamento!G165</f>
        <v>2510.44</v>
      </c>
      <c r="F51" s="34">
        <f t="shared" si="3"/>
        <v>0.95284176682146271</v>
      </c>
    </row>
    <row r="52" spans="2:6" ht="11.1" customHeight="1">
      <c r="B52" s="35" t="s">
        <v>159</v>
      </c>
      <c r="C52" s="45" t="s">
        <v>27</v>
      </c>
      <c r="D52" s="26"/>
      <c r="E52" s="24">
        <f>Orçamento!G174</f>
        <v>825.9</v>
      </c>
      <c r="F52" s="34">
        <f t="shared" si="3"/>
        <v>0.31347174806720973</v>
      </c>
    </row>
    <row r="53" spans="2:6" ht="11.1" customHeight="1" thickBot="1">
      <c r="B53" s="9" t="s">
        <v>173</v>
      </c>
      <c r="C53" s="7"/>
      <c r="D53" s="28"/>
      <c r="E53" s="59">
        <f>Orçamento!G181</f>
        <v>3360</v>
      </c>
      <c r="F53" s="50">
        <f t="shared" si="3"/>
        <v>1.2752937080830908</v>
      </c>
    </row>
    <row r="54" spans="2:6" ht="13.5" customHeight="1" thickTop="1" thickBot="1">
      <c r="B54" s="512" t="s">
        <v>216</v>
      </c>
      <c r="C54" s="513"/>
      <c r="D54" s="39"/>
      <c r="E54" s="41">
        <f>Orçamento!G190</f>
        <v>263468.7193</v>
      </c>
      <c r="F54" s="40">
        <f>Orçamento!H190</f>
        <v>100.00000000000001</v>
      </c>
    </row>
    <row r="55" spans="2:6" ht="15.75" customHeight="1" thickTop="1">
      <c r="B55" s="82"/>
      <c r="C55" s="82"/>
      <c r="D55" s="82"/>
      <c r="E55" s="82"/>
      <c r="F55" s="82"/>
    </row>
    <row r="56" spans="2:6" ht="15" customHeight="1">
      <c r="B56" s="8" t="s">
        <v>178</v>
      </c>
      <c r="C56" s="14"/>
      <c r="D56" s="514">
        <f>Orçamento!D192</f>
        <v>0</v>
      </c>
      <c r="E56" s="515"/>
      <c r="F56" s="516"/>
    </row>
    <row r="57" spans="2:6" ht="15.75" customHeight="1">
      <c r="B57" s="54"/>
      <c r="C57" s="54"/>
      <c r="D57" s="54"/>
      <c r="E57" s="55"/>
      <c r="F57" s="55"/>
    </row>
    <row r="58" spans="2:6" ht="18.75" customHeight="1">
      <c r="B58" s="54"/>
      <c r="C58" s="31"/>
      <c r="D58" s="31"/>
      <c r="E58" s="511"/>
      <c r="F58" s="511"/>
    </row>
    <row r="59" spans="2:6" ht="11.25">
      <c r="B59" s="506" t="s">
        <v>237</v>
      </c>
      <c r="C59" s="506"/>
      <c r="D59" s="54"/>
      <c r="E59" s="507" t="s">
        <v>239</v>
      </c>
      <c r="F59" s="507"/>
    </row>
    <row r="60" spans="2:6" ht="11.25">
      <c r="B60" s="54"/>
      <c r="C60" s="54"/>
      <c r="D60" s="54"/>
      <c r="E60" s="55"/>
      <c r="F60" s="55"/>
    </row>
    <row r="61" spans="2:6" ht="11.25">
      <c r="B61" s="54"/>
      <c r="C61" s="54"/>
      <c r="D61" s="54"/>
      <c r="E61" s="55"/>
      <c r="F61" s="55"/>
    </row>
    <row r="62" spans="2:6" ht="11.25">
      <c r="B62" s="54"/>
      <c r="C62" s="31"/>
      <c r="D62" s="31"/>
      <c r="E62" s="55"/>
      <c r="F62" s="55"/>
    </row>
    <row r="63" spans="2:6" ht="11.25">
      <c r="B63" s="54"/>
      <c r="C63" s="54"/>
      <c r="D63" s="54"/>
      <c r="E63" s="55"/>
      <c r="F63" s="55"/>
    </row>
  </sheetData>
  <mergeCells count="10">
    <mergeCell ref="B59:C59"/>
    <mergeCell ref="E59:F59"/>
    <mergeCell ref="B5:F5"/>
    <mergeCell ref="B18:C18"/>
    <mergeCell ref="E58:F58"/>
    <mergeCell ref="B54:C54"/>
    <mergeCell ref="D56:F56"/>
    <mergeCell ref="B15:D15"/>
    <mergeCell ref="B12:D12"/>
    <mergeCell ref="B9:D9"/>
  </mergeCells>
  <phoneticPr fontId="18" type="noConversion"/>
  <pageMargins left="1.1811023622047245" right="0.78740157480314965" top="0.59055118110236227" bottom="0.98425196850393704" header="0.51181102362204722" footer="0.51181102362204722"/>
  <pageSetup paperSize="9" orientation="portrait" horizontalDpi="300" verticalDpi="300" r:id="rId1"/>
  <headerFooter alignWithMargins="0">
    <oddFooter>&amp;L&amp;D&amp;C&amp;F&amp;R&amp;P/&amp;N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S55"/>
  <sheetViews>
    <sheetView showGridLines="0" showZeros="0" topLeftCell="A33" zoomScale="86" zoomScaleNormal="86" workbookViewId="0">
      <selection activeCell="X43" sqref="X43"/>
    </sheetView>
  </sheetViews>
  <sheetFormatPr defaultColWidth="11.42578125" defaultRowHeight="12.75"/>
  <cols>
    <col min="1" max="1" width="2.42578125" style="1" customWidth="1"/>
    <col min="2" max="2" width="7.28515625" style="1" customWidth="1"/>
    <col min="3" max="3" width="13.42578125" style="1" customWidth="1"/>
    <col min="4" max="4" width="20.140625" style="1" customWidth="1"/>
    <col min="5" max="5" width="13.28515625" style="1" customWidth="1"/>
    <col min="6" max="6" width="7.85546875" style="85" customWidth="1"/>
    <col min="7" max="7" width="9.28515625" style="1" bestFit="1" customWidth="1"/>
    <col min="8" max="8" width="7.7109375" style="1" customWidth="1"/>
    <col min="9" max="9" width="8.5703125" style="1" customWidth="1"/>
    <col min="10" max="10" width="7.7109375" style="1" customWidth="1"/>
    <col min="11" max="11" width="8.42578125" style="1" customWidth="1"/>
    <col min="12" max="12" width="7.7109375" style="1" customWidth="1"/>
    <col min="13" max="13" width="8.5703125" style="1" customWidth="1"/>
    <col min="14" max="14" width="8.7109375" style="1" customWidth="1"/>
    <col min="15" max="15" width="8.5703125" style="1" customWidth="1"/>
    <col min="16" max="16" width="7.7109375" style="1" customWidth="1"/>
    <col min="17" max="17" width="8.5703125" style="1" customWidth="1"/>
    <col min="18" max="18" width="8.85546875" style="1" bestFit="1" customWidth="1"/>
    <col min="19" max="19" width="8.5703125" style="1" customWidth="1"/>
    <col min="20" max="16384" width="11.42578125" style="1"/>
  </cols>
  <sheetData>
    <row r="1" spans="2:19" ht="45.75" customHeight="1" thickBot="1">
      <c r="B1" s="523" t="s">
        <v>283</v>
      </c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5"/>
    </row>
    <row r="2" spans="2:19" ht="24.95" customHeight="1">
      <c r="B2" s="366"/>
      <c r="C2" s="367"/>
      <c r="D2" s="367"/>
      <c r="E2" s="367"/>
      <c r="F2" s="368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9"/>
    </row>
    <row r="3" spans="2:19" ht="24.95" customHeight="1">
      <c r="B3" s="370" t="s">
        <v>182</v>
      </c>
      <c r="C3" s="367"/>
      <c r="D3" s="367"/>
      <c r="E3" s="367"/>
      <c r="F3" s="368"/>
      <c r="G3" s="367"/>
      <c r="H3" s="371"/>
      <c r="I3" s="367"/>
      <c r="J3" s="535"/>
      <c r="K3" s="535"/>
      <c r="L3" s="535"/>
      <c r="M3" s="372"/>
      <c r="N3" s="371"/>
      <c r="O3" s="530">
        <f>Orçamento!H13</f>
        <v>0</v>
      </c>
      <c r="P3" s="530"/>
      <c r="Q3" s="367"/>
      <c r="R3" s="367"/>
      <c r="S3" s="369"/>
    </row>
    <row r="4" spans="2:19" ht="24.95" customHeight="1">
      <c r="B4" s="534" t="str">
        <f>Orçamento!B14</f>
        <v>MUNICÍPIO DE UBIRETAMA</v>
      </c>
      <c r="C4" s="532"/>
      <c r="D4" s="532"/>
      <c r="E4" s="532"/>
      <c r="F4" s="533"/>
      <c r="G4" s="367"/>
      <c r="H4" s="371" t="s">
        <v>1</v>
      </c>
      <c r="I4" s="367" t="s">
        <v>284</v>
      </c>
      <c r="J4" s="367"/>
      <c r="K4" s="367"/>
      <c r="L4" s="367"/>
      <c r="M4" s="367"/>
      <c r="N4" s="367"/>
      <c r="O4" s="311"/>
      <c r="P4" s="367"/>
      <c r="Q4" s="367"/>
      <c r="R4" s="367"/>
      <c r="S4" s="369"/>
    </row>
    <row r="5" spans="2:19" ht="24.95" customHeight="1">
      <c r="B5" s="373"/>
      <c r="C5" s="367"/>
      <c r="D5" s="367" t="s">
        <v>0</v>
      </c>
      <c r="E5" s="367"/>
      <c r="F5" s="368"/>
      <c r="G5" s="367"/>
      <c r="H5" s="372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9"/>
    </row>
    <row r="6" spans="2:19" ht="24.95" customHeight="1">
      <c r="B6" s="370" t="s">
        <v>184</v>
      </c>
      <c r="C6" s="367"/>
      <c r="D6" s="367"/>
      <c r="E6" s="367"/>
      <c r="F6" s="368"/>
      <c r="G6" s="367"/>
      <c r="H6" s="371" t="s">
        <v>29</v>
      </c>
      <c r="I6" s="367"/>
      <c r="J6" s="367"/>
      <c r="K6" s="367"/>
      <c r="L6" s="368"/>
      <c r="M6" s="367"/>
      <c r="N6" s="367"/>
      <c r="O6" s="367"/>
      <c r="P6" s="367"/>
      <c r="Q6" s="367"/>
      <c r="R6" s="367"/>
      <c r="S6" s="369"/>
    </row>
    <row r="7" spans="2:19" ht="24.95" customHeight="1">
      <c r="B7" s="534" t="str">
        <f>Orçamento!B17</f>
        <v>PRAÇA CENTRAL FRENTE PRA RUA MISSÕES</v>
      </c>
      <c r="C7" s="532"/>
      <c r="D7" s="532"/>
      <c r="E7" s="532"/>
      <c r="F7" s="533"/>
      <c r="G7" s="367"/>
      <c r="H7" s="531" t="s">
        <v>243</v>
      </c>
      <c r="I7" s="532"/>
      <c r="J7" s="532"/>
      <c r="K7" s="532"/>
      <c r="L7" s="533"/>
      <c r="M7" s="367"/>
      <c r="N7" s="367" t="s">
        <v>285</v>
      </c>
      <c r="O7" s="311"/>
      <c r="P7" s="367"/>
      <c r="Q7" s="367"/>
      <c r="R7" s="367"/>
      <c r="S7" s="369"/>
    </row>
    <row r="8" spans="2:19" ht="24.95" customHeight="1">
      <c r="B8" s="374"/>
      <c r="C8" s="367"/>
      <c r="D8" s="367"/>
      <c r="E8" s="367"/>
      <c r="F8" s="368"/>
      <c r="G8" s="367"/>
      <c r="H8" s="367"/>
      <c r="I8" s="367" t="s">
        <v>0</v>
      </c>
      <c r="J8" s="367" t="s">
        <v>0</v>
      </c>
      <c r="K8" s="367"/>
      <c r="L8" s="367"/>
      <c r="M8" s="367"/>
      <c r="N8" s="367"/>
      <c r="O8" s="367"/>
      <c r="P8" s="375"/>
      <c r="Q8" s="311"/>
      <c r="R8" s="311"/>
      <c r="S8" s="313"/>
    </row>
    <row r="9" spans="2:19" ht="24.95" customHeight="1">
      <c r="B9" s="376"/>
      <c r="C9" s="377"/>
      <c r="D9" s="378"/>
      <c r="E9" s="379"/>
      <c r="F9" s="380"/>
      <c r="G9" s="381" t="s">
        <v>210</v>
      </c>
      <c r="H9" s="382"/>
      <c r="I9" s="382"/>
      <c r="J9" s="382"/>
      <c r="K9" s="382"/>
      <c r="L9" s="383" t="s">
        <v>206</v>
      </c>
      <c r="M9" s="382"/>
      <c r="N9" s="382"/>
      <c r="O9" s="382"/>
      <c r="P9" s="382" t="s">
        <v>0</v>
      </c>
      <c r="Q9" s="383" t="s">
        <v>0</v>
      </c>
      <c r="R9" s="383" t="s">
        <v>0</v>
      </c>
      <c r="S9" s="384"/>
    </row>
    <row r="10" spans="2:19" ht="24.95" customHeight="1">
      <c r="B10" s="385" t="s">
        <v>30</v>
      </c>
      <c r="C10" s="386" t="s">
        <v>31</v>
      </c>
      <c r="D10" s="386"/>
      <c r="E10" s="387" t="s">
        <v>209</v>
      </c>
      <c r="F10" s="388" t="s">
        <v>33</v>
      </c>
      <c r="G10" s="388" t="s">
        <v>211</v>
      </c>
      <c r="H10" s="389" t="s">
        <v>37</v>
      </c>
      <c r="I10" s="390"/>
      <c r="J10" s="389" t="s">
        <v>38</v>
      </c>
      <c r="K10" s="390"/>
      <c r="L10" s="389" t="s">
        <v>39</v>
      </c>
      <c r="M10" s="390"/>
      <c r="N10" s="389" t="s">
        <v>40</v>
      </c>
      <c r="O10" s="390"/>
      <c r="P10" s="389" t="s">
        <v>41</v>
      </c>
      <c r="Q10" s="390"/>
      <c r="R10" s="389" t="s">
        <v>42</v>
      </c>
      <c r="S10" s="391"/>
    </row>
    <row r="11" spans="2:19" ht="24.95" customHeight="1">
      <c r="B11" s="392"/>
      <c r="C11" s="372"/>
      <c r="D11" s="393"/>
      <c r="E11" s="386" t="s">
        <v>65</v>
      </c>
      <c r="F11" s="394" t="s">
        <v>43</v>
      </c>
      <c r="G11" s="395" t="s">
        <v>43</v>
      </c>
      <c r="H11" s="396" t="s">
        <v>207</v>
      </c>
      <c r="I11" s="396" t="s">
        <v>208</v>
      </c>
      <c r="J11" s="396" t="s">
        <v>207</v>
      </c>
      <c r="K11" s="396" t="s">
        <v>208</v>
      </c>
      <c r="L11" s="396" t="s">
        <v>207</v>
      </c>
      <c r="M11" s="396" t="s">
        <v>208</v>
      </c>
      <c r="N11" s="396" t="s">
        <v>207</v>
      </c>
      <c r="O11" s="396" t="s">
        <v>208</v>
      </c>
      <c r="P11" s="396" t="s">
        <v>207</v>
      </c>
      <c r="Q11" s="396" t="s">
        <v>208</v>
      </c>
      <c r="R11" s="396" t="s">
        <v>207</v>
      </c>
      <c r="S11" s="397" t="s">
        <v>208</v>
      </c>
    </row>
    <row r="12" spans="2:19" ht="27" customHeight="1">
      <c r="B12" s="398">
        <v>1</v>
      </c>
      <c r="C12" s="399" t="s">
        <v>186</v>
      </c>
      <c r="D12" s="400"/>
      <c r="E12" s="401">
        <f>Orçamento!G24</f>
        <v>4889.9616000000005</v>
      </c>
      <c r="F12" s="402">
        <f>Orçamento!H24</f>
        <v>1.8559932325142632</v>
      </c>
      <c r="G12" s="403"/>
      <c r="H12" s="404">
        <v>100</v>
      </c>
      <c r="I12" s="405">
        <f>H12+G12</f>
        <v>100</v>
      </c>
      <c r="J12" s="404"/>
      <c r="K12" s="406">
        <f>I12+J12</f>
        <v>100</v>
      </c>
      <c r="L12" s="404"/>
      <c r="M12" s="405">
        <f>K12+L12</f>
        <v>100</v>
      </c>
      <c r="N12" s="404"/>
      <c r="O12" s="405">
        <f>M12+N12</f>
        <v>100</v>
      </c>
      <c r="P12" s="404"/>
      <c r="Q12" s="405">
        <f>O12+P12</f>
        <v>100</v>
      </c>
      <c r="R12" s="404"/>
      <c r="S12" s="407">
        <f>Q12+R12</f>
        <v>100</v>
      </c>
    </row>
    <row r="13" spans="2:19" ht="27" customHeight="1">
      <c r="B13" s="408">
        <v>2</v>
      </c>
      <c r="C13" s="409" t="s">
        <v>44</v>
      </c>
      <c r="D13" s="410"/>
      <c r="E13" s="411">
        <f>Orçamento!G32</f>
        <v>26166.241999999998</v>
      </c>
      <c r="F13" s="412">
        <f>Orçamento!H32</f>
        <v>9.9314416032081869</v>
      </c>
      <c r="G13" s="413"/>
      <c r="H13" s="414">
        <v>100</v>
      </c>
      <c r="I13" s="415">
        <f>H13+G13</f>
        <v>100</v>
      </c>
      <c r="J13" s="414"/>
      <c r="K13" s="415">
        <f>I13+J13</f>
        <v>100</v>
      </c>
      <c r="L13" s="414"/>
      <c r="M13" s="415">
        <f>K13+L13</f>
        <v>100</v>
      </c>
      <c r="N13" s="414"/>
      <c r="O13" s="415">
        <f>M13+N13</f>
        <v>100</v>
      </c>
      <c r="P13" s="414"/>
      <c r="Q13" s="415">
        <f>O13+P13</f>
        <v>100</v>
      </c>
      <c r="R13" s="414"/>
      <c r="S13" s="416">
        <f>Q13+R13</f>
        <v>100</v>
      </c>
    </row>
    <row r="14" spans="2:19" ht="27" customHeight="1">
      <c r="B14" s="408">
        <v>3</v>
      </c>
      <c r="C14" s="409" t="s">
        <v>34</v>
      </c>
      <c r="D14" s="410"/>
      <c r="E14" s="411">
        <f>Orçamento!G43</f>
        <v>23832.609</v>
      </c>
      <c r="F14" s="417">
        <f>Orçamento!H43</f>
        <v>9.0457072336025135</v>
      </c>
      <c r="G14" s="413"/>
      <c r="H14" s="414"/>
      <c r="I14" s="415">
        <f>H14+G14</f>
        <v>0</v>
      </c>
      <c r="J14" s="414">
        <v>100</v>
      </c>
      <c r="K14" s="415">
        <f>I14+J14</f>
        <v>100</v>
      </c>
      <c r="L14" s="414"/>
      <c r="M14" s="415">
        <f>K14+L14</f>
        <v>100</v>
      </c>
      <c r="N14" s="414"/>
      <c r="O14" s="415">
        <f>M14+N14</f>
        <v>100</v>
      </c>
      <c r="P14" s="414"/>
      <c r="Q14" s="415">
        <f>O14+P14</f>
        <v>100</v>
      </c>
      <c r="R14" s="414"/>
      <c r="S14" s="416">
        <f>Q14+R14</f>
        <v>100</v>
      </c>
    </row>
    <row r="15" spans="2:19" ht="27" customHeight="1">
      <c r="B15" s="408">
        <v>4</v>
      </c>
      <c r="C15" s="409" t="s">
        <v>45</v>
      </c>
      <c r="D15" s="410"/>
      <c r="E15" s="418"/>
      <c r="F15" s="419"/>
      <c r="G15" s="420"/>
      <c r="H15" s="420"/>
      <c r="I15" s="420"/>
      <c r="J15" s="420"/>
      <c r="K15" s="420"/>
      <c r="L15" s="420"/>
      <c r="M15" s="420"/>
      <c r="N15" s="420"/>
      <c r="O15" s="420"/>
      <c r="P15" s="455"/>
      <c r="Q15" s="420"/>
      <c r="R15" s="420"/>
      <c r="S15" s="421"/>
    </row>
    <row r="16" spans="2:19" ht="27" customHeight="1">
      <c r="B16" s="408" t="s">
        <v>46</v>
      </c>
      <c r="C16" s="422" t="s">
        <v>93</v>
      </c>
      <c r="D16" s="410"/>
      <c r="E16" s="411">
        <f>Orçamento!G48</f>
        <v>24765.002</v>
      </c>
      <c r="F16" s="417">
        <f>Orçamento!H48</f>
        <v>9.399598580733679</v>
      </c>
      <c r="G16" s="413"/>
      <c r="H16" s="414">
        <v>70</v>
      </c>
      <c r="I16" s="415">
        <f t="shared" ref="I16:I21" si="0">H16+G16</f>
        <v>70</v>
      </c>
      <c r="J16" s="414">
        <v>30</v>
      </c>
      <c r="K16" s="415">
        <f t="shared" ref="K16:K21" si="1">I16+J16</f>
        <v>100</v>
      </c>
      <c r="L16" s="414"/>
      <c r="M16" s="415">
        <f t="shared" ref="M16:M21" si="2">K16+L16</f>
        <v>100</v>
      </c>
      <c r="N16" s="414"/>
      <c r="O16" s="415">
        <f t="shared" ref="O16:O21" si="3">M16+N16</f>
        <v>100</v>
      </c>
      <c r="P16" s="414"/>
      <c r="Q16" s="415">
        <f t="shared" ref="Q16:Q21" si="4">O16+P16</f>
        <v>100</v>
      </c>
      <c r="R16" s="414"/>
      <c r="S16" s="416">
        <f t="shared" ref="S16:S21" si="5">Q16+R16</f>
        <v>100</v>
      </c>
    </row>
    <row r="17" spans="2:19" ht="27" customHeight="1">
      <c r="B17" s="408" t="s">
        <v>188</v>
      </c>
      <c r="C17" s="422" t="s">
        <v>190</v>
      </c>
      <c r="D17" s="410"/>
      <c r="E17" s="411">
        <f>Orçamento!G55</f>
        <v>25385.957999999999</v>
      </c>
      <c r="F17" s="417">
        <f>Orçamento!H55</f>
        <v>9.635283485435</v>
      </c>
      <c r="G17" s="413"/>
      <c r="H17" s="414"/>
      <c r="I17" s="415">
        <f t="shared" si="0"/>
        <v>0</v>
      </c>
      <c r="J17" s="414"/>
      <c r="K17" s="415">
        <f t="shared" si="1"/>
        <v>0</v>
      </c>
      <c r="L17" s="414"/>
      <c r="M17" s="415">
        <f t="shared" si="2"/>
        <v>0</v>
      </c>
      <c r="N17" s="414"/>
      <c r="O17" s="415">
        <f t="shared" si="3"/>
        <v>0</v>
      </c>
      <c r="P17" s="414">
        <v>100</v>
      </c>
      <c r="Q17" s="415">
        <f t="shared" si="4"/>
        <v>100</v>
      </c>
      <c r="R17" s="414"/>
      <c r="S17" s="416">
        <f t="shared" si="5"/>
        <v>100</v>
      </c>
    </row>
    <row r="18" spans="2:19" ht="27" customHeight="1">
      <c r="B18" s="408" t="s">
        <v>187</v>
      </c>
      <c r="C18" s="422" t="s">
        <v>189</v>
      </c>
      <c r="D18" s="410"/>
      <c r="E18" s="411">
        <f>Orçamento!G58</f>
        <v>0</v>
      </c>
      <c r="F18" s="417">
        <f>Orçamento!H58</f>
        <v>0</v>
      </c>
      <c r="G18" s="413"/>
      <c r="H18" s="414"/>
      <c r="I18" s="415">
        <f t="shared" si="0"/>
        <v>0</v>
      </c>
      <c r="J18" s="414"/>
      <c r="K18" s="415">
        <f t="shared" si="1"/>
        <v>0</v>
      </c>
      <c r="L18" s="414"/>
      <c r="M18" s="415">
        <f t="shared" si="2"/>
        <v>0</v>
      </c>
      <c r="N18" s="414"/>
      <c r="O18" s="415">
        <f t="shared" si="3"/>
        <v>0</v>
      </c>
      <c r="P18" s="414"/>
      <c r="Q18" s="415">
        <f t="shared" si="4"/>
        <v>0</v>
      </c>
      <c r="R18" s="414"/>
      <c r="S18" s="416">
        <f t="shared" si="5"/>
        <v>0</v>
      </c>
    </row>
    <row r="19" spans="2:19" ht="27" customHeight="1">
      <c r="B19" s="408" t="s">
        <v>48</v>
      </c>
      <c r="C19" s="422" t="s">
        <v>141</v>
      </c>
      <c r="D19" s="410"/>
      <c r="E19" s="411">
        <f>Orçamento!G62</f>
        <v>6286.3</v>
      </c>
      <c r="F19" s="417">
        <f>Orçamento!H62</f>
        <v>2.385975844381766</v>
      </c>
      <c r="G19" s="413"/>
      <c r="H19" s="414"/>
      <c r="I19" s="415">
        <f t="shared" si="0"/>
        <v>0</v>
      </c>
      <c r="J19" s="414"/>
      <c r="K19" s="415">
        <f t="shared" si="1"/>
        <v>0</v>
      </c>
      <c r="L19" s="414"/>
      <c r="M19" s="415">
        <f t="shared" si="2"/>
        <v>0</v>
      </c>
      <c r="N19" s="414"/>
      <c r="O19" s="415">
        <f t="shared" si="3"/>
        <v>0</v>
      </c>
      <c r="P19" s="414">
        <v>100</v>
      </c>
      <c r="Q19" s="415">
        <f t="shared" si="4"/>
        <v>100</v>
      </c>
      <c r="R19" s="414"/>
      <c r="S19" s="416">
        <f t="shared" si="5"/>
        <v>100</v>
      </c>
    </row>
    <row r="20" spans="2:19" ht="27" customHeight="1">
      <c r="B20" s="408" t="s">
        <v>49</v>
      </c>
      <c r="C20" s="422" t="s">
        <v>92</v>
      </c>
      <c r="D20" s="410"/>
      <c r="E20" s="411">
        <f>Orçamento!G64</f>
        <v>0</v>
      </c>
      <c r="F20" s="417">
        <f>Orçamento!H64</f>
        <v>0</v>
      </c>
      <c r="G20" s="413"/>
      <c r="H20" s="414"/>
      <c r="I20" s="415">
        <f t="shared" si="0"/>
        <v>0</v>
      </c>
      <c r="J20" s="414"/>
      <c r="K20" s="415">
        <f t="shared" si="1"/>
        <v>0</v>
      </c>
      <c r="L20" s="414"/>
      <c r="M20" s="415">
        <f t="shared" si="2"/>
        <v>0</v>
      </c>
      <c r="N20" s="414"/>
      <c r="O20" s="415">
        <f t="shared" si="3"/>
        <v>0</v>
      </c>
      <c r="P20" s="414"/>
      <c r="Q20" s="415">
        <f t="shared" si="4"/>
        <v>0</v>
      </c>
      <c r="R20" s="414"/>
      <c r="S20" s="416">
        <f t="shared" si="5"/>
        <v>0</v>
      </c>
    </row>
    <row r="21" spans="2:19" ht="27" customHeight="1">
      <c r="B21" s="408" t="s">
        <v>50</v>
      </c>
      <c r="C21" s="422" t="s">
        <v>191</v>
      </c>
      <c r="D21" s="410"/>
      <c r="E21" s="411">
        <f>Orçamento!G66</f>
        <v>0</v>
      </c>
      <c r="F21" s="417">
        <f>Orçamento!H66</f>
        <v>0</v>
      </c>
      <c r="G21" s="413"/>
      <c r="H21" s="414"/>
      <c r="I21" s="415">
        <f t="shared" si="0"/>
        <v>0</v>
      </c>
      <c r="J21" s="414"/>
      <c r="K21" s="415">
        <f t="shared" si="1"/>
        <v>0</v>
      </c>
      <c r="L21" s="414"/>
      <c r="M21" s="415">
        <f t="shared" si="2"/>
        <v>0</v>
      </c>
      <c r="N21" s="414"/>
      <c r="O21" s="415">
        <f t="shared" si="3"/>
        <v>0</v>
      </c>
      <c r="P21" s="414"/>
      <c r="Q21" s="415">
        <f t="shared" si="4"/>
        <v>0</v>
      </c>
      <c r="R21" s="414"/>
      <c r="S21" s="416">
        <f t="shared" si="5"/>
        <v>0</v>
      </c>
    </row>
    <row r="22" spans="2:19" ht="27" customHeight="1">
      <c r="B22" s="408">
        <v>5</v>
      </c>
      <c r="C22" s="409" t="s">
        <v>192</v>
      </c>
      <c r="D22" s="410"/>
      <c r="E22" s="418"/>
      <c r="F22" s="419"/>
      <c r="G22" s="420"/>
      <c r="H22" s="420"/>
      <c r="I22" s="420"/>
      <c r="J22" s="420"/>
      <c r="K22" s="420"/>
      <c r="L22" s="420"/>
      <c r="M22" s="420"/>
      <c r="N22" s="420"/>
      <c r="O22" s="420"/>
      <c r="P22" s="455"/>
      <c r="Q22" s="420"/>
      <c r="R22" s="420"/>
      <c r="S22" s="421"/>
    </row>
    <row r="23" spans="2:19" ht="27" customHeight="1">
      <c r="B23" s="408" t="s">
        <v>51</v>
      </c>
      <c r="C23" s="422" t="s">
        <v>193</v>
      </c>
      <c r="D23" s="410"/>
      <c r="E23" s="411">
        <f>Orçamento!G70</f>
        <v>27386.100000000002</v>
      </c>
      <c r="F23" s="417">
        <f>Orçamento!H70</f>
        <v>10.394440779444743</v>
      </c>
      <c r="G23" s="413"/>
      <c r="H23" s="414"/>
      <c r="I23" s="415">
        <f>H23+G23</f>
        <v>0</v>
      </c>
      <c r="J23" s="414">
        <v>70</v>
      </c>
      <c r="K23" s="415">
        <f>I23+J23</f>
        <v>70</v>
      </c>
      <c r="L23" s="414">
        <v>30</v>
      </c>
      <c r="M23" s="415">
        <f>K23+L23</f>
        <v>100</v>
      </c>
      <c r="N23" s="414"/>
      <c r="O23" s="415">
        <f>M23+N23</f>
        <v>100</v>
      </c>
      <c r="P23" s="414"/>
      <c r="Q23" s="415">
        <f>O23+P23</f>
        <v>100</v>
      </c>
      <c r="R23" s="414"/>
      <c r="S23" s="416">
        <f>Q23+R23</f>
        <v>100</v>
      </c>
    </row>
    <row r="24" spans="2:19" ht="27" customHeight="1">
      <c r="B24" s="408" t="s">
        <v>52</v>
      </c>
      <c r="C24" s="422" t="s">
        <v>194</v>
      </c>
      <c r="D24" s="410"/>
      <c r="E24" s="411">
        <f>Orçamento!G76</f>
        <v>278.58999999999997</v>
      </c>
      <c r="F24" s="417">
        <f>Orçamento!H76</f>
        <v>0.10573930777823459</v>
      </c>
      <c r="G24" s="413"/>
      <c r="H24" s="414"/>
      <c r="I24" s="415">
        <f>H24+G24</f>
        <v>0</v>
      </c>
      <c r="J24" s="414"/>
      <c r="K24" s="415">
        <f>I24+J24</f>
        <v>0</v>
      </c>
      <c r="L24" s="423"/>
      <c r="M24" s="415">
        <f>K24+L24</f>
        <v>0</v>
      </c>
      <c r="N24" s="414">
        <v>100</v>
      </c>
      <c r="O24" s="415">
        <f>M24+N24</f>
        <v>100</v>
      </c>
      <c r="P24" s="414"/>
      <c r="Q24" s="415">
        <f>O24+P24</f>
        <v>100</v>
      </c>
      <c r="R24" s="414"/>
      <c r="S24" s="416">
        <f>Q24+R24</f>
        <v>100</v>
      </c>
    </row>
    <row r="25" spans="2:19" ht="27" customHeight="1">
      <c r="B25" s="408" t="s">
        <v>53</v>
      </c>
      <c r="C25" s="422" t="s">
        <v>268</v>
      </c>
      <c r="D25" s="410"/>
      <c r="E25" s="411">
        <f>Orçamento!G80</f>
        <v>0</v>
      </c>
      <c r="F25" s="417">
        <f>Orçamento!H80</f>
        <v>0</v>
      </c>
      <c r="G25" s="413"/>
      <c r="H25" s="414"/>
      <c r="I25" s="415">
        <f>H25+G25</f>
        <v>0</v>
      </c>
      <c r="J25" s="414"/>
      <c r="K25" s="415">
        <f>I25+J25</f>
        <v>0</v>
      </c>
      <c r="L25" s="414"/>
      <c r="M25" s="415">
        <f>K25+L25</f>
        <v>0</v>
      </c>
      <c r="N25" s="414"/>
      <c r="O25" s="415">
        <f>M25+N25</f>
        <v>0</v>
      </c>
      <c r="P25" s="414"/>
      <c r="Q25" s="415"/>
      <c r="R25" s="414"/>
      <c r="S25" s="416">
        <f>Q25+R25</f>
        <v>0</v>
      </c>
    </row>
    <row r="26" spans="2:19" ht="27" customHeight="1">
      <c r="B26" s="408">
        <v>6</v>
      </c>
      <c r="C26" s="409" t="s">
        <v>195</v>
      </c>
      <c r="D26" s="410"/>
      <c r="E26" s="418"/>
      <c r="F26" s="419"/>
      <c r="G26" s="420"/>
      <c r="H26" s="420"/>
      <c r="I26" s="420"/>
      <c r="J26" s="420"/>
      <c r="K26" s="420"/>
      <c r="L26" s="420"/>
      <c r="M26" s="420"/>
      <c r="N26" s="420"/>
      <c r="O26" s="420"/>
      <c r="P26" s="455"/>
      <c r="Q26" s="420"/>
      <c r="R26" s="420"/>
      <c r="S26" s="421"/>
    </row>
    <row r="27" spans="2:19" ht="27" customHeight="1">
      <c r="B27" s="408" t="s">
        <v>18</v>
      </c>
      <c r="C27" s="422" t="s">
        <v>104</v>
      </c>
      <c r="D27" s="410"/>
      <c r="E27" s="411">
        <f>Orçamento!G84</f>
        <v>17100.126700000001</v>
      </c>
      <c r="F27" s="417">
        <f>Orçamento!H84</f>
        <v>6.4903821392659733</v>
      </c>
      <c r="G27" s="413"/>
      <c r="H27" s="414"/>
      <c r="I27" s="415">
        <f>H27+G27</f>
        <v>0</v>
      </c>
      <c r="J27" s="414"/>
      <c r="K27" s="415">
        <f>I27+J27</f>
        <v>0</v>
      </c>
      <c r="L27" s="414">
        <v>50</v>
      </c>
      <c r="M27" s="415">
        <f>K27+L27</f>
        <v>50</v>
      </c>
      <c r="N27" s="414">
        <v>50</v>
      </c>
      <c r="O27" s="415">
        <f>M27+N27</f>
        <v>100</v>
      </c>
      <c r="P27" s="414"/>
      <c r="Q27" s="415">
        <f>O27+P27</f>
        <v>100</v>
      </c>
      <c r="R27" s="414"/>
      <c r="S27" s="416">
        <f>Q27+R27</f>
        <v>100</v>
      </c>
    </row>
    <row r="28" spans="2:19" ht="27" customHeight="1">
      <c r="B28" s="408" t="s">
        <v>19</v>
      </c>
      <c r="C28" s="422" t="s">
        <v>20</v>
      </c>
      <c r="D28" s="410"/>
      <c r="E28" s="411">
        <f>Orçamento!G88</f>
        <v>9040.4970000000012</v>
      </c>
      <c r="F28" s="417">
        <f>Orçamento!H88</f>
        <v>3.4313359946559703</v>
      </c>
      <c r="G28" s="413"/>
      <c r="H28" s="414"/>
      <c r="I28" s="415">
        <f>H28+G28</f>
        <v>0</v>
      </c>
      <c r="J28" s="414"/>
      <c r="K28" s="415">
        <f>I28+J28</f>
        <v>0</v>
      </c>
      <c r="L28" s="414"/>
      <c r="M28" s="415">
        <f>K28+L28</f>
        <v>0</v>
      </c>
      <c r="N28" s="414"/>
      <c r="O28" s="415">
        <f>M28+N28</f>
        <v>0</v>
      </c>
      <c r="P28" s="414">
        <v>100</v>
      </c>
      <c r="Q28" s="415">
        <f>O28+P28</f>
        <v>100</v>
      </c>
      <c r="R28" s="414"/>
      <c r="S28" s="416">
        <f>Q28+R28</f>
        <v>100</v>
      </c>
    </row>
    <row r="29" spans="2:19" ht="27" customHeight="1">
      <c r="B29" s="408" t="s">
        <v>21</v>
      </c>
      <c r="C29" s="422" t="s">
        <v>111</v>
      </c>
      <c r="D29" s="410"/>
      <c r="E29" s="411">
        <f>Orçamento!G92</f>
        <v>11777.008000000002</v>
      </c>
      <c r="F29" s="417">
        <f>Orçamento!H92</f>
        <v>4.4699833935845916</v>
      </c>
      <c r="G29" s="413"/>
      <c r="H29" s="414"/>
      <c r="I29" s="415">
        <f>H29+G29</f>
        <v>0</v>
      </c>
      <c r="J29" s="414"/>
      <c r="K29" s="415">
        <f>I29+J29</f>
        <v>0</v>
      </c>
      <c r="L29" s="414">
        <v>30</v>
      </c>
      <c r="M29" s="415">
        <f>K29+L29</f>
        <v>30</v>
      </c>
      <c r="N29" s="452">
        <v>70</v>
      </c>
      <c r="O29" s="415">
        <f>M29+N29</f>
        <v>100</v>
      </c>
      <c r="P29" s="414"/>
      <c r="Q29" s="415">
        <f>O29+P29</f>
        <v>100</v>
      </c>
      <c r="R29" s="414"/>
      <c r="S29" s="416">
        <f>Q29+R29</f>
        <v>100</v>
      </c>
    </row>
    <row r="30" spans="2:19" ht="27" customHeight="1">
      <c r="B30" s="408" t="s">
        <v>22</v>
      </c>
      <c r="C30" s="422" t="s">
        <v>23</v>
      </c>
      <c r="D30" s="410"/>
      <c r="E30" s="411">
        <f>Orçamento!G97</f>
        <v>7787.8200000000006</v>
      </c>
      <c r="F30" s="417">
        <f>Orçamento!H97</f>
        <v>2.9558803112153744</v>
      </c>
      <c r="G30" s="413"/>
      <c r="H30" s="414"/>
      <c r="I30" s="415">
        <f>H30+G30</f>
        <v>0</v>
      </c>
      <c r="J30" s="414"/>
      <c r="K30" s="415">
        <f>I30+J30</f>
        <v>0</v>
      </c>
      <c r="L30" s="414"/>
      <c r="M30" s="415">
        <f>K30+L30</f>
        <v>0</v>
      </c>
      <c r="N30" s="452"/>
      <c r="O30" s="415">
        <f>M30+N30</f>
        <v>0</v>
      </c>
      <c r="P30" s="414">
        <v>100</v>
      </c>
      <c r="Q30" s="415">
        <f>O30+P30</f>
        <v>100</v>
      </c>
      <c r="R30" s="414"/>
      <c r="S30" s="416">
        <f>Q30+R30</f>
        <v>100</v>
      </c>
    </row>
    <row r="31" spans="2:19" ht="27" customHeight="1">
      <c r="B31" s="408" t="s">
        <v>24</v>
      </c>
      <c r="C31" s="422" t="s">
        <v>25</v>
      </c>
      <c r="D31" s="410"/>
      <c r="E31" s="411">
        <f>Orçamento!G101</f>
        <v>8559.9269999999997</v>
      </c>
      <c r="F31" s="417">
        <f>Orçamento!H101</f>
        <v>3.2489348347471925</v>
      </c>
      <c r="G31" s="413"/>
      <c r="H31" s="414"/>
      <c r="I31" s="415">
        <f>H31+G31</f>
        <v>0</v>
      </c>
      <c r="J31" s="414"/>
      <c r="K31" s="415">
        <f>I31+J31</f>
        <v>0</v>
      </c>
      <c r="L31" s="414"/>
      <c r="M31" s="415">
        <f>K31+L31</f>
        <v>0</v>
      </c>
      <c r="N31" s="452"/>
      <c r="O31" s="415">
        <f>M31+N31</f>
        <v>0</v>
      </c>
      <c r="P31" s="414"/>
      <c r="Q31" s="415">
        <f>O31+P31</f>
        <v>0</v>
      </c>
      <c r="R31" s="414">
        <v>100</v>
      </c>
      <c r="S31" s="416">
        <f>Q31+R31</f>
        <v>100</v>
      </c>
    </row>
    <row r="32" spans="2:19" ht="27" customHeight="1">
      <c r="B32" s="408">
        <v>7</v>
      </c>
      <c r="C32" s="409" t="s">
        <v>35</v>
      </c>
      <c r="D32" s="410"/>
      <c r="E32" s="418"/>
      <c r="F32" s="419"/>
      <c r="G32" s="420"/>
      <c r="H32" s="420"/>
      <c r="I32" s="420"/>
      <c r="J32" s="420"/>
      <c r="K32" s="420"/>
      <c r="L32" s="420"/>
      <c r="M32" s="420"/>
      <c r="N32" s="453"/>
      <c r="O32" s="420"/>
      <c r="P32" s="455"/>
      <c r="Q32" s="420"/>
      <c r="R32" s="420"/>
      <c r="S32" s="421"/>
    </row>
    <row r="33" spans="2:19" ht="27" customHeight="1">
      <c r="B33" s="408" t="s">
        <v>54</v>
      </c>
      <c r="C33" s="422" t="s">
        <v>196</v>
      </c>
      <c r="D33" s="410"/>
      <c r="E33" s="417">
        <f>Orçamento!G108</f>
        <v>0</v>
      </c>
      <c r="F33" s="417">
        <f>Orçamento!H108</f>
        <v>0</v>
      </c>
      <c r="G33" s="413"/>
      <c r="H33" s="414"/>
      <c r="I33" s="415">
        <f t="shared" ref="I33:I38" si="6">H33+G33</f>
        <v>0</v>
      </c>
      <c r="J33" s="414"/>
      <c r="K33" s="415">
        <f t="shared" ref="K33:K38" si="7">I33+J33</f>
        <v>0</v>
      </c>
      <c r="L33" s="414"/>
      <c r="M33" s="415">
        <f t="shared" ref="M33:M38" si="8">K33+L33</f>
        <v>0</v>
      </c>
      <c r="N33" s="452"/>
      <c r="O33" s="415">
        <f t="shared" ref="O33:O38" si="9">M33+N33</f>
        <v>0</v>
      </c>
      <c r="P33" s="414"/>
      <c r="Q33" s="415">
        <f t="shared" ref="Q33:Q38" si="10">O33+P33</f>
        <v>0</v>
      </c>
      <c r="R33" s="414"/>
      <c r="S33" s="416">
        <f t="shared" ref="S33:S38" si="11">Q33+R33</f>
        <v>0</v>
      </c>
    </row>
    <row r="34" spans="2:19" ht="27" customHeight="1">
      <c r="B34" s="408" t="s">
        <v>55</v>
      </c>
      <c r="C34" s="422" t="s">
        <v>197</v>
      </c>
      <c r="D34" s="410"/>
      <c r="E34" s="417">
        <f>Orçamento!G111</f>
        <v>8158.5</v>
      </c>
      <c r="F34" s="417">
        <f>Orçamento!H111</f>
        <v>3.0965725349392548</v>
      </c>
      <c r="G34" s="413"/>
      <c r="H34" s="414"/>
      <c r="I34" s="415">
        <f t="shared" si="6"/>
        <v>0</v>
      </c>
      <c r="J34" s="414"/>
      <c r="K34" s="415">
        <f t="shared" si="7"/>
        <v>0</v>
      </c>
      <c r="L34" s="414">
        <v>30</v>
      </c>
      <c r="M34" s="415">
        <f t="shared" si="8"/>
        <v>30</v>
      </c>
      <c r="N34" s="452">
        <v>70</v>
      </c>
      <c r="O34" s="415">
        <f t="shared" si="9"/>
        <v>100</v>
      </c>
      <c r="P34" s="414"/>
      <c r="Q34" s="415">
        <f t="shared" si="10"/>
        <v>100</v>
      </c>
      <c r="R34" s="414"/>
      <c r="S34" s="416">
        <f t="shared" si="11"/>
        <v>100</v>
      </c>
    </row>
    <row r="35" spans="2:19" ht="27" customHeight="1">
      <c r="B35" s="408" t="s">
        <v>56</v>
      </c>
      <c r="C35" s="422" t="s">
        <v>198</v>
      </c>
      <c r="D35" s="410"/>
      <c r="E35" s="411">
        <f>Orçamento!G114</f>
        <v>0</v>
      </c>
      <c r="F35" s="417">
        <f>Orçamento!H114</f>
        <v>0</v>
      </c>
      <c r="G35" s="413"/>
      <c r="H35" s="414"/>
      <c r="I35" s="415">
        <f t="shared" si="6"/>
        <v>0</v>
      </c>
      <c r="J35" s="414"/>
      <c r="K35" s="415">
        <f t="shared" si="7"/>
        <v>0</v>
      </c>
      <c r="L35" s="414"/>
      <c r="M35" s="415">
        <f t="shared" si="8"/>
        <v>0</v>
      </c>
      <c r="N35" s="452"/>
      <c r="O35" s="415">
        <f t="shared" si="9"/>
        <v>0</v>
      </c>
      <c r="P35" s="414"/>
      <c r="Q35" s="415">
        <f t="shared" si="10"/>
        <v>0</v>
      </c>
      <c r="R35" s="414"/>
      <c r="S35" s="416">
        <f t="shared" si="11"/>
        <v>0</v>
      </c>
    </row>
    <row r="36" spans="2:19" ht="27" customHeight="1">
      <c r="B36" s="408" t="s">
        <v>57</v>
      </c>
      <c r="C36" s="422" t="s">
        <v>199</v>
      </c>
      <c r="D36" s="410"/>
      <c r="E36" s="411">
        <f>Orçamento!G117</f>
        <v>5652.5279999999993</v>
      </c>
      <c r="F36" s="417">
        <f>Orçamento!H117</f>
        <v>2.1454266051081836</v>
      </c>
      <c r="G36" s="413"/>
      <c r="H36" s="414"/>
      <c r="I36" s="415">
        <f t="shared" si="6"/>
        <v>0</v>
      </c>
      <c r="J36" s="414"/>
      <c r="K36" s="415">
        <f t="shared" si="7"/>
        <v>0</v>
      </c>
      <c r="L36" s="414">
        <v>100</v>
      </c>
      <c r="M36" s="415">
        <f t="shared" si="8"/>
        <v>100</v>
      </c>
      <c r="N36" s="452"/>
      <c r="O36" s="415">
        <f t="shared" si="9"/>
        <v>100</v>
      </c>
      <c r="P36" s="414"/>
      <c r="Q36" s="415">
        <f t="shared" si="10"/>
        <v>100</v>
      </c>
      <c r="R36" s="414"/>
      <c r="S36" s="416">
        <f t="shared" si="11"/>
        <v>100</v>
      </c>
    </row>
    <row r="37" spans="2:19" ht="27" customHeight="1">
      <c r="B37" s="408" t="s">
        <v>58</v>
      </c>
      <c r="C37" s="422" t="s">
        <v>124</v>
      </c>
      <c r="D37" s="410"/>
      <c r="E37" s="411">
        <f>Orçamento!G121</f>
        <v>4593.63</v>
      </c>
      <c r="F37" s="417">
        <f>Orçamento!H121</f>
        <v>1.7435200703159908</v>
      </c>
      <c r="G37" s="413"/>
      <c r="H37" s="414"/>
      <c r="I37" s="415">
        <f t="shared" si="6"/>
        <v>0</v>
      </c>
      <c r="J37" s="414"/>
      <c r="K37" s="415">
        <f t="shared" si="7"/>
        <v>0</v>
      </c>
      <c r="L37" s="414"/>
      <c r="M37" s="415">
        <f t="shared" si="8"/>
        <v>0</v>
      </c>
      <c r="N37" s="452">
        <v>100</v>
      </c>
      <c r="O37" s="415">
        <f t="shared" si="9"/>
        <v>100</v>
      </c>
      <c r="P37" s="414"/>
      <c r="Q37" s="415">
        <f t="shared" si="10"/>
        <v>100</v>
      </c>
      <c r="R37" s="414"/>
      <c r="S37" s="416">
        <f t="shared" si="11"/>
        <v>100</v>
      </c>
    </row>
    <row r="38" spans="2:19" ht="27" customHeight="1">
      <c r="B38" s="408" t="s">
        <v>59</v>
      </c>
      <c r="C38" s="422" t="s">
        <v>200</v>
      </c>
      <c r="D38" s="410"/>
      <c r="E38" s="411">
        <f>Orçamento!G125</f>
        <v>0</v>
      </c>
      <c r="F38" s="417">
        <f>Orçamento!H125</f>
        <v>0</v>
      </c>
      <c r="G38" s="413"/>
      <c r="H38" s="414"/>
      <c r="I38" s="415">
        <f t="shared" si="6"/>
        <v>0</v>
      </c>
      <c r="J38" s="414"/>
      <c r="K38" s="415">
        <f t="shared" si="7"/>
        <v>0</v>
      </c>
      <c r="L38" s="414"/>
      <c r="M38" s="415">
        <f t="shared" si="8"/>
        <v>0</v>
      </c>
      <c r="N38" s="452"/>
      <c r="O38" s="415">
        <f t="shared" si="9"/>
        <v>0</v>
      </c>
      <c r="P38" s="414"/>
      <c r="Q38" s="415">
        <f t="shared" si="10"/>
        <v>0</v>
      </c>
      <c r="R38" s="414"/>
      <c r="S38" s="416">
        <f t="shared" si="11"/>
        <v>0</v>
      </c>
    </row>
    <row r="39" spans="2:19" ht="27" customHeight="1">
      <c r="B39" s="408">
        <v>8</v>
      </c>
      <c r="C39" s="409" t="s">
        <v>201</v>
      </c>
      <c r="D39" s="410"/>
      <c r="E39" s="418"/>
      <c r="F39" s="419"/>
      <c r="G39" s="420"/>
      <c r="H39" s="420"/>
      <c r="I39" s="420"/>
      <c r="J39" s="420"/>
      <c r="K39" s="420"/>
      <c r="L39" s="420"/>
      <c r="M39" s="420"/>
      <c r="N39" s="453"/>
      <c r="O39" s="420"/>
      <c r="P39" s="455"/>
      <c r="Q39" s="420"/>
      <c r="R39" s="420"/>
      <c r="S39" s="421"/>
    </row>
    <row r="40" spans="2:19" ht="27" customHeight="1">
      <c r="B40" s="408" t="s">
        <v>60</v>
      </c>
      <c r="C40" s="422" t="s">
        <v>202</v>
      </c>
      <c r="D40" s="410"/>
      <c r="E40" s="411">
        <f>Orçamento!G129</f>
        <v>31592.940000000002</v>
      </c>
      <c r="F40" s="417">
        <f>Orçamento!H129</f>
        <v>11.991154048168632</v>
      </c>
      <c r="G40" s="413"/>
      <c r="H40" s="414">
        <v>20</v>
      </c>
      <c r="I40" s="415">
        <f t="shared" ref="I40:I46" si="12">H40+G40</f>
        <v>20</v>
      </c>
      <c r="J40" s="414">
        <v>20</v>
      </c>
      <c r="K40" s="415">
        <f t="shared" ref="K40:K46" si="13">I40+J40</f>
        <v>40</v>
      </c>
      <c r="L40" s="414">
        <v>20</v>
      </c>
      <c r="M40" s="415">
        <f t="shared" ref="M40:M46" si="14">K40+L40</f>
        <v>60</v>
      </c>
      <c r="N40" s="452">
        <v>10</v>
      </c>
      <c r="O40" s="415">
        <f t="shared" ref="O40:O46" si="15">M40+N40</f>
        <v>70</v>
      </c>
      <c r="P40" s="414">
        <v>20</v>
      </c>
      <c r="Q40" s="415">
        <f t="shared" ref="Q40:Q46" si="16">O40+P40</f>
        <v>90</v>
      </c>
      <c r="R40" s="414">
        <v>10</v>
      </c>
      <c r="S40" s="416">
        <f t="shared" ref="S40:S46" si="17">Q40+R40</f>
        <v>100</v>
      </c>
    </row>
    <row r="41" spans="2:19" ht="27" customHeight="1">
      <c r="B41" s="408" t="s">
        <v>61</v>
      </c>
      <c r="C41" s="422" t="s">
        <v>203</v>
      </c>
      <c r="D41" s="410"/>
      <c r="E41" s="411">
        <f>Orçamento!G145</f>
        <v>5386.23</v>
      </c>
      <c r="F41" s="417">
        <f>Orçamento!H145</f>
        <v>2.0443527468120197</v>
      </c>
      <c r="G41" s="413"/>
      <c r="H41" s="414">
        <v>20</v>
      </c>
      <c r="I41" s="415">
        <f t="shared" si="12"/>
        <v>20</v>
      </c>
      <c r="J41" s="414">
        <v>20</v>
      </c>
      <c r="K41" s="415">
        <f t="shared" si="13"/>
        <v>40</v>
      </c>
      <c r="L41" s="414">
        <v>20</v>
      </c>
      <c r="M41" s="415">
        <f t="shared" si="14"/>
        <v>60</v>
      </c>
      <c r="N41" s="452">
        <v>10</v>
      </c>
      <c r="O41" s="415">
        <f t="shared" si="15"/>
        <v>70</v>
      </c>
      <c r="P41" s="414">
        <v>20</v>
      </c>
      <c r="Q41" s="415">
        <f t="shared" si="16"/>
        <v>90</v>
      </c>
      <c r="R41" s="414">
        <v>10</v>
      </c>
      <c r="S41" s="416">
        <f t="shared" si="17"/>
        <v>100</v>
      </c>
    </row>
    <row r="42" spans="2:19" ht="27" customHeight="1">
      <c r="B42" s="408" t="s">
        <v>62</v>
      </c>
      <c r="C42" s="422" t="s">
        <v>149</v>
      </c>
      <c r="D42" s="410"/>
      <c r="E42" s="411">
        <f>Orçamento!G153</f>
        <v>8132.41</v>
      </c>
      <c r="F42" s="417">
        <f>Orçamento!H153</f>
        <v>3.0866700311166695</v>
      </c>
      <c r="G42" s="413"/>
      <c r="H42" s="414">
        <v>10</v>
      </c>
      <c r="I42" s="415">
        <f t="shared" si="12"/>
        <v>10</v>
      </c>
      <c r="J42" s="414">
        <v>30</v>
      </c>
      <c r="K42" s="415">
        <f t="shared" si="13"/>
        <v>40</v>
      </c>
      <c r="L42" s="414">
        <v>10</v>
      </c>
      <c r="M42" s="415">
        <f t="shared" si="14"/>
        <v>50</v>
      </c>
      <c r="N42" s="452">
        <v>10</v>
      </c>
      <c r="O42" s="415">
        <f t="shared" si="15"/>
        <v>60</v>
      </c>
      <c r="P42" s="414">
        <v>30</v>
      </c>
      <c r="Q42" s="415">
        <f>O42+P42</f>
        <v>90</v>
      </c>
      <c r="R42" s="414">
        <v>10</v>
      </c>
      <c r="S42" s="416">
        <f>Q42+R42</f>
        <v>100</v>
      </c>
    </row>
    <row r="43" spans="2:19" ht="27" customHeight="1">
      <c r="B43" s="408" t="s">
        <v>63</v>
      </c>
      <c r="C43" s="422" t="s">
        <v>153</v>
      </c>
      <c r="D43" s="410"/>
      <c r="E43" s="411">
        <f>Orçamento!G160</f>
        <v>0</v>
      </c>
      <c r="F43" s="417">
        <f>Orçamento!H160</f>
        <v>0</v>
      </c>
      <c r="G43" s="413"/>
      <c r="H43" s="414"/>
      <c r="I43" s="415">
        <f t="shared" si="12"/>
        <v>0</v>
      </c>
      <c r="J43" s="414"/>
      <c r="K43" s="415">
        <f t="shared" si="13"/>
        <v>0</v>
      </c>
      <c r="L43" s="414"/>
      <c r="M43" s="415">
        <f t="shared" si="14"/>
        <v>0</v>
      </c>
      <c r="N43" s="452"/>
      <c r="O43" s="415">
        <f t="shared" si="15"/>
        <v>0</v>
      </c>
      <c r="P43" s="414"/>
      <c r="Q43" s="415">
        <f t="shared" si="16"/>
        <v>0</v>
      </c>
      <c r="R43" s="414">
        <v>100</v>
      </c>
      <c r="S43" s="416">
        <f t="shared" si="17"/>
        <v>100</v>
      </c>
    </row>
    <row r="44" spans="2:19" ht="27" customHeight="1">
      <c r="B44" s="408" t="s">
        <v>64</v>
      </c>
      <c r="C44" s="422" t="s">
        <v>154</v>
      </c>
      <c r="D44" s="410"/>
      <c r="E44" s="411">
        <f>Orçamento!G165</f>
        <v>2510.44</v>
      </c>
      <c r="F44" s="417">
        <f>Orçamento!H165</f>
        <v>0.95284176682146271</v>
      </c>
      <c r="G44" s="413"/>
      <c r="H44" s="414"/>
      <c r="I44" s="415">
        <f t="shared" si="12"/>
        <v>0</v>
      </c>
      <c r="J44" s="414"/>
      <c r="K44" s="415">
        <f t="shared" si="13"/>
        <v>0</v>
      </c>
      <c r="L44" s="414"/>
      <c r="M44" s="415">
        <f t="shared" si="14"/>
        <v>0</v>
      </c>
      <c r="N44" s="452"/>
      <c r="O44" s="415">
        <f t="shared" si="15"/>
        <v>0</v>
      </c>
      <c r="P44" s="414"/>
      <c r="Q44" s="415">
        <f t="shared" si="16"/>
        <v>0</v>
      </c>
      <c r="R44" s="414">
        <v>100</v>
      </c>
      <c r="S44" s="416">
        <f t="shared" si="17"/>
        <v>100</v>
      </c>
    </row>
    <row r="45" spans="2:19" ht="27" customHeight="1">
      <c r="B45" s="408" t="s">
        <v>204</v>
      </c>
      <c r="C45" s="422" t="s">
        <v>27</v>
      </c>
      <c r="D45" s="410"/>
      <c r="E45" s="411">
        <f>Orçamento!G174</f>
        <v>825.9</v>
      </c>
      <c r="F45" s="417">
        <f>Orçamento!H174</f>
        <v>0.31347174806720973</v>
      </c>
      <c r="G45" s="413"/>
      <c r="H45" s="414"/>
      <c r="I45" s="415">
        <f t="shared" si="12"/>
        <v>0</v>
      </c>
      <c r="J45" s="414"/>
      <c r="K45" s="415">
        <f t="shared" si="13"/>
        <v>0</v>
      </c>
      <c r="L45" s="414"/>
      <c r="M45" s="415">
        <f t="shared" si="14"/>
        <v>0</v>
      </c>
      <c r="N45" s="452"/>
      <c r="O45" s="415">
        <f t="shared" si="15"/>
        <v>0</v>
      </c>
      <c r="P45" s="414"/>
      <c r="Q45" s="415">
        <f t="shared" si="16"/>
        <v>0</v>
      </c>
      <c r="R45" s="414">
        <v>100</v>
      </c>
      <c r="S45" s="416">
        <f t="shared" si="17"/>
        <v>100</v>
      </c>
    </row>
    <row r="46" spans="2:19" ht="27" customHeight="1">
      <c r="B46" s="424">
        <v>9</v>
      </c>
      <c r="C46" s="425" t="s">
        <v>205</v>
      </c>
      <c r="D46" s="426"/>
      <c r="E46" s="427">
        <f>Orçamento!G181</f>
        <v>3360</v>
      </c>
      <c r="F46" s="428">
        <f>Orçamento!H181</f>
        <v>1.2752937080830908</v>
      </c>
      <c r="G46" s="429"/>
      <c r="H46" s="430"/>
      <c r="I46" s="431">
        <f t="shared" si="12"/>
        <v>0</v>
      </c>
      <c r="J46" s="430"/>
      <c r="K46" s="431">
        <f t="shared" si="13"/>
        <v>0</v>
      </c>
      <c r="L46" s="430"/>
      <c r="M46" s="431">
        <f t="shared" si="14"/>
        <v>0</v>
      </c>
      <c r="N46" s="454"/>
      <c r="O46" s="431">
        <f t="shared" si="15"/>
        <v>0</v>
      </c>
      <c r="P46" s="430"/>
      <c r="Q46" s="431">
        <f t="shared" si="16"/>
        <v>0</v>
      </c>
      <c r="R46" s="430">
        <v>100</v>
      </c>
      <c r="S46" s="432">
        <f t="shared" si="17"/>
        <v>100</v>
      </c>
    </row>
    <row r="47" spans="2:19" ht="27" customHeight="1">
      <c r="B47" s="433"/>
      <c r="C47" s="434"/>
      <c r="D47" s="434"/>
      <c r="E47" s="435"/>
      <c r="F47" s="436"/>
      <c r="G47" s="434"/>
      <c r="H47" s="434"/>
      <c r="I47" s="434"/>
      <c r="J47" s="434"/>
      <c r="K47" s="434"/>
      <c r="L47" s="434"/>
      <c r="M47" s="434"/>
      <c r="N47" s="434"/>
      <c r="O47" s="434"/>
      <c r="P47" s="434"/>
      <c r="Q47" s="434"/>
      <c r="R47" s="434"/>
      <c r="S47" s="437"/>
    </row>
    <row r="48" spans="2:19" ht="27" customHeight="1">
      <c r="B48" s="526" t="s">
        <v>65</v>
      </c>
      <c r="C48" s="527"/>
      <c r="D48" s="528"/>
      <c r="E48" s="438">
        <f>SUM(E12:E46)</f>
        <v>263468.7193</v>
      </c>
      <c r="F48" s="439">
        <f>SUM(F12:F46)</f>
        <v>100.00000000000004</v>
      </c>
      <c r="G48" s="440">
        <f>SUMPRODUCT(G12:G46,$F$12:$F$46)/100</f>
        <v>0</v>
      </c>
      <c r="H48" s="441">
        <f>F12+F13+(F16*0.7)+(F40*0.2)+(F41*0.2)+(F42*0.1)</f>
        <v>21.482922204343822</v>
      </c>
      <c r="I48" s="440">
        <f>H48+G48</f>
        <v>21.482922204343822</v>
      </c>
      <c r="J48" s="441">
        <f>(F16*0.3)+(F23*0.7)+(F40*0.2)+(F41*0.2)+(F42*0.3)+F14</f>
        <v>22.87479772176507</v>
      </c>
      <c r="K48" s="440">
        <f>I48+J48</f>
        <v>44.357719926108892</v>
      </c>
      <c r="L48" s="441">
        <f>(F23*0.3)+(F27*0.5)+(F29*0.3)+(F34*0.3)+F36+(F40*0.2)+(F41*0.2)+(F42*0.1)</f>
        <v>13.894685049239547</v>
      </c>
      <c r="M48" s="440">
        <f>K48+L48</f>
        <v>58.252404975348441</v>
      </c>
      <c r="N48" s="441">
        <f>F37+(F27*0.5)+(F29*0.7)+(F34*0.7)+(F40*0.1)+(F41*0.1)+(F42*0.1)+F24</f>
        <v>12.103257280303637</v>
      </c>
      <c r="O48" s="440">
        <f>M48+N48</f>
        <v>70.355662255652078</v>
      </c>
      <c r="P48" s="441">
        <f>(F42*0.3)+(F41*0.2)+(F40*0.2)+(F30)+F28+F19+F17</f>
        <v>22.141578004019244</v>
      </c>
      <c r="Q48" s="440">
        <f>O48+P48</f>
        <v>92.497240259671315</v>
      </c>
      <c r="R48" s="441">
        <f>F46+F45+F44+(F42*0.1)+(F41*0.1)+(F40*0.1)+F31+F43</f>
        <v>7.5027597403286874</v>
      </c>
      <c r="S48" s="442">
        <f>Q48+R48</f>
        <v>100</v>
      </c>
    </row>
    <row r="49" spans="2:19" ht="27" customHeight="1">
      <c r="B49" s="366"/>
      <c r="C49" s="367"/>
      <c r="D49" s="367"/>
      <c r="E49" s="367"/>
      <c r="F49" s="368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9"/>
    </row>
    <row r="50" spans="2:19" ht="27" customHeight="1">
      <c r="B50" s="370" t="s">
        <v>259</v>
      </c>
      <c r="C50" s="311"/>
      <c r="D50" s="367"/>
      <c r="E50" s="367"/>
      <c r="F50" s="368"/>
      <c r="G50" s="311"/>
      <c r="H50" s="311"/>
      <c r="I50" s="311"/>
      <c r="J50" s="367"/>
      <c r="K50" s="367"/>
      <c r="L50" s="367"/>
      <c r="M50" s="367"/>
      <c r="N50" s="311"/>
      <c r="O50" s="311"/>
      <c r="P50" s="311"/>
      <c r="Q50" s="367"/>
      <c r="R50" s="367"/>
      <c r="S50" s="369"/>
    </row>
    <row r="51" spans="2:19" ht="27" customHeight="1">
      <c r="B51" s="536">
        <f>Orçamento!D192</f>
        <v>0</v>
      </c>
      <c r="C51" s="537"/>
      <c r="D51" s="537"/>
      <c r="E51" s="537"/>
      <c r="F51" s="538"/>
      <c r="G51" s="367"/>
      <c r="H51" s="443"/>
      <c r="I51" s="443"/>
      <c r="J51" s="443"/>
      <c r="K51" s="443"/>
      <c r="L51" s="372"/>
      <c r="M51" s="372"/>
      <c r="N51" s="443"/>
      <c r="O51" s="443"/>
      <c r="P51" s="443"/>
      <c r="Q51" s="443"/>
      <c r="R51" s="367" t="s">
        <v>0</v>
      </c>
      <c r="S51" s="369"/>
    </row>
    <row r="52" spans="2:19" ht="27" customHeight="1">
      <c r="B52" s="366"/>
      <c r="C52" s="368"/>
      <c r="D52" s="367"/>
      <c r="E52" s="367"/>
      <c r="F52" s="368"/>
      <c r="G52" s="308"/>
      <c r="H52" s="529" t="s">
        <v>237</v>
      </c>
      <c r="I52" s="529"/>
      <c r="J52" s="529"/>
      <c r="K52" s="529"/>
      <c r="L52" s="308"/>
      <c r="M52" s="308"/>
      <c r="N52" s="529" t="s">
        <v>239</v>
      </c>
      <c r="O52" s="529"/>
      <c r="P52" s="529"/>
      <c r="Q52" s="529"/>
      <c r="R52" s="367"/>
      <c r="S52" s="369"/>
    </row>
    <row r="53" spans="2:19" ht="27" customHeight="1">
      <c r="B53" s="373"/>
      <c r="C53" s="372"/>
      <c r="D53" s="372"/>
      <c r="E53" s="372"/>
      <c r="F53" s="444"/>
      <c r="G53" s="372"/>
      <c r="H53" s="372"/>
      <c r="I53" s="372"/>
      <c r="J53" s="372"/>
      <c r="K53" s="372"/>
      <c r="L53" s="372"/>
      <c r="M53" s="372"/>
      <c r="N53" s="372"/>
      <c r="O53" s="372"/>
      <c r="P53" s="372"/>
      <c r="Q53" s="372"/>
      <c r="R53" s="372"/>
      <c r="S53" s="445"/>
    </row>
    <row r="54" spans="2:19" ht="27" customHeight="1" thickBot="1">
      <c r="B54" s="446"/>
      <c r="C54" s="447"/>
      <c r="D54" s="447"/>
      <c r="E54" s="447"/>
      <c r="F54" s="448"/>
      <c r="G54" s="447"/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9"/>
    </row>
    <row r="55" spans="2:19" ht="15">
      <c r="B55" s="372"/>
      <c r="C55" s="372"/>
      <c r="D55" s="372"/>
      <c r="E55" s="372"/>
      <c r="F55" s="444"/>
      <c r="G55" s="372"/>
      <c r="H55" s="372"/>
      <c r="I55" s="372"/>
      <c r="J55" s="372"/>
      <c r="K55" s="372"/>
      <c r="L55" s="372"/>
      <c r="M55" s="372"/>
      <c r="N55" s="372"/>
      <c r="O55" s="372"/>
      <c r="P55" s="372"/>
      <c r="Q55" s="372"/>
      <c r="R55" s="372"/>
      <c r="S55" s="372"/>
    </row>
  </sheetData>
  <mergeCells count="10">
    <mergeCell ref="B1:S1"/>
    <mergeCell ref="B48:D48"/>
    <mergeCell ref="N52:Q52"/>
    <mergeCell ref="H52:K52"/>
    <mergeCell ref="O3:P3"/>
    <mergeCell ref="H7:L7"/>
    <mergeCell ref="B4:F4"/>
    <mergeCell ref="B7:F7"/>
    <mergeCell ref="J3:L3"/>
    <mergeCell ref="B51:F51"/>
  </mergeCells>
  <phoneticPr fontId="18" type="noConversion"/>
  <printOptions horizontalCentered="1" gridLinesSet="0"/>
  <pageMargins left="0.59055118110236227" right="0.27559055118110237" top="0.39370078740157483" bottom="0.47244094488188981" header="0.59055118110236227" footer="0.19685039370078741"/>
  <pageSetup paperSize="9" scale="56" orientation="portrait" horizontalDpi="300" verticalDpi="300" r:id="rId1"/>
  <headerFooter alignWithMargins="0">
    <oddFooter>&amp;L&amp;D&amp;C&amp;F&amp;R&amp;P</oddFooter>
  </headerFooter>
  <ignoredErrors>
    <ignoredError sqref="O48 Q4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60"/>
  <sheetViews>
    <sheetView showGridLines="0" showZeros="0" topLeftCell="A13" zoomScale="75" workbookViewId="0">
      <selection activeCell="M11" sqref="M11"/>
    </sheetView>
  </sheetViews>
  <sheetFormatPr defaultColWidth="11.42578125" defaultRowHeight="12.75"/>
  <cols>
    <col min="1" max="1" width="0.7109375" style="1" customWidth="1"/>
    <col min="2" max="2" width="5.140625" style="1" customWidth="1"/>
    <col min="3" max="3" width="13.42578125" style="1" customWidth="1"/>
    <col min="4" max="4" width="15.5703125" style="1" customWidth="1"/>
    <col min="5" max="5" width="7.85546875" style="85" customWidth="1"/>
    <col min="6" max="6" width="7.7109375" style="1" customWidth="1"/>
    <col min="7" max="7" width="8.5703125" style="1" customWidth="1"/>
    <col min="8" max="8" width="7.7109375" style="1" customWidth="1"/>
    <col min="9" max="9" width="8.42578125" style="1" customWidth="1"/>
    <col min="10" max="10" width="7.7109375" style="1" customWidth="1"/>
    <col min="11" max="11" width="8.5703125" style="1" customWidth="1"/>
    <col min="12" max="12" width="7.7109375" style="1" customWidth="1"/>
    <col min="13" max="13" width="8.5703125" style="1" customWidth="1"/>
    <col min="14" max="14" width="7.7109375" style="1" customWidth="1"/>
    <col min="15" max="15" width="8.5703125" style="1" customWidth="1"/>
    <col min="16" max="16" width="8.85546875" style="1" bestFit="1" customWidth="1"/>
    <col min="17" max="17" width="8.5703125" style="1" customWidth="1"/>
    <col min="18" max="16384" width="11.42578125" style="1"/>
  </cols>
  <sheetData>
    <row r="1" spans="2:17">
      <c r="B1" s="83" t="s">
        <v>217</v>
      </c>
      <c r="C1" s="83"/>
      <c r="D1" s="83"/>
      <c r="E1" s="84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2:17">
      <c r="B2" s="83" t="s">
        <v>228</v>
      </c>
      <c r="C2" s="83"/>
      <c r="D2" s="83"/>
      <c r="E2" s="84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17" ht="24.75" customHeight="1"/>
    <row r="4" spans="2:17" ht="24" customHeight="1">
      <c r="B4" s="79"/>
      <c r="C4" s="86"/>
    </row>
    <row r="5" spans="2:17" ht="8.25" customHeight="1">
      <c r="B5" s="79"/>
      <c r="C5" s="86"/>
    </row>
    <row r="6" spans="2:17" ht="18" customHeight="1">
      <c r="B6" s="508" t="s">
        <v>181</v>
      </c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</row>
    <row r="7" spans="2:17" ht="11.25" customHeight="1"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ht="11.25" customHeight="1">
      <c r="B8" s="16" t="s">
        <v>182</v>
      </c>
      <c r="C8" s="10"/>
      <c r="D8" s="11"/>
      <c r="E8" s="12"/>
      <c r="F8" s="18" t="s">
        <v>36</v>
      </c>
      <c r="G8" s="10"/>
      <c r="H8" s="545" t="s">
        <v>246</v>
      </c>
      <c r="I8" s="546"/>
      <c r="J8" s="547"/>
      <c r="L8" s="18" t="s">
        <v>183</v>
      </c>
      <c r="M8" s="543">
        <f>Orçamento!H13</f>
        <v>0</v>
      </c>
      <c r="N8" s="544"/>
      <c r="O8" s="10"/>
      <c r="P8" s="10"/>
      <c r="Q8" s="10"/>
    </row>
    <row r="9" spans="2:17" ht="15" customHeight="1">
      <c r="B9" s="520" t="str">
        <f>Orçamento!B14</f>
        <v>MUNICÍPIO DE UBIRETAMA</v>
      </c>
      <c r="C9" s="521"/>
      <c r="D9" s="521"/>
      <c r="E9" s="522"/>
      <c r="F9" s="10"/>
      <c r="G9" s="10"/>
      <c r="H9" s="10"/>
      <c r="I9" s="10"/>
      <c r="J9" s="10"/>
      <c r="K9" s="10"/>
      <c r="L9" s="10"/>
      <c r="M9" s="14"/>
      <c r="N9" s="10"/>
      <c r="O9" s="10"/>
      <c r="P9" s="10"/>
      <c r="Q9" s="10"/>
    </row>
    <row r="10" spans="2:17" ht="10.5" customHeight="1">
      <c r="C10" s="10"/>
      <c r="D10" s="11" t="s">
        <v>0</v>
      </c>
      <c r="E10" s="1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2:17" ht="11.25" customHeight="1">
      <c r="B11" s="16" t="s">
        <v>184</v>
      </c>
      <c r="C11" s="10"/>
      <c r="D11" s="10"/>
      <c r="E11" s="13"/>
      <c r="F11" s="17" t="s">
        <v>29</v>
      </c>
      <c r="G11" s="10"/>
      <c r="H11" s="10"/>
      <c r="I11" s="10"/>
      <c r="J11" s="13"/>
      <c r="K11" s="10"/>
      <c r="L11" s="10"/>
      <c r="M11" s="10"/>
      <c r="N11" s="10"/>
      <c r="O11" s="10"/>
      <c r="P11" s="10"/>
      <c r="Q11" s="10"/>
    </row>
    <row r="12" spans="2:17" ht="11.25" customHeight="1">
      <c r="B12" s="517" t="str">
        <f>Orçamento!B17</f>
        <v>PRAÇA CENTRAL FRENTE PRA RUA MISSÕES</v>
      </c>
      <c r="C12" s="518"/>
      <c r="D12" s="518"/>
      <c r="E12" s="519"/>
      <c r="F12" s="517" t="str">
        <f>Orçamento!B20</f>
        <v>UBIRETAMA / RS</v>
      </c>
      <c r="G12" s="518"/>
      <c r="H12" s="518"/>
      <c r="I12" s="518"/>
      <c r="J12" s="519"/>
      <c r="K12" s="10"/>
      <c r="L12" s="10"/>
      <c r="M12" s="14"/>
      <c r="N12" s="10"/>
      <c r="O12" s="10"/>
      <c r="P12" s="10"/>
      <c r="Q12" s="10"/>
    </row>
    <row r="13" spans="2:17" ht="11.25" customHeight="1">
      <c r="B13" s="22"/>
      <c r="C13" s="10"/>
      <c r="D13" s="10"/>
      <c r="E13" s="13"/>
      <c r="F13" s="10"/>
      <c r="G13" s="10" t="s">
        <v>0</v>
      </c>
      <c r="H13" s="10" t="s">
        <v>0</v>
      </c>
      <c r="I13" s="10"/>
      <c r="J13" s="10"/>
      <c r="K13" s="11"/>
      <c r="L13" s="10"/>
      <c r="M13" s="10"/>
      <c r="N13" s="15"/>
      <c r="O13" s="14"/>
      <c r="P13" s="14"/>
      <c r="Q13" s="14"/>
    </row>
    <row r="14" spans="2:17">
      <c r="B14" s="87"/>
      <c r="C14" s="88"/>
      <c r="D14" s="89"/>
      <c r="E14" s="90"/>
      <c r="F14" s="91"/>
      <c r="G14" s="91"/>
      <c r="H14" s="91"/>
      <c r="I14" s="91"/>
      <c r="J14" s="92" t="s">
        <v>206</v>
      </c>
      <c r="K14" s="91"/>
      <c r="L14" s="91"/>
      <c r="M14" s="91"/>
      <c r="N14" s="91" t="s">
        <v>0</v>
      </c>
      <c r="O14" s="92" t="s">
        <v>0</v>
      </c>
      <c r="P14" s="92" t="s">
        <v>0</v>
      </c>
      <c r="Q14" s="93"/>
    </row>
    <row r="15" spans="2:17">
      <c r="B15" s="94" t="s">
        <v>30</v>
      </c>
      <c r="C15" s="95" t="s">
        <v>31</v>
      </c>
      <c r="D15" s="96"/>
      <c r="E15" s="97" t="s">
        <v>33</v>
      </c>
      <c r="F15" s="56" t="s">
        <v>66</v>
      </c>
      <c r="G15" s="57"/>
      <c r="H15" s="56" t="s">
        <v>67</v>
      </c>
      <c r="I15" s="57"/>
      <c r="J15" s="56" t="s">
        <v>68</v>
      </c>
      <c r="K15" s="57"/>
      <c r="L15" s="56" t="s">
        <v>225</v>
      </c>
      <c r="M15" s="57"/>
      <c r="N15" s="56" t="s">
        <v>69</v>
      </c>
      <c r="O15" s="57"/>
      <c r="P15" s="56" t="s">
        <v>70</v>
      </c>
      <c r="Q15" s="58"/>
    </row>
    <row r="16" spans="2:17" ht="12" customHeight="1">
      <c r="B16" s="98"/>
      <c r="D16" s="99"/>
      <c r="E16" s="100" t="s">
        <v>43</v>
      </c>
      <c r="F16" s="101" t="s">
        <v>207</v>
      </c>
      <c r="G16" s="101" t="s">
        <v>208</v>
      </c>
      <c r="H16" s="101" t="s">
        <v>207</v>
      </c>
      <c r="I16" s="101" t="s">
        <v>208</v>
      </c>
      <c r="J16" s="101" t="s">
        <v>207</v>
      </c>
      <c r="K16" s="101" t="s">
        <v>208</v>
      </c>
      <c r="L16" s="101" t="s">
        <v>207</v>
      </c>
      <c r="M16" s="101" t="s">
        <v>208</v>
      </c>
      <c r="N16" s="101" t="s">
        <v>207</v>
      </c>
      <c r="O16" s="101" t="s">
        <v>208</v>
      </c>
      <c r="P16" s="101" t="s">
        <v>207</v>
      </c>
      <c r="Q16" s="101" t="s">
        <v>208</v>
      </c>
    </row>
    <row r="17" spans="2:17" ht="11.1" customHeight="1">
      <c r="B17" s="102">
        <v>1</v>
      </c>
      <c r="C17" s="103" t="s">
        <v>186</v>
      </c>
      <c r="D17" s="104"/>
      <c r="E17" s="105">
        <f>Orçamento!H24</f>
        <v>1.8559932325142632</v>
      </c>
      <c r="F17" s="19"/>
      <c r="G17" s="113">
        <f>Cronograma!S12+F17</f>
        <v>100</v>
      </c>
      <c r="H17" s="19"/>
      <c r="I17" s="107">
        <f>G17+H17</f>
        <v>100</v>
      </c>
      <c r="J17" s="19"/>
      <c r="K17" s="106">
        <f>I17+J17</f>
        <v>100</v>
      </c>
      <c r="L17" s="19"/>
      <c r="M17" s="106">
        <f>K17+L17</f>
        <v>100</v>
      </c>
      <c r="N17" s="19"/>
      <c r="O17" s="106">
        <f>M17+N17</f>
        <v>100</v>
      </c>
      <c r="P17" s="19"/>
      <c r="Q17" s="108">
        <f>O17+P17</f>
        <v>100</v>
      </c>
    </row>
    <row r="18" spans="2:17" ht="11.1" customHeight="1">
      <c r="B18" s="109">
        <v>2</v>
      </c>
      <c r="C18" s="110" t="s">
        <v>44</v>
      </c>
      <c r="D18" s="111"/>
      <c r="E18" s="112">
        <f>Orçamento!H32</f>
        <v>9.9314416032081869</v>
      </c>
      <c r="F18" s="20"/>
      <c r="G18" s="113">
        <f>Cronograma!S13+F18</f>
        <v>100</v>
      </c>
      <c r="H18" s="20"/>
      <c r="I18" s="113">
        <f>G18+H18</f>
        <v>100</v>
      </c>
      <c r="J18" s="20"/>
      <c r="K18" s="113">
        <f>I18+J18</f>
        <v>100</v>
      </c>
      <c r="L18" s="20"/>
      <c r="M18" s="113">
        <f>K18+L18</f>
        <v>100</v>
      </c>
      <c r="N18" s="20"/>
      <c r="O18" s="113">
        <f>M18+N18</f>
        <v>100</v>
      </c>
      <c r="P18" s="20"/>
      <c r="Q18" s="114">
        <f>O18+P18</f>
        <v>100</v>
      </c>
    </row>
    <row r="19" spans="2:17" ht="11.1" customHeight="1">
      <c r="B19" s="109">
        <v>3</v>
      </c>
      <c r="C19" s="110" t="s">
        <v>34</v>
      </c>
      <c r="D19" s="111"/>
      <c r="E19" s="115">
        <f>Orçamento!H43</f>
        <v>9.0457072336025135</v>
      </c>
      <c r="F19" s="20"/>
      <c r="G19" s="113">
        <f>Cronograma!S14+F19</f>
        <v>100</v>
      </c>
      <c r="H19" s="20"/>
      <c r="I19" s="113">
        <f>G19+H19</f>
        <v>100</v>
      </c>
      <c r="J19" s="20"/>
      <c r="K19" s="113">
        <f>I19+J19</f>
        <v>100</v>
      </c>
      <c r="L19" s="20"/>
      <c r="M19" s="113">
        <f>K19+L19</f>
        <v>100</v>
      </c>
      <c r="N19" s="20"/>
      <c r="O19" s="113">
        <f>M19+N19</f>
        <v>100</v>
      </c>
      <c r="P19" s="20"/>
      <c r="Q19" s="114">
        <f>O19+P19</f>
        <v>100</v>
      </c>
    </row>
    <row r="20" spans="2:17" ht="11.1" customHeight="1">
      <c r="B20" s="109">
        <v>4</v>
      </c>
      <c r="C20" s="110" t="s">
        <v>45</v>
      </c>
      <c r="D20" s="111"/>
      <c r="E20" s="116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60"/>
    </row>
    <row r="21" spans="2:17" ht="11.1" customHeight="1">
      <c r="B21" s="109" t="s">
        <v>46</v>
      </c>
      <c r="C21" s="117" t="s">
        <v>93</v>
      </c>
      <c r="D21" s="111"/>
      <c r="E21" s="115">
        <f>Orçamento!H48</f>
        <v>9.399598580733679</v>
      </c>
      <c r="F21" s="20"/>
      <c r="G21" s="113">
        <f>Cronograma!S16+F21</f>
        <v>100</v>
      </c>
      <c r="H21" s="20"/>
      <c r="I21" s="113">
        <f t="shared" ref="I21:I26" si="0">G21+H21</f>
        <v>100</v>
      </c>
      <c r="J21" s="20"/>
      <c r="K21" s="113">
        <f t="shared" ref="K21:K26" si="1">I21+J21</f>
        <v>100</v>
      </c>
      <c r="L21" s="20"/>
      <c r="M21" s="113">
        <f t="shared" ref="M21:M26" si="2">K21+L21</f>
        <v>100</v>
      </c>
      <c r="N21" s="20"/>
      <c r="O21" s="113">
        <f t="shared" ref="O21:O26" si="3">M21+N21</f>
        <v>100</v>
      </c>
      <c r="P21" s="20"/>
      <c r="Q21" s="114">
        <f t="shared" ref="Q21:Q26" si="4">O21+P21</f>
        <v>100</v>
      </c>
    </row>
    <row r="22" spans="2:17" ht="11.1" customHeight="1">
      <c r="B22" s="109" t="s">
        <v>188</v>
      </c>
      <c r="C22" s="117" t="s">
        <v>190</v>
      </c>
      <c r="D22" s="111"/>
      <c r="E22" s="115">
        <f>Orçamento!H55</f>
        <v>9.635283485435</v>
      </c>
      <c r="F22" s="20"/>
      <c r="G22" s="113">
        <f>Cronograma!S17+F22</f>
        <v>100</v>
      </c>
      <c r="H22" s="20"/>
      <c r="I22" s="113">
        <f t="shared" si="0"/>
        <v>100</v>
      </c>
      <c r="J22" s="20"/>
      <c r="K22" s="113">
        <f t="shared" si="1"/>
        <v>100</v>
      </c>
      <c r="L22" s="20"/>
      <c r="M22" s="113">
        <f t="shared" si="2"/>
        <v>100</v>
      </c>
      <c r="N22" s="20"/>
      <c r="O22" s="113">
        <f t="shared" si="3"/>
        <v>100</v>
      </c>
      <c r="P22" s="20"/>
      <c r="Q22" s="114">
        <f t="shared" si="4"/>
        <v>100</v>
      </c>
    </row>
    <row r="23" spans="2:17" ht="11.1" customHeight="1">
      <c r="B23" s="109" t="s">
        <v>187</v>
      </c>
      <c r="C23" s="117" t="s">
        <v>189</v>
      </c>
      <c r="D23" s="111"/>
      <c r="E23" s="115">
        <f>Orçamento!H58</f>
        <v>0</v>
      </c>
      <c r="F23" s="20"/>
      <c r="G23" s="113">
        <f>Cronograma!S18+F23</f>
        <v>0</v>
      </c>
      <c r="H23" s="20"/>
      <c r="I23" s="113">
        <f t="shared" si="0"/>
        <v>0</v>
      </c>
      <c r="J23" s="20"/>
      <c r="K23" s="113">
        <f t="shared" si="1"/>
        <v>0</v>
      </c>
      <c r="L23" s="20"/>
      <c r="M23" s="113">
        <f t="shared" si="2"/>
        <v>0</v>
      </c>
      <c r="N23" s="20"/>
      <c r="O23" s="113">
        <f t="shared" si="3"/>
        <v>0</v>
      </c>
      <c r="P23" s="20"/>
      <c r="Q23" s="114">
        <f t="shared" si="4"/>
        <v>0</v>
      </c>
    </row>
    <row r="24" spans="2:17" ht="11.1" customHeight="1">
      <c r="B24" s="109" t="s">
        <v>48</v>
      </c>
      <c r="C24" s="117" t="s">
        <v>141</v>
      </c>
      <c r="D24" s="111"/>
      <c r="E24" s="115">
        <f>Orçamento!H62</f>
        <v>2.385975844381766</v>
      </c>
      <c r="F24" s="20">
        <v>100</v>
      </c>
      <c r="G24" s="113">
        <f>Cronograma!S19+F24</f>
        <v>200</v>
      </c>
      <c r="H24" s="20"/>
      <c r="I24" s="113">
        <f t="shared" si="0"/>
        <v>200</v>
      </c>
      <c r="J24" s="20"/>
      <c r="K24" s="113">
        <f t="shared" si="1"/>
        <v>200</v>
      </c>
      <c r="L24" s="20"/>
      <c r="M24" s="113">
        <f t="shared" si="2"/>
        <v>200</v>
      </c>
      <c r="N24" s="20"/>
      <c r="O24" s="113">
        <f t="shared" si="3"/>
        <v>200</v>
      </c>
      <c r="P24" s="20"/>
      <c r="Q24" s="114">
        <f t="shared" si="4"/>
        <v>200</v>
      </c>
    </row>
    <row r="25" spans="2:17" ht="11.1" customHeight="1">
      <c r="B25" s="109" t="s">
        <v>49</v>
      </c>
      <c r="C25" s="117" t="s">
        <v>92</v>
      </c>
      <c r="D25" s="111"/>
      <c r="E25" s="115">
        <f>Orçamento!H64</f>
        <v>0</v>
      </c>
      <c r="F25" s="20"/>
      <c r="G25" s="113">
        <f>Cronograma!S20+F25</f>
        <v>0</v>
      </c>
      <c r="H25" s="20"/>
      <c r="I25" s="113">
        <f t="shared" si="0"/>
        <v>0</v>
      </c>
      <c r="J25" s="20"/>
      <c r="K25" s="113">
        <f t="shared" si="1"/>
        <v>0</v>
      </c>
      <c r="L25" s="20"/>
      <c r="M25" s="113">
        <f t="shared" si="2"/>
        <v>0</v>
      </c>
      <c r="N25" s="20"/>
      <c r="O25" s="113">
        <f t="shared" si="3"/>
        <v>0</v>
      </c>
      <c r="P25" s="20"/>
      <c r="Q25" s="114">
        <f t="shared" si="4"/>
        <v>0</v>
      </c>
    </row>
    <row r="26" spans="2:17" ht="11.1" customHeight="1">
      <c r="B26" s="109" t="s">
        <v>50</v>
      </c>
      <c r="C26" s="117" t="s">
        <v>191</v>
      </c>
      <c r="D26" s="111"/>
      <c r="E26" s="115">
        <f>Orçamento!H66</f>
        <v>0</v>
      </c>
      <c r="F26" s="20"/>
      <c r="G26" s="113">
        <f>Cronograma!S21+F26</f>
        <v>0</v>
      </c>
      <c r="H26" s="20"/>
      <c r="I26" s="113">
        <f t="shared" si="0"/>
        <v>0</v>
      </c>
      <c r="J26" s="20"/>
      <c r="K26" s="113">
        <f t="shared" si="1"/>
        <v>0</v>
      </c>
      <c r="L26" s="20"/>
      <c r="M26" s="113">
        <f t="shared" si="2"/>
        <v>0</v>
      </c>
      <c r="N26" s="20"/>
      <c r="O26" s="113">
        <f t="shared" si="3"/>
        <v>0</v>
      </c>
      <c r="P26" s="20"/>
      <c r="Q26" s="114">
        <f t="shared" si="4"/>
        <v>0</v>
      </c>
    </row>
    <row r="27" spans="2:17" ht="11.1" customHeight="1">
      <c r="B27" s="109">
        <v>5</v>
      </c>
      <c r="C27" s="110" t="s">
        <v>192</v>
      </c>
      <c r="D27" s="111"/>
      <c r="E27" s="116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60"/>
    </row>
    <row r="28" spans="2:17" ht="11.1" customHeight="1">
      <c r="B28" s="109" t="s">
        <v>51</v>
      </c>
      <c r="C28" s="117" t="s">
        <v>193</v>
      </c>
      <c r="D28" s="111"/>
      <c r="E28" s="115">
        <f>Orçamento!H70</f>
        <v>10.394440779444743</v>
      </c>
      <c r="F28" s="20"/>
      <c r="G28" s="113">
        <f>Cronograma!S23+F28</f>
        <v>100</v>
      </c>
      <c r="H28" s="20"/>
      <c r="I28" s="113">
        <f>G28+H28</f>
        <v>100</v>
      </c>
      <c r="J28" s="20"/>
      <c r="K28" s="113">
        <f>I28+J28</f>
        <v>100</v>
      </c>
      <c r="L28" s="20"/>
      <c r="M28" s="113">
        <f>K28+L28</f>
        <v>100</v>
      </c>
      <c r="N28" s="20"/>
      <c r="O28" s="113">
        <f>M28+N28</f>
        <v>100</v>
      </c>
      <c r="P28" s="20"/>
      <c r="Q28" s="114">
        <f>O28+P28</f>
        <v>100</v>
      </c>
    </row>
    <row r="29" spans="2:17" ht="11.1" customHeight="1">
      <c r="B29" s="109" t="s">
        <v>52</v>
      </c>
      <c r="C29" s="117" t="s">
        <v>194</v>
      </c>
      <c r="D29" s="111"/>
      <c r="E29" s="115">
        <f>Orçamento!H76</f>
        <v>0.10573930777823459</v>
      </c>
      <c r="F29" s="20"/>
      <c r="G29" s="113">
        <f>Cronograma!S24+F29</f>
        <v>100</v>
      </c>
      <c r="H29" s="20"/>
      <c r="I29" s="113">
        <f>G29+H29</f>
        <v>100</v>
      </c>
      <c r="J29" s="20"/>
      <c r="K29" s="113">
        <f>I29+J29</f>
        <v>100</v>
      </c>
      <c r="L29" s="20"/>
      <c r="M29" s="113">
        <f>K29+L29</f>
        <v>100</v>
      </c>
      <c r="N29" s="20"/>
      <c r="O29" s="113">
        <f>M29+N29</f>
        <v>100</v>
      </c>
      <c r="P29" s="20"/>
      <c r="Q29" s="114">
        <f>O29+P29</f>
        <v>100</v>
      </c>
    </row>
    <row r="30" spans="2:17" ht="11.1" customHeight="1">
      <c r="B30" s="109" t="s">
        <v>53</v>
      </c>
      <c r="C30" s="117" t="s">
        <v>102</v>
      </c>
      <c r="D30" s="111"/>
      <c r="E30" s="115">
        <f>Orçamento!H80</f>
        <v>0</v>
      </c>
      <c r="F30" s="20"/>
      <c r="G30" s="113">
        <f>Cronograma!S25+F30</f>
        <v>0</v>
      </c>
      <c r="H30" s="20"/>
      <c r="I30" s="113">
        <f>G30+H30</f>
        <v>0</v>
      </c>
      <c r="J30" s="20"/>
      <c r="K30" s="113">
        <f>I30+J30</f>
        <v>0</v>
      </c>
      <c r="L30" s="20"/>
      <c r="M30" s="113">
        <f>K30+L30</f>
        <v>0</v>
      </c>
      <c r="N30" s="20"/>
      <c r="O30" s="113">
        <f>M30+N30</f>
        <v>0</v>
      </c>
      <c r="P30" s="20"/>
      <c r="Q30" s="114">
        <f>O30+P30</f>
        <v>0</v>
      </c>
    </row>
    <row r="31" spans="2:17" ht="11.1" customHeight="1">
      <c r="B31" s="109">
        <v>6</v>
      </c>
      <c r="C31" s="110" t="s">
        <v>195</v>
      </c>
      <c r="D31" s="111"/>
      <c r="E31" s="116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60"/>
    </row>
    <row r="32" spans="2:17" ht="11.1" customHeight="1">
      <c r="B32" s="109" t="s">
        <v>18</v>
      </c>
      <c r="C32" s="117" t="s">
        <v>104</v>
      </c>
      <c r="D32" s="111"/>
      <c r="E32" s="115">
        <f>Orçamento!H84</f>
        <v>6.4903821392659733</v>
      </c>
      <c r="F32" s="20"/>
      <c r="G32" s="113">
        <f>Cronograma!S27+F32</f>
        <v>100</v>
      </c>
      <c r="H32" s="20"/>
      <c r="I32" s="113">
        <f>G32+H32</f>
        <v>100</v>
      </c>
      <c r="J32" s="20"/>
      <c r="K32" s="113">
        <f>I32+J32</f>
        <v>100</v>
      </c>
      <c r="L32" s="20"/>
      <c r="M32" s="113">
        <f>K32+L32</f>
        <v>100</v>
      </c>
      <c r="N32" s="20"/>
      <c r="O32" s="113">
        <f>M32+N32</f>
        <v>100</v>
      </c>
      <c r="P32" s="20"/>
      <c r="Q32" s="114">
        <f>O32+P32</f>
        <v>100</v>
      </c>
    </row>
    <row r="33" spans="2:17" ht="11.1" customHeight="1">
      <c r="B33" s="109" t="s">
        <v>19</v>
      </c>
      <c r="C33" s="117" t="s">
        <v>20</v>
      </c>
      <c r="D33" s="111"/>
      <c r="E33" s="115">
        <f>Orçamento!H88</f>
        <v>3.4313359946559703</v>
      </c>
      <c r="F33" s="20"/>
      <c r="G33" s="113">
        <f>Cronograma!S28+F33</f>
        <v>100</v>
      </c>
      <c r="H33" s="20"/>
      <c r="I33" s="113">
        <f>G33+H33</f>
        <v>100</v>
      </c>
      <c r="J33" s="20"/>
      <c r="K33" s="113">
        <f>I33+J33</f>
        <v>100</v>
      </c>
      <c r="L33" s="20"/>
      <c r="M33" s="113">
        <f>K33+L33</f>
        <v>100</v>
      </c>
      <c r="N33" s="20"/>
      <c r="O33" s="113">
        <f>M33+N33</f>
        <v>100</v>
      </c>
      <c r="P33" s="20"/>
      <c r="Q33" s="114">
        <f>O33+P33</f>
        <v>100</v>
      </c>
    </row>
    <row r="34" spans="2:17" ht="11.1" customHeight="1">
      <c r="B34" s="109" t="s">
        <v>21</v>
      </c>
      <c r="C34" s="117" t="s">
        <v>111</v>
      </c>
      <c r="D34" s="111"/>
      <c r="E34" s="115">
        <f>Orçamento!H92</f>
        <v>4.4699833935845916</v>
      </c>
      <c r="F34" s="20"/>
      <c r="G34" s="113">
        <f>Cronograma!S29+F34</f>
        <v>100</v>
      </c>
      <c r="H34" s="20"/>
      <c r="I34" s="113">
        <f>G34+H34</f>
        <v>100</v>
      </c>
      <c r="J34" s="20"/>
      <c r="K34" s="113">
        <f>I34+J34</f>
        <v>100</v>
      </c>
      <c r="L34" s="20"/>
      <c r="M34" s="113">
        <f>K34+L34</f>
        <v>100</v>
      </c>
      <c r="N34" s="20"/>
      <c r="O34" s="113">
        <f>M34+N34</f>
        <v>100</v>
      </c>
      <c r="P34" s="20"/>
      <c r="Q34" s="114">
        <f>O34+P34</f>
        <v>100</v>
      </c>
    </row>
    <row r="35" spans="2:17" ht="11.1" customHeight="1">
      <c r="B35" s="109" t="s">
        <v>22</v>
      </c>
      <c r="C35" s="117" t="s">
        <v>23</v>
      </c>
      <c r="D35" s="111"/>
      <c r="E35" s="115">
        <f>Orçamento!H97</f>
        <v>2.9558803112153744</v>
      </c>
      <c r="F35" s="20"/>
      <c r="G35" s="113">
        <f>Cronograma!S30+F35</f>
        <v>100</v>
      </c>
      <c r="H35" s="20"/>
      <c r="I35" s="113">
        <f>G35+H35</f>
        <v>100</v>
      </c>
      <c r="J35" s="20"/>
      <c r="K35" s="113">
        <f>I35+J35</f>
        <v>100</v>
      </c>
      <c r="L35" s="20"/>
      <c r="M35" s="113">
        <f>K35+L35</f>
        <v>100</v>
      </c>
      <c r="N35" s="20"/>
      <c r="O35" s="113">
        <f>M35+N35</f>
        <v>100</v>
      </c>
      <c r="P35" s="20"/>
      <c r="Q35" s="114">
        <f>O35+P35</f>
        <v>100</v>
      </c>
    </row>
    <row r="36" spans="2:17" ht="11.1" customHeight="1">
      <c r="B36" s="109" t="s">
        <v>24</v>
      </c>
      <c r="C36" s="117" t="s">
        <v>25</v>
      </c>
      <c r="D36" s="111"/>
      <c r="E36" s="115">
        <f>Orçamento!H101</f>
        <v>3.2489348347471925</v>
      </c>
      <c r="F36" s="20"/>
      <c r="G36" s="113">
        <f>Cronograma!S31+F36</f>
        <v>100</v>
      </c>
      <c r="H36" s="20"/>
      <c r="I36" s="113">
        <f>G36+H36</f>
        <v>100</v>
      </c>
      <c r="J36" s="20"/>
      <c r="K36" s="113">
        <f>I36+J36</f>
        <v>100</v>
      </c>
      <c r="L36" s="20"/>
      <c r="M36" s="113">
        <f>K36+L36</f>
        <v>100</v>
      </c>
      <c r="N36" s="20"/>
      <c r="O36" s="113">
        <f>M36+N36</f>
        <v>100</v>
      </c>
      <c r="P36" s="20"/>
      <c r="Q36" s="114">
        <f>O36+P36</f>
        <v>100</v>
      </c>
    </row>
    <row r="37" spans="2:17" ht="11.1" customHeight="1">
      <c r="B37" s="109">
        <v>7</v>
      </c>
      <c r="C37" s="110" t="s">
        <v>35</v>
      </c>
      <c r="D37" s="111"/>
      <c r="E37" s="116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60"/>
    </row>
    <row r="38" spans="2:17" ht="11.1" customHeight="1">
      <c r="B38" s="109" t="s">
        <v>54</v>
      </c>
      <c r="C38" s="117" t="s">
        <v>196</v>
      </c>
      <c r="D38" s="111"/>
      <c r="E38" s="115">
        <f>Orçamento!H108</f>
        <v>0</v>
      </c>
      <c r="F38" s="20"/>
      <c r="G38" s="113">
        <f>Cronograma!S33+F38</f>
        <v>0</v>
      </c>
      <c r="H38" s="20"/>
      <c r="I38" s="113">
        <f t="shared" ref="I38:I43" si="5">G38+H38</f>
        <v>0</v>
      </c>
      <c r="J38" s="20"/>
      <c r="K38" s="113">
        <f t="shared" ref="K38:K43" si="6">I38+J38</f>
        <v>0</v>
      </c>
      <c r="L38" s="20"/>
      <c r="M38" s="113">
        <f t="shared" ref="M38:M43" si="7">K38+L38</f>
        <v>0</v>
      </c>
      <c r="N38" s="20"/>
      <c r="O38" s="113">
        <f t="shared" ref="O38:O43" si="8">M38+N38</f>
        <v>0</v>
      </c>
      <c r="P38" s="20"/>
      <c r="Q38" s="114">
        <f t="shared" ref="Q38:Q43" si="9">O38+P38</f>
        <v>0</v>
      </c>
    </row>
    <row r="39" spans="2:17" ht="11.1" customHeight="1">
      <c r="B39" s="109" t="s">
        <v>55</v>
      </c>
      <c r="C39" s="117" t="s">
        <v>197</v>
      </c>
      <c r="D39" s="111"/>
      <c r="E39" s="115">
        <f>Orçamento!H111</f>
        <v>3.0965725349392548</v>
      </c>
      <c r="F39" s="20"/>
      <c r="G39" s="113">
        <f>Cronograma!S34+F39</f>
        <v>100</v>
      </c>
      <c r="H39" s="20"/>
      <c r="I39" s="113">
        <f t="shared" si="5"/>
        <v>100</v>
      </c>
      <c r="J39" s="20"/>
      <c r="K39" s="113">
        <f t="shared" si="6"/>
        <v>100</v>
      </c>
      <c r="L39" s="20"/>
      <c r="M39" s="113">
        <f t="shared" si="7"/>
        <v>100</v>
      </c>
      <c r="N39" s="20"/>
      <c r="O39" s="113">
        <f t="shared" si="8"/>
        <v>100</v>
      </c>
      <c r="P39" s="20"/>
      <c r="Q39" s="114">
        <f t="shared" si="9"/>
        <v>100</v>
      </c>
    </row>
    <row r="40" spans="2:17" ht="11.1" customHeight="1">
      <c r="B40" s="109" t="s">
        <v>56</v>
      </c>
      <c r="C40" s="117" t="s">
        <v>198</v>
      </c>
      <c r="D40" s="111"/>
      <c r="E40" s="115">
        <f>Orçamento!H114</f>
        <v>0</v>
      </c>
      <c r="F40" s="20"/>
      <c r="G40" s="113">
        <f>Cronograma!S35+F40</f>
        <v>0</v>
      </c>
      <c r="H40" s="20"/>
      <c r="I40" s="113">
        <f t="shared" si="5"/>
        <v>0</v>
      </c>
      <c r="J40" s="20"/>
      <c r="K40" s="113">
        <f t="shared" si="6"/>
        <v>0</v>
      </c>
      <c r="L40" s="20"/>
      <c r="M40" s="113">
        <f t="shared" si="7"/>
        <v>0</v>
      </c>
      <c r="N40" s="20"/>
      <c r="O40" s="113">
        <f t="shared" si="8"/>
        <v>0</v>
      </c>
      <c r="P40" s="20"/>
      <c r="Q40" s="114">
        <f t="shared" si="9"/>
        <v>0</v>
      </c>
    </row>
    <row r="41" spans="2:17" ht="11.1" customHeight="1">
      <c r="B41" s="109" t="s">
        <v>57</v>
      </c>
      <c r="C41" s="117" t="s">
        <v>199</v>
      </c>
      <c r="D41" s="111"/>
      <c r="E41" s="115">
        <f>Orçamento!H117</f>
        <v>2.1454266051081836</v>
      </c>
      <c r="F41" s="20"/>
      <c r="G41" s="113">
        <f>Cronograma!S36+F41</f>
        <v>100</v>
      </c>
      <c r="H41" s="20"/>
      <c r="I41" s="113">
        <f t="shared" si="5"/>
        <v>100</v>
      </c>
      <c r="J41" s="20"/>
      <c r="K41" s="113">
        <f t="shared" si="6"/>
        <v>100</v>
      </c>
      <c r="L41" s="20"/>
      <c r="M41" s="113">
        <f t="shared" si="7"/>
        <v>100</v>
      </c>
      <c r="N41" s="20"/>
      <c r="O41" s="113">
        <f t="shared" si="8"/>
        <v>100</v>
      </c>
      <c r="P41" s="20"/>
      <c r="Q41" s="114">
        <f t="shared" si="9"/>
        <v>100</v>
      </c>
    </row>
    <row r="42" spans="2:17" ht="11.1" customHeight="1">
      <c r="B42" s="109" t="s">
        <v>58</v>
      </c>
      <c r="C42" s="117" t="s">
        <v>124</v>
      </c>
      <c r="D42" s="111"/>
      <c r="E42" s="115">
        <f>Orçamento!H121</f>
        <v>1.7435200703159908</v>
      </c>
      <c r="F42" s="20"/>
      <c r="G42" s="113">
        <f>Cronograma!S37+F42</f>
        <v>100</v>
      </c>
      <c r="H42" s="20"/>
      <c r="I42" s="113">
        <f t="shared" si="5"/>
        <v>100</v>
      </c>
      <c r="J42" s="20"/>
      <c r="K42" s="113">
        <f t="shared" si="6"/>
        <v>100</v>
      </c>
      <c r="L42" s="20"/>
      <c r="M42" s="113">
        <f t="shared" si="7"/>
        <v>100</v>
      </c>
      <c r="N42" s="20"/>
      <c r="O42" s="113">
        <f t="shared" si="8"/>
        <v>100</v>
      </c>
      <c r="P42" s="20"/>
      <c r="Q42" s="114">
        <f t="shared" si="9"/>
        <v>100</v>
      </c>
    </row>
    <row r="43" spans="2:17" ht="11.1" customHeight="1">
      <c r="B43" s="109" t="s">
        <v>59</v>
      </c>
      <c r="C43" s="117" t="s">
        <v>200</v>
      </c>
      <c r="D43" s="111"/>
      <c r="E43" s="115">
        <f>Orçamento!H125</f>
        <v>0</v>
      </c>
      <c r="F43" s="20"/>
      <c r="G43" s="113">
        <f>Cronograma!S38+F43</f>
        <v>0</v>
      </c>
      <c r="H43" s="20"/>
      <c r="I43" s="113">
        <f t="shared" si="5"/>
        <v>0</v>
      </c>
      <c r="J43" s="20"/>
      <c r="K43" s="113">
        <f t="shared" si="6"/>
        <v>0</v>
      </c>
      <c r="L43" s="20"/>
      <c r="M43" s="113">
        <f t="shared" si="7"/>
        <v>0</v>
      </c>
      <c r="N43" s="20"/>
      <c r="O43" s="113">
        <f t="shared" si="8"/>
        <v>0</v>
      </c>
      <c r="P43" s="20"/>
      <c r="Q43" s="114">
        <f t="shared" si="9"/>
        <v>0</v>
      </c>
    </row>
    <row r="44" spans="2:17" ht="11.1" customHeight="1">
      <c r="B44" s="109">
        <v>8</v>
      </c>
      <c r="C44" s="118" t="s">
        <v>201</v>
      </c>
      <c r="D44" s="111"/>
      <c r="E44" s="116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60"/>
    </row>
    <row r="45" spans="2:17" ht="11.1" customHeight="1">
      <c r="B45" s="109" t="s">
        <v>60</v>
      </c>
      <c r="C45" s="117" t="s">
        <v>202</v>
      </c>
      <c r="D45" s="111"/>
      <c r="E45" s="115">
        <f>Orçamento!H129</f>
        <v>11.991154048168632</v>
      </c>
      <c r="F45" s="20">
        <v>20</v>
      </c>
      <c r="G45" s="113">
        <f>Cronograma!S40+F45</f>
        <v>120</v>
      </c>
      <c r="H45" s="20"/>
      <c r="I45" s="113">
        <f t="shared" ref="I45:I51" si="10">G45+H45</f>
        <v>120</v>
      </c>
      <c r="J45" s="20"/>
      <c r="K45" s="113">
        <f t="shared" ref="K45:K51" si="11">I45+J45</f>
        <v>120</v>
      </c>
      <c r="L45" s="20"/>
      <c r="M45" s="113">
        <f t="shared" ref="M45:M51" si="12">K45+L45</f>
        <v>120</v>
      </c>
      <c r="N45" s="20"/>
      <c r="O45" s="113">
        <f t="shared" ref="O45:O51" si="13">M45+N45</f>
        <v>120</v>
      </c>
      <c r="P45" s="20"/>
      <c r="Q45" s="114">
        <f t="shared" ref="Q45:Q51" si="14">O45+P45</f>
        <v>120</v>
      </c>
    </row>
    <row r="46" spans="2:17" ht="11.1" customHeight="1">
      <c r="B46" s="109" t="s">
        <v>61</v>
      </c>
      <c r="C46" s="117" t="s">
        <v>203</v>
      </c>
      <c r="D46" s="111"/>
      <c r="E46" s="115">
        <f>Orçamento!H145</f>
        <v>2.0443527468120197</v>
      </c>
      <c r="F46" s="20"/>
      <c r="G46" s="113">
        <f>Cronograma!S41+F46</f>
        <v>100</v>
      </c>
      <c r="H46" s="20"/>
      <c r="I46" s="113">
        <f t="shared" si="10"/>
        <v>100</v>
      </c>
      <c r="J46" s="20"/>
      <c r="K46" s="113">
        <f t="shared" si="11"/>
        <v>100</v>
      </c>
      <c r="L46" s="20"/>
      <c r="M46" s="113">
        <f t="shared" si="12"/>
        <v>100</v>
      </c>
      <c r="N46" s="20"/>
      <c r="O46" s="113">
        <f t="shared" si="13"/>
        <v>100</v>
      </c>
      <c r="P46" s="20"/>
      <c r="Q46" s="114">
        <f t="shared" si="14"/>
        <v>100</v>
      </c>
    </row>
    <row r="47" spans="2:17" ht="11.1" customHeight="1">
      <c r="B47" s="109" t="s">
        <v>62</v>
      </c>
      <c r="C47" s="117" t="s">
        <v>149</v>
      </c>
      <c r="D47" s="111"/>
      <c r="E47" s="115">
        <f>Orçamento!H153</f>
        <v>3.0866700311166695</v>
      </c>
      <c r="F47" s="20">
        <v>10</v>
      </c>
      <c r="G47" s="113">
        <f>Cronograma!S42+F47</f>
        <v>110</v>
      </c>
      <c r="H47" s="20"/>
      <c r="I47" s="113">
        <f t="shared" si="10"/>
        <v>110</v>
      </c>
      <c r="J47" s="20"/>
      <c r="K47" s="113">
        <f t="shared" si="11"/>
        <v>110</v>
      </c>
      <c r="L47" s="20"/>
      <c r="M47" s="113">
        <f t="shared" si="12"/>
        <v>110</v>
      </c>
      <c r="N47" s="20"/>
      <c r="O47" s="113">
        <f t="shared" si="13"/>
        <v>110</v>
      </c>
      <c r="P47" s="20"/>
      <c r="Q47" s="114">
        <f t="shared" si="14"/>
        <v>110</v>
      </c>
    </row>
    <row r="48" spans="2:17" ht="11.1" customHeight="1">
      <c r="B48" s="109" t="s">
        <v>63</v>
      </c>
      <c r="C48" s="117" t="s">
        <v>153</v>
      </c>
      <c r="D48" s="111"/>
      <c r="E48" s="115">
        <f>Orçamento!H160</f>
        <v>0</v>
      </c>
      <c r="F48" s="20"/>
      <c r="G48" s="113">
        <f>Cronograma!S43+F48</f>
        <v>100</v>
      </c>
      <c r="H48" s="20"/>
      <c r="I48" s="113">
        <f t="shared" si="10"/>
        <v>100</v>
      </c>
      <c r="J48" s="20"/>
      <c r="K48" s="113">
        <f t="shared" si="11"/>
        <v>100</v>
      </c>
      <c r="L48" s="20"/>
      <c r="M48" s="113">
        <f t="shared" si="12"/>
        <v>100</v>
      </c>
      <c r="N48" s="20"/>
      <c r="O48" s="113">
        <f t="shared" si="13"/>
        <v>100</v>
      </c>
      <c r="P48" s="20"/>
      <c r="Q48" s="114">
        <f t="shared" si="14"/>
        <v>100</v>
      </c>
    </row>
    <row r="49" spans="2:17" ht="11.1" customHeight="1">
      <c r="B49" s="109" t="s">
        <v>64</v>
      </c>
      <c r="C49" s="117" t="s">
        <v>154</v>
      </c>
      <c r="D49" s="111"/>
      <c r="E49" s="115">
        <f>Orçamento!H165</f>
        <v>0.95284176682146271</v>
      </c>
      <c r="F49" s="20"/>
      <c r="G49" s="113">
        <f>Cronograma!S44+F49</f>
        <v>100</v>
      </c>
      <c r="H49" s="20"/>
      <c r="I49" s="113">
        <f t="shared" si="10"/>
        <v>100</v>
      </c>
      <c r="J49" s="20"/>
      <c r="K49" s="113">
        <f t="shared" si="11"/>
        <v>100</v>
      </c>
      <c r="L49" s="20"/>
      <c r="M49" s="113">
        <f t="shared" si="12"/>
        <v>100</v>
      </c>
      <c r="N49" s="20"/>
      <c r="O49" s="113">
        <f t="shared" si="13"/>
        <v>100</v>
      </c>
      <c r="P49" s="20"/>
      <c r="Q49" s="114">
        <f t="shared" si="14"/>
        <v>100</v>
      </c>
    </row>
    <row r="50" spans="2:17" ht="11.1" customHeight="1">
      <c r="B50" s="109" t="s">
        <v>204</v>
      </c>
      <c r="C50" s="117" t="s">
        <v>27</v>
      </c>
      <c r="D50" s="111"/>
      <c r="E50" s="115">
        <f>Orçamento!H174</f>
        <v>0.31347174806720973</v>
      </c>
      <c r="F50" s="20">
        <v>30</v>
      </c>
      <c r="G50" s="113">
        <f>Cronograma!S45+F50</f>
        <v>130</v>
      </c>
      <c r="H50" s="20"/>
      <c r="I50" s="113">
        <f t="shared" si="10"/>
        <v>130</v>
      </c>
      <c r="J50" s="20"/>
      <c r="K50" s="113">
        <f t="shared" si="11"/>
        <v>130</v>
      </c>
      <c r="L50" s="20"/>
      <c r="M50" s="113">
        <f t="shared" si="12"/>
        <v>130</v>
      </c>
      <c r="N50" s="20"/>
      <c r="O50" s="113">
        <f t="shared" si="13"/>
        <v>130</v>
      </c>
      <c r="P50" s="20"/>
      <c r="Q50" s="114">
        <f t="shared" si="14"/>
        <v>130</v>
      </c>
    </row>
    <row r="51" spans="2:17" ht="11.1" customHeight="1">
      <c r="B51" s="119">
        <v>9</v>
      </c>
      <c r="C51" s="120" t="s">
        <v>205</v>
      </c>
      <c r="D51" s="121"/>
      <c r="E51" s="122">
        <f>Orçamento!H181</f>
        <v>1.2752937080830908</v>
      </c>
      <c r="F51" s="21"/>
      <c r="G51" s="123">
        <f>Cronograma!S46+F51</f>
        <v>100</v>
      </c>
      <c r="H51" s="21">
        <v>100</v>
      </c>
      <c r="I51" s="123">
        <f t="shared" si="10"/>
        <v>200</v>
      </c>
      <c r="J51" s="21"/>
      <c r="K51" s="123">
        <f t="shared" si="11"/>
        <v>200</v>
      </c>
      <c r="L51" s="21"/>
      <c r="M51" s="123">
        <f t="shared" si="12"/>
        <v>200</v>
      </c>
      <c r="N51" s="21"/>
      <c r="O51" s="123">
        <f t="shared" si="13"/>
        <v>200</v>
      </c>
      <c r="P51" s="21"/>
      <c r="Q51" s="124">
        <f t="shared" si="14"/>
        <v>200</v>
      </c>
    </row>
    <row r="52" spans="2:17" ht="2.25" customHeight="1">
      <c r="B52" s="125"/>
      <c r="C52" s="126"/>
      <c r="D52" s="126"/>
      <c r="E52" s="127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</row>
    <row r="53" spans="2:17" ht="15.75" customHeight="1">
      <c r="B53" s="539" t="s">
        <v>65</v>
      </c>
      <c r="C53" s="540"/>
      <c r="D53" s="541"/>
      <c r="E53" s="136">
        <f>SUM(E17:E51)</f>
        <v>100.00000000000004</v>
      </c>
      <c r="F53" s="132">
        <f>SUMPRODUCT(F17:F51,$E$17:$E$51)/100</f>
        <v>5.186915181547322</v>
      </c>
      <c r="G53" s="129">
        <f>F53+Cronograma!S48</f>
        <v>105.18691518154732</v>
      </c>
      <c r="H53" s="132">
        <f>SUMPRODUCT(H17:H51,$E$17:$E$51)/100</f>
        <v>1.2752937080830908</v>
      </c>
      <c r="I53" s="129">
        <f>G53+H53</f>
        <v>106.46220888963042</v>
      </c>
      <c r="J53" s="132">
        <f>SUMPRODUCT(J17:J51,$E$17:$E$51)/100</f>
        <v>0</v>
      </c>
      <c r="K53" s="129">
        <f>I53+J53</f>
        <v>106.46220888963042</v>
      </c>
      <c r="L53" s="132">
        <f>SUMPRODUCT(L17:L51,$E$17:$E$51)/100</f>
        <v>0</v>
      </c>
      <c r="M53" s="129">
        <f>K53+L53</f>
        <v>106.46220888963042</v>
      </c>
      <c r="N53" s="132">
        <f>SUMPRODUCT(N17:N51,$E$17:$E$51)/100</f>
        <v>0</v>
      </c>
      <c r="O53" s="129">
        <f>M53+N53</f>
        <v>106.46220888963042</v>
      </c>
      <c r="P53" s="132">
        <f>SUMPRODUCT(P17:P51,$E$17:$E$51)/100</f>
        <v>0</v>
      </c>
      <c r="Q53" s="129">
        <f>O53+P53</f>
        <v>106.46220888963042</v>
      </c>
    </row>
    <row r="54" spans="2:17" ht="7.5" customHeight="1">
      <c r="B54" s="10"/>
      <c r="C54" s="10"/>
      <c r="D54" s="10"/>
      <c r="E54" s="13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2:17" ht="10.5" customHeight="1">
      <c r="B55" s="18" t="s">
        <v>2</v>
      </c>
      <c r="C55" s="14"/>
      <c r="D55" s="10"/>
      <c r="E55" s="13"/>
      <c r="F55" s="14"/>
      <c r="G55" s="14"/>
      <c r="H55" s="10"/>
      <c r="I55" s="10"/>
      <c r="J55" s="10"/>
      <c r="K55" s="10"/>
      <c r="L55" s="14"/>
      <c r="M55" s="14"/>
      <c r="N55" s="14"/>
      <c r="O55" s="10"/>
      <c r="P55" s="10"/>
      <c r="Q55" s="10"/>
    </row>
    <row r="56" spans="2:17" ht="14.25" customHeight="1">
      <c r="B56" s="548">
        <f>Orçamento!D192</f>
        <v>0</v>
      </c>
      <c r="C56" s="549"/>
      <c r="D56" s="549"/>
      <c r="E56" s="550"/>
      <c r="F56" s="130"/>
      <c r="G56" s="130"/>
      <c r="H56" s="130"/>
      <c r="I56" s="130"/>
      <c r="L56" s="130"/>
      <c r="M56" s="130"/>
      <c r="N56" s="130"/>
      <c r="O56" s="130"/>
      <c r="P56" s="10" t="s">
        <v>0</v>
      </c>
      <c r="Q56" s="10"/>
    </row>
    <row r="57" spans="2:17">
      <c r="B57" s="10"/>
      <c r="C57" s="13"/>
      <c r="D57" s="10"/>
      <c r="E57" s="13"/>
      <c r="F57" s="542" t="s">
        <v>179</v>
      </c>
      <c r="G57" s="542"/>
      <c r="H57" s="542"/>
      <c r="I57" s="542"/>
      <c r="J57"/>
      <c r="K57"/>
      <c r="L57" s="542" t="s">
        <v>185</v>
      </c>
      <c r="M57" s="542"/>
      <c r="N57" s="542"/>
      <c r="O57" s="542"/>
      <c r="P57" s="10"/>
      <c r="Q57" s="10"/>
    </row>
    <row r="60" spans="2:17">
      <c r="C60" s="133"/>
    </row>
  </sheetData>
  <mergeCells count="10">
    <mergeCell ref="B6:Q6"/>
    <mergeCell ref="B53:D53"/>
    <mergeCell ref="L57:O57"/>
    <mergeCell ref="F57:I57"/>
    <mergeCell ref="M8:N8"/>
    <mergeCell ref="F12:J12"/>
    <mergeCell ref="B9:E9"/>
    <mergeCell ref="B12:E12"/>
    <mergeCell ref="H8:J8"/>
    <mergeCell ref="B56:E56"/>
  </mergeCells>
  <phoneticPr fontId="18" type="noConversion"/>
  <printOptions horizontalCentered="1" gridLinesSet="0"/>
  <pageMargins left="0.59055118110236227" right="0.27559055118110237" top="0.39370078740157483" bottom="0.47244094488188981" header="0.59055118110236227" footer="0.19685039370078741"/>
  <pageSetup paperSize="9" scale="85" orientation="landscape" horizontalDpi="300" verticalDpi="300" r:id="rId1"/>
  <headerFooter alignWithMargins="0">
    <oddFooter>&amp;L&amp;D&amp;C&amp;F&amp;R&amp;P</oddFooter>
  </headerFooter>
  <ignoredErrors>
    <ignoredError sqref="G53 I53:J53 K53:L53 M53:N53 O53:P53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Q60"/>
  <sheetViews>
    <sheetView showGridLines="0" showZeros="0" zoomScale="75" workbookViewId="0">
      <selection activeCell="S37" sqref="S37"/>
    </sheetView>
  </sheetViews>
  <sheetFormatPr defaultColWidth="11.42578125" defaultRowHeight="12.75"/>
  <cols>
    <col min="1" max="1" width="0.7109375" style="1" customWidth="1"/>
    <col min="2" max="2" width="5.140625" style="1" customWidth="1"/>
    <col min="3" max="3" width="13.42578125" style="1" customWidth="1"/>
    <col min="4" max="4" width="15.5703125" style="1" customWidth="1"/>
    <col min="5" max="5" width="7.85546875" style="85" customWidth="1"/>
    <col min="6" max="6" width="7.7109375" style="1" customWidth="1"/>
    <col min="7" max="7" width="8.5703125" style="1" customWidth="1"/>
    <col min="8" max="8" width="7.7109375" style="1" customWidth="1"/>
    <col min="9" max="9" width="8.42578125" style="1" customWidth="1"/>
    <col min="10" max="10" width="7.7109375" style="1" customWidth="1"/>
    <col min="11" max="11" width="8.5703125" style="1" customWidth="1"/>
    <col min="12" max="12" width="7.7109375" style="1" customWidth="1"/>
    <col min="13" max="13" width="8.5703125" style="1" customWidth="1"/>
    <col min="14" max="14" width="7.7109375" style="1" customWidth="1"/>
    <col min="15" max="15" width="8.5703125" style="1" customWidth="1"/>
    <col min="16" max="16" width="8.85546875" style="1" bestFit="1" customWidth="1"/>
    <col min="17" max="17" width="8.5703125" style="1" customWidth="1"/>
    <col min="18" max="16384" width="11.42578125" style="1"/>
  </cols>
  <sheetData>
    <row r="1" spans="2:17">
      <c r="B1" s="83" t="s">
        <v>217</v>
      </c>
      <c r="C1" s="83"/>
      <c r="D1" s="83"/>
      <c r="E1" s="84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2:17">
      <c r="B2" s="83" t="s">
        <v>228</v>
      </c>
      <c r="C2" s="83"/>
      <c r="D2" s="83"/>
      <c r="E2" s="84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17" ht="24.75" customHeight="1"/>
    <row r="4" spans="2:17" ht="24" customHeight="1">
      <c r="B4" s="79"/>
      <c r="C4" s="86"/>
    </row>
    <row r="5" spans="2:17" ht="8.25" customHeight="1">
      <c r="B5" s="79"/>
      <c r="C5" s="86"/>
    </row>
    <row r="6" spans="2:17" ht="18" customHeight="1">
      <c r="B6" s="508" t="s">
        <v>181</v>
      </c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</row>
    <row r="7" spans="2:17" ht="11.25" customHeight="1"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ht="11.25" customHeight="1">
      <c r="B8" s="16" t="s">
        <v>182</v>
      </c>
      <c r="C8" s="10"/>
      <c r="D8" s="11"/>
      <c r="E8" s="12"/>
      <c r="F8" s="18" t="s">
        <v>36</v>
      </c>
      <c r="G8" s="10"/>
      <c r="H8" s="545">
        <f>Cronograma!J3</f>
        <v>0</v>
      </c>
      <c r="I8" s="546"/>
      <c r="J8" s="547"/>
      <c r="L8" s="18" t="s">
        <v>183</v>
      </c>
      <c r="M8" s="543">
        <f>Orçamento!H13</f>
        <v>0</v>
      </c>
      <c r="N8" s="544"/>
      <c r="O8" s="10"/>
      <c r="P8" s="10"/>
      <c r="Q8" s="10"/>
    </row>
    <row r="9" spans="2:17" ht="15" customHeight="1">
      <c r="B9" s="520" t="str">
        <f>Orçamento!B14</f>
        <v>MUNICÍPIO DE UBIRETAMA</v>
      </c>
      <c r="C9" s="521"/>
      <c r="D9" s="521"/>
      <c r="E9" s="522"/>
      <c r="F9" s="10"/>
      <c r="G9" s="10"/>
      <c r="H9" s="10"/>
      <c r="I9" s="10"/>
      <c r="J9" s="10"/>
      <c r="K9" s="10"/>
      <c r="L9" s="10"/>
      <c r="M9" s="14"/>
      <c r="N9" s="10"/>
      <c r="O9" s="10"/>
      <c r="P9" s="10"/>
      <c r="Q9" s="10"/>
    </row>
    <row r="10" spans="2:17" ht="10.5" customHeight="1">
      <c r="C10" s="10"/>
      <c r="D10" s="11" t="s">
        <v>0</v>
      </c>
      <c r="E10" s="1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2:17" ht="11.25" customHeight="1">
      <c r="B11" s="16" t="s">
        <v>184</v>
      </c>
      <c r="C11" s="10"/>
      <c r="D11" s="10"/>
      <c r="E11" s="13"/>
      <c r="F11" s="17" t="s">
        <v>29</v>
      </c>
      <c r="G11" s="10"/>
      <c r="H11" s="10"/>
      <c r="I11" s="10"/>
      <c r="J11" s="13"/>
      <c r="K11" s="10"/>
      <c r="L11" s="10"/>
      <c r="M11" s="10"/>
      <c r="N11" s="10"/>
      <c r="O11" s="10"/>
      <c r="P11" s="10"/>
      <c r="Q11" s="10"/>
    </row>
    <row r="12" spans="2:17" ht="11.25" customHeight="1">
      <c r="B12" s="517" t="str">
        <f>Orçamento!B17</f>
        <v>PRAÇA CENTRAL FRENTE PRA RUA MISSÕES</v>
      </c>
      <c r="C12" s="518"/>
      <c r="D12" s="518"/>
      <c r="E12" s="519"/>
      <c r="F12" s="517" t="str">
        <f>Orçamento!B20</f>
        <v>UBIRETAMA / RS</v>
      </c>
      <c r="G12" s="518"/>
      <c r="H12" s="518"/>
      <c r="I12" s="518"/>
      <c r="J12" s="519"/>
      <c r="K12" s="10"/>
      <c r="L12" s="10"/>
      <c r="M12" s="14"/>
      <c r="N12" s="10"/>
      <c r="O12" s="10"/>
      <c r="P12" s="10"/>
      <c r="Q12" s="10"/>
    </row>
    <row r="13" spans="2:17" ht="11.25" customHeight="1">
      <c r="B13" s="22"/>
      <c r="C13" s="10"/>
      <c r="D13" s="10"/>
      <c r="E13" s="13"/>
      <c r="F13" s="10"/>
      <c r="G13" s="10" t="s">
        <v>0</v>
      </c>
      <c r="H13" s="10" t="s">
        <v>0</v>
      </c>
      <c r="I13" s="10"/>
      <c r="J13" s="10"/>
      <c r="K13" s="11"/>
      <c r="L13" s="10"/>
      <c r="M13" s="10"/>
      <c r="N13" s="15"/>
      <c r="O13" s="14"/>
      <c r="P13" s="14"/>
      <c r="Q13" s="14"/>
    </row>
    <row r="14" spans="2:17">
      <c r="B14" s="87"/>
      <c r="C14" s="88"/>
      <c r="D14" s="89"/>
      <c r="E14" s="90"/>
      <c r="F14" s="91"/>
      <c r="G14" s="91"/>
      <c r="H14" s="91"/>
      <c r="I14" s="91"/>
      <c r="J14" s="92" t="s">
        <v>206</v>
      </c>
      <c r="K14" s="91"/>
      <c r="L14" s="91"/>
      <c r="M14" s="91"/>
      <c r="N14" s="91" t="s">
        <v>0</v>
      </c>
      <c r="O14" s="92" t="s">
        <v>0</v>
      </c>
      <c r="P14" s="92" t="s">
        <v>0</v>
      </c>
      <c r="Q14" s="93"/>
    </row>
    <row r="15" spans="2:17">
      <c r="B15" s="94" t="s">
        <v>30</v>
      </c>
      <c r="C15" s="95" t="s">
        <v>31</v>
      </c>
      <c r="D15" s="96"/>
      <c r="E15" s="97" t="s">
        <v>33</v>
      </c>
      <c r="F15" s="56" t="s">
        <v>71</v>
      </c>
      <c r="G15" s="57"/>
      <c r="H15" s="56" t="s">
        <v>72</v>
      </c>
      <c r="I15" s="57"/>
      <c r="J15" s="56" t="s">
        <v>73</v>
      </c>
      <c r="K15" s="57"/>
      <c r="L15" s="56" t="s">
        <v>74</v>
      </c>
      <c r="M15" s="57"/>
      <c r="N15" s="56" t="s">
        <v>226</v>
      </c>
      <c r="O15" s="57"/>
      <c r="P15" s="56" t="s">
        <v>75</v>
      </c>
      <c r="Q15" s="58"/>
    </row>
    <row r="16" spans="2:17" ht="12" customHeight="1">
      <c r="B16" s="98"/>
      <c r="D16" s="99"/>
      <c r="E16" s="100" t="s">
        <v>43</v>
      </c>
      <c r="F16" s="101" t="s">
        <v>207</v>
      </c>
      <c r="G16" s="101" t="s">
        <v>208</v>
      </c>
      <c r="H16" s="101" t="s">
        <v>207</v>
      </c>
      <c r="I16" s="101" t="s">
        <v>208</v>
      </c>
      <c r="J16" s="101" t="s">
        <v>207</v>
      </c>
      <c r="K16" s="101" t="s">
        <v>208</v>
      </c>
      <c r="L16" s="101" t="s">
        <v>207</v>
      </c>
      <c r="M16" s="101" t="s">
        <v>208</v>
      </c>
      <c r="N16" s="101" t="s">
        <v>207</v>
      </c>
      <c r="O16" s="101" t="s">
        <v>208</v>
      </c>
      <c r="P16" s="101" t="s">
        <v>207</v>
      </c>
      <c r="Q16" s="101" t="s">
        <v>208</v>
      </c>
    </row>
    <row r="17" spans="2:17" ht="11.1" customHeight="1">
      <c r="B17" s="102">
        <v>1</v>
      </c>
      <c r="C17" s="103" t="s">
        <v>186</v>
      </c>
      <c r="D17" s="104"/>
      <c r="E17" s="105">
        <f>Orçamento!H24</f>
        <v>1.8559932325142632</v>
      </c>
      <c r="F17" s="19"/>
      <c r="G17" s="106">
        <f>'Cronograma (2)'!Q17+F17</f>
        <v>100</v>
      </c>
      <c r="H17" s="19"/>
      <c r="I17" s="107">
        <f>G17+H17</f>
        <v>100</v>
      </c>
      <c r="J17" s="19"/>
      <c r="K17" s="106">
        <f>I17+J17</f>
        <v>100</v>
      </c>
      <c r="L17" s="19"/>
      <c r="M17" s="106">
        <f>K17+L17</f>
        <v>100</v>
      </c>
      <c r="N17" s="19"/>
      <c r="O17" s="106">
        <f>M17+N17</f>
        <v>100</v>
      </c>
      <c r="P17" s="19"/>
      <c r="Q17" s="108">
        <f>O17+P17</f>
        <v>100</v>
      </c>
    </row>
    <row r="18" spans="2:17" ht="11.1" customHeight="1">
      <c r="B18" s="109">
        <v>2</v>
      </c>
      <c r="C18" s="110" t="s">
        <v>44</v>
      </c>
      <c r="D18" s="111"/>
      <c r="E18" s="112">
        <f>Orçamento!H32</f>
        <v>9.9314416032081869</v>
      </c>
      <c r="F18" s="20"/>
      <c r="G18" s="113">
        <f>'Cronograma (2)'!Q18+F18</f>
        <v>100</v>
      </c>
      <c r="H18" s="20"/>
      <c r="I18" s="113">
        <f>G18+H18</f>
        <v>100</v>
      </c>
      <c r="J18" s="20"/>
      <c r="K18" s="113">
        <f>I18+J18</f>
        <v>100</v>
      </c>
      <c r="L18" s="20"/>
      <c r="M18" s="113">
        <f>K18+L18</f>
        <v>100</v>
      </c>
      <c r="N18" s="20"/>
      <c r="O18" s="113">
        <f>M18+N18</f>
        <v>100</v>
      </c>
      <c r="P18" s="20"/>
      <c r="Q18" s="114">
        <f>O18+P18</f>
        <v>100</v>
      </c>
    </row>
    <row r="19" spans="2:17" ht="11.1" customHeight="1">
      <c r="B19" s="109">
        <v>3</v>
      </c>
      <c r="C19" s="110" t="s">
        <v>34</v>
      </c>
      <c r="D19" s="111"/>
      <c r="E19" s="115">
        <f>Orçamento!H43</f>
        <v>9.0457072336025135</v>
      </c>
      <c r="F19" s="20"/>
      <c r="G19" s="131">
        <f>'Cronograma (2)'!Q19+F19</f>
        <v>100</v>
      </c>
      <c r="H19" s="20"/>
      <c r="I19" s="113">
        <f>G19+H19</f>
        <v>100</v>
      </c>
      <c r="J19" s="20"/>
      <c r="K19" s="113">
        <f>I19+J19</f>
        <v>100</v>
      </c>
      <c r="L19" s="20"/>
      <c r="M19" s="113">
        <f>K19+L19</f>
        <v>100</v>
      </c>
      <c r="N19" s="20"/>
      <c r="O19" s="113">
        <f>M19+N19</f>
        <v>100</v>
      </c>
      <c r="P19" s="20"/>
      <c r="Q19" s="114">
        <f>O19+P19</f>
        <v>100</v>
      </c>
    </row>
    <row r="20" spans="2:17" ht="11.1" customHeight="1">
      <c r="B20" s="109">
        <v>4</v>
      </c>
      <c r="C20" s="110" t="s">
        <v>45</v>
      </c>
      <c r="D20" s="111"/>
      <c r="E20" s="116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60"/>
    </row>
    <row r="21" spans="2:17" ht="11.1" customHeight="1">
      <c r="B21" s="109" t="s">
        <v>46</v>
      </c>
      <c r="C21" s="117" t="s">
        <v>93</v>
      </c>
      <c r="D21" s="111"/>
      <c r="E21" s="115">
        <f>Orçamento!H48</f>
        <v>9.399598580733679</v>
      </c>
      <c r="F21" s="20"/>
      <c r="G21" s="131">
        <f>'Cronograma (2)'!Q21+F21</f>
        <v>100</v>
      </c>
      <c r="H21" s="20"/>
      <c r="I21" s="113">
        <f t="shared" ref="I21:I26" si="0">G21+H21</f>
        <v>100</v>
      </c>
      <c r="J21" s="20"/>
      <c r="K21" s="113">
        <f t="shared" ref="K21:K26" si="1">I21+J21</f>
        <v>100</v>
      </c>
      <c r="L21" s="20"/>
      <c r="M21" s="113">
        <f t="shared" ref="M21:M26" si="2">K21+L21</f>
        <v>100</v>
      </c>
      <c r="N21" s="20"/>
      <c r="O21" s="113">
        <f t="shared" ref="O21:O26" si="3">M21+N21</f>
        <v>100</v>
      </c>
      <c r="P21" s="20"/>
      <c r="Q21" s="114">
        <f t="shared" ref="Q21:Q26" si="4">O21+P21</f>
        <v>100</v>
      </c>
    </row>
    <row r="22" spans="2:17" ht="11.1" customHeight="1">
      <c r="B22" s="109" t="s">
        <v>188</v>
      </c>
      <c r="C22" s="117" t="s">
        <v>190</v>
      </c>
      <c r="D22" s="111"/>
      <c r="E22" s="115">
        <f>Orçamento!H55</f>
        <v>9.635283485435</v>
      </c>
      <c r="F22" s="20"/>
      <c r="G22" s="131">
        <f>'Cronograma (2)'!Q22+F22</f>
        <v>100</v>
      </c>
      <c r="H22" s="20"/>
      <c r="I22" s="113">
        <f t="shared" si="0"/>
        <v>100</v>
      </c>
      <c r="J22" s="20"/>
      <c r="K22" s="113">
        <f t="shared" si="1"/>
        <v>100</v>
      </c>
      <c r="L22" s="20"/>
      <c r="M22" s="113">
        <f t="shared" si="2"/>
        <v>100</v>
      </c>
      <c r="N22" s="20"/>
      <c r="O22" s="113">
        <f t="shared" si="3"/>
        <v>100</v>
      </c>
      <c r="P22" s="20"/>
      <c r="Q22" s="114">
        <f t="shared" si="4"/>
        <v>100</v>
      </c>
    </row>
    <row r="23" spans="2:17" ht="11.1" customHeight="1">
      <c r="B23" s="109" t="s">
        <v>187</v>
      </c>
      <c r="C23" s="117" t="s">
        <v>189</v>
      </c>
      <c r="D23" s="111"/>
      <c r="E23" s="115">
        <f>Orçamento!H58</f>
        <v>0</v>
      </c>
      <c r="F23" s="20"/>
      <c r="G23" s="131">
        <f>'Cronograma (2)'!Q23+F23</f>
        <v>0</v>
      </c>
      <c r="H23" s="20"/>
      <c r="I23" s="113">
        <f t="shared" si="0"/>
        <v>0</v>
      </c>
      <c r="J23" s="20"/>
      <c r="K23" s="113">
        <f t="shared" si="1"/>
        <v>0</v>
      </c>
      <c r="L23" s="20"/>
      <c r="M23" s="113">
        <f t="shared" si="2"/>
        <v>0</v>
      </c>
      <c r="N23" s="20"/>
      <c r="O23" s="113">
        <f t="shared" si="3"/>
        <v>0</v>
      </c>
      <c r="P23" s="20"/>
      <c r="Q23" s="114">
        <f t="shared" si="4"/>
        <v>0</v>
      </c>
    </row>
    <row r="24" spans="2:17" ht="11.1" customHeight="1">
      <c r="B24" s="109" t="s">
        <v>48</v>
      </c>
      <c r="C24" s="117" t="s">
        <v>141</v>
      </c>
      <c r="D24" s="111"/>
      <c r="E24" s="115">
        <f>Orçamento!H62</f>
        <v>2.385975844381766</v>
      </c>
      <c r="F24" s="20"/>
      <c r="G24" s="131">
        <f>'Cronograma (2)'!Q24+F24</f>
        <v>200</v>
      </c>
      <c r="H24" s="20"/>
      <c r="I24" s="113">
        <f t="shared" si="0"/>
        <v>200</v>
      </c>
      <c r="J24" s="20"/>
      <c r="K24" s="113">
        <f t="shared" si="1"/>
        <v>200</v>
      </c>
      <c r="L24" s="20"/>
      <c r="M24" s="113">
        <f t="shared" si="2"/>
        <v>200</v>
      </c>
      <c r="N24" s="20"/>
      <c r="O24" s="113">
        <f t="shared" si="3"/>
        <v>200</v>
      </c>
      <c r="P24" s="20"/>
      <c r="Q24" s="114">
        <f t="shared" si="4"/>
        <v>200</v>
      </c>
    </row>
    <row r="25" spans="2:17" ht="11.1" customHeight="1">
      <c r="B25" s="109" t="s">
        <v>49</v>
      </c>
      <c r="C25" s="117" t="s">
        <v>92</v>
      </c>
      <c r="D25" s="111"/>
      <c r="E25" s="115">
        <f>Orçamento!H64</f>
        <v>0</v>
      </c>
      <c r="F25" s="20"/>
      <c r="G25" s="131">
        <f>'Cronograma (2)'!Q25+F25</f>
        <v>0</v>
      </c>
      <c r="H25" s="20"/>
      <c r="I25" s="113">
        <f t="shared" si="0"/>
        <v>0</v>
      </c>
      <c r="J25" s="20"/>
      <c r="K25" s="113">
        <f t="shared" si="1"/>
        <v>0</v>
      </c>
      <c r="L25" s="20"/>
      <c r="M25" s="113">
        <f t="shared" si="2"/>
        <v>0</v>
      </c>
      <c r="N25" s="20"/>
      <c r="O25" s="113">
        <f t="shared" si="3"/>
        <v>0</v>
      </c>
      <c r="P25" s="20"/>
      <c r="Q25" s="114">
        <f t="shared" si="4"/>
        <v>0</v>
      </c>
    </row>
    <row r="26" spans="2:17" ht="11.1" customHeight="1">
      <c r="B26" s="109" t="s">
        <v>50</v>
      </c>
      <c r="C26" s="117" t="s">
        <v>191</v>
      </c>
      <c r="D26" s="111"/>
      <c r="E26" s="115">
        <f>Orçamento!H66</f>
        <v>0</v>
      </c>
      <c r="F26" s="20"/>
      <c r="G26" s="131">
        <f>'Cronograma (2)'!Q26+F26</f>
        <v>0</v>
      </c>
      <c r="H26" s="20"/>
      <c r="I26" s="113">
        <f t="shared" si="0"/>
        <v>0</v>
      </c>
      <c r="J26" s="20"/>
      <c r="K26" s="113">
        <f t="shared" si="1"/>
        <v>0</v>
      </c>
      <c r="L26" s="20"/>
      <c r="M26" s="113">
        <f t="shared" si="2"/>
        <v>0</v>
      </c>
      <c r="N26" s="20"/>
      <c r="O26" s="113">
        <f t="shared" si="3"/>
        <v>0</v>
      </c>
      <c r="P26" s="20"/>
      <c r="Q26" s="114">
        <f t="shared" si="4"/>
        <v>0</v>
      </c>
    </row>
    <row r="27" spans="2:17" ht="11.1" customHeight="1">
      <c r="B27" s="109">
        <v>5</v>
      </c>
      <c r="C27" s="110" t="s">
        <v>192</v>
      </c>
      <c r="D27" s="111"/>
      <c r="E27" s="116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60"/>
    </row>
    <row r="28" spans="2:17" ht="11.1" customHeight="1">
      <c r="B28" s="109" t="s">
        <v>51</v>
      </c>
      <c r="C28" s="117" t="s">
        <v>193</v>
      </c>
      <c r="D28" s="111"/>
      <c r="E28" s="115">
        <f>Orçamento!H70</f>
        <v>10.394440779444743</v>
      </c>
      <c r="F28" s="20"/>
      <c r="G28" s="131">
        <f>'Cronograma (2)'!Q28+F28</f>
        <v>100</v>
      </c>
      <c r="H28" s="20"/>
      <c r="I28" s="113">
        <f>G28+H28</f>
        <v>100</v>
      </c>
      <c r="J28" s="20"/>
      <c r="K28" s="113">
        <f>I28+J28</f>
        <v>100</v>
      </c>
      <c r="L28" s="20"/>
      <c r="M28" s="113">
        <f>K28+L28</f>
        <v>100</v>
      </c>
      <c r="N28" s="20"/>
      <c r="O28" s="113">
        <f>M28+N28</f>
        <v>100</v>
      </c>
      <c r="P28" s="20"/>
      <c r="Q28" s="114">
        <f>O28+P28</f>
        <v>100</v>
      </c>
    </row>
    <row r="29" spans="2:17" ht="11.1" customHeight="1">
      <c r="B29" s="109" t="s">
        <v>52</v>
      </c>
      <c r="C29" s="117" t="s">
        <v>194</v>
      </c>
      <c r="D29" s="111"/>
      <c r="E29" s="115">
        <f>Orçamento!H76</f>
        <v>0.10573930777823459</v>
      </c>
      <c r="F29" s="20"/>
      <c r="G29" s="131">
        <f>'Cronograma (2)'!Q29+F29</f>
        <v>100</v>
      </c>
      <c r="H29" s="20"/>
      <c r="I29" s="113">
        <f>G29+H29</f>
        <v>100</v>
      </c>
      <c r="J29" s="20"/>
      <c r="K29" s="113">
        <f>I29+J29</f>
        <v>100</v>
      </c>
      <c r="L29" s="20"/>
      <c r="M29" s="113">
        <f>K29+L29</f>
        <v>100</v>
      </c>
      <c r="N29" s="20"/>
      <c r="O29" s="113">
        <f>M29+N29</f>
        <v>100</v>
      </c>
      <c r="P29" s="20"/>
      <c r="Q29" s="114">
        <f>O29+P29</f>
        <v>100</v>
      </c>
    </row>
    <row r="30" spans="2:17" ht="11.1" customHeight="1">
      <c r="B30" s="109" t="s">
        <v>53</v>
      </c>
      <c r="C30" s="117" t="s">
        <v>102</v>
      </c>
      <c r="D30" s="111"/>
      <c r="E30" s="115">
        <f>Orçamento!H80</f>
        <v>0</v>
      </c>
      <c r="F30" s="20"/>
      <c r="G30" s="131">
        <f>'Cronograma (2)'!Q30+F30</f>
        <v>0</v>
      </c>
      <c r="H30" s="20"/>
      <c r="I30" s="113">
        <f>G30+H30</f>
        <v>0</v>
      </c>
      <c r="J30" s="20"/>
      <c r="K30" s="113">
        <f>I30+J30</f>
        <v>0</v>
      </c>
      <c r="L30" s="20"/>
      <c r="M30" s="113">
        <f>K30+L30</f>
        <v>0</v>
      </c>
      <c r="N30" s="20"/>
      <c r="O30" s="113">
        <f>M30+N30</f>
        <v>0</v>
      </c>
      <c r="P30" s="20"/>
      <c r="Q30" s="114">
        <f>O30+P30</f>
        <v>0</v>
      </c>
    </row>
    <row r="31" spans="2:17" ht="11.1" customHeight="1">
      <c r="B31" s="109">
        <v>6</v>
      </c>
      <c r="C31" s="110" t="s">
        <v>195</v>
      </c>
      <c r="D31" s="111"/>
      <c r="E31" s="116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60"/>
    </row>
    <row r="32" spans="2:17" ht="11.1" customHeight="1">
      <c r="B32" s="109" t="s">
        <v>18</v>
      </c>
      <c r="C32" s="117" t="s">
        <v>104</v>
      </c>
      <c r="D32" s="111"/>
      <c r="E32" s="115">
        <f>Orçamento!H84</f>
        <v>6.4903821392659733</v>
      </c>
      <c r="F32" s="20"/>
      <c r="G32" s="131">
        <f>'Cronograma (2)'!Q32+F32</f>
        <v>100</v>
      </c>
      <c r="H32" s="20"/>
      <c r="I32" s="113">
        <f>G32+H32</f>
        <v>100</v>
      </c>
      <c r="J32" s="20"/>
      <c r="K32" s="113">
        <f>I32+J32</f>
        <v>100</v>
      </c>
      <c r="L32" s="20"/>
      <c r="M32" s="113">
        <f>K32+L32</f>
        <v>100</v>
      </c>
      <c r="N32" s="20"/>
      <c r="O32" s="113">
        <f>M32+N32</f>
        <v>100</v>
      </c>
      <c r="P32" s="20"/>
      <c r="Q32" s="114">
        <f>O32+P32</f>
        <v>100</v>
      </c>
    </row>
    <row r="33" spans="2:17" ht="11.1" customHeight="1">
      <c r="B33" s="109" t="s">
        <v>19</v>
      </c>
      <c r="C33" s="117" t="s">
        <v>20</v>
      </c>
      <c r="D33" s="111"/>
      <c r="E33" s="115">
        <f>Orçamento!H88</f>
        <v>3.4313359946559703</v>
      </c>
      <c r="F33" s="20"/>
      <c r="G33" s="131">
        <f>'Cronograma (2)'!Q33+F33</f>
        <v>100</v>
      </c>
      <c r="H33" s="20"/>
      <c r="I33" s="113">
        <f>G33+H33</f>
        <v>100</v>
      </c>
      <c r="J33" s="20"/>
      <c r="K33" s="113">
        <f>I33+J33</f>
        <v>100</v>
      </c>
      <c r="L33" s="20"/>
      <c r="M33" s="113">
        <f>K33+L33</f>
        <v>100</v>
      </c>
      <c r="N33" s="20"/>
      <c r="O33" s="113">
        <f>M33+N33</f>
        <v>100</v>
      </c>
      <c r="P33" s="20"/>
      <c r="Q33" s="114">
        <f>O33+P33</f>
        <v>100</v>
      </c>
    </row>
    <row r="34" spans="2:17" ht="11.1" customHeight="1">
      <c r="B34" s="109" t="s">
        <v>21</v>
      </c>
      <c r="C34" s="117" t="s">
        <v>111</v>
      </c>
      <c r="D34" s="111"/>
      <c r="E34" s="115">
        <f>Orçamento!H92</f>
        <v>4.4699833935845916</v>
      </c>
      <c r="F34" s="20"/>
      <c r="G34" s="131">
        <f>'Cronograma (2)'!Q34+F34</f>
        <v>100</v>
      </c>
      <c r="H34" s="20"/>
      <c r="I34" s="113">
        <f>G34+H34</f>
        <v>100</v>
      </c>
      <c r="J34" s="20"/>
      <c r="K34" s="113">
        <f>I34+J34</f>
        <v>100</v>
      </c>
      <c r="L34" s="20"/>
      <c r="M34" s="113">
        <f>K34+L34</f>
        <v>100</v>
      </c>
      <c r="N34" s="20"/>
      <c r="O34" s="113">
        <f>M34+N34</f>
        <v>100</v>
      </c>
      <c r="P34" s="20"/>
      <c r="Q34" s="114">
        <f>O34+P34</f>
        <v>100</v>
      </c>
    </row>
    <row r="35" spans="2:17" ht="11.1" customHeight="1">
      <c r="B35" s="109" t="s">
        <v>22</v>
      </c>
      <c r="C35" s="117" t="s">
        <v>23</v>
      </c>
      <c r="D35" s="111"/>
      <c r="E35" s="115">
        <f>Orçamento!H97</f>
        <v>2.9558803112153744</v>
      </c>
      <c r="F35" s="20"/>
      <c r="G35" s="131">
        <f>'Cronograma (2)'!Q35+F35</f>
        <v>100</v>
      </c>
      <c r="H35" s="20"/>
      <c r="I35" s="113">
        <f>G35+H35</f>
        <v>100</v>
      </c>
      <c r="J35" s="20"/>
      <c r="K35" s="113">
        <f>I35+J35</f>
        <v>100</v>
      </c>
      <c r="L35" s="20"/>
      <c r="M35" s="113">
        <f>K35+L35</f>
        <v>100</v>
      </c>
      <c r="N35" s="20"/>
      <c r="O35" s="113">
        <f>M35+N35</f>
        <v>100</v>
      </c>
      <c r="P35" s="20"/>
      <c r="Q35" s="114">
        <f>O35+P35</f>
        <v>100</v>
      </c>
    </row>
    <row r="36" spans="2:17" ht="11.1" customHeight="1">
      <c r="B36" s="109" t="s">
        <v>24</v>
      </c>
      <c r="C36" s="117" t="s">
        <v>25</v>
      </c>
      <c r="D36" s="111"/>
      <c r="E36" s="115">
        <f>Orçamento!H101</f>
        <v>3.2489348347471925</v>
      </c>
      <c r="F36" s="20"/>
      <c r="G36" s="131">
        <f>'Cronograma (2)'!Q36+F36</f>
        <v>100</v>
      </c>
      <c r="H36" s="20"/>
      <c r="I36" s="113">
        <f>G36+H36</f>
        <v>100</v>
      </c>
      <c r="J36" s="20"/>
      <c r="K36" s="113">
        <f>I36+J36</f>
        <v>100</v>
      </c>
      <c r="L36" s="20"/>
      <c r="M36" s="113">
        <f>K36+L36</f>
        <v>100</v>
      </c>
      <c r="N36" s="20"/>
      <c r="O36" s="113">
        <f>M36+N36</f>
        <v>100</v>
      </c>
      <c r="P36" s="20"/>
      <c r="Q36" s="114">
        <f>O36+P36</f>
        <v>100</v>
      </c>
    </row>
    <row r="37" spans="2:17" ht="11.1" customHeight="1">
      <c r="B37" s="109">
        <v>7</v>
      </c>
      <c r="C37" s="110" t="s">
        <v>35</v>
      </c>
      <c r="D37" s="111"/>
      <c r="E37" s="116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60"/>
    </row>
    <row r="38" spans="2:17" ht="11.1" customHeight="1">
      <c r="B38" s="109" t="s">
        <v>54</v>
      </c>
      <c r="C38" s="117" t="s">
        <v>196</v>
      </c>
      <c r="D38" s="111"/>
      <c r="E38" s="115">
        <f>Orçamento!H108</f>
        <v>0</v>
      </c>
      <c r="F38" s="20"/>
      <c r="G38" s="131">
        <f>'Cronograma (2)'!Q38+F38</f>
        <v>0</v>
      </c>
      <c r="H38" s="20"/>
      <c r="I38" s="113">
        <f t="shared" ref="I38:I43" si="5">G38+H38</f>
        <v>0</v>
      </c>
      <c r="J38" s="20"/>
      <c r="K38" s="113">
        <f t="shared" ref="K38:K43" si="6">I38+J38</f>
        <v>0</v>
      </c>
      <c r="L38" s="20"/>
      <c r="M38" s="113">
        <f t="shared" ref="M38:M43" si="7">K38+L38</f>
        <v>0</v>
      </c>
      <c r="N38" s="20"/>
      <c r="O38" s="113">
        <f t="shared" ref="O38:O43" si="8">M38+N38</f>
        <v>0</v>
      </c>
      <c r="P38" s="20"/>
      <c r="Q38" s="114">
        <f t="shared" ref="Q38:Q43" si="9">O38+P38</f>
        <v>0</v>
      </c>
    </row>
    <row r="39" spans="2:17" ht="11.1" customHeight="1">
      <c r="B39" s="109" t="s">
        <v>55</v>
      </c>
      <c r="C39" s="117" t="s">
        <v>197</v>
      </c>
      <c r="D39" s="111"/>
      <c r="E39" s="115">
        <f>Orçamento!H111</f>
        <v>3.0965725349392548</v>
      </c>
      <c r="F39" s="20"/>
      <c r="G39" s="131">
        <f>'Cronograma (2)'!Q39+F39</f>
        <v>100</v>
      </c>
      <c r="H39" s="20"/>
      <c r="I39" s="113">
        <f t="shared" si="5"/>
        <v>100</v>
      </c>
      <c r="J39" s="20"/>
      <c r="K39" s="113">
        <f t="shared" si="6"/>
        <v>100</v>
      </c>
      <c r="L39" s="20"/>
      <c r="M39" s="113">
        <f t="shared" si="7"/>
        <v>100</v>
      </c>
      <c r="N39" s="20"/>
      <c r="O39" s="113">
        <f t="shared" si="8"/>
        <v>100</v>
      </c>
      <c r="P39" s="20"/>
      <c r="Q39" s="114">
        <f t="shared" si="9"/>
        <v>100</v>
      </c>
    </row>
    <row r="40" spans="2:17" ht="11.1" customHeight="1">
      <c r="B40" s="109" t="s">
        <v>56</v>
      </c>
      <c r="C40" s="117" t="s">
        <v>198</v>
      </c>
      <c r="D40" s="111"/>
      <c r="E40" s="115">
        <f>Orçamento!H114</f>
        <v>0</v>
      </c>
      <c r="F40" s="20"/>
      <c r="G40" s="131">
        <f>'Cronograma (2)'!Q40+F40</f>
        <v>0</v>
      </c>
      <c r="H40" s="20"/>
      <c r="I40" s="113">
        <f t="shared" si="5"/>
        <v>0</v>
      </c>
      <c r="J40" s="20"/>
      <c r="K40" s="113">
        <f t="shared" si="6"/>
        <v>0</v>
      </c>
      <c r="L40" s="20"/>
      <c r="M40" s="113">
        <f t="shared" si="7"/>
        <v>0</v>
      </c>
      <c r="N40" s="20"/>
      <c r="O40" s="113">
        <f t="shared" si="8"/>
        <v>0</v>
      </c>
      <c r="P40" s="20"/>
      <c r="Q40" s="114">
        <f t="shared" si="9"/>
        <v>0</v>
      </c>
    </row>
    <row r="41" spans="2:17" ht="11.1" customHeight="1">
      <c r="B41" s="109" t="s">
        <v>57</v>
      </c>
      <c r="C41" s="117" t="s">
        <v>199</v>
      </c>
      <c r="D41" s="111"/>
      <c r="E41" s="115">
        <f>Orçamento!H117</f>
        <v>2.1454266051081836</v>
      </c>
      <c r="F41" s="20"/>
      <c r="G41" s="131">
        <f>'Cronograma (2)'!Q41+F41</f>
        <v>100</v>
      </c>
      <c r="H41" s="20"/>
      <c r="I41" s="113">
        <f t="shared" si="5"/>
        <v>100</v>
      </c>
      <c r="J41" s="20"/>
      <c r="K41" s="113">
        <f t="shared" si="6"/>
        <v>100</v>
      </c>
      <c r="L41" s="20"/>
      <c r="M41" s="113">
        <f t="shared" si="7"/>
        <v>100</v>
      </c>
      <c r="N41" s="20"/>
      <c r="O41" s="113">
        <f t="shared" si="8"/>
        <v>100</v>
      </c>
      <c r="P41" s="20"/>
      <c r="Q41" s="114">
        <f t="shared" si="9"/>
        <v>100</v>
      </c>
    </row>
    <row r="42" spans="2:17" ht="11.1" customHeight="1">
      <c r="B42" s="109" t="s">
        <v>58</v>
      </c>
      <c r="C42" s="117" t="s">
        <v>124</v>
      </c>
      <c r="D42" s="111"/>
      <c r="E42" s="115">
        <f>Orçamento!H121</f>
        <v>1.7435200703159908</v>
      </c>
      <c r="F42" s="20"/>
      <c r="G42" s="131">
        <f>'Cronograma (2)'!Q42+F42</f>
        <v>100</v>
      </c>
      <c r="H42" s="20"/>
      <c r="I42" s="113">
        <f t="shared" si="5"/>
        <v>100</v>
      </c>
      <c r="J42" s="20"/>
      <c r="K42" s="113">
        <f t="shared" si="6"/>
        <v>100</v>
      </c>
      <c r="L42" s="20"/>
      <c r="M42" s="113">
        <f t="shared" si="7"/>
        <v>100</v>
      </c>
      <c r="N42" s="20"/>
      <c r="O42" s="113">
        <f t="shared" si="8"/>
        <v>100</v>
      </c>
      <c r="P42" s="20"/>
      <c r="Q42" s="114">
        <f t="shared" si="9"/>
        <v>100</v>
      </c>
    </row>
    <row r="43" spans="2:17" ht="11.1" customHeight="1">
      <c r="B43" s="109" t="s">
        <v>59</v>
      </c>
      <c r="C43" s="117" t="s">
        <v>200</v>
      </c>
      <c r="D43" s="111"/>
      <c r="E43" s="115">
        <f>Orçamento!H125</f>
        <v>0</v>
      </c>
      <c r="F43" s="20"/>
      <c r="G43" s="131">
        <f>'Cronograma (2)'!Q43+F43</f>
        <v>0</v>
      </c>
      <c r="H43" s="20"/>
      <c r="I43" s="113">
        <f t="shared" si="5"/>
        <v>0</v>
      </c>
      <c r="J43" s="20"/>
      <c r="K43" s="113">
        <f t="shared" si="6"/>
        <v>0</v>
      </c>
      <c r="L43" s="20"/>
      <c r="M43" s="113">
        <f t="shared" si="7"/>
        <v>0</v>
      </c>
      <c r="N43" s="20"/>
      <c r="O43" s="113">
        <f t="shared" si="8"/>
        <v>0</v>
      </c>
      <c r="P43" s="20"/>
      <c r="Q43" s="114">
        <f t="shared" si="9"/>
        <v>0</v>
      </c>
    </row>
    <row r="44" spans="2:17" ht="11.1" customHeight="1">
      <c r="B44" s="109">
        <v>8</v>
      </c>
      <c r="C44" s="118" t="s">
        <v>201</v>
      </c>
      <c r="D44" s="111"/>
      <c r="E44" s="116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60"/>
    </row>
    <row r="45" spans="2:17" ht="11.1" customHeight="1">
      <c r="B45" s="109" t="s">
        <v>60</v>
      </c>
      <c r="C45" s="117" t="s">
        <v>202</v>
      </c>
      <c r="D45" s="111"/>
      <c r="E45" s="115">
        <f>Orçamento!H129</f>
        <v>11.991154048168632</v>
      </c>
      <c r="F45" s="20"/>
      <c r="G45" s="131">
        <f>'Cronograma (2)'!Q45+F45</f>
        <v>120</v>
      </c>
      <c r="H45" s="20"/>
      <c r="I45" s="113">
        <f t="shared" ref="I45:I51" si="10">G45+H45</f>
        <v>120</v>
      </c>
      <c r="J45" s="20"/>
      <c r="K45" s="113">
        <f t="shared" ref="K45:K51" si="11">I45+J45</f>
        <v>120</v>
      </c>
      <c r="L45" s="20"/>
      <c r="M45" s="113">
        <f t="shared" ref="M45:M51" si="12">K45+L45</f>
        <v>120</v>
      </c>
      <c r="N45" s="20"/>
      <c r="O45" s="113">
        <f t="shared" ref="O45:O51" si="13">M45+N45</f>
        <v>120</v>
      </c>
      <c r="P45" s="20"/>
      <c r="Q45" s="114">
        <f t="shared" ref="Q45:Q51" si="14">O45+P45</f>
        <v>120</v>
      </c>
    </row>
    <row r="46" spans="2:17" ht="11.1" customHeight="1">
      <c r="B46" s="109" t="s">
        <v>61</v>
      </c>
      <c r="C46" s="117" t="s">
        <v>203</v>
      </c>
      <c r="D46" s="111"/>
      <c r="E46" s="115">
        <f>Orçamento!H145</f>
        <v>2.0443527468120197</v>
      </c>
      <c r="F46" s="20"/>
      <c r="G46" s="131">
        <f>'Cronograma (2)'!Q46+F46</f>
        <v>100</v>
      </c>
      <c r="H46" s="20"/>
      <c r="I46" s="113">
        <f t="shared" si="10"/>
        <v>100</v>
      </c>
      <c r="J46" s="20"/>
      <c r="K46" s="113">
        <f t="shared" si="11"/>
        <v>100</v>
      </c>
      <c r="L46" s="20"/>
      <c r="M46" s="113">
        <f t="shared" si="12"/>
        <v>100</v>
      </c>
      <c r="N46" s="20"/>
      <c r="O46" s="113">
        <f t="shared" si="13"/>
        <v>100</v>
      </c>
      <c r="P46" s="20"/>
      <c r="Q46" s="114">
        <f t="shared" si="14"/>
        <v>100</v>
      </c>
    </row>
    <row r="47" spans="2:17" ht="11.1" customHeight="1">
      <c r="B47" s="109" t="s">
        <v>62</v>
      </c>
      <c r="C47" s="117" t="s">
        <v>149</v>
      </c>
      <c r="D47" s="111"/>
      <c r="E47" s="115">
        <f>Orçamento!H153</f>
        <v>3.0866700311166695</v>
      </c>
      <c r="F47" s="20"/>
      <c r="G47" s="131">
        <f>'Cronograma (2)'!Q47+F47</f>
        <v>110</v>
      </c>
      <c r="H47" s="20"/>
      <c r="I47" s="113">
        <f t="shared" si="10"/>
        <v>110</v>
      </c>
      <c r="J47" s="20"/>
      <c r="K47" s="113">
        <f t="shared" si="11"/>
        <v>110</v>
      </c>
      <c r="L47" s="20"/>
      <c r="M47" s="113">
        <f t="shared" si="12"/>
        <v>110</v>
      </c>
      <c r="N47" s="20"/>
      <c r="O47" s="113">
        <f t="shared" si="13"/>
        <v>110</v>
      </c>
      <c r="P47" s="20"/>
      <c r="Q47" s="114">
        <f t="shared" si="14"/>
        <v>110</v>
      </c>
    </row>
    <row r="48" spans="2:17" ht="11.1" customHeight="1">
      <c r="B48" s="109" t="s">
        <v>63</v>
      </c>
      <c r="C48" s="117" t="s">
        <v>153</v>
      </c>
      <c r="D48" s="111"/>
      <c r="E48" s="115">
        <f>Orçamento!H160</f>
        <v>0</v>
      </c>
      <c r="F48" s="20"/>
      <c r="G48" s="131">
        <f>'Cronograma (2)'!Q48+F48</f>
        <v>100</v>
      </c>
      <c r="H48" s="20"/>
      <c r="I48" s="113">
        <f t="shared" si="10"/>
        <v>100</v>
      </c>
      <c r="J48" s="20"/>
      <c r="K48" s="113">
        <f t="shared" si="11"/>
        <v>100</v>
      </c>
      <c r="L48" s="20"/>
      <c r="M48" s="113">
        <f t="shared" si="12"/>
        <v>100</v>
      </c>
      <c r="N48" s="20"/>
      <c r="O48" s="113">
        <f t="shared" si="13"/>
        <v>100</v>
      </c>
      <c r="P48" s="20"/>
      <c r="Q48" s="114">
        <f t="shared" si="14"/>
        <v>100</v>
      </c>
    </row>
    <row r="49" spans="2:17" ht="11.1" customHeight="1">
      <c r="B49" s="109" t="s">
        <v>64</v>
      </c>
      <c r="C49" s="117" t="s">
        <v>154</v>
      </c>
      <c r="D49" s="111"/>
      <c r="E49" s="115">
        <f>Orçamento!H165</f>
        <v>0.95284176682146271</v>
      </c>
      <c r="F49" s="20"/>
      <c r="G49" s="131">
        <f>'Cronograma (2)'!Q49+F49</f>
        <v>100</v>
      </c>
      <c r="H49" s="20"/>
      <c r="I49" s="113">
        <f t="shared" si="10"/>
        <v>100</v>
      </c>
      <c r="J49" s="20"/>
      <c r="K49" s="113">
        <f t="shared" si="11"/>
        <v>100</v>
      </c>
      <c r="L49" s="20"/>
      <c r="M49" s="113">
        <f t="shared" si="12"/>
        <v>100</v>
      </c>
      <c r="N49" s="20"/>
      <c r="O49" s="113">
        <f t="shared" si="13"/>
        <v>100</v>
      </c>
      <c r="P49" s="20"/>
      <c r="Q49" s="114">
        <f t="shared" si="14"/>
        <v>100</v>
      </c>
    </row>
    <row r="50" spans="2:17" ht="11.1" customHeight="1">
      <c r="B50" s="109" t="s">
        <v>204</v>
      </c>
      <c r="C50" s="117" t="s">
        <v>27</v>
      </c>
      <c r="D50" s="111"/>
      <c r="E50" s="115">
        <f>Orçamento!H174</f>
        <v>0.31347174806720973</v>
      </c>
      <c r="F50" s="20"/>
      <c r="G50" s="131">
        <f>'Cronograma (2)'!Q50+F50</f>
        <v>130</v>
      </c>
      <c r="H50" s="20"/>
      <c r="I50" s="113">
        <f t="shared" si="10"/>
        <v>130</v>
      </c>
      <c r="J50" s="20"/>
      <c r="K50" s="113">
        <f t="shared" si="11"/>
        <v>130</v>
      </c>
      <c r="L50" s="20"/>
      <c r="M50" s="113">
        <f t="shared" si="12"/>
        <v>130</v>
      </c>
      <c r="N50" s="20"/>
      <c r="O50" s="113">
        <f t="shared" si="13"/>
        <v>130</v>
      </c>
      <c r="P50" s="20"/>
      <c r="Q50" s="114">
        <f t="shared" si="14"/>
        <v>130</v>
      </c>
    </row>
    <row r="51" spans="2:17" ht="11.1" customHeight="1">
      <c r="B51" s="119">
        <v>9</v>
      </c>
      <c r="C51" s="120" t="s">
        <v>205</v>
      </c>
      <c r="D51" s="121"/>
      <c r="E51" s="122">
        <f>Orçamento!H181</f>
        <v>1.2752937080830908</v>
      </c>
      <c r="F51" s="21"/>
      <c r="G51" s="123">
        <f>'Cronograma (2)'!Q51+F51</f>
        <v>200</v>
      </c>
      <c r="H51" s="21"/>
      <c r="I51" s="123">
        <f t="shared" si="10"/>
        <v>200</v>
      </c>
      <c r="J51" s="21"/>
      <c r="K51" s="123">
        <f t="shared" si="11"/>
        <v>200</v>
      </c>
      <c r="L51" s="21"/>
      <c r="M51" s="123">
        <f t="shared" si="12"/>
        <v>200</v>
      </c>
      <c r="N51" s="21"/>
      <c r="O51" s="123">
        <f t="shared" si="13"/>
        <v>200</v>
      </c>
      <c r="P51" s="21"/>
      <c r="Q51" s="124">
        <f t="shared" si="14"/>
        <v>200</v>
      </c>
    </row>
    <row r="52" spans="2:17" ht="2.25" customHeight="1">
      <c r="B52" s="125"/>
      <c r="C52" s="126"/>
      <c r="D52" s="126"/>
      <c r="E52" s="127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</row>
    <row r="53" spans="2:17" ht="15.75" customHeight="1">
      <c r="B53" s="539" t="s">
        <v>65</v>
      </c>
      <c r="C53" s="540"/>
      <c r="D53" s="541"/>
      <c r="E53" s="128">
        <f>SUM(E17:E51)</f>
        <v>100.00000000000004</v>
      </c>
      <c r="F53" s="132">
        <f>SUMPRODUCT(F17:F51,$E$17:$E$51)/100</f>
        <v>0</v>
      </c>
      <c r="G53" s="129">
        <f>F53+'Cronograma (2)'!Q53</f>
        <v>106.46220888963042</v>
      </c>
      <c r="H53" s="132">
        <f>SUMPRODUCT(H17:H51,$E$17:$E$51)/100</f>
        <v>0</v>
      </c>
      <c r="I53" s="129">
        <f>G53+H53</f>
        <v>106.46220888963042</v>
      </c>
      <c r="J53" s="132">
        <f>SUMPRODUCT(J17:J51,$E$17:$E$51)/100</f>
        <v>0</v>
      </c>
      <c r="K53" s="129">
        <f>I53+J53</f>
        <v>106.46220888963042</v>
      </c>
      <c r="L53" s="132">
        <f>SUMPRODUCT(L17:L51,$E$17:$E$51)/100</f>
        <v>0</v>
      </c>
      <c r="M53" s="129">
        <f>K53+L53</f>
        <v>106.46220888963042</v>
      </c>
      <c r="N53" s="132">
        <f>SUMPRODUCT(N17:N51,$E$17:$E$51)/100</f>
        <v>0</v>
      </c>
      <c r="O53" s="129">
        <f>M53+N53</f>
        <v>106.46220888963042</v>
      </c>
      <c r="P53" s="132">
        <f>SUMPRODUCT(P17:P51,$E$17:$E$51)/100</f>
        <v>0</v>
      </c>
      <c r="Q53" s="129">
        <f>O53+P53</f>
        <v>106.46220888963042</v>
      </c>
    </row>
    <row r="54" spans="2:17" ht="7.5" customHeight="1">
      <c r="B54" s="10"/>
      <c r="C54" s="10"/>
      <c r="D54" s="10"/>
      <c r="E54" s="13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2:17" ht="10.5" customHeight="1">
      <c r="B55" s="18" t="s">
        <v>2</v>
      </c>
      <c r="C55" s="14"/>
      <c r="D55" s="10"/>
      <c r="E55" s="13"/>
      <c r="F55" s="14"/>
      <c r="G55" s="14"/>
      <c r="H55" s="10"/>
      <c r="I55" s="10"/>
      <c r="J55" s="10"/>
      <c r="K55" s="10"/>
      <c r="L55" s="14"/>
      <c r="M55" s="14"/>
      <c r="N55" s="14"/>
      <c r="O55" s="10"/>
      <c r="P55" s="10"/>
      <c r="Q55" s="10"/>
    </row>
    <row r="56" spans="2:17" ht="14.25" customHeight="1">
      <c r="B56" s="548">
        <f>Orçamento!D192</f>
        <v>0</v>
      </c>
      <c r="C56" s="549"/>
      <c r="D56" s="549"/>
      <c r="E56" s="550"/>
      <c r="F56" s="130"/>
      <c r="G56" s="130"/>
      <c r="H56" s="130"/>
      <c r="I56" s="130"/>
      <c r="L56" s="130"/>
      <c r="M56" s="130"/>
      <c r="N56" s="130"/>
      <c r="O56" s="130"/>
      <c r="P56" s="10" t="s">
        <v>0</v>
      </c>
      <c r="Q56" s="10"/>
    </row>
    <row r="57" spans="2:17">
      <c r="B57" s="10"/>
      <c r="C57" s="13"/>
      <c r="D57" s="10"/>
      <c r="E57" s="13"/>
      <c r="F57" s="542" t="s">
        <v>179</v>
      </c>
      <c r="G57" s="542"/>
      <c r="H57" s="542"/>
      <c r="I57" s="542"/>
      <c r="J57"/>
      <c r="K57"/>
      <c r="L57" s="542" t="s">
        <v>185</v>
      </c>
      <c r="M57" s="542"/>
      <c r="N57" s="542"/>
      <c r="O57" s="542"/>
      <c r="P57" s="10"/>
      <c r="Q57" s="10"/>
    </row>
    <row r="60" spans="2:17">
      <c r="C60" s="133"/>
    </row>
  </sheetData>
  <sheetProtection password="C973" sheet="1" objects="1" scenarios="1"/>
  <mergeCells count="10">
    <mergeCell ref="B6:Q6"/>
    <mergeCell ref="B53:D53"/>
    <mergeCell ref="L57:O57"/>
    <mergeCell ref="F57:I57"/>
    <mergeCell ref="M8:N8"/>
    <mergeCell ref="F12:J12"/>
    <mergeCell ref="B9:E9"/>
    <mergeCell ref="B12:E12"/>
    <mergeCell ref="H8:J8"/>
    <mergeCell ref="B56:E56"/>
  </mergeCells>
  <phoneticPr fontId="18" type="noConversion"/>
  <printOptions horizontalCentered="1" gridLinesSet="0"/>
  <pageMargins left="0.59055118110236227" right="0.27559055118110237" top="0.39370078740157483" bottom="0.47244094488188981" header="0.59055118110236227" footer="0.19685039370078741"/>
  <pageSetup paperSize="9" scale="85" orientation="landscape" horizontalDpi="300" verticalDpi="300" r:id="rId1"/>
  <headerFooter alignWithMargins="0">
    <oddFooter>&amp;L&amp;D&amp;C&amp;F&amp;R&amp;P</oddFooter>
  </headerFooter>
  <ignoredErrors>
    <ignoredError sqref="G53 I53:J53 K53:L53 M53:N53 O53:P53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Q60"/>
  <sheetViews>
    <sheetView showGridLines="0" showZeros="0" zoomScale="75" workbookViewId="0">
      <selection activeCell="B6" sqref="B6:Q6"/>
    </sheetView>
  </sheetViews>
  <sheetFormatPr defaultColWidth="11.42578125" defaultRowHeight="12.75"/>
  <cols>
    <col min="1" max="1" width="0.7109375" style="1" customWidth="1"/>
    <col min="2" max="2" width="5.140625" style="1" customWidth="1"/>
    <col min="3" max="3" width="13.42578125" style="1" customWidth="1"/>
    <col min="4" max="4" width="15.5703125" style="1" customWidth="1"/>
    <col min="5" max="5" width="7.85546875" style="85" customWidth="1"/>
    <col min="6" max="6" width="7.7109375" style="1" customWidth="1"/>
    <col min="7" max="7" width="8.5703125" style="1" customWidth="1"/>
    <col min="8" max="8" width="7.7109375" style="1" customWidth="1"/>
    <col min="9" max="9" width="8.42578125" style="1" customWidth="1"/>
    <col min="10" max="10" width="7.7109375" style="1" customWidth="1"/>
    <col min="11" max="11" width="8.5703125" style="1" customWidth="1"/>
    <col min="12" max="12" width="7.7109375" style="1" customWidth="1"/>
    <col min="13" max="13" width="8.5703125" style="1" customWidth="1"/>
    <col min="14" max="14" width="7.7109375" style="1" customWidth="1"/>
    <col min="15" max="15" width="8.5703125" style="1" customWidth="1"/>
    <col min="16" max="16" width="8.85546875" style="1" bestFit="1" customWidth="1"/>
    <col min="17" max="17" width="8.5703125" style="1" customWidth="1"/>
    <col min="18" max="16384" width="11.42578125" style="1"/>
  </cols>
  <sheetData>
    <row r="1" spans="2:17">
      <c r="B1" s="83" t="s">
        <v>217</v>
      </c>
      <c r="C1" s="83"/>
      <c r="D1" s="83"/>
      <c r="E1" s="84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2:17">
      <c r="B2" s="83" t="s">
        <v>228</v>
      </c>
      <c r="C2" s="83"/>
      <c r="D2" s="83"/>
      <c r="E2" s="84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17" ht="24.75" customHeight="1"/>
    <row r="4" spans="2:17" ht="24" customHeight="1">
      <c r="B4" s="79"/>
      <c r="C4" s="86"/>
    </row>
    <row r="5" spans="2:17" ht="8.25" customHeight="1">
      <c r="B5" s="79"/>
      <c r="C5" s="86"/>
    </row>
    <row r="6" spans="2:17" ht="18" customHeight="1">
      <c r="B6" s="508" t="s">
        <v>181</v>
      </c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</row>
    <row r="7" spans="2:17" ht="11.25" customHeight="1"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ht="11.25" customHeight="1">
      <c r="B8" s="16" t="s">
        <v>182</v>
      </c>
      <c r="C8" s="10"/>
      <c r="D8" s="11"/>
      <c r="E8" s="12"/>
      <c r="F8" s="18" t="s">
        <v>36</v>
      </c>
      <c r="G8" s="10"/>
      <c r="H8" s="545">
        <f>Cronograma!J3</f>
        <v>0</v>
      </c>
      <c r="I8" s="546"/>
      <c r="J8" s="547"/>
      <c r="L8" s="18" t="s">
        <v>183</v>
      </c>
      <c r="M8" s="543">
        <f>Orçamento!H13</f>
        <v>0</v>
      </c>
      <c r="N8" s="544"/>
      <c r="O8" s="10"/>
      <c r="P8" s="10"/>
      <c r="Q8" s="10"/>
    </row>
    <row r="9" spans="2:17" ht="15" customHeight="1">
      <c r="B9" s="520" t="str">
        <f>Orçamento!B14</f>
        <v>MUNICÍPIO DE UBIRETAMA</v>
      </c>
      <c r="C9" s="521"/>
      <c r="D9" s="521"/>
      <c r="E9" s="522"/>
      <c r="F9" s="10"/>
      <c r="G9" s="10"/>
      <c r="H9" s="10"/>
      <c r="I9" s="10"/>
      <c r="J9" s="10"/>
      <c r="K9" s="10"/>
      <c r="L9" s="10"/>
      <c r="M9" s="14"/>
      <c r="N9" s="10"/>
      <c r="O9" s="10"/>
      <c r="P9" s="10"/>
      <c r="Q9" s="10"/>
    </row>
    <row r="10" spans="2:17" ht="10.5" customHeight="1">
      <c r="C10" s="10"/>
      <c r="D10" s="11" t="s">
        <v>0</v>
      </c>
      <c r="E10" s="1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2:17" ht="11.25" customHeight="1">
      <c r="B11" s="16" t="s">
        <v>184</v>
      </c>
      <c r="C11" s="10"/>
      <c r="D11" s="10"/>
      <c r="E11" s="13"/>
      <c r="F11" s="17" t="s">
        <v>29</v>
      </c>
      <c r="G11" s="10"/>
      <c r="H11" s="10"/>
      <c r="I11" s="10"/>
      <c r="J11" s="13"/>
      <c r="K11" s="10"/>
      <c r="L11" s="10"/>
      <c r="M11" s="10"/>
      <c r="N11" s="10"/>
      <c r="O11" s="10"/>
      <c r="P11" s="10"/>
      <c r="Q11" s="10"/>
    </row>
    <row r="12" spans="2:17" ht="11.25" customHeight="1">
      <c r="B12" s="517" t="str">
        <f>Orçamento!B17</f>
        <v>PRAÇA CENTRAL FRENTE PRA RUA MISSÕES</v>
      </c>
      <c r="C12" s="518"/>
      <c r="D12" s="518"/>
      <c r="E12" s="519"/>
      <c r="F12" s="517" t="str">
        <f>Orçamento!B20</f>
        <v>UBIRETAMA / RS</v>
      </c>
      <c r="G12" s="518"/>
      <c r="H12" s="518"/>
      <c r="I12" s="518"/>
      <c r="J12" s="519"/>
      <c r="K12" s="10"/>
      <c r="L12" s="10"/>
      <c r="M12" s="14"/>
      <c r="N12" s="10"/>
      <c r="O12" s="10"/>
      <c r="P12" s="10"/>
      <c r="Q12" s="10"/>
    </row>
    <row r="13" spans="2:17" ht="11.25" customHeight="1">
      <c r="B13" s="22"/>
      <c r="C13" s="10"/>
      <c r="D13" s="10"/>
      <c r="E13" s="13"/>
      <c r="F13" s="10"/>
      <c r="G13" s="10" t="s">
        <v>0</v>
      </c>
      <c r="H13" s="10" t="s">
        <v>0</v>
      </c>
      <c r="I13" s="10"/>
      <c r="J13" s="10"/>
      <c r="K13" s="11"/>
      <c r="L13" s="10"/>
      <c r="M13" s="10"/>
      <c r="N13" s="15"/>
      <c r="O13" s="14"/>
      <c r="P13" s="14"/>
      <c r="Q13" s="14"/>
    </row>
    <row r="14" spans="2:17">
      <c r="B14" s="87"/>
      <c r="C14" s="88"/>
      <c r="D14" s="89"/>
      <c r="E14" s="90"/>
      <c r="F14" s="91"/>
      <c r="G14" s="91"/>
      <c r="H14" s="91"/>
      <c r="I14" s="91"/>
      <c r="J14" s="92" t="s">
        <v>206</v>
      </c>
      <c r="K14" s="91"/>
      <c r="L14" s="91"/>
      <c r="M14" s="91"/>
      <c r="N14" s="91" t="s">
        <v>0</v>
      </c>
      <c r="O14" s="92" t="s">
        <v>0</v>
      </c>
      <c r="P14" s="92" t="s">
        <v>0</v>
      </c>
      <c r="Q14" s="93"/>
    </row>
    <row r="15" spans="2:17">
      <c r="B15" s="94" t="s">
        <v>30</v>
      </c>
      <c r="C15" s="95" t="s">
        <v>31</v>
      </c>
      <c r="D15" s="96"/>
      <c r="E15" s="97" t="s">
        <v>33</v>
      </c>
      <c r="F15" s="56" t="s">
        <v>76</v>
      </c>
      <c r="G15" s="57"/>
      <c r="H15" s="56" t="s">
        <v>77</v>
      </c>
      <c r="I15" s="57"/>
      <c r="J15" s="56" t="s">
        <v>78</v>
      </c>
      <c r="K15" s="57"/>
      <c r="L15" s="56" t="s">
        <v>79</v>
      </c>
      <c r="M15" s="57"/>
      <c r="N15" s="56" t="s">
        <v>80</v>
      </c>
      <c r="O15" s="57"/>
      <c r="P15" s="56" t="s">
        <v>227</v>
      </c>
      <c r="Q15" s="58"/>
    </row>
    <row r="16" spans="2:17" ht="12" customHeight="1">
      <c r="B16" s="98"/>
      <c r="D16" s="99"/>
      <c r="E16" s="100" t="s">
        <v>43</v>
      </c>
      <c r="F16" s="101" t="s">
        <v>207</v>
      </c>
      <c r="G16" s="101" t="s">
        <v>208</v>
      </c>
      <c r="H16" s="101" t="s">
        <v>207</v>
      </c>
      <c r="I16" s="101" t="s">
        <v>208</v>
      </c>
      <c r="J16" s="101" t="s">
        <v>207</v>
      </c>
      <c r="K16" s="101" t="s">
        <v>208</v>
      </c>
      <c r="L16" s="101" t="s">
        <v>207</v>
      </c>
      <c r="M16" s="101" t="s">
        <v>208</v>
      </c>
      <c r="N16" s="101" t="s">
        <v>207</v>
      </c>
      <c r="O16" s="101" t="s">
        <v>208</v>
      </c>
      <c r="P16" s="101" t="s">
        <v>207</v>
      </c>
      <c r="Q16" s="101" t="s">
        <v>208</v>
      </c>
    </row>
    <row r="17" spans="2:17" ht="11.1" customHeight="1">
      <c r="B17" s="102">
        <v>1</v>
      </c>
      <c r="C17" s="103" t="s">
        <v>186</v>
      </c>
      <c r="D17" s="104"/>
      <c r="E17" s="105">
        <f>Orçamento!H24</f>
        <v>1.8559932325142632</v>
      </c>
      <c r="F17" s="19"/>
      <c r="G17" s="106">
        <f>'Cronograma (3)'!Q17+F17</f>
        <v>100</v>
      </c>
      <c r="H17" s="19"/>
      <c r="I17" s="107">
        <f>G17+H17</f>
        <v>100</v>
      </c>
      <c r="J17" s="19"/>
      <c r="K17" s="106">
        <f>I17+J17</f>
        <v>100</v>
      </c>
      <c r="L17" s="19"/>
      <c r="M17" s="106">
        <f>K17+L17</f>
        <v>100</v>
      </c>
      <c r="N17" s="19"/>
      <c r="O17" s="106">
        <f>M17+N17</f>
        <v>100</v>
      </c>
      <c r="P17" s="19"/>
      <c r="Q17" s="108">
        <f>O17+P17</f>
        <v>100</v>
      </c>
    </row>
    <row r="18" spans="2:17" ht="11.1" customHeight="1">
      <c r="B18" s="109">
        <v>2</v>
      </c>
      <c r="C18" s="110" t="s">
        <v>44</v>
      </c>
      <c r="D18" s="111"/>
      <c r="E18" s="112">
        <f>Orçamento!H32</f>
        <v>9.9314416032081869</v>
      </c>
      <c r="F18" s="20"/>
      <c r="G18" s="113">
        <f>'Cronograma (3)'!Q18+F18</f>
        <v>100</v>
      </c>
      <c r="H18" s="20"/>
      <c r="I18" s="113">
        <f>G18+H18</f>
        <v>100</v>
      </c>
      <c r="J18" s="20"/>
      <c r="K18" s="113">
        <f>I18+J18</f>
        <v>100</v>
      </c>
      <c r="L18" s="20"/>
      <c r="M18" s="113">
        <f>K18+L18</f>
        <v>100</v>
      </c>
      <c r="N18" s="20"/>
      <c r="O18" s="113">
        <f>M18+N18</f>
        <v>100</v>
      </c>
      <c r="P18" s="20"/>
      <c r="Q18" s="114">
        <f>O18+P18</f>
        <v>100</v>
      </c>
    </row>
    <row r="19" spans="2:17" ht="11.1" customHeight="1">
      <c r="B19" s="109">
        <v>3</v>
      </c>
      <c r="C19" s="110" t="s">
        <v>34</v>
      </c>
      <c r="D19" s="111"/>
      <c r="E19" s="115">
        <f>Orçamento!H43</f>
        <v>9.0457072336025135</v>
      </c>
      <c r="F19" s="20"/>
      <c r="G19" s="113">
        <f>'Cronograma (3)'!Q19+F19</f>
        <v>100</v>
      </c>
      <c r="H19" s="20"/>
      <c r="I19" s="113">
        <f>G19+H19</f>
        <v>100</v>
      </c>
      <c r="J19" s="20"/>
      <c r="K19" s="113">
        <f>I19+J19</f>
        <v>100</v>
      </c>
      <c r="L19" s="20"/>
      <c r="M19" s="113">
        <f>K19+L19</f>
        <v>100</v>
      </c>
      <c r="N19" s="20"/>
      <c r="O19" s="113">
        <f>M19+N19</f>
        <v>100</v>
      </c>
      <c r="P19" s="20"/>
      <c r="Q19" s="114">
        <f>O19+P19</f>
        <v>100</v>
      </c>
    </row>
    <row r="20" spans="2:17" ht="11.1" customHeight="1">
      <c r="B20" s="109">
        <v>4</v>
      </c>
      <c r="C20" s="110" t="s">
        <v>45</v>
      </c>
      <c r="D20" s="111"/>
      <c r="E20" s="116"/>
      <c r="F20" s="23"/>
      <c r="G20" s="134"/>
      <c r="H20" s="23"/>
      <c r="I20" s="23"/>
      <c r="J20" s="23"/>
      <c r="K20" s="23"/>
      <c r="L20" s="23"/>
      <c r="M20" s="23"/>
      <c r="N20" s="23"/>
      <c r="O20" s="23"/>
      <c r="P20" s="23"/>
      <c r="Q20" s="60"/>
    </row>
    <row r="21" spans="2:17" ht="11.1" customHeight="1">
      <c r="B21" s="109" t="s">
        <v>46</v>
      </c>
      <c r="C21" s="117" t="s">
        <v>93</v>
      </c>
      <c r="D21" s="111"/>
      <c r="E21" s="115">
        <f>Orçamento!H48</f>
        <v>9.399598580733679</v>
      </c>
      <c r="F21" s="20"/>
      <c r="G21" s="113">
        <f>'Cronograma (3)'!Q21+F21</f>
        <v>100</v>
      </c>
      <c r="H21" s="20"/>
      <c r="I21" s="113">
        <f t="shared" ref="I21:I26" si="0">G21+H21</f>
        <v>100</v>
      </c>
      <c r="J21" s="20"/>
      <c r="K21" s="113">
        <f t="shared" ref="K21:K26" si="1">I21+J21</f>
        <v>100</v>
      </c>
      <c r="L21" s="20"/>
      <c r="M21" s="113">
        <f t="shared" ref="M21:M26" si="2">K21+L21</f>
        <v>100</v>
      </c>
      <c r="N21" s="20"/>
      <c r="O21" s="113">
        <f t="shared" ref="O21:O26" si="3">M21+N21</f>
        <v>100</v>
      </c>
      <c r="P21" s="20"/>
      <c r="Q21" s="114">
        <f t="shared" ref="Q21:Q26" si="4">O21+P21</f>
        <v>100</v>
      </c>
    </row>
    <row r="22" spans="2:17" ht="11.1" customHeight="1">
      <c r="B22" s="109" t="s">
        <v>188</v>
      </c>
      <c r="C22" s="117" t="s">
        <v>190</v>
      </c>
      <c r="D22" s="111"/>
      <c r="E22" s="115">
        <f>Orçamento!H55</f>
        <v>9.635283485435</v>
      </c>
      <c r="F22" s="20"/>
      <c r="G22" s="113">
        <f>'Cronograma (3)'!Q22+F22</f>
        <v>100</v>
      </c>
      <c r="H22" s="20"/>
      <c r="I22" s="113">
        <f t="shared" si="0"/>
        <v>100</v>
      </c>
      <c r="J22" s="20"/>
      <c r="K22" s="113">
        <f t="shared" si="1"/>
        <v>100</v>
      </c>
      <c r="L22" s="20"/>
      <c r="M22" s="113">
        <f t="shared" si="2"/>
        <v>100</v>
      </c>
      <c r="N22" s="20"/>
      <c r="O22" s="113">
        <f t="shared" si="3"/>
        <v>100</v>
      </c>
      <c r="P22" s="20"/>
      <c r="Q22" s="114">
        <f t="shared" si="4"/>
        <v>100</v>
      </c>
    </row>
    <row r="23" spans="2:17" ht="11.1" customHeight="1">
      <c r="B23" s="109" t="s">
        <v>187</v>
      </c>
      <c r="C23" s="117" t="s">
        <v>189</v>
      </c>
      <c r="D23" s="111"/>
      <c r="E23" s="115">
        <f>Orçamento!H58</f>
        <v>0</v>
      </c>
      <c r="F23" s="20"/>
      <c r="G23" s="113">
        <f>'Cronograma (3)'!Q23+F23</f>
        <v>0</v>
      </c>
      <c r="H23" s="20"/>
      <c r="I23" s="113">
        <f t="shared" si="0"/>
        <v>0</v>
      </c>
      <c r="J23" s="20"/>
      <c r="K23" s="113">
        <f t="shared" si="1"/>
        <v>0</v>
      </c>
      <c r="L23" s="20"/>
      <c r="M23" s="113">
        <f t="shared" si="2"/>
        <v>0</v>
      </c>
      <c r="N23" s="20"/>
      <c r="O23" s="113">
        <f t="shared" si="3"/>
        <v>0</v>
      </c>
      <c r="P23" s="20"/>
      <c r="Q23" s="114">
        <f t="shared" si="4"/>
        <v>0</v>
      </c>
    </row>
    <row r="24" spans="2:17" ht="11.1" customHeight="1">
      <c r="B24" s="109" t="s">
        <v>48</v>
      </c>
      <c r="C24" s="117" t="s">
        <v>141</v>
      </c>
      <c r="D24" s="111"/>
      <c r="E24" s="115">
        <f>Orçamento!H62</f>
        <v>2.385975844381766</v>
      </c>
      <c r="F24" s="20"/>
      <c r="G24" s="113">
        <f>'Cronograma (3)'!Q24+F24</f>
        <v>200</v>
      </c>
      <c r="H24" s="20"/>
      <c r="I24" s="113">
        <f t="shared" si="0"/>
        <v>200</v>
      </c>
      <c r="J24" s="20"/>
      <c r="K24" s="113">
        <f t="shared" si="1"/>
        <v>200</v>
      </c>
      <c r="L24" s="20"/>
      <c r="M24" s="113">
        <f t="shared" si="2"/>
        <v>200</v>
      </c>
      <c r="N24" s="20"/>
      <c r="O24" s="113">
        <f t="shared" si="3"/>
        <v>200</v>
      </c>
      <c r="P24" s="20"/>
      <c r="Q24" s="114">
        <f t="shared" si="4"/>
        <v>200</v>
      </c>
    </row>
    <row r="25" spans="2:17" ht="11.1" customHeight="1">
      <c r="B25" s="109" t="s">
        <v>49</v>
      </c>
      <c r="C25" s="117" t="s">
        <v>92</v>
      </c>
      <c r="D25" s="111"/>
      <c r="E25" s="115">
        <f>Orçamento!H64</f>
        <v>0</v>
      </c>
      <c r="F25" s="20"/>
      <c r="G25" s="113">
        <f>'Cronograma (3)'!Q25+F25</f>
        <v>0</v>
      </c>
      <c r="H25" s="20"/>
      <c r="I25" s="113">
        <f t="shared" si="0"/>
        <v>0</v>
      </c>
      <c r="J25" s="20"/>
      <c r="K25" s="113">
        <f t="shared" si="1"/>
        <v>0</v>
      </c>
      <c r="L25" s="20"/>
      <c r="M25" s="113">
        <f t="shared" si="2"/>
        <v>0</v>
      </c>
      <c r="N25" s="20"/>
      <c r="O25" s="113">
        <f t="shared" si="3"/>
        <v>0</v>
      </c>
      <c r="P25" s="20"/>
      <c r="Q25" s="114">
        <f t="shared" si="4"/>
        <v>0</v>
      </c>
    </row>
    <row r="26" spans="2:17" ht="11.1" customHeight="1">
      <c r="B26" s="109" t="s">
        <v>50</v>
      </c>
      <c r="C26" s="117" t="s">
        <v>191</v>
      </c>
      <c r="D26" s="111"/>
      <c r="E26" s="115">
        <f>Orçamento!H66</f>
        <v>0</v>
      </c>
      <c r="F26" s="20"/>
      <c r="G26" s="113">
        <f>'Cronograma (3)'!Q26+F26</f>
        <v>0</v>
      </c>
      <c r="H26" s="20"/>
      <c r="I26" s="113">
        <f t="shared" si="0"/>
        <v>0</v>
      </c>
      <c r="J26" s="20"/>
      <c r="K26" s="113">
        <f t="shared" si="1"/>
        <v>0</v>
      </c>
      <c r="L26" s="20"/>
      <c r="M26" s="113">
        <f t="shared" si="2"/>
        <v>0</v>
      </c>
      <c r="N26" s="20"/>
      <c r="O26" s="113">
        <f t="shared" si="3"/>
        <v>0</v>
      </c>
      <c r="P26" s="20"/>
      <c r="Q26" s="114">
        <f t="shared" si="4"/>
        <v>0</v>
      </c>
    </row>
    <row r="27" spans="2:17" ht="11.1" customHeight="1">
      <c r="B27" s="109">
        <v>5</v>
      </c>
      <c r="C27" s="110" t="s">
        <v>192</v>
      </c>
      <c r="D27" s="111"/>
      <c r="E27" s="116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60"/>
    </row>
    <row r="28" spans="2:17" ht="11.1" customHeight="1">
      <c r="B28" s="109" t="s">
        <v>51</v>
      </c>
      <c r="C28" s="117" t="s">
        <v>193</v>
      </c>
      <c r="D28" s="111"/>
      <c r="E28" s="115">
        <f>Orçamento!H70</f>
        <v>10.394440779444743</v>
      </c>
      <c r="F28" s="20"/>
      <c r="G28" s="113">
        <f>'Cronograma (3)'!Q28+F28</f>
        <v>100</v>
      </c>
      <c r="H28" s="20"/>
      <c r="I28" s="113">
        <f>G28+H28</f>
        <v>100</v>
      </c>
      <c r="J28" s="20"/>
      <c r="K28" s="113">
        <f>I28+J28</f>
        <v>100</v>
      </c>
      <c r="L28" s="20"/>
      <c r="M28" s="113">
        <f>K28+L28</f>
        <v>100</v>
      </c>
      <c r="N28" s="20"/>
      <c r="O28" s="113">
        <f>M28+N28</f>
        <v>100</v>
      </c>
      <c r="P28" s="20"/>
      <c r="Q28" s="114">
        <f>O28+P28</f>
        <v>100</v>
      </c>
    </row>
    <row r="29" spans="2:17" ht="11.1" customHeight="1">
      <c r="B29" s="109" t="s">
        <v>52</v>
      </c>
      <c r="C29" s="117" t="s">
        <v>194</v>
      </c>
      <c r="D29" s="111"/>
      <c r="E29" s="115">
        <f>Orçamento!H76</f>
        <v>0.10573930777823459</v>
      </c>
      <c r="F29" s="20"/>
      <c r="G29" s="113">
        <f>'Cronograma (3)'!Q29+F29</f>
        <v>100</v>
      </c>
      <c r="H29" s="20"/>
      <c r="I29" s="113">
        <f>G29+H29</f>
        <v>100</v>
      </c>
      <c r="J29" s="20"/>
      <c r="K29" s="113">
        <f>I29+J29</f>
        <v>100</v>
      </c>
      <c r="L29" s="20"/>
      <c r="M29" s="113">
        <f>K29+L29</f>
        <v>100</v>
      </c>
      <c r="N29" s="20"/>
      <c r="O29" s="113">
        <f>M29+N29</f>
        <v>100</v>
      </c>
      <c r="P29" s="20"/>
      <c r="Q29" s="114">
        <f>O29+P29</f>
        <v>100</v>
      </c>
    </row>
    <row r="30" spans="2:17" ht="11.1" customHeight="1">
      <c r="B30" s="109" t="s">
        <v>53</v>
      </c>
      <c r="C30" s="117" t="s">
        <v>102</v>
      </c>
      <c r="D30" s="111"/>
      <c r="E30" s="115">
        <f>Orçamento!H80</f>
        <v>0</v>
      </c>
      <c r="F30" s="20"/>
      <c r="G30" s="113">
        <f>'Cronograma (3)'!Q30+F30</f>
        <v>0</v>
      </c>
      <c r="H30" s="20"/>
      <c r="I30" s="113">
        <f>G30+H30</f>
        <v>0</v>
      </c>
      <c r="J30" s="20"/>
      <c r="K30" s="113">
        <f>I30+J30</f>
        <v>0</v>
      </c>
      <c r="L30" s="20"/>
      <c r="M30" s="113">
        <f>K30+L30</f>
        <v>0</v>
      </c>
      <c r="N30" s="20"/>
      <c r="O30" s="113">
        <f>M30+N30</f>
        <v>0</v>
      </c>
      <c r="P30" s="20"/>
      <c r="Q30" s="114">
        <f>O30+P30</f>
        <v>0</v>
      </c>
    </row>
    <row r="31" spans="2:17" ht="11.1" customHeight="1">
      <c r="B31" s="109">
        <v>6</v>
      </c>
      <c r="C31" s="110" t="s">
        <v>195</v>
      </c>
      <c r="D31" s="111"/>
      <c r="E31" s="116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60"/>
    </row>
    <row r="32" spans="2:17" ht="11.1" customHeight="1">
      <c r="B32" s="109" t="s">
        <v>18</v>
      </c>
      <c r="C32" s="117" t="s">
        <v>104</v>
      </c>
      <c r="D32" s="111"/>
      <c r="E32" s="115">
        <f>Orçamento!H84</f>
        <v>6.4903821392659733</v>
      </c>
      <c r="F32" s="20"/>
      <c r="G32" s="113">
        <f>'Cronograma (3)'!Q32+F32</f>
        <v>100</v>
      </c>
      <c r="H32" s="20"/>
      <c r="I32" s="113">
        <f>G32+H32</f>
        <v>100</v>
      </c>
      <c r="J32" s="20"/>
      <c r="K32" s="113">
        <f>I32+J32</f>
        <v>100</v>
      </c>
      <c r="L32" s="20"/>
      <c r="M32" s="113">
        <f>K32+L32</f>
        <v>100</v>
      </c>
      <c r="N32" s="20"/>
      <c r="O32" s="113">
        <f>M32+N32</f>
        <v>100</v>
      </c>
      <c r="P32" s="20"/>
      <c r="Q32" s="114">
        <f>O32+P32</f>
        <v>100</v>
      </c>
    </row>
    <row r="33" spans="2:17" ht="11.1" customHeight="1">
      <c r="B33" s="109" t="s">
        <v>19</v>
      </c>
      <c r="C33" s="117" t="s">
        <v>20</v>
      </c>
      <c r="D33" s="111"/>
      <c r="E33" s="115">
        <f>Orçamento!H88</f>
        <v>3.4313359946559703</v>
      </c>
      <c r="F33" s="20"/>
      <c r="G33" s="113">
        <f>'Cronograma (3)'!Q33+F33</f>
        <v>100</v>
      </c>
      <c r="H33" s="20"/>
      <c r="I33" s="113">
        <f>G33+H33</f>
        <v>100</v>
      </c>
      <c r="J33" s="20"/>
      <c r="K33" s="113">
        <f>I33+J33</f>
        <v>100</v>
      </c>
      <c r="L33" s="20"/>
      <c r="M33" s="113">
        <f>K33+L33</f>
        <v>100</v>
      </c>
      <c r="N33" s="20"/>
      <c r="O33" s="113">
        <f>M33+N33</f>
        <v>100</v>
      </c>
      <c r="P33" s="20"/>
      <c r="Q33" s="114">
        <f>O33+P33</f>
        <v>100</v>
      </c>
    </row>
    <row r="34" spans="2:17" ht="11.1" customHeight="1">
      <c r="B34" s="109" t="s">
        <v>21</v>
      </c>
      <c r="C34" s="117" t="s">
        <v>111</v>
      </c>
      <c r="D34" s="111"/>
      <c r="E34" s="115">
        <f>Orçamento!H92</f>
        <v>4.4699833935845916</v>
      </c>
      <c r="F34" s="20"/>
      <c r="G34" s="113">
        <f>'Cronograma (3)'!Q34+F34</f>
        <v>100</v>
      </c>
      <c r="H34" s="20"/>
      <c r="I34" s="113">
        <f>G34+H34</f>
        <v>100</v>
      </c>
      <c r="J34" s="20"/>
      <c r="K34" s="113">
        <f>I34+J34</f>
        <v>100</v>
      </c>
      <c r="L34" s="20"/>
      <c r="M34" s="113">
        <f>K34+L34</f>
        <v>100</v>
      </c>
      <c r="N34" s="20"/>
      <c r="O34" s="113">
        <f>M34+N34</f>
        <v>100</v>
      </c>
      <c r="P34" s="20"/>
      <c r="Q34" s="114">
        <f>O34+P34</f>
        <v>100</v>
      </c>
    </row>
    <row r="35" spans="2:17" ht="11.1" customHeight="1">
      <c r="B35" s="109" t="s">
        <v>22</v>
      </c>
      <c r="C35" s="117" t="s">
        <v>23</v>
      </c>
      <c r="D35" s="111"/>
      <c r="E35" s="115">
        <f>Orçamento!H97</f>
        <v>2.9558803112153744</v>
      </c>
      <c r="F35" s="20"/>
      <c r="G35" s="113">
        <f>'Cronograma (3)'!Q35+F35</f>
        <v>100</v>
      </c>
      <c r="H35" s="20"/>
      <c r="I35" s="113">
        <f>G35+H35</f>
        <v>100</v>
      </c>
      <c r="J35" s="20"/>
      <c r="K35" s="113">
        <f>I35+J35</f>
        <v>100</v>
      </c>
      <c r="L35" s="20"/>
      <c r="M35" s="113">
        <f>K35+L35</f>
        <v>100</v>
      </c>
      <c r="N35" s="20"/>
      <c r="O35" s="113">
        <f>M35+N35</f>
        <v>100</v>
      </c>
      <c r="P35" s="20"/>
      <c r="Q35" s="114">
        <f>O35+P35</f>
        <v>100</v>
      </c>
    </row>
    <row r="36" spans="2:17" ht="11.1" customHeight="1">
      <c r="B36" s="109" t="s">
        <v>24</v>
      </c>
      <c r="C36" s="117" t="s">
        <v>25</v>
      </c>
      <c r="D36" s="111"/>
      <c r="E36" s="115">
        <f>Orçamento!H101</f>
        <v>3.2489348347471925</v>
      </c>
      <c r="F36" s="20"/>
      <c r="G36" s="113">
        <f>'Cronograma (3)'!Q36+F36</f>
        <v>100</v>
      </c>
      <c r="H36" s="20"/>
      <c r="I36" s="113">
        <f>G36+H36</f>
        <v>100</v>
      </c>
      <c r="J36" s="20"/>
      <c r="K36" s="113">
        <f>I36+J36</f>
        <v>100</v>
      </c>
      <c r="L36" s="20"/>
      <c r="M36" s="113">
        <f>K36+L36</f>
        <v>100</v>
      </c>
      <c r="N36" s="20"/>
      <c r="O36" s="113">
        <f>M36+N36</f>
        <v>100</v>
      </c>
      <c r="P36" s="20"/>
      <c r="Q36" s="114">
        <f>O36+P36</f>
        <v>100</v>
      </c>
    </row>
    <row r="37" spans="2:17" ht="11.1" customHeight="1">
      <c r="B37" s="109">
        <v>7</v>
      </c>
      <c r="C37" s="110" t="s">
        <v>35</v>
      </c>
      <c r="D37" s="111"/>
      <c r="E37" s="116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60"/>
    </row>
    <row r="38" spans="2:17" ht="11.1" customHeight="1">
      <c r="B38" s="109" t="s">
        <v>54</v>
      </c>
      <c r="C38" s="117" t="s">
        <v>196</v>
      </c>
      <c r="D38" s="111"/>
      <c r="E38" s="115">
        <f>Orçamento!H108</f>
        <v>0</v>
      </c>
      <c r="F38" s="20"/>
      <c r="G38" s="113">
        <f>'Cronograma (3)'!Q38+F38</f>
        <v>0</v>
      </c>
      <c r="H38" s="20"/>
      <c r="I38" s="113">
        <f t="shared" ref="I38:I43" si="5">G38+H38</f>
        <v>0</v>
      </c>
      <c r="J38" s="20"/>
      <c r="K38" s="113">
        <f t="shared" ref="K38:K43" si="6">I38+J38</f>
        <v>0</v>
      </c>
      <c r="L38" s="20"/>
      <c r="M38" s="113">
        <f t="shared" ref="M38:M43" si="7">K38+L38</f>
        <v>0</v>
      </c>
      <c r="N38" s="20"/>
      <c r="O38" s="113">
        <f t="shared" ref="O38:O43" si="8">M38+N38</f>
        <v>0</v>
      </c>
      <c r="P38" s="20"/>
      <c r="Q38" s="114">
        <f t="shared" ref="Q38:Q43" si="9">O38+P38</f>
        <v>0</v>
      </c>
    </row>
    <row r="39" spans="2:17" ht="11.1" customHeight="1">
      <c r="B39" s="109" t="s">
        <v>55</v>
      </c>
      <c r="C39" s="117" t="s">
        <v>197</v>
      </c>
      <c r="D39" s="111"/>
      <c r="E39" s="115">
        <f>Orçamento!H111</f>
        <v>3.0965725349392548</v>
      </c>
      <c r="F39" s="20"/>
      <c r="G39" s="113">
        <f>'Cronograma (3)'!Q39+F39</f>
        <v>100</v>
      </c>
      <c r="H39" s="20"/>
      <c r="I39" s="113">
        <f t="shared" si="5"/>
        <v>100</v>
      </c>
      <c r="J39" s="20"/>
      <c r="K39" s="113">
        <f t="shared" si="6"/>
        <v>100</v>
      </c>
      <c r="L39" s="20"/>
      <c r="M39" s="113">
        <f t="shared" si="7"/>
        <v>100</v>
      </c>
      <c r="N39" s="20"/>
      <c r="O39" s="113">
        <f t="shared" si="8"/>
        <v>100</v>
      </c>
      <c r="P39" s="20"/>
      <c r="Q39" s="114">
        <f t="shared" si="9"/>
        <v>100</v>
      </c>
    </row>
    <row r="40" spans="2:17" ht="11.1" customHeight="1">
      <c r="B40" s="109" t="s">
        <v>56</v>
      </c>
      <c r="C40" s="117" t="s">
        <v>198</v>
      </c>
      <c r="D40" s="111"/>
      <c r="E40" s="115">
        <f>Orçamento!H114</f>
        <v>0</v>
      </c>
      <c r="F40" s="20"/>
      <c r="G40" s="113">
        <f>'Cronograma (3)'!Q40+F40</f>
        <v>0</v>
      </c>
      <c r="H40" s="20"/>
      <c r="I40" s="113">
        <f t="shared" si="5"/>
        <v>0</v>
      </c>
      <c r="J40" s="20"/>
      <c r="K40" s="113">
        <f t="shared" si="6"/>
        <v>0</v>
      </c>
      <c r="L40" s="20"/>
      <c r="M40" s="113">
        <f t="shared" si="7"/>
        <v>0</v>
      </c>
      <c r="N40" s="20"/>
      <c r="O40" s="113">
        <f t="shared" si="8"/>
        <v>0</v>
      </c>
      <c r="P40" s="20"/>
      <c r="Q40" s="114">
        <f t="shared" si="9"/>
        <v>0</v>
      </c>
    </row>
    <row r="41" spans="2:17" ht="11.1" customHeight="1">
      <c r="B41" s="109" t="s">
        <v>57</v>
      </c>
      <c r="C41" s="117" t="s">
        <v>199</v>
      </c>
      <c r="D41" s="111"/>
      <c r="E41" s="115">
        <f>Orçamento!H117</f>
        <v>2.1454266051081836</v>
      </c>
      <c r="F41" s="20"/>
      <c r="G41" s="113">
        <f>'Cronograma (3)'!Q41+F41</f>
        <v>100</v>
      </c>
      <c r="H41" s="20"/>
      <c r="I41" s="113">
        <f t="shared" si="5"/>
        <v>100</v>
      </c>
      <c r="J41" s="20"/>
      <c r="K41" s="113">
        <f t="shared" si="6"/>
        <v>100</v>
      </c>
      <c r="L41" s="20"/>
      <c r="M41" s="113">
        <f t="shared" si="7"/>
        <v>100</v>
      </c>
      <c r="N41" s="20"/>
      <c r="O41" s="113">
        <f t="shared" si="8"/>
        <v>100</v>
      </c>
      <c r="P41" s="20"/>
      <c r="Q41" s="114">
        <f t="shared" si="9"/>
        <v>100</v>
      </c>
    </row>
    <row r="42" spans="2:17" ht="11.1" customHeight="1">
      <c r="B42" s="109" t="s">
        <v>58</v>
      </c>
      <c r="C42" s="117" t="s">
        <v>124</v>
      </c>
      <c r="D42" s="111"/>
      <c r="E42" s="115">
        <f>Orçamento!H121</f>
        <v>1.7435200703159908</v>
      </c>
      <c r="F42" s="20"/>
      <c r="G42" s="113">
        <f>'Cronograma (3)'!Q42+F42</f>
        <v>100</v>
      </c>
      <c r="H42" s="20"/>
      <c r="I42" s="113">
        <f t="shared" si="5"/>
        <v>100</v>
      </c>
      <c r="J42" s="20"/>
      <c r="K42" s="113">
        <f t="shared" si="6"/>
        <v>100</v>
      </c>
      <c r="L42" s="20"/>
      <c r="M42" s="113">
        <f t="shared" si="7"/>
        <v>100</v>
      </c>
      <c r="N42" s="20"/>
      <c r="O42" s="113">
        <f t="shared" si="8"/>
        <v>100</v>
      </c>
      <c r="P42" s="20"/>
      <c r="Q42" s="114">
        <f t="shared" si="9"/>
        <v>100</v>
      </c>
    </row>
    <row r="43" spans="2:17" ht="11.1" customHeight="1">
      <c r="B43" s="109" t="s">
        <v>59</v>
      </c>
      <c r="C43" s="117" t="s">
        <v>200</v>
      </c>
      <c r="D43" s="111"/>
      <c r="E43" s="115">
        <f>Orçamento!H125</f>
        <v>0</v>
      </c>
      <c r="F43" s="20"/>
      <c r="G43" s="113">
        <f>'Cronograma (3)'!Q43+F43</f>
        <v>0</v>
      </c>
      <c r="H43" s="20"/>
      <c r="I43" s="113">
        <f t="shared" si="5"/>
        <v>0</v>
      </c>
      <c r="J43" s="20"/>
      <c r="K43" s="113">
        <f t="shared" si="6"/>
        <v>0</v>
      </c>
      <c r="L43" s="20"/>
      <c r="M43" s="113">
        <f t="shared" si="7"/>
        <v>0</v>
      </c>
      <c r="N43" s="20"/>
      <c r="O43" s="113">
        <f t="shared" si="8"/>
        <v>0</v>
      </c>
      <c r="P43" s="20"/>
      <c r="Q43" s="114">
        <f t="shared" si="9"/>
        <v>0</v>
      </c>
    </row>
    <row r="44" spans="2:17" ht="11.1" customHeight="1">
      <c r="B44" s="109">
        <v>8</v>
      </c>
      <c r="C44" s="118" t="s">
        <v>201</v>
      </c>
      <c r="D44" s="111"/>
      <c r="E44" s="116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60"/>
    </row>
    <row r="45" spans="2:17" ht="11.1" customHeight="1">
      <c r="B45" s="109" t="s">
        <v>60</v>
      </c>
      <c r="C45" s="117" t="s">
        <v>202</v>
      </c>
      <c r="D45" s="111"/>
      <c r="E45" s="115">
        <f>Orçamento!H129</f>
        <v>11.991154048168632</v>
      </c>
      <c r="F45" s="20"/>
      <c r="G45" s="113">
        <f>'Cronograma (3)'!Q45+F45</f>
        <v>120</v>
      </c>
      <c r="H45" s="20"/>
      <c r="I45" s="113">
        <f t="shared" ref="I45:I51" si="10">G45+H45</f>
        <v>120</v>
      </c>
      <c r="J45" s="20"/>
      <c r="K45" s="113">
        <f t="shared" ref="K45:K51" si="11">I45+J45</f>
        <v>120</v>
      </c>
      <c r="L45" s="20"/>
      <c r="M45" s="113">
        <f t="shared" ref="M45:M51" si="12">K45+L45</f>
        <v>120</v>
      </c>
      <c r="N45" s="20"/>
      <c r="O45" s="113">
        <f t="shared" ref="O45:O51" si="13">M45+N45</f>
        <v>120</v>
      </c>
      <c r="P45" s="20"/>
      <c r="Q45" s="114">
        <f t="shared" ref="Q45:Q51" si="14">O45+P45</f>
        <v>120</v>
      </c>
    </row>
    <row r="46" spans="2:17" ht="11.1" customHeight="1">
      <c r="B46" s="109" t="s">
        <v>61</v>
      </c>
      <c r="C46" s="117" t="s">
        <v>203</v>
      </c>
      <c r="D46" s="111"/>
      <c r="E46" s="115">
        <f>Orçamento!H145</f>
        <v>2.0443527468120197</v>
      </c>
      <c r="F46" s="20"/>
      <c r="G46" s="113">
        <f>'Cronograma (3)'!Q46+F46</f>
        <v>100</v>
      </c>
      <c r="H46" s="20"/>
      <c r="I46" s="113">
        <f t="shared" si="10"/>
        <v>100</v>
      </c>
      <c r="J46" s="20"/>
      <c r="K46" s="113">
        <f t="shared" si="11"/>
        <v>100</v>
      </c>
      <c r="L46" s="20"/>
      <c r="M46" s="113">
        <f t="shared" si="12"/>
        <v>100</v>
      </c>
      <c r="N46" s="20"/>
      <c r="O46" s="113">
        <f t="shared" si="13"/>
        <v>100</v>
      </c>
      <c r="P46" s="20"/>
      <c r="Q46" s="114">
        <f t="shared" si="14"/>
        <v>100</v>
      </c>
    </row>
    <row r="47" spans="2:17" ht="11.1" customHeight="1">
      <c r="B47" s="109" t="s">
        <v>62</v>
      </c>
      <c r="C47" s="117" t="s">
        <v>149</v>
      </c>
      <c r="D47" s="111"/>
      <c r="E47" s="115">
        <f>Orçamento!H153</f>
        <v>3.0866700311166695</v>
      </c>
      <c r="F47" s="20"/>
      <c r="G47" s="113">
        <f>'Cronograma (3)'!Q47+F47</f>
        <v>110</v>
      </c>
      <c r="H47" s="20"/>
      <c r="I47" s="113">
        <f t="shared" si="10"/>
        <v>110</v>
      </c>
      <c r="J47" s="20"/>
      <c r="K47" s="113">
        <f t="shared" si="11"/>
        <v>110</v>
      </c>
      <c r="L47" s="20"/>
      <c r="M47" s="113">
        <f t="shared" si="12"/>
        <v>110</v>
      </c>
      <c r="N47" s="20"/>
      <c r="O47" s="113">
        <f t="shared" si="13"/>
        <v>110</v>
      </c>
      <c r="P47" s="20"/>
      <c r="Q47" s="114">
        <f t="shared" si="14"/>
        <v>110</v>
      </c>
    </row>
    <row r="48" spans="2:17" ht="11.1" customHeight="1">
      <c r="B48" s="109" t="s">
        <v>63</v>
      </c>
      <c r="C48" s="117" t="s">
        <v>153</v>
      </c>
      <c r="D48" s="111"/>
      <c r="E48" s="115">
        <f>Orçamento!H160</f>
        <v>0</v>
      </c>
      <c r="F48" s="20"/>
      <c r="G48" s="113">
        <f>'Cronograma (3)'!Q48+F48</f>
        <v>100</v>
      </c>
      <c r="H48" s="20"/>
      <c r="I48" s="113">
        <f t="shared" si="10"/>
        <v>100</v>
      </c>
      <c r="J48" s="20"/>
      <c r="K48" s="113">
        <f t="shared" si="11"/>
        <v>100</v>
      </c>
      <c r="L48" s="20"/>
      <c r="M48" s="113">
        <f t="shared" si="12"/>
        <v>100</v>
      </c>
      <c r="N48" s="20"/>
      <c r="O48" s="113">
        <f t="shared" si="13"/>
        <v>100</v>
      </c>
      <c r="P48" s="20"/>
      <c r="Q48" s="114">
        <f t="shared" si="14"/>
        <v>100</v>
      </c>
    </row>
    <row r="49" spans="2:17" ht="11.1" customHeight="1">
      <c r="B49" s="109" t="s">
        <v>64</v>
      </c>
      <c r="C49" s="117" t="s">
        <v>154</v>
      </c>
      <c r="D49" s="111"/>
      <c r="E49" s="115">
        <f>Orçamento!H165</f>
        <v>0.95284176682146271</v>
      </c>
      <c r="F49" s="20"/>
      <c r="G49" s="113">
        <f>'Cronograma (3)'!Q49+F49</f>
        <v>100</v>
      </c>
      <c r="H49" s="20"/>
      <c r="I49" s="113">
        <f t="shared" si="10"/>
        <v>100</v>
      </c>
      <c r="J49" s="20"/>
      <c r="K49" s="113">
        <f t="shared" si="11"/>
        <v>100</v>
      </c>
      <c r="L49" s="20"/>
      <c r="M49" s="113">
        <f t="shared" si="12"/>
        <v>100</v>
      </c>
      <c r="N49" s="20"/>
      <c r="O49" s="113">
        <f t="shared" si="13"/>
        <v>100</v>
      </c>
      <c r="P49" s="20"/>
      <c r="Q49" s="114">
        <f t="shared" si="14"/>
        <v>100</v>
      </c>
    </row>
    <row r="50" spans="2:17" ht="11.1" customHeight="1">
      <c r="B50" s="109" t="s">
        <v>204</v>
      </c>
      <c r="C50" s="117" t="s">
        <v>27</v>
      </c>
      <c r="D50" s="111"/>
      <c r="E50" s="115">
        <f>Orçamento!H174</f>
        <v>0.31347174806720973</v>
      </c>
      <c r="F50" s="20"/>
      <c r="G50" s="113">
        <f>'Cronograma (3)'!Q50+F50</f>
        <v>130</v>
      </c>
      <c r="H50" s="20"/>
      <c r="I50" s="113">
        <f t="shared" si="10"/>
        <v>130</v>
      </c>
      <c r="J50" s="20"/>
      <c r="K50" s="113">
        <f t="shared" si="11"/>
        <v>130</v>
      </c>
      <c r="L50" s="20"/>
      <c r="M50" s="113">
        <f t="shared" si="12"/>
        <v>130</v>
      </c>
      <c r="N50" s="20"/>
      <c r="O50" s="113">
        <f t="shared" si="13"/>
        <v>130</v>
      </c>
      <c r="P50" s="20"/>
      <c r="Q50" s="114">
        <f t="shared" si="14"/>
        <v>130</v>
      </c>
    </row>
    <row r="51" spans="2:17" ht="11.1" customHeight="1">
      <c r="B51" s="119">
        <v>9</v>
      </c>
      <c r="C51" s="120" t="s">
        <v>205</v>
      </c>
      <c r="D51" s="121"/>
      <c r="E51" s="122">
        <f>Orçamento!H181</f>
        <v>1.2752937080830908</v>
      </c>
      <c r="F51" s="21"/>
      <c r="G51" s="123">
        <f>'Cronograma (3)'!Q51+F51</f>
        <v>200</v>
      </c>
      <c r="H51" s="21"/>
      <c r="I51" s="123">
        <f t="shared" si="10"/>
        <v>200</v>
      </c>
      <c r="J51" s="21"/>
      <c r="K51" s="123">
        <f t="shared" si="11"/>
        <v>200</v>
      </c>
      <c r="L51" s="21"/>
      <c r="M51" s="123">
        <f t="shared" si="12"/>
        <v>200</v>
      </c>
      <c r="N51" s="21"/>
      <c r="O51" s="123">
        <f t="shared" si="13"/>
        <v>200</v>
      </c>
      <c r="P51" s="21"/>
      <c r="Q51" s="124">
        <f t="shared" si="14"/>
        <v>200</v>
      </c>
    </row>
    <row r="52" spans="2:17" ht="2.25" customHeight="1">
      <c r="B52" s="125"/>
      <c r="C52" s="126"/>
      <c r="D52" s="126"/>
      <c r="E52" s="127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</row>
    <row r="53" spans="2:17" ht="15.75" customHeight="1">
      <c r="B53" s="539" t="s">
        <v>65</v>
      </c>
      <c r="C53" s="540"/>
      <c r="D53" s="541"/>
      <c r="E53" s="128">
        <f>SUM(E17:E51)</f>
        <v>100.00000000000004</v>
      </c>
      <c r="F53" s="132">
        <f>SUMPRODUCT(F17:F51,$E$17:$E$51)/100</f>
        <v>0</v>
      </c>
      <c r="G53" s="129">
        <f>F53+'Cronograma (3)'!Q53</f>
        <v>106.46220888963042</v>
      </c>
      <c r="H53" s="132">
        <f>SUMPRODUCT(H17:H51,$E$17:$E$51)/100</f>
        <v>0</v>
      </c>
      <c r="I53" s="129">
        <f>G53+H53</f>
        <v>106.46220888963042</v>
      </c>
      <c r="J53" s="132">
        <f>SUMPRODUCT(J17:J51,$E$17:$E$51)/100</f>
        <v>0</v>
      </c>
      <c r="K53" s="129">
        <f>I53+J53</f>
        <v>106.46220888963042</v>
      </c>
      <c r="L53" s="132">
        <f>SUMPRODUCT(L17:L51,$E$17:$E$51)/100</f>
        <v>0</v>
      </c>
      <c r="M53" s="129">
        <f>K53+L53</f>
        <v>106.46220888963042</v>
      </c>
      <c r="N53" s="132">
        <f>SUMPRODUCT(N17:N51,$E$17:$E$51)/100</f>
        <v>0</v>
      </c>
      <c r="O53" s="129">
        <f>M53+N53</f>
        <v>106.46220888963042</v>
      </c>
      <c r="P53" s="132">
        <f>SUMPRODUCT(P17:P51,$E$17:$E$51)/100</f>
        <v>0</v>
      </c>
      <c r="Q53" s="129">
        <f>O53+P53</f>
        <v>106.46220888963042</v>
      </c>
    </row>
    <row r="54" spans="2:17" ht="7.5" customHeight="1">
      <c r="B54" s="10"/>
      <c r="C54" s="10"/>
      <c r="D54" s="10"/>
      <c r="E54" s="13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2:17" ht="10.5" customHeight="1">
      <c r="B55" s="18" t="s">
        <v>2</v>
      </c>
      <c r="C55" s="14"/>
      <c r="D55" s="10"/>
      <c r="E55" s="13"/>
      <c r="F55" s="14"/>
      <c r="G55" s="14"/>
      <c r="H55" s="10"/>
      <c r="I55" s="10"/>
      <c r="J55" s="10"/>
      <c r="K55" s="10"/>
      <c r="L55" s="14"/>
      <c r="M55" s="14"/>
      <c r="N55" s="14"/>
      <c r="O55" s="10"/>
      <c r="P55" s="10"/>
      <c r="Q55" s="10"/>
    </row>
    <row r="56" spans="2:17" ht="14.25" customHeight="1">
      <c r="B56" s="548">
        <f>Orçamento!D192</f>
        <v>0</v>
      </c>
      <c r="C56" s="549"/>
      <c r="D56" s="549"/>
      <c r="E56" s="550"/>
      <c r="F56" s="130"/>
      <c r="G56" s="130"/>
      <c r="H56" s="130"/>
      <c r="I56" s="130"/>
      <c r="L56" s="130"/>
      <c r="M56" s="130"/>
      <c r="N56" s="130"/>
      <c r="O56" s="130"/>
      <c r="P56" s="10" t="s">
        <v>0</v>
      </c>
      <c r="Q56" s="10"/>
    </row>
    <row r="57" spans="2:17">
      <c r="B57" s="10"/>
      <c r="C57" s="13"/>
      <c r="D57" s="10"/>
      <c r="E57" s="13"/>
      <c r="F57" s="542" t="s">
        <v>179</v>
      </c>
      <c r="G57" s="542"/>
      <c r="H57" s="542"/>
      <c r="I57" s="542"/>
      <c r="J57"/>
      <c r="K57"/>
      <c r="L57" s="542" t="s">
        <v>185</v>
      </c>
      <c r="M57" s="542"/>
      <c r="N57" s="542"/>
      <c r="O57" s="542"/>
      <c r="P57" s="10"/>
      <c r="Q57" s="10"/>
    </row>
    <row r="60" spans="2:17">
      <c r="C60" s="133"/>
    </row>
  </sheetData>
  <sheetProtection password="C973" sheet="1" objects="1" scenarios="1"/>
  <mergeCells count="10">
    <mergeCell ref="B6:Q6"/>
    <mergeCell ref="B53:D53"/>
    <mergeCell ref="L57:O57"/>
    <mergeCell ref="F57:I57"/>
    <mergeCell ref="M8:N8"/>
    <mergeCell ref="F12:J12"/>
    <mergeCell ref="B9:E9"/>
    <mergeCell ref="B12:E12"/>
    <mergeCell ref="H8:J8"/>
    <mergeCell ref="B56:E56"/>
  </mergeCells>
  <phoneticPr fontId="18" type="noConversion"/>
  <printOptions horizontalCentered="1" gridLinesSet="0"/>
  <pageMargins left="0.59055118110236227" right="0.27559055118110237" top="0.39370078740157483" bottom="0.47244094488188981" header="0.59055118110236227" footer="0.19685039370078741"/>
  <pageSetup paperSize="9" scale="85" orientation="landscape" horizontalDpi="300" verticalDpi="300" r:id="rId1"/>
  <headerFooter alignWithMargins="0">
    <oddFooter>&amp;L&amp;D&amp;C&amp;F&amp;R&amp;P</oddFooter>
  </headerFooter>
  <ignoredErrors>
    <ignoredError sqref="G53 I53:J53 K53:L53 M53:N53 O53:P5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Especificações Técnicas</vt:lpstr>
      <vt:lpstr>Orçamento</vt:lpstr>
      <vt:lpstr>Orç.Resumo</vt:lpstr>
      <vt:lpstr>Cronograma</vt:lpstr>
      <vt:lpstr>Cronograma (2)</vt:lpstr>
      <vt:lpstr>Cronograma (3)</vt:lpstr>
      <vt:lpstr>Cronograma (4)</vt:lpstr>
      <vt:lpstr>Cronograma!Area_de_impressao</vt:lpstr>
      <vt:lpstr>'Cronograma (2)'!Area_de_impressao</vt:lpstr>
      <vt:lpstr>'Cronograma (3)'!Area_de_impressao</vt:lpstr>
      <vt:lpstr>'Cronograma (4)'!Area_de_impressao</vt:lpstr>
      <vt:lpstr>'Especificações Técnicas'!Area_de_impressao</vt:lpstr>
      <vt:lpstr>Orçamento!Area_de_impressao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 SERVI</dc:creator>
  <cp:lastModifiedBy>Roque Antonio Dewes</cp:lastModifiedBy>
  <cp:lastPrinted>2023-05-16T13:38:39Z</cp:lastPrinted>
  <dcterms:created xsi:type="dcterms:W3CDTF">1997-10-28T18:59:41Z</dcterms:created>
  <dcterms:modified xsi:type="dcterms:W3CDTF">2024-02-06T14:16:01Z</dcterms:modified>
</cp:coreProperties>
</file>