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kaste\OneDrive\Área de Trabalho\orçamento trecho II tunas\"/>
    </mc:Choice>
  </mc:AlternateContent>
  <bookViews>
    <workbookView xWindow="32760" yWindow="32760" windowWidth="22896" windowHeight="10320" tabRatio="703" activeTab="3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Detalhamento!$A$16:$J$54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Cronograma!$B$20:$BB$59</definedName>
    <definedName name="_xlnm.Print_Area" localSheetId="0">DADOS!$A$2:$H$31</definedName>
    <definedName name="_xlnm.Print_Area" localSheetId="2">Detalhamento!$E$2:$Q$58</definedName>
    <definedName name="_xlnm.Print_Area" localSheetId="1">Eventograma_e_Quantitativos!$C$4:$S$68</definedName>
    <definedName name="_xlnm.Print_Area" localSheetId="4">PLE!$B$20:$BB$61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Cronograma!$B$48:$BB$53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Cronograma!$B$48:$BB$53</definedName>
    <definedName name="Cronograma.Períodos">OFFSET(Cronograma!$E$33,1,0):OFFSET(Cronograma!$BB$48,-1,0)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OFFSET(Detalhamento!$A$16,1,0):OFFSET(Detalhamento!$A$55,-1,0)</definedName>
    <definedName name="Detalhamento.Filtro">Detalhamento!$A$16:$J$16</definedName>
    <definedName name="Detalhamento.Imprimir">Detalhamento!$E$2:OFFSET(Detalhamento!$K$58,0,MAX(TRUNC(numFrentes/6,0)+IF(MOD(numFrentes,6)&lt;&gt;0,1,0),1)*6)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Eventograma_e_Quantitativos!$C$4:OFFSET(Eventograma_e_Quantitativos!$M$68,0,MAX(TRUNC(numFrentes/6,0)+IF(MOD(numFrentes,6)&lt;&gt;0,1,0),1)*6)</definedName>
    <definedName name="Eventograma_e_Quantitativos.LinhaPadrão">Eventograma_e_Quantitativos!$1:$1</definedName>
    <definedName name="Eventos">OFFSET(DADOS!$A$33,1,0):OFFSET(DADOS!$C$48,-1,0)</definedName>
    <definedName name="EventosVariaveis">OFFSET(DADOS!$A$34,1,0):OFFSET(DADOS!$C$48,-1,0)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Eventograma_e_Quantitativos!$E$18:$E$50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OFFSET(Eventograma_e_Quantitativos!$D$17,1,0):OFFSET(Eventograma_e_Quantitativos!$D$51,-1,0)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OFFSET(Eventograma_e_Quantitativos!$K$17,1,0):OFFSET(Eventograma_e_Quantitativos!$K$51,-1,0)</definedName>
    <definedName name="Import.ObjetoCR">DADOS!$F$10</definedName>
    <definedName name="Import.ObjetoCTEF">DADOS!$E$13</definedName>
    <definedName name="Import.PLE">OFFSET(PLE!$E$33,1,0):OFFSET(PLE!$BB$48,-1,0)</definedName>
    <definedName name="Import.PLQ">OFFSET(Eventograma_e_Quantitativos!$N$17,1,0):OFFSET(Eventograma_e_Quantitativos!$BK$51,-1,0)</definedName>
    <definedName name="Import.PreçoTotal">OFFSET(Eventograma_e_Quantitativos!$I$17,1,0):OFFSET(Eventograma_e_Quantitativos!$I$51,-1,0)</definedName>
    <definedName name="Import.Programa">DADOS!$E$7</definedName>
    <definedName name="Import.Proponente">DADOS!$A$10</definedName>
    <definedName name="Import.Unidade">OFFSET(Eventograma_e_Quantitativos!$F$17,1,0):OFFSET(Eventograma_e_Quantitativos!$F$51,-1,0)</definedName>
    <definedName name="Item" localSheetId="1">Eventograma_e_Quantitativos!$D1</definedName>
    <definedName name="LForçamento">OFFSET(Eventograma_e_Quantitativos!$51:$51,-1,0)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PLE!$B$48:$BB$55</definedName>
    <definedName name="Medições.Padrão">PLE!$B$48:$BB$55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OFFSET(PLE!$E$33,1,0):OFFSET(PLE!$BB$48,-1,0)</definedName>
    <definedName name="PLE.LinhaPadrão">PLE!$B$19:$BB$19</definedName>
    <definedName name="PreçoServiçoPorFrente">OFFSET(Eventograma_e_Quantitativos!$BM$17,1,0):OFFSET(Eventograma_e_Quantitativos!$DJ$51,-1,0)</definedName>
    <definedName name="PreçoServiçosPorFrente.Executados">OFFSET(Eventograma_e_Quantitativos!$DM$17,1,0):OFFSET(Eventograma_e_Quantitativos!$FJ$51,-1,0)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OFFSET(DADOS!$J$33,1,0):OFFSET(DADOS!$J$48,-1,0)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Eventograma_e_Quantitativos!$I$51:OFFSET(Eventograma_e_Quantitativos!$I$65,-1,0)</definedName>
    <definedName name="últimaMedição">MAX(Import.PLE)</definedName>
    <definedName name="ValoresPorEvento">Eventograma_e_Quantitativos!$N$51:OFFSET(Eventograma_e_Quantitativos!$BK$65,-1,0)</definedName>
    <definedName name="ValoresPorEvento.LinhaPadrão">Eventograma_e_Quantitativos!$3:$3</definedName>
  </definedNames>
  <calcPr calcId="152511" fullCalcOnLoad="1"/>
</workbook>
</file>

<file path=xl/calcChain.xml><?xml version="1.0" encoding="utf-8"?>
<calcChain xmlns="http://schemas.openxmlformats.org/spreadsheetml/2006/main">
  <c r="K18" i="6" l="1"/>
  <c r="FJ18" i="6" s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BK64" i="6"/>
  <c r="BJ64" i="6"/>
  <c r="BI64" i="6"/>
  <c r="BH64" i="6"/>
  <c r="BG64" i="6"/>
  <c r="BF64" i="6"/>
  <c r="BE64" i="6"/>
  <c r="BD64" i="6"/>
  <c r="BC64" i="6"/>
  <c r="BB64" i="6"/>
  <c r="BA64" i="6"/>
  <c r="AZ64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G64" i="6"/>
  <c r="H64" i="6"/>
  <c r="B64" i="6"/>
  <c r="BK63" i="6"/>
  <c r="BJ63" i="6"/>
  <c r="BI63" i="6"/>
  <c r="BH63" i="6"/>
  <c r="BG63" i="6"/>
  <c r="BF63" i="6"/>
  <c r="BE63" i="6"/>
  <c r="BD63" i="6"/>
  <c r="BC63" i="6"/>
  <c r="BB63" i="6"/>
  <c r="BA63" i="6"/>
  <c r="AZ63" i="6"/>
  <c r="AY63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G63" i="6"/>
  <c r="H63" i="6" s="1"/>
  <c r="B63" i="6"/>
  <c r="BK62" i="6"/>
  <c r="BJ62" i="6"/>
  <c r="BI62" i="6"/>
  <c r="BH62" i="6"/>
  <c r="BG62" i="6"/>
  <c r="BF62" i="6"/>
  <c r="BE62" i="6"/>
  <c r="BD62" i="6"/>
  <c r="BC62" i="6"/>
  <c r="BB62" i="6"/>
  <c r="BA62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G62" i="6"/>
  <c r="H62" i="6" s="1"/>
  <c r="B62" i="6"/>
  <c r="BK61" i="6"/>
  <c r="BJ61" i="6"/>
  <c r="BI61" i="6"/>
  <c r="BH61" i="6"/>
  <c r="BG61" i="6"/>
  <c r="BF61" i="6"/>
  <c r="BE61" i="6"/>
  <c r="BD61" i="6"/>
  <c r="BC61" i="6"/>
  <c r="BB61" i="6"/>
  <c r="BA61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G61" i="6"/>
  <c r="H61" i="6" s="1"/>
  <c r="B61" i="6"/>
  <c r="BK60" i="6"/>
  <c r="BJ60" i="6"/>
  <c r="BI60" i="6"/>
  <c r="BH60" i="6"/>
  <c r="BG60" i="6"/>
  <c r="BF60" i="6"/>
  <c r="BE60" i="6"/>
  <c r="BD60" i="6"/>
  <c r="BC60" i="6"/>
  <c r="BB60" i="6"/>
  <c r="BA60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G60" i="6"/>
  <c r="H60" i="6"/>
  <c r="B60" i="6"/>
  <c r="BK59" i="6"/>
  <c r="BJ59" i="6"/>
  <c r="BI59" i="6"/>
  <c r="BH59" i="6"/>
  <c r="BG59" i="6"/>
  <c r="BF59" i="6"/>
  <c r="BE59" i="6"/>
  <c r="BD59" i="6"/>
  <c r="BC59" i="6"/>
  <c r="BB59" i="6"/>
  <c r="BA59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G59" i="6"/>
  <c r="H59" i="6" s="1"/>
  <c r="B59" i="6"/>
  <c r="BK58" i="6"/>
  <c r="BJ58" i="6"/>
  <c r="BI58" i="6"/>
  <c r="BH58" i="6"/>
  <c r="BG58" i="6"/>
  <c r="BF58" i="6"/>
  <c r="BE58" i="6"/>
  <c r="BD58" i="6"/>
  <c r="BC58" i="6"/>
  <c r="BB58" i="6"/>
  <c r="BA58" i="6"/>
  <c r="AZ58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G58" i="6"/>
  <c r="H58" i="6" s="1"/>
  <c r="B58" i="6"/>
  <c r="BK57" i="6"/>
  <c r="BJ57" i="6"/>
  <c r="BI57" i="6"/>
  <c r="BH57" i="6"/>
  <c r="BG57" i="6"/>
  <c r="BF57" i="6"/>
  <c r="BE57" i="6"/>
  <c r="BD57" i="6"/>
  <c r="BC57" i="6"/>
  <c r="BB57" i="6"/>
  <c r="BA57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G57" i="6"/>
  <c r="H57" i="6" s="1"/>
  <c r="B57" i="6"/>
  <c r="BK56" i="6"/>
  <c r="BJ56" i="6"/>
  <c r="BI56" i="6"/>
  <c r="BH56" i="6"/>
  <c r="BG56" i="6"/>
  <c r="BF56" i="6"/>
  <c r="BE56" i="6"/>
  <c r="BD56" i="6"/>
  <c r="BC56" i="6"/>
  <c r="BB56" i="6"/>
  <c r="BA56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G56" i="6"/>
  <c r="H56" i="6"/>
  <c r="B56" i="6"/>
  <c r="BK55" i="6"/>
  <c r="BJ55" i="6"/>
  <c r="BI55" i="6"/>
  <c r="BH55" i="6"/>
  <c r="BG55" i="6"/>
  <c r="BF55" i="6"/>
  <c r="BE55" i="6"/>
  <c r="BD55" i="6"/>
  <c r="BC55" i="6"/>
  <c r="BB55" i="6"/>
  <c r="BA55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G55" i="6"/>
  <c r="H55" i="6" s="1"/>
  <c r="B55" i="6"/>
  <c r="EL46" i="6"/>
  <c r="FJ23" i="6"/>
  <c r="FI23" i="6"/>
  <c r="FH23" i="6"/>
  <c r="FG23" i="6"/>
  <c r="FF23" i="6"/>
  <c r="FE23" i="6"/>
  <c r="FD23" i="6"/>
  <c r="FC23" i="6"/>
  <c r="FB23" i="6"/>
  <c r="FA23" i="6"/>
  <c r="EZ23" i="6"/>
  <c r="EY23" i="6"/>
  <c r="EX23" i="6"/>
  <c r="EW23" i="6"/>
  <c r="EV23" i="6"/>
  <c r="EU23" i="6"/>
  <c r="ET23" i="6"/>
  <c r="ES23" i="6"/>
  <c r="ER23" i="6"/>
  <c r="EQ23" i="6"/>
  <c r="EP23" i="6"/>
  <c r="EO23" i="6"/>
  <c r="EN23" i="6"/>
  <c r="EM23" i="6"/>
  <c r="EL23" i="6"/>
  <c r="EK23" i="6"/>
  <c r="EJ23" i="6"/>
  <c r="EI23" i="6"/>
  <c r="EH23" i="6"/>
  <c r="EG23" i="6"/>
  <c r="EF23" i="6"/>
  <c r="EE23" i="6"/>
  <c r="ED23" i="6"/>
  <c r="EC23" i="6"/>
  <c r="EB23" i="6"/>
  <c r="EA23" i="6"/>
  <c r="DZ23" i="6"/>
  <c r="DY23" i="6"/>
  <c r="DX23" i="6"/>
  <c r="DW23" i="6"/>
  <c r="DV23" i="6"/>
  <c r="DU23" i="6"/>
  <c r="DT23" i="6"/>
  <c r="DS23" i="6"/>
  <c r="DR23" i="6"/>
  <c r="DQ23" i="6"/>
  <c r="DP23" i="6"/>
  <c r="DO23" i="6"/>
  <c r="DN23" i="6"/>
  <c r="DM23" i="6"/>
  <c r="EY18" i="6"/>
  <c r="EM18" i="6"/>
  <c r="EA18" i="6"/>
  <c r="DO18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C48" i="6"/>
  <c r="B47" i="13" s="1"/>
  <c r="I47" i="13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C47" i="6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C45" i="6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C44" i="6"/>
  <c r="G44" i="6" s="1"/>
  <c r="H44" i="6" s="1"/>
  <c r="B44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C42" i="6"/>
  <c r="G42" i="6" s="1"/>
  <c r="H42" i="6" s="1"/>
  <c r="B42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C41" i="6"/>
  <c r="G41" i="6" s="1"/>
  <c r="H41" i="6" s="1"/>
  <c r="BM41" i="6" s="1"/>
  <c r="B41" i="6"/>
  <c r="K51" i="6"/>
  <c r="L51" i="6" s="1"/>
  <c r="K1" i="6"/>
  <c r="FI1" i="6"/>
  <c r="K3" i="6"/>
  <c r="L3" i="6" s="1"/>
  <c r="J34" i="18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C33" i="6"/>
  <c r="B32" i="13" s="1"/>
  <c r="I32" i="13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C30" i="6"/>
  <c r="G30" i="6" s="1"/>
  <c r="H30" i="6" s="1"/>
  <c r="B30" i="6"/>
  <c r="DK29" i="6"/>
  <c r="DK50" i="6"/>
  <c r="DK40" i="6"/>
  <c r="DK39" i="6"/>
  <c r="DK38" i="6"/>
  <c r="DK37" i="6"/>
  <c r="DK36" i="6"/>
  <c r="DK35" i="6"/>
  <c r="DK28" i="6"/>
  <c r="DK27" i="6"/>
  <c r="DK26" i="6"/>
  <c r="DK25" i="6"/>
  <c r="DK24" i="6"/>
  <c r="DK23" i="6"/>
  <c r="DK22" i="6"/>
  <c r="DK21" i="6"/>
  <c r="DK20" i="6"/>
  <c r="DK19" i="6"/>
  <c r="DK18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S18" i="6"/>
  <c r="BS19" i="6"/>
  <c r="BS20" i="6"/>
  <c r="BS21" i="6"/>
  <c r="BS22" i="6"/>
  <c r="BS23" i="6"/>
  <c r="BS24" i="6"/>
  <c r="BS25" i="6"/>
  <c r="BS26" i="6"/>
  <c r="BS27" i="6"/>
  <c r="BS28" i="6"/>
  <c r="BS35" i="6"/>
  <c r="BS36" i="6"/>
  <c r="BS37" i="6"/>
  <c r="BS38" i="6"/>
  <c r="BS39" i="6"/>
  <c r="BS40" i="6"/>
  <c r="BS50" i="6"/>
  <c r="BR29" i="6"/>
  <c r="BQ29" i="6"/>
  <c r="C29" i="6"/>
  <c r="G29" i="6" s="1"/>
  <c r="H29" i="6" s="1"/>
  <c r="B29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T18" i="6"/>
  <c r="BT19" i="6"/>
  <c r="BT20" i="6"/>
  <c r="BT21" i="6"/>
  <c r="BT22" i="6"/>
  <c r="BT23" i="6"/>
  <c r="BT24" i="6"/>
  <c r="BT25" i="6"/>
  <c r="BT26" i="6"/>
  <c r="BT27" i="6"/>
  <c r="BT35" i="6"/>
  <c r="BT36" i="6"/>
  <c r="BT37" i="6"/>
  <c r="BT38" i="6"/>
  <c r="BT39" i="6"/>
  <c r="BT40" i="6"/>
  <c r="BT50" i="6"/>
  <c r="BR28" i="6"/>
  <c r="BQ28" i="6"/>
  <c r="C28" i="6"/>
  <c r="B28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R27" i="6"/>
  <c r="BQ27" i="6"/>
  <c r="C27" i="6"/>
  <c r="G27" i="6" s="1"/>
  <c r="H27" i="6" s="1"/>
  <c r="B27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R26" i="6"/>
  <c r="BQ26" i="6"/>
  <c r="C26" i="6"/>
  <c r="G26" i="6" s="1"/>
  <c r="H26" i="6" s="1"/>
  <c r="B26" i="6"/>
  <c r="DJ25" i="6"/>
  <c r="DI25" i="6"/>
  <c r="DH25" i="6"/>
  <c r="DG25" i="6"/>
  <c r="DF25" i="6"/>
  <c r="DE25" i="6"/>
  <c r="DD25" i="6"/>
  <c r="DC25" i="6"/>
  <c r="DC18" i="6"/>
  <c r="DC19" i="6"/>
  <c r="DC20" i="6"/>
  <c r="DC21" i="6"/>
  <c r="DC22" i="6"/>
  <c r="DC23" i="6"/>
  <c r="DC24" i="6"/>
  <c r="DC35" i="6"/>
  <c r="DC36" i="6"/>
  <c r="DC37" i="6"/>
  <c r="DC38" i="6"/>
  <c r="DC39" i="6"/>
  <c r="DC40" i="6"/>
  <c r="DC50" i="6"/>
  <c r="DB25" i="6"/>
  <c r="DA25" i="6"/>
  <c r="CZ25" i="6"/>
  <c r="CY25" i="6"/>
  <c r="CY18" i="6"/>
  <c r="CY19" i="6"/>
  <c r="CY20" i="6"/>
  <c r="CY21" i="6"/>
  <c r="CY22" i="6"/>
  <c r="CY23" i="6"/>
  <c r="CY24" i="6"/>
  <c r="CY35" i="6"/>
  <c r="CY36" i="6"/>
  <c r="CY37" i="6"/>
  <c r="CY38" i="6"/>
  <c r="CY39" i="6"/>
  <c r="CY40" i="6"/>
  <c r="CY50" i="6"/>
  <c r="CX25" i="6"/>
  <c r="CW25" i="6"/>
  <c r="CV25" i="6"/>
  <c r="CU25" i="6"/>
  <c r="CU18" i="6"/>
  <c r="CU19" i="6"/>
  <c r="CU20" i="6"/>
  <c r="CU21" i="6"/>
  <c r="CU22" i="6"/>
  <c r="CU23" i="6"/>
  <c r="CU24" i="6"/>
  <c r="CU35" i="6"/>
  <c r="CU36" i="6"/>
  <c r="CU37" i="6"/>
  <c r="CU38" i="6"/>
  <c r="CU39" i="6"/>
  <c r="CU40" i="6"/>
  <c r="CU50" i="6"/>
  <c r="CT25" i="6"/>
  <c r="CS25" i="6"/>
  <c r="CR25" i="6"/>
  <c r="CQ25" i="6"/>
  <c r="CP25" i="6"/>
  <c r="CO25" i="6"/>
  <c r="CN25" i="6"/>
  <c r="CM25" i="6"/>
  <c r="CM18" i="6"/>
  <c r="CM19" i="6"/>
  <c r="CM20" i="6"/>
  <c r="CM21" i="6"/>
  <c r="CM22" i="6"/>
  <c r="CM23" i="6"/>
  <c r="CM24" i="6"/>
  <c r="CM35" i="6"/>
  <c r="CM36" i="6"/>
  <c r="CM37" i="6"/>
  <c r="CM38" i="6"/>
  <c r="CM39" i="6"/>
  <c r="CM40" i="6"/>
  <c r="CM50" i="6"/>
  <c r="CL25" i="6"/>
  <c r="CK25" i="6"/>
  <c r="CJ25" i="6"/>
  <c r="CI25" i="6"/>
  <c r="CI18" i="6"/>
  <c r="CI19" i="6"/>
  <c r="CI20" i="6"/>
  <c r="CI21" i="6"/>
  <c r="CI22" i="6"/>
  <c r="CI23" i="6"/>
  <c r="CI24" i="6"/>
  <c r="CI35" i="6"/>
  <c r="CI36" i="6"/>
  <c r="CI37" i="6"/>
  <c r="CI38" i="6"/>
  <c r="CI39" i="6"/>
  <c r="CI40" i="6"/>
  <c r="CI50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R25" i="6"/>
  <c r="BQ25" i="6"/>
  <c r="C25" i="6"/>
  <c r="G25" i="6" s="1"/>
  <c r="H25" i="6" s="1"/>
  <c r="B25" i="6"/>
  <c r="A1" i="13"/>
  <c r="H1" i="13" s="1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BF52" i="6"/>
  <c r="BG52" i="6"/>
  <c r="BH52" i="6"/>
  <c r="BI52" i="6"/>
  <c r="BJ52" i="6"/>
  <c r="BK52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BF53" i="6"/>
  <c r="BG53" i="6"/>
  <c r="BH53" i="6"/>
  <c r="BI53" i="6"/>
  <c r="BJ53" i="6"/>
  <c r="BK53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BF54" i="6"/>
  <c r="BG54" i="6"/>
  <c r="BH54" i="6"/>
  <c r="BI54" i="6"/>
  <c r="BJ54" i="6"/>
  <c r="BK54" i="6"/>
  <c r="BC20" i="10"/>
  <c r="C66" i="6"/>
  <c r="E56" i="13" s="1"/>
  <c r="B57" i="8"/>
  <c r="B42" i="16"/>
  <c r="B58" i="10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B20" i="6"/>
  <c r="B21" i="6"/>
  <c r="A35" i="18"/>
  <c r="K52" i="6" s="1"/>
  <c r="B23" i="6"/>
  <c r="B24" i="6"/>
  <c r="B35" i="6"/>
  <c r="B37" i="6"/>
  <c r="B38" i="6"/>
  <c r="B39" i="6"/>
  <c r="B40" i="6"/>
  <c r="B50" i="6"/>
  <c r="BI13" i="13"/>
  <c r="BH13" i="13"/>
  <c r="BH49" i="13"/>
  <c r="BG13" i="13"/>
  <c r="BG32" i="13" s="1"/>
  <c r="BF13" i="13"/>
  <c r="BF34" i="13" s="1"/>
  <c r="BE13" i="13"/>
  <c r="BD13" i="13"/>
  <c r="BC13" i="13"/>
  <c r="BC26" i="13"/>
  <c r="BB13" i="13"/>
  <c r="BB19" i="13" s="1"/>
  <c r="BA13" i="13"/>
  <c r="BA18" i="13" s="1"/>
  <c r="AZ13" i="13"/>
  <c r="AY13" i="13"/>
  <c r="AY26" i="13" s="1"/>
  <c r="AX13" i="13"/>
  <c r="AW13" i="13"/>
  <c r="AW25" i="13" s="1"/>
  <c r="AV13" i="13"/>
  <c r="AV37" i="13" s="1"/>
  <c r="AU13" i="13"/>
  <c r="AU49" i="13"/>
  <c r="AT13" i="13"/>
  <c r="AT36" i="13"/>
  <c r="AS13" i="13"/>
  <c r="AR13" i="13"/>
  <c r="AR42" i="13" s="1"/>
  <c r="AQ13" i="13"/>
  <c r="AQ50" i="13"/>
  <c r="AP13" i="13"/>
  <c r="AP18" i="13" s="1"/>
  <c r="AO13" i="13"/>
  <c r="AN13" i="13"/>
  <c r="AN17" i="13" s="1"/>
  <c r="AM13" i="13"/>
  <c r="AM46" i="13"/>
  <c r="AL13" i="13"/>
  <c r="AL41" i="13" s="1"/>
  <c r="AK13" i="13"/>
  <c r="AJ13" i="13"/>
  <c r="AI13" i="13"/>
  <c r="AI26" i="13" s="1"/>
  <c r="AH13" i="13"/>
  <c r="AH38" i="13"/>
  <c r="AG13" i="13"/>
  <c r="AG47" i="13"/>
  <c r="AF13" i="13"/>
  <c r="AF46" i="13" s="1"/>
  <c r="AE13" i="13"/>
  <c r="AD13" i="13"/>
  <c r="AD53" i="13"/>
  <c r="AC13" i="13"/>
  <c r="AC25" i="13" s="1"/>
  <c r="AB13" i="13"/>
  <c r="AA13" i="13"/>
  <c r="AA32" i="13" s="1"/>
  <c r="Z13" i="13"/>
  <c r="Z34" i="13"/>
  <c r="Y13" i="13"/>
  <c r="Y18" i="13" s="1"/>
  <c r="X13" i="13"/>
  <c r="W13" i="13"/>
  <c r="W26" i="13" s="1"/>
  <c r="V13" i="13"/>
  <c r="V18" i="13" s="1"/>
  <c r="U13" i="13"/>
  <c r="U29" i="13"/>
  <c r="T13" i="13"/>
  <c r="T44" i="13"/>
  <c r="S13" i="13"/>
  <c r="S43" i="13" s="1"/>
  <c r="R13" i="13"/>
  <c r="R38" i="13" s="1"/>
  <c r="Q13" i="13"/>
  <c r="Q35" i="13"/>
  <c r="P13" i="13"/>
  <c r="P47" i="13"/>
  <c r="O13" i="13"/>
  <c r="N13" i="13"/>
  <c r="N17" i="13" s="1"/>
  <c r="M13" i="13"/>
  <c r="M23" i="13" s="1"/>
  <c r="L13" i="13"/>
  <c r="B14" i="19"/>
  <c r="B15" i="19" s="1"/>
  <c r="C13" i="19"/>
  <c r="B34" i="10"/>
  <c r="B35" i="10" s="1"/>
  <c r="B36" i="10" s="1"/>
  <c r="B37" i="10" s="1"/>
  <c r="B38" i="10" s="1"/>
  <c r="B39" i="10" s="1"/>
  <c r="B40" i="10" s="1"/>
  <c r="B41" i="10" s="1"/>
  <c r="B34" i="8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C20" i="6"/>
  <c r="C21" i="6"/>
  <c r="B20" i="13" s="1"/>
  <c r="I20" i="13" s="1"/>
  <c r="C23" i="6"/>
  <c r="C24" i="6"/>
  <c r="C35" i="6"/>
  <c r="G35" i="6" s="1"/>
  <c r="H35" i="6" s="1"/>
  <c r="C37" i="6"/>
  <c r="G37" i="6" s="1"/>
  <c r="H37" i="6" s="1"/>
  <c r="C38" i="6"/>
  <c r="G38" i="6" s="1"/>
  <c r="H38" i="6" s="1"/>
  <c r="C39" i="6"/>
  <c r="G39" i="6" s="1"/>
  <c r="H39" i="6" s="1"/>
  <c r="C40" i="6"/>
  <c r="C50" i="6"/>
  <c r="P67" i="6"/>
  <c r="C22" i="6"/>
  <c r="G22" i="6" s="1"/>
  <c r="H22" i="6" s="1"/>
  <c r="DJ50" i="6"/>
  <c r="DI50" i="6"/>
  <c r="DH50" i="6"/>
  <c r="DG50" i="6"/>
  <c r="DF50" i="6"/>
  <c r="DE50" i="6"/>
  <c r="DD50" i="6"/>
  <c r="DB50" i="6"/>
  <c r="DA50" i="6"/>
  <c r="CZ50" i="6"/>
  <c r="CX50" i="6"/>
  <c r="CW50" i="6"/>
  <c r="CV50" i="6"/>
  <c r="CT50" i="6"/>
  <c r="CS50" i="6"/>
  <c r="CR50" i="6"/>
  <c r="CQ50" i="6"/>
  <c r="CP50" i="6"/>
  <c r="CO50" i="6"/>
  <c r="CN50" i="6"/>
  <c r="CL50" i="6"/>
  <c r="CK50" i="6"/>
  <c r="CJ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R50" i="6"/>
  <c r="BQ50" i="6"/>
  <c r="DJ40" i="6"/>
  <c r="DI40" i="6"/>
  <c r="DH40" i="6"/>
  <c r="DG40" i="6"/>
  <c r="DF40" i="6"/>
  <c r="DE40" i="6"/>
  <c r="DD40" i="6"/>
  <c r="DB40" i="6"/>
  <c r="DA40" i="6"/>
  <c r="CZ40" i="6"/>
  <c r="CX40" i="6"/>
  <c r="CW40" i="6"/>
  <c r="CV40" i="6"/>
  <c r="CT40" i="6"/>
  <c r="CS40" i="6"/>
  <c r="CR40" i="6"/>
  <c r="CQ40" i="6"/>
  <c r="CP40" i="6"/>
  <c r="CO40" i="6"/>
  <c r="CN40" i="6"/>
  <c r="CL40" i="6"/>
  <c r="CK40" i="6"/>
  <c r="CJ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R40" i="6"/>
  <c r="BQ40" i="6"/>
  <c r="DJ39" i="6"/>
  <c r="DI39" i="6"/>
  <c r="DH39" i="6"/>
  <c r="DG39" i="6"/>
  <c r="DF39" i="6"/>
  <c r="DE39" i="6"/>
  <c r="DD39" i="6"/>
  <c r="DB39" i="6"/>
  <c r="DA39" i="6"/>
  <c r="CZ39" i="6"/>
  <c r="CX39" i="6"/>
  <c r="CW39" i="6"/>
  <c r="CV39" i="6"/>
  <c r="CT39" i="6"/>
  <c r="CS39" i="6"/>
  <c r="CR39" i="6"/>
  <c r="CQ39" i="6"/>
  <c r="CP39" i="6"/>
  <c r="CO39" i="6"/>
  <c r="CN39" i="6"/>
  <c r="CL39" i="6"/>
  <c r="CK39" i="6"/>
  <c r="CJ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R39" i="6"/>
  <c r="BQ39" i="6"/>
  <c r="DJ38" i="6"/>
  <c r="DI38" i="6"/>
  <c r="DH38" i="6"/>
  <c r="DG38" i="6"/>
  <c r="DF38" i="6"/>
  <c r="DE38" i="6"/>
  <c r="DD38" i="6"/>
  <c r="DB38" i="6"/>
  <c r="DA38" i="6"/>
  <c r="CZ38" i="6"/>
  <c r="CX38" i="6"/>
  <c r="CW38" i="6"/>
  <c r="CV38" i="6"/>
  <c r="CT38" i="6"/>
  <c r="CS38" i="6"/>
  <c r="CR38" i="6"/>
  <c r="CQ38" i="6"/>
  <c r="CP38" i="6"/>
  <c r="CO38" i="6"/>
  <c r="CN38" i="6"/>
  <c r="CL38" i="6"/>
  <c r="CK38" i="6"/>
  <c r="CJ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R38" i="6"/>
  <c r="BQ38" i="6"/>
  <c r="DJ37" i="6"/>
  <c r="DI37" i="6"/>
  <c r="DH37" i="6"/>
  <c r="DG37" i="6"/>
  <c r="DF37" i="6"/>
  <c r="DE37" i="6"/>
  <c r="DD37" i="6"/>
  <c r="DB37" i="6"/>
  <c r="DA37" i="6"/>
  <c r="CZ37" i="6"/>
  <c r="CX37" i="6"/>
  <c r="CW37" i="6"/>
  <c r="CV37" i="6"/>
  <c r="CT37" i="6"/>
  <c r="CS37" i="6"/>
  <c r="CR37" i="6"/>
  <c r="CQ37" i="6"/>
  <c r="CP37" i="6"/>
  <c r="CO37" i="6"/>
  <c r="CN37" i="6"/>
  <c r="CL37" i="6"/>
  <c r="CK37" i="6"/>
  <c r="CJ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R37" i="6"/>
  <c r="BQ37" i="6"/>
  <c r="DJ36" i="6"/>
  <c r="DI36" i="6"/>
  <c r="DH36" i="6"/>
  <c r="DG36" i="6"/>
  <c r="DF36" i="6"/>
  <c r="DE36" i="6"/>
  <c r="DD36" i="6"/>
  <c r="DB36" i="6"/>
  <c r="DA36" i="6"/>
  <c r="CZ36" i="6"/>
  <c r="CX36" i="6"/>
  <c r="CW36" i="6"/>
  <c r="CV36" i="6"/>
  <c r="CT36" i="6"/>
  <c r="CS36" i="6"/>
  <c r="CR36" i="6"/>
  <c r="CQ36" i="6"/>
  <c r="CP36" i="6"/>
  <c r="CO36" i="6"/>
  <c r="CN36" i="6"/>
  <c r="CL36" i="6"/>
  <c r="CK36" i="6"/>
  <c r="CJ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R36" i="6"/>
  <c r="BQ36" i="6"/>
  <c r="C36" i="6"/>
  <c r="G36" i="6" s="1"/>
  <c r="H36" i="6" s="1"/>
  <c r="B36" i="6"/>
  <c r="DJ35" i="6"/>
  <c r="DI35" i="6"/>
  <c r="DH35" i="6"/>
  <c r="DG35" i="6"/>
  <c r="DF35" i="6"/>
  <c r="DE35" i="6"/>
  <c r="DD35" i="6"/>
  <c r="DB35" i="6"/>
  <c r="DA35" i="6"/>
  <c r="CZ35" i="6"/>
  <c r="CX35" i="6"/>
  <c r="CW35" i="6"/>
  <c r="CV35" i="6"/>
  <c r="CT35" i="6"/>
  <c r="CS35" i="6"/>
  <c r="CR35" i="6"/>
  <c r="CQ35" i="6"/>
  <c r="CP35" i="6"/>
  <c r="CO35" i="6"/>
  <c r="CN35" i="6"/>
  <c r="CL35" i="6"/>
  <c r="CK35" i="6"/>
  <c r="CJ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R35" i="6"/>
  <c r="BQ35" i="6"/>
  <c r="DJ24" i="6"/>
  <c r="DJ18" i="6"/>
  <c r="DJ19" i="6"/>
  <c r="DJ20" i="6"/>
  <c r="DJ21" i="6"/>
  <c r="DJ22" i="6"/>
  <c r="DJ23" i="6"/>
  <c r="DI24" i="6"/>
  <c r="DH24" i="6"/>
  <c r="DG24" i="6"/>
  <c r="DF24" i="6"/>
  <c r="DF18" i="6"/>
  <c r="DF19" i="6"/>
  <c r="DF20" i="6"/>
  <c r="DF21" i="6"/>
  <c r="DF22" i="6"/>
  <c r="DF23" i="6"/>
  <c r="DE24" i="6"/>
  <c r="DD24" i="6"/>
  <c r="DB24" i="6"/>
  <c r="DB18" i="6"/>
  <c r="DB19" i="6"/>
  <c r="DB20" i="6"/>
  <c r="DB21" i="6"/>
  <c r="DB22" i="6"/>
  <c r="DB23" i="6"/>
  <c r="DA24" i="6"/>
  <c r="CZ24" i="6"/>
  <c r="CX24" i="6"/>
  <c r="CX18" i="6"/>
  <c r="CX19" i="6"/>
  <c r="CX20" i="6"/>
  <c r="CX21" i="6"/>
  <c r="CX22" i="6"/>
  <c r="CX23" i="6"/>
  <c r="CW24" i="6"/>
  <c r="CV24" i="6"/>
  <c r="CT24" i="6"/>
  <c r="CS24" i="6"/>
  <c r="CR24" i="6"/>
  <c r="CQ24" i="6"/>
  <c r="CP24" i="6"/>
  <c r="CP18" i="6"/>
  <c r="CP19" i="6"/>
  <c r="CP20" i="6"/>
  <c r="CP21" i="6"/>
  <c r="CP22" i="6"/>
  <c r="CP23" i="6"/>
  <c r="CO24" i="6"/>
  <c r="CN24" i="6"/>
  <c r="CL24" i="6"/>
  <c r="CL18" i="6"/>
  <c r="CL19" i="6"/>
  <c r="CL20" i="6"/>
  <c r="CL21" i="6"/>
  <c r="CL22" i="6"/>
  <c r="CL23" i="6"/>
  <c r="CK24" i="6"/>
  <c r="CJ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R24" i="6"/>
  <c r="BQ24" i="6"/>
  <c r="DI23" i="6"/>
  <c r="DI18" i="6"/>
  <c r="DI19" i="6"/>
  <c r="DI20" i="6"/>
  <c r="DI21" i="6"/>
  <c r="DI22" i="6"/>
  <c r="DH23" i="6"/>
  <c r="DG23" i="6"/>
  <c r="DE23" i="6"/>
  <c r="DD23" i="6"/>
  <c r="DA23" i="6"/>
  <c r="CZ23" i="6"/>
  <c r="CW23" i="6"/>
  <c r="CV23" i="6"/>
  <c r="CT23" i="6"/>
  <c r="CS23" i="6"/>
  <c r="CR23" i="6"/>
  <c r="CQ23" i="6"/>
  <c r="CO23" i="6"/>
  <c r="CO18" i="6"/>
  <c r="CO19" i="6"/>
  <c r="CO20" i="6"/>
  <c r="CO21" i="6"/>
  <c r="CO22" i="6"/>
  <c r="CN23" i="6"/>
  <c r="CK23" i="6"/>
  <c r="CJ23" i="6"/>
  <c r="CH23" i="6"/>
  <c r="CG23" i="6"/>
  <c r="CG18" i="6"/>
  <c r="CG19" i="6"/>
  <c r="CG20" i="6"/>
  <c r="CG21" i="6"/>
  <c r="CG22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U18" i="6"/>
  <c r="BU19" i="6"/>
  <c r="BU20" i="6"/>
  <c r="BU21" i="6"/>
  <c r="BU22" i="6"/>
  <c r="BR23" i="6"/>
  <c r="BQ23" i="6"/>
  <c r="DH22" i="6"/>
  <c r="DG22" i="6"/>
  <c r="DE22" i="6"/>
  <c r="DD22" i="6"/>
  <c r="DA22" i="6"/>
  <c r="CZ22" i="6"/>
  <c r="CW22" i="6"/>
  <c r="CV22" i="6"/>
  <c r="CT22" i="6"/>
  <c r="CS22" i="6"/>
  <c r="CR22" i="6"/>
  <c r="CQ22" i="6"/>
  <c r="CN22" i="6"/>
  <c r="CK22" i="6"/>
  <c r="CJ22" i="6"/>
  <c r="CH22" i="6"/>
  <c r="CF22" i="6"/>
  <c r="CE22" i="6"/>
  <c r="CD22" i="6"/>
  <c r="CC22" i="6"/>
  <c r="CB22" i="6"/>
  <c r="CA22" i="6"/>
  <c r="BZ22" i="6"/>
  <c r="BY22" i="6"/>
  <c r="BX22" i="6"/>
  <c r="BW22" i="6"/>
  <c r="BV22" i="6"/>
  <c r="BR22" i="6"/>
  <c r="BQ22" i="6"/>
  <c r="B22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D15" i="16"/>
  <c r="G51" i="10"/>
  <c r="K51" i="10" s="1"/>
  <c r="O51" i="10" s="1"/>
  <c r="D16" i="16"/>
  <c r="J16" i="16" s="1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D14" i="16"/>
  <c r="J14" i="16" s="1"/>
  <c r="DK1" i="6"/>
  <c r="C19" i="6"/>
  <c r="C18" i="6"/>
  <c r="C1" i="6"/>
  <c r="G1" i="6"/>
  <c r="H1" i="6" s="1"/>
  <c r="L45" i="16"/>
  <c r="L44" i="16"/>
  <c r="L43" i="16"/>
  <c r="B8" i="19"/>
  <c r="C8" i="19" s="1"/>
  <c r="D8" i="19" s="1"/>
  <c r="E8" i="19" s="1"/>
  <c r="B1" i="10"/>
  <c r="B1" i="8"/>
  <c r="G3" i="6"/>
  <c r="H3" i="6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Q1" i="6"/>
  <c r="B1" i="6"/>
  <c r="A1" i="18"/>
  <c r="J1" i="18" s="1"/>
  <c r="BY1" i="6"/>
  <c r="BT1" i="6"/>
  <c r="BX1" i="6"/>
  <c r="BV1" i="6"/>
  <c r="BR1" i="6"/>
  <c r="BZ18" i="6"/>
  <c r="CA18" i="6"/>
  <c r="CB18" i="6"/>
  <c r="CB19" i="6"/>
  <c r="CB20" i="6"/>
  <c r="CB21" i="6"/>
  <c r="CC18" i="6"/>
  <c r="CD18" i="6"/>
  <c r="CE18" i="6"/>
  <c r="CF18" i="6"/>
  <c r="CF19" i="6"/>
  <c r="CF20" i="6"/>
  <c r="CF21" i="6"/>
  <c r="CH18" i="6"/>
  <c r="CJ18" i="6"/>
  <c r="CJ19" i="6"/>
  <c r="CJ20" i="6"/>
  <c r="CJ21" i="6"/>
  <c r="CK18" i="6"/>
  <c r="CN18" i="6"/>
  <c r="CN19" i="6"/>
  <c r="CN20" i="6"/>
  <c r="CN21" i="6"/>
  <c r="CQ18" i="6"/>
  <c r="CR18" i="6"/>
  <c r="CR19" i="6"/>
  <c r="CR20" i="6"/>
  <c r="CR21" i="6"/>
  <c r="CS18" i="6"/>
  <c r="CT18" i="6"/>
  <c r="CV18" i="6"/>
  <c r="CV19" i="6"/>
  <c r="CV20" i="6"/>
  <c r="CV21" i="6"/>
  <c r="CW18" i="6"/>
  <c r="CZ18" i="6"/>
  <c r="CZ19" i="6"/>
  <c r="CZ20" i="6"/>
  <c r="CZ21" i="6"/>
  <c r="DA18" i="6"/>
  <c r="DD18" i="6"/>
  <c r="DD19" i="6"/>
  <c r="DD20" i="6"/>
  <c r="DD21" i="6"/>
  <c r="DE18" i="6"/>
  <c r="DG18" i="6"/>
  <c r="DH18" i="6"/>
  <c r="DH19" i="6"/>
  <c r="DH20" i="6"/>
  <c r="DH21" i="6"/>
  <c r="BZ19" i="6"/>
  <c r="CA19" i="6"/>
  <c r="CC19" i="6"/>
  <c r="CD19" i="6"/>
  <c r="CE19" i="6"/>
  <c r="CE20" i="6"/>
  <c r="CE21" i="6"/>
  <c r="CH19" i="6"/>
  <c r="CK19" i="6"/>
  <c r="CQ19" i="6"/>
  <c r="CQ20" i="6"/>
  <c r="CQ21" i="6"/>
  <c r="CS19" i="6"/>
  <c r="CT19" i="6"/>
  <c r="CW19" i="6"/>
  <c r="DA19" i="6"/>
  <c r="DE19" i="6"/>
  <c r="DG19" i="6"/>
  <c r="DG20" i="6"/>
  <c r="DG21" i="6"/>
  <c r="BZ20" i="6"/>
  <c r="BZ21" i="6"/>
  <c r="CA20" i="6"/>
  <c r="CC20" i="6"/>
  <c r="CD20" i="6"/>
  <c r="CD21" i="6"/>
  <c r="CH20" i="6"/>
  <c r="CH21" i="6"/>
  <c r="CK20" i="6"/>
  <c r="CS20" i="6"/>
  <c r="CT20" i="6"/>
  <c r="CT21" i="6"/>
  <c r="CW20" i="6"/>
  <c r="DA20" i="6"/>
  <c r="DE20" i="6"/>
  <c r="CA21" i="6"/>
  <c r="CC21" i="6"/>
  <c r="CK21" i="6"/>
  <c r="CS21" i="6"/>
  <c r="CW21" i="6"/>
  <c r="DA21" i="6"/>
  <c r="DE21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59" i="10"/>
  <c r="AS60" i="10"/>
  <c r="AS61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49" i="8"/>
  <c r="K49" i="8"/>
  <c r="O49" i="8" s="1"/>
  <c r="S49" i="8" s="1"/>
  <c r="W49" i="8" s="1"/>
  <c r="AR58" i="8"/>
  <c r="AR59" i="8"/>
  <c r="B18" i="6"/>
  <c r="H17" i="13"/>
  <c r="B19" i="6"/>
  <c r="BY19" i="6"/>
  <c r="BY18" i="6"/>
  <c r="BY20" i="6"/>
  <c r="BY21" i="6"/>
  <c r="B51" i="6"/>
  <c r="G51" i="6"/>
  <c r="H51" i="6"/>
  <c r="B52" i="6"/>
  <c r="G52" i="6"/>
  <c r="H52" i="6" s="1"/>
  <c r="B53" i="6"/>
  <c r="G53" i="6"/>
  <c r="H53" i="6"/>
  <c r="B54" i="6"/>
  <c r="G54" i="6"/>
  <c r="H54" i="6" s="1"/>
  <c r="V67" i="6"/>
  <c r="AB67" i="6"/>
  <c r="AH67" i="6"/>
  <c r="AN67" i="6"/>
  <c r="AT67" i="6"/>
  <c r="AZ67" i="6"/>
  <c r="BF67" i="6"/>
  <c r="P68" i="6"/>
  <c r="AF58" i="13"/>
  <c r="V68" i="6"/>
  <c r="AB68" i="6"/>
  <c r="AH68" i="6"/>
  <c r="AN68" i="6"/>
  <c r="AT68" i="6"/>
  <c r="AZ68" i="6"/>
  <c r="BF68" i="6"/>
  <c r="BX21" i="6"/>
  <c r="BV21" i="6"/>
  <c r="BW21" i="6"/>
  <c r="BV19" i="6"/>
  <c r="BW19" i="6"/>
  <c r="BX19" i="6"/>
  <c r="BR21" i="6"/>
  <c r="BQ19" i="6"/>
  <c r="BR19" i="6"/>
  <c r="BQ21" i="6"/>
  <c r="BW18" i="6"/>
  <c r="BW20" i="6"/>
  <c r="BX18" i="6"/>
  <c r="BX20" i="6"/>
  <c r="BV20" i="6"/>
  <c r="BV18" i="6"/>
  <c r="BR18" i="6"/>
  <c r="BR20" i="6"/>
  <c r="BQ20" i="6"/>
  <c r="BQ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AL57" i="13"/>
  <c r="G20" i="6"/>
  <c r="H20" i="6" s="1"/>
  <c r="BP24" i="6"/>
  <c r="G33" i="6"/>
  <c r="H33" i="6" s="1"/>
  <c r="AI28" i="10"/>
  <c r="N57" i="13"/>
  <c r="AE17" i="13"/>
  <c r="AY20" i="13"/>
  <c r="AY28" i="13"/>
  <c r="W30" i="13"/>
  <c r="P52" i="13"/>
  <c r="P49" i="13"/>
  <c r="P50" i="13"/>
  <c r="P46" i="13"/>
  <c r="P43" i="13"/>
  <c r="P53" i="13"/>
  <c r="P36" i="13"/>
  <c r="P34" i="13"/>
  <c r="P48" i="13"/>
  <c r="P45" i="13"/>
  <c r="P29" i="13"/>
  <c r="P27" i="13"/>
  <c r="P25" i="13"/>
  <c r="P21" i="13"/>
  <c r="P41" i="13"/>
  <c r="P35" i="13"/>
  <c r="P30" i="13"/>
  <c r="P28" i="13"/>
  <c r="P26" i="13"/>
  <c r="P22" i="13"/>
  <c r="X31" i="13"/>
  <c r="AF44" i="13"/>
  <c r="AF53" i="13"/>
  <c r="AF31" i="13"/>
  <c r="AF27" i="13"/>
  <c r="AF22" i="13"/>
  <c r="AJ1" i="13"/>
  <c r="AJ49" i="13"/>
  <c r="AJ51" i="13"/>
  <c r="AJ53" i="13"/>
  <c r="AJ42" i="13"/>
  <c r="AJ40" i="13"/>
  <c r="AJ38" i="13"/>
  <c r="AJ32" i="13"/>
  <c r="AJ30" i="13"/>
  <c r="AJ33" i="13"/>
  <c r="AJ29" i="13"/>
  <c r="AJ23" i="13"/>
  <c r="AJ21" i="13"/>
  <c r="AJ31" i="13"/>
  <c r="AJ28" i="13"/>
  <c r="AJ22" i="13"/>
  <c r="AJ20" i="13"/>
  <c r="AN45" i="13"/>
  <c r="AR44" i="13"/>
  <c r="AR43" i="13"/>
  <c r="AR24" i="13"/>
  <c r="AV54" i="13"/>
  <c r="AV52" i="13"/>
  <c r="AV50" i="13"/>
  <c r="AV49" i="13"/>
  <c r="AV47" i="13"/>
  <c r="AV45" i="13"/>
  <c r="AV1" i="13"/>
  <c r="AV46" i="13"/>
  <c r="AV44" i="13"/>
  <c r="AV42" i="13"/>
  <c r="AV51" i="13"/>
  <c r="AV43" i="13"/>
  <c r="AV40" i="13"/>
  <c r="AV38" i="13"/>
  <c r="AV36" i="13"/>
  <c r="AV34" i="13"/>
  <c r="AV32" i="13"/>
  <c r="AV30" i="13"/>
  <c r="AV48" i="13"/>
  <c r="AV41" i="13"/>
  <c r="AV39" i="13"/>
  <c r="AV31" i="13"/>
  <c r="AV29" i="13"/>
  <c r="AV27" i="13"/>
  <c r="AV25" i="13"/>
  <c r="AV23" i="13"/>
  <c r="AV21" i="13"/>
  <c r="AV53" i="13"/>
  <c r="AV33" i="13"/>
  <c r="AV35" i="13"/>
  <c r="AV28" i="13"/>
  <c r="AV26" i="13"/>
  <c r="AV24" i="13"/>
  <c r="AV22" i="13"/>
  <c r="AV20" i="13"/>
  <c r="AZ1" i="13"/>
  <c r="AZ49" i="13"/>
  <c r="AZ51" i="13"/>
  <c r="AZ50" i="13"/>
  <c r="AZ42" i="13"/>
  <c r="AZ46" i="13"/>
  <c r="AZ40" i="13"/>
  <c r="AZ38" i="13"/>
  <c r="AZ32" i="13"/>
  <c r="AZ30" i="13"/>
  <c r="AZ33" i="13"/>
  <c r="AZ29" i="13"/>
  <c r="AZ23" i="13"/>
  <c r="AZ21" i="13"/>
  <c r="AZ31" i="13"/>
  <c r="AZ28" i="13"/>
  <c r="AZ22" i="13"/>
  <c r="AZ20" i="13"/>
  <c r="BD54" i="13"/>
  <c r="BD52" i="13"/>
  <c r="BD51" i="13"/>
  <c r="BD50" i="13"/>
  <c r="BD49" i="13"/>
  <c r="BD47" i="13"/>
  <c r="BD45" i="13"/>
  <c r="BD53" i="13"/>
  <c r="BD46" i="13"/>
  <c r="BD44" i="13"/>
  <c r="BD42" i="13"/>
  <c r="BD48" i="13"/>
  <c r="BD43" i="13"/>
  <c r="BD40" i="13"/>
  <c r="BD38" i="13"/>
  <c r="BD36" i="13"/>
  <c r="BD34" i="13"/>
  <c r="BD32" i="13"/>
  <c r="BD30" i="13"/>
  <c r="BD41" i="13"/>
  <c r="BD35" i="13"/>
  <c r="BD31" i="13"/>
  <c r="BD29" i="13"/>
  <c r="BD27" i="13"/>
  <c r="BD25" i="13"/>
  <c r="BD23" i="13"/>
  <c r="BD21" i="13"/>
  <c r="BD37" i="13"/>
  <c r="BD1" i="13"/>
  <c r="BD39" i="13"/>
  <c r="BD28" i="13"/>
  <c r="BD26" i="13"/>
  <c r="BD24" i="13"/>
  <c r="BD22" i="13"/>
  <c r="BD20" i="13"/>
  <c r="BH43" i="13"/>
  <c r="DQ1" i="6"/>
  <c r="EG1" i="6"/>
  <c r="EW1" i="6"/>
  <c r="P17" i="13"/>
  <c r="AJ17" i="13"/>
  <c r="AV17" i="13"/>
  <c r="AZ17" i="13"/>
  <c r="BD17" i="13"/>
  <c r="R18" i="13"/>
  <c r="AH18" i="13"/>
  <c r="AT18" i="13"/>
  <c r="P19" i="13"/>
  <c r="AV19" i="13"/>
  <c r="BD19" i="13"/>
  <c r="W20" i="13"/>
  <c r="Y21" i="13"/>
  <c r="BE21" i="13"/>
  <c r="AA22" i="13"/>
  <c r="S26" i="13"/>
  <c r="W28" i="13"/>
  <c r="AM28" i="13"/>
  <c r="AA30" i="13"/>
  <c r="BD33" i="13"/>
  <c r="S1" i="13"/>
  <c r="S53" i="13"/>
  <c r="S51" i="13"/>
  <c r="S54" i="13"/>
  <c r="S52" i="13"/>
  <c r="S49" i="13"/>
  <c r="S47" i="13"/>
  <c r="S48" i="13"/>
  <c r="S44" i="13"/>
  <c r="S42" i="13"/>
  <c r="S41" i="13"/>
  <c r="S39" i="13"/>
  <c r="S37" i="13"/>
  <c r="S35" i="13"/>
  <c r="S33" i="13"/>
  <c r="S31" i="13"/>
  <c r="S46" i="13"/>
  <c r="S45" i="13"/>
  <c r="S40" i="13"/>
  <c r="S38" i="13"/>
  <c r="S36" i="13"/>
  <c r="S34" i="13"/>
  <c r="S50" i="13"/>
  <c r="S29" i="13"/>
  <c r="S27" i="13"/>
  <c r="S25" i="13"/>
  <c r="S23" i="13"/>
  <c r="S21" i="13"/>
  <c r="AA1" i="13"/>
  <c r="AA53" i="13"/>
  <c r="AA51" i="13"/>
  <c r="AA54" i="13"/>
  <c r="AA52" i="13"/>
  <c r="AA49" i="13"/>
  <c r="AA47" i="13"/>
  <c r="AA45" i="13"/>
  <c r="AA48" i="13"/>
  <c r="AA44" i="13"/>
  <c r="AA42" i="13"/>
  <c r="AA41" i="13"/>
  <c r="AA39" i="13"/>
  <c r="AA37" i="13"/>
  <c r="AA35" i="13"/>
  <c r="AA33" i="13"/>
  <c r="AA31" i="13"/>
  <c r="AA50" i="13"/>
  <c r="AA40" i="13"/>
  <c r="AA38" i="13"/>
  <c r="AA36" i="13"/>
  <c r="AA34" i="13"/>
  <c r="AA46" i="13"/>
  <c r="AA29" i="13"/>
  <c r="AA27" i="13"/>
  <c r="AA25" i="13"/>
  <c r="AA23" i="13"/>
  <c r="AA21" i="13"/>
  <c r="AA43" i="13"/>
  <c r="AI42" i="13"/>
  <c r="AI50" i="13"/>
  <c r="AQ31" i="13"/>
  <c r="AY1" i="13"/>
  <c r="AY53" i="13"/>
  <c r="AY51" i="13"/>
  <c r="AY54" i="13"/>
  <c r="AY52" i="13"/>
  <c r="AY50" i="13"/>
  <c r="AY49" i="13"/>
  <c r="AY47" i="13"/>
  <c r="AY45" i="13"/>
  <c r="AY48" i="13"/>
  <c r="AY44" i="13"/>
  <c r="AY42" i="13"/>
  <c r="AY39" i="13"/>
  <c r="AY37" i="13"/>
  <c r="AY35" i="13"/>
  <c r="AY33" i="13"/>
  <c r="AY31" i="13"/>
  <c r="AY46" i="13"/>
  <c r="AY41" i="13"/>
  <c r="AY40" i="13"/>
  <c r="AY38" i="13"/>
  <c r="AY36" i="13"/>
  <c r="AY34" i="13"/>
  <c r="AY30" i="13"/>
  <c r="AY29" i="13"/>
  <c r="AY27" i="13"/>
  <c r="AY25" i="13"/>
  <c r="AY23" i="13"/>
  <c r="AY21" i="13"/>
  <c r="AA17" i="13"/>
  <c r="AA19" i="13"/>
  <c r="AY19" i="13"/>
  <c r="W22" i="13"/>
  <c r="AA24" i="13"/>
  <c r="S32" i="13"/>
  <c r="AY32" i="13"/>
  <c r="U51" i="13"/>
  <c r="U47" i="13"/>
  <c r="U22" i="13"/>
  <c r="Y54" i="13"/>
  <c r="Y52" i="13"/>
  <c r="Y1" i="13"/>
  <c r="Y53" i="13"/>
  <c r="Y51" i="13"/>
  <c r="Y50" i="13"/>
  <c r="Y48" i="13"/>
  <c r="Y46" i="13"/>
  <c r="Y47" i="13"/>
  <c r="Y43" i="13"/>
  <c r="Y40" i="13"/>
  <c r="Y38" i="13"/>
  <c r="Y36" i="13"/>
  <c r="Y34" i="13"/>
  <c r="Y32" i="13"/>
  <c r="Y49" i="13"/>
  <c r="Y44" i="13"/>
  <c r="Y41" i="13"/>
  <c r="Y39" i="13"/>
  <c r="Y37" i="13"/>
  <c r="Y35" i="13"/>
  <c r="Y42" i="13"/>
  <c r="Y33" i="13"/>
  <c r="Y30" i="13"/>
  <c r="Y28" i="13"/>
  <c r="Y26" i="13"/>
  <c r="Y24" i="13"/>
  <c r="Y22" i="13"/>
  <c r="Y20" i="13"/>
  <c r="AC41" i="13"/>
  <c r="AS54" i="13"/>
  <c r="AS50" i="13"/>
  <c r="AS1" i="13"/>
  <c r="AS51" i="13"/>
  <c r="AS48" i="13"/>
  <c r="AS46" i="13"/>
  <c r="AS45" i="13"/>
  <c r="AS43" i="13"/>
  <c r="AS41" i="13"/>
  <c r="AS38" i="13"/>
  <c r="AS36" i="13"/>
  <c r="AS34" i="13"/>
  <c r="AS30" i="13"/>
  <c r="AS42" i="13"/>
  <c r="AS39" i="13"/>
  <c r="AS35" i="13"/>
  <c r="AS33" i="13"/>
  <c r="AS47" i="13"/>
  <c r="AS28" i="13"/>
  <c r="AS26" i="13"/>
  <c r="AS24" i="13"/>
  <c r="AS20" i="13"/>
  <c r="AS44" i="13"/>
  <c r="AW54" i="13"/>
  <c r="AW52" i="13"/>
  <c r="AW50" i="13"/>
  <c r="AW1" i="13"/>
  <c r="AW53" i="13"/>
  <c r="AW51" i="13"/>
  <c r="AW48" i="13"/>
  <c r="AW46" i="13"/>
  <c r="AW47" i="13"/>
  <c r="AW43" i="13"/>
  <c r="AW41" i="13"/>
  <c r="AW40" i="13"/>
  <c r="AW38" i="13"/>
  <c r="AW36" i="13"/>
  <c r="AW34" i="13"/>
  <c r="AW32" i="13"/>
  <c r="AW30" i="13"/>
  <c r="AW45" i="13"/>
  <c r="AW44" i="13"/>
  <c r="AW39" i="13"/>
  <c r="AW37" i="13"/>
  <c r="AW35" i="13"/>
  <c r="AW33" i="13"/>
  <c r="AW42" i="13"/>
  <c r="AW28" i="13"/>
  <c r="AW26" i="13"/>
  <c r="AW24" i="13"/>
  <c r="AW22" i="13"/>
  <c r="AW20" i="13"/>
  <c r="AW49" i="13"/>
  <c r="BE54" i="13"/>
  <c r="BE1" i="13"/>
  <c r="BE53" i="13"/>
  <c r="BE46" i="13"/>
  <c r="BE47" i="13"/>
  <c r="BE40" i="13"/>
  <c r="BE38" i="13"/>
  <c r="BE32" i="13"/>
  <c r="BE30" i="13"/>
  <c r="BE39" i="13"/>
  <c r="BE37" i="13"/>
  <c r="BE42" i="13"/>
  <c r="BE45" i="13"/>
  <c r="BE24" i="13"/>
  <c r="BE22" i="13"/>
  <c r="BI54" i="13"/>
  <c r="DU1" i="6"/>
  <c r="EK1" i="6"/>
  <c r="FA1" i="6"/>
  <c r="Y17" i="13"/>
  <c r="AS17" i="13"/>
  <c r="AW17" i="13"/>
  <c r="BE17" i="13"/>
  <c r="S18" i="13"/>
  <c r="W18" i="13"/>
  <c r="AA18" i="13"/>
  <c r="AM18" i="13"/>
  <c r="AY18" i="13"/>
  <c r="Y19" i="13"/>
  <c r="AS19" i="13"/>
  <c r="AW19" i="13"/>
  <c r="BE19" i="13"/>
  <c r="P20" i="13"/>
  <c r="AA20" i="13"/>
  <c r="AS21" i="13"/>
  <c r="AW23" i="13"/>
  <c r="S24" i="13"/>
  <c r="AY24" i="13"/>
  <c r="Y27" i="13"/>
  <c r="AA28" i="13"/>
  <c r="AS29" i="13"/>
  <c r="AW31" i="13"/>
  <c r="P37" i="13"/>
  <c r="AZ39" i="13"/>
  <c r="AY43" i="13"/>
  <c r="W1" i="13"/>
  <c r="W53" i="13"/>
  <c r="W51" i="13"/>
  <c r="W54" i="13"/>
  <c r="W52" i="13"/>
  <c r="W49" i="13"/>
  <c r="W47" i="13"/>
  <c r="W45" i="13"/>
  <c r="W50" i="13"/>
  <c r="W46" i="13"/>
  <c r="W44" i="13"/>
  <c r="W42" i="13"/>
  <c r="W41" i="13"/>
  <c r="W39" i="13"/>
  <c r="W37" i="13"/>
  <c r="W35" i="13"/>
  <c r="W33" i="13"/>
  <c r="W31" i="13"/>
  <c r="W48" i="13"/>
  <c r="W43" i="13"/>
  <c r="W40" i="13"/>
  <c r="W38" i="13"/>
  <c r="W36" i="13"/>
  <c r="W34" i="13"/>
  <c r="W32" i="13"/>
  <c r="W29" i="13"/>
  <c r="W27" i="13"/>
  <c r="W25" i="13"/>
  <c r="W23" i="13"/>
  <c r="W21" i="13"/>
  <c r="AE53" i="13"/>
  <c r="AE47" i="13"/>
  <c r="AE45" i="13"/>
  <c r="AE42" i="13"/>
  <c r="AE41" i="13"/>
  <c r="AE33" i="13"/>
  <c r="AE43" i="13"/>
  <c r="AE34" i="13"/>
  <c r="AE32" i="13"/>
  <c r="AE23" i="13"/>
  <c r="AE21" i="13"/>
  <c r="AM1" i="13"/>
  <c r="AM44" i="13"/>
  <c r="AM39" i="13"/>
  <c r="AM34" i="13"/>
  <c r="AM32" i="13"/>
  <c r="BC46" i="13"/>
  <c r="BC36" i="13"/>
  <c r="S17" i="13"/>
  <c r="AY17" i="13"/>
  <c r="S19" i="13"/>
  <c r="R1" i="13"/>
  <c r="R53" i="13"/>
  <c r="R51" i="13"/>
  <c r="R50" i="13"/>
  <c r="R48" i="13"/>
  <c r="R46" i="13"/>
  <c r="R52" i="13"/>
  <c r="R47" i="13"/>
  <c r="R45" i="13"/>
  <c r="R43" i="13"/>
  <c r="R54" i="13"/>
  <c r="R44" i="13"/>
  <c r="R41" i="13"/>
  <c r="R39" i="13"/>
  <c r="R37" i="13"/>
  <c r="R35" i="13"/>
  <c r="R33" i="13"/>
  <c r="R31" i="13"/>
  <c r="R49" i="13"/>
  <c r="R42" i="13"/>
  <c r="R40" i="13"/>
  <c r="R32" i="13"/>
  <c r="R30" i="13"/>
  <c r="R28" i="13"/>
  <c r="R26" i="13"/>
  <c r="R24" i="13"/>
  <c r="R22" i="13"/>
  <c r="R20" i="13"/>
  <c r="R34" i="13"/>
  <c r="R36" i="13"/>
  <c r="R29" i="13"/>
  <c r="R27" i="13"/>
  <c r="R25" i="13"/>
  <c r="R23" i="13"/>
  <c r="R21" i="13"/>
  <c r="V1" i="13"/>
  <c r="V53" i="13"/>
  <c r="V51" i="13"/>
  <c r="V50" i="13"/>
  <c r="V48" i="13"/>
  <c r="V46" i="13"/>
  <c r="V52" i="13"/>
  <c r="V54" i="13"/>
  <c r="V49" i="13"/>
  <c r="V45" i="13"/>
  <c r="V43" i="13"/>
  <c r="V47" i="13"/>
  <c r="V42" i="13"/>
  <c r="V41" i="13"/>
  <c r="V39" i="13"/>
  <c r="V37" i="13"/>
  <c r="V35" i="13"/>
  <c r="V33" i="13"/>
  <c r="V31" i="13"/>
  <c r="V44" i="13"/>
  <c r="V34" i="13"/>
  <c r="V30" i="13"/>
  <c r="V28" i="13"/>
  <c r="V26" i="13"/>
  <c r="V24" i="13"/>
  <c r="V22" i="13"/>
  <c r="V20" i="13"/>
  <c r="V36" i="13"/>
  <c r="V38" i="13"/>
  <c r="V32" i="13"/>
  <c r="V29" i="13"/>
  <c r="V27" i="13"/>
  <c r="V25" i="13"/>
  <c r="V23" i="13"/>
  <c r="V21" i="13"/>
  <c r="Z1" i="13"/>
  <c r="Z41" i="13"/>
  <c r="Z26" i="13"/>
  <c r="AD1" i="13"/>
  <c r="AD45" i="13"/>
  <c r="AD31" i="13"/>
  <c r="AD22" i="13"/>
  <c r="AD25" i="13"/>
  <c r="AH1" i="13"/>
  <c r="AH53" i="13"/>
  <c r="AH51" i="13"/>
  <c r="AH50" i="13"/>
  <c r="AH48" i="13"/>
  <c r="AH46" i="13"/>
  <c r="AH47" i="13"/>
  <c r="AH43" i="13"/>
  <c r="AH41" i="13"/>
  <c r="AH45" i="13"/>
  <c r="AH44" i="13"/>
  <c r="AH54" i="13"/>
  <c r="AH39" i="13"/>
  <c r="AH37" i="13"/>
  <c r="AH35" i="13"/>
  <c r="AH33" i="13"/>
  <c r="AH31" i="13"/>
  <c r="AH52" i="13"/>
  <c r="AH49" i="13"/>
  <c r="AH42" i="13"/>
  <c r="AH40" i="13"/>
  <c r="AH32" i="13"/>
  <c r="AH28" i="13"/>
  <c r="AH26" i="13"/>
  <c r="AH24" i="13"/>
  <c r="AH22" i="13"/>
  <c r="AH20" i="13"/>
  <c r="AH34" i="13"/>
  <c r="AH36" i="13"/>
  <c r="AH30" i="13"/>
  <c r="AH29" i="13"/>
  <c r="AH27" i="13"/>
  <c r="AH25" i="13"/>
  <c r="AH23" i="13"/>
  <c r="AH21" i="13"/>
  <c r="AP1" i="13"/>
  <c r="AP53" i="13"/>
  <c r="AP51" i="13"/>
  <c r="AP52" i="13"/>
  <c r="AP50" i="13"/>
  <c r="AP48" i="13"/>
  <c r="AP46" i="13"/>
  <c r="AP54" i="13"/>
  <c r="AP47" i="13"/>
  <c r="AP43" i="13"/>
  <c r="AP41" i="13"/>
  <c r="AP49" i="13"/>
  <c r="AP44" i="13"/>
  <c r="AP39" i="13"/>
  <c r="AP37" i="13"/>
  <c r="AP35" i="13"/>
  <c r="AP33" i="13"/>
  <c r="AP31" i="13"/>
  <c r="AP45" i="13"/>
  <c r="AP42" i="13"/>
  <c r="AP36" i="13"/>
  <c r="AP32" i="13"/>
  <c r="AP28" i="13"/>
  <c r="AP26" i="13"/>
  <c r="AP24" i="13"/>
  <c r="AP22" i="13"/>
  <c r="AP20" i="13"/>
  <c r="AP38" i="13"/>
  <c r="AP40" i="13"/>
  <c r="AP30" i="13"/>
  <c r="AP29" i="13"/>
  <c r="AP27" i="13"/>
  <c r="AP25" i="13"/>
  <c r="AP23" i="13"/>
  <c r="AP21" i="13"/>
  <c r="AT1" i="13"/>
  <c r="AT53" i="13"/>
  <c r="AT51" i="13"/>
  <c r="AT54" i="13"/>
  <c r="AT48" i="13"/>
  <c r="AT46" i="13"/>
  <c r="AT50" i="13"/>
  <c r="AT49" i="13"/>
  <c r="AT45" i="13"/>
  <c r="AT43" i="13"/>
  <c r="AT41" i="13"/>
  <c r="AT52" i="13"/>
  <c r="AT42" i="13"/>
  <c r="AT39" i="13"/>
  <c r="AT37" i="13"/>
  <c r="AT35" i="13"/>
  <c r="AT33" i="13"/>
  <c r="AT31" i="13"/>
  <c r="AT47" i="13"/>
  <c r="AT44" i="13"/>
  <c r="AT38" i="13"/>
  <c r="AT30" i="13"/>
  <c r="AT28" i="13"/>
  <c r="AT26" i="13"/>
  <c r="AT24" i="13"/>
  <c r="AT22" i="13"/>
  <c r="AT20" i="13"/>
  <c r="AT40" i="13"/>
  <c r="AT34" i="13"/>
  <c r="AT32" i="13"/>
  <c r="AT29" i="13"/>
  <c r="AT27" i="13"/>
  <c r="AT25" i="13"/>
  <c r="AT23" i="13"/>
  <c r="AT21" i="13"/>
  <c r="AX47" i="13"/>
  <c r="AX31" i="13"/>
  <c r="AX34" i="13"/>
  <c r="BF1" i="13"/>
  <c r="BF53" i="13"/>
  <c r="BF51" i="13"/>
  <c r="BF52" i="13"/>
  <c r="BF48" i="13"/>
  <c r="BF46" i="13"/>
  <c r="BF54" i="13"/>
  <c r="BF47" i="13"/>
  <c r="BF43" i="13"/>
  <c r="BF41" i="13"/>
  <c r="BF49" i="13"/>
  <c r="BF44" i="13"/>
  <c r="BF39" i="13"/>
  <c r="BF37" i="13"/>
  <c r="BF35" i="13"/>
  <c r="BF33" i="13"/>
  <c r="BF31" i="13"/>
  <c r="BF45" i="13"/>
  <c r="BF42" i="13"/>
  <c r="BF36" i="13"/>
  <c r="BF32" i="13"/>
  <c r="BF28" i="13"/>
  <c r="BF26" i="13"/>
  <c r="BF24" i="13"/>
  <c r="BF22" i="13"/>
  <c r="BF20" i="13"/>
  <c r="BF38" i="13"/>
  <c r="BF40" i="13"/>
  <c r="BF30" i="13"/>
  <c r="BF29" i="13"/>
  <c r="BF27" i="13"/>
  <c r="BF25" i="13"/>
  <c r="BF23" i="13"/>
  <c r="BF21" i="13"/>
  <c r="DY1" i="6"/>
  <c r="EO1" i="6"/>
  <c r="FE1" i="6"/>
  <c r="R17" i="13"/>
  <c r="V17" i="13"/>
  <c r="AD17" i="13"/>
  <c r="AH17" i="13"/>
  <c r="AP17" i="13"/>
  <c r="AT17" i="13"/>
  <c r="BF17" i="13"/>
  <c r="P18" i="13"/>
  <c r="AJ18" i="13"/>
  <c r="AV18" i="13"/>
  <c r="AZ18" i="13"/>
  <c r="BD18" i="13"/>
  <c r="BH18" i="13"/>
  <c r="R19" i="13"/>
  <c r="V19" i="13"/>
  <c r="AD19" i="13"/>
  <c r="AH19" i="13"/>
  <c r="AP19" i="13"/>
  <c r="AT19" i="13"/>
  <c r="AX19" i="13"/>
  <c r="BF19" i="13"/>
  <c r="S20" i="13"/>
  <c r="AW21" i="13"/>
  <c r="S22" i="13"/>
  <c r="AY22" i="13"/>
  <c r="W24" i="13"/>
  <c r="BC24" i="13"/>
  <c r="Y25" i="13"/>
  <c r="BE25" i="13"/>
  <c r="AA26" i="13"/>
  <c r="AS27" i="13"/>
  <c r="AW29" i="13"/>
  <c r="S30" i="13"/>
  <c r="Y31" i="13"/>
  <c r="BE31" i="13"/>
  <c r="AP34" i="13"/>
  <c r="AF37" i="13"/>
  <c r="V40" i="13"/>
  <c r="DN1" i="6"/>
  <c r="DR1" i="6"/>
  <c r="DV1" i="6"/>
  <c r="DZ1" i="6"/>
  <c r="ED1" i="6"/>
  <c r="EH1" i="6"/>
  <c r="EL1" i="6"/>
  <c r="EP1" i="6"/>
  <c r="ET1" i="6"/>
  <c r="EX1" i="6"/>
  <c r="FB1" i="6"/>
  <c r="FF1" i="6"/>
  <c r="FJ1" i="6"/>
  <c r="DO1" i="6"/>
  <c r="DS1" i="6"/>
  <c r="DW1" i="6"/>
  <c r="EA1" i="6"/>
  <c r="EE1" i="6"/>
  <c r="EI1" i="6"/>
  <c r="EM1" i="6"/>
  <c r="EQ1" i="6"/>
  <c r="EU1" i="6"/>
  <c r="EY1" i="6"/>
  <c r="FC1" i="6"/>
  <c r="FG1" i="6"/>
  <c r="DP1" i="6"/>
  <c r="DT1" i="6"/>
  <c r="DX1" i="6"/>
  <c r="EB1" i="6"/>
  <c r="EF1" i="6"/>
  <c r="EJ1" i="6"/>
  <c r="EN1" i="6"/>
  <c r="ER1" i="6"/>
  <c r="EV1" i="6"/>
  <c r="EZ1" i="6"/>
  <c r="FD1" i="6"/>
  <c r="O1" i="13"/>
  <c r="O17" i="13"/>
  <c r="Z58" i="13"/>
  <c r="BP1" i="6"/>
  <c r="O18" i="13"/>
  <c r="N18" i="13"/>
  <c r="O21" i="13"/>
  <c r="N21" i="13"/>
  <c r="EX46" i="6"/>
  <c r="Q52" i="6"/>
  <c r="O27" i="13"/>
  <c r="O29" i="13"/>
  <c r="N29" i="13"/>
  <c r="N20" i="13"/>
  <c r="O20" i="13"/>
  <c r="N22" i="13"/>
  <c r="O22" i="13"/>
  <c r="N25" i="13"/>
  <c r="O25" i="13"/>
  <c r="N30" i="13"/>
  <c r="O30" i="13"/>
  <c r="O23" i="13"/>
  <c r="N23" i="13"/>
  <c r="N24" i="13"/>
  <c r="O24" i="13"/>
  <c r="N26" i="13"/>
  <c r="O26" i="13"/>
  <c r="N32" i="13"/>
  <c r="O32" i="13"/>
  <c r="N33" i="13"/>
  <c r="O33" i="13"/>
  <c r="N34" i="13"/>
  <c r="O34" i="13"/>
  <c r="O31" i="13"/>
  <c r="N31" i="13"/>
  <c r="N36" i="13"/>
  <c r="O36" i="13"/>
  <c r="O38" i="13"/>
  <c r="N38" i="13"/>
  <c r="L38" i="13"/>
  <c r="O39" i="13"/>
  <c r="N39" i="13"/>
  <c r="N42" i="13"/>
  <c r="O42" i="13"/>
  <c r="O37" i="13"/>
  <c r="N37" i="13"/>
  <c r="O43" i="13"/>
  <c r="N43" i="13"/>
  <c r="N44" i="13"/>
  <c r="O44" i="13"/>
  <c r="N45" i="13"/>
  <c r="O45" i="13"/>
  <c r="O41" i="13"/>
  <c r="N41" i="13"/>
  <c r="M47" i="13"/>
  <c r="O47" i="13"/>
  <c r="N47" i="13"/>
  <c r="O50" i="13"/>
  <c r="O51" i="13"/>
  <c r="O52" i="13"/>
  <c r="N46" i="13"/>
  <c r="O46" i="13"/>
  <c r="O53" i="13"/>
  <c r="O49" i="13"/>
  <c r="N49" i="13"/>
  <c r="M49" i="13"/>
  <c r="N48" i="13"/>
  <c r="O48" i="13"/>
  <c r="O54" i="13"/>
  <c r="DX46" i="6"/>
  <c r="EK46" i="6"/>
  <c r="DS46" i="6"/>
  <c r="FD46" i="6"/>
  <c r="DR46" i="6"/>
  <c r="EQ46" i="6"/>
  <c r="ER46" i="6"/>
  <c r="FE46" i="6"/>
  <c r="FC46" i="6"/>
  <c r="DY46" i="6"/>
  <c r="FJ46" i="6"/>
  <c r="ET46" i="6"/>
  <c r="ED46" i="6"/>
  <c r="DN46" i="6"/>
  <c r="EW46" i="6"/>
  <c r="EG46" i="6"/>
  <c r="DQ46" i="6"/>
  <c r="EZ46" i="6"/>
  <c r="EJ46" i="6"/>
  <c r="DT46" i="6"/>
  <c r="DW46" i="6"/>
  <c r="EU46" i="6"/>
  <c r="FG46" i="6"/>
  <c r="FF46" i="6"/>
  <c r="EP46" i="6"/>
  <c r="DZ46" i="6"/>
  <c r="FI46" i="6"/>
  <c r="ES46" i="6"/>
  <c r="EC46" i="6"/>
  <c r="DM46" i="6"/>
  <c r="EV46" i="6"/>
  <c r="EF46" i="6"/>
  <c r="DP46" i="6"/>
  <c r="EY46" i="6"/>
  <c r="DO46" i="6"/>
  <c r="EA46" i="6"/>
  <c r="EI46" i="6"/>
  <c r="FH46" i="6"/>
  <c r="FB46" i="6"/>
  <c r="EB46" i="6"/>
  <c r="EO46" i="6"/>
  <c r="DV46" i="6"/>
  <c r="EE46" i="6"/>
  <c r="EM46" i="6"/>
  <c r="EN46" i="6"/>
  <c r="DU46" i="6"/>
  <c r="FA46" i="6"/>
  <c r="EH46" i="6"/>
  <c r="G18" i="13"/>
  <c r="H18" i="13"/>
  <c r="H19" i="13"/>
  <c r="AD23" i="13"/>
  <c r="AD20" i="13"/>
  <c r="AD47" i="13"/>
  <c r="AD43" i="13"/>
  <c r="BH25" i="13"/>
  <c r="AQ22" i="13"/>
  <c r="AD18" i="13"/>
  <c r="AD36" i="13"/>
  <c r="AD51" i="13"/>
  <c r="AD46" i="13"/>
  <c r="AD42" i="13"/>
  <c r="AD35" i="13"/>
  <c r="AD44" i="13"/>
  <c r="AD26" i="13"/>
  <c r="AD40" i="13"/>
  <c r="AD29" i="13"/>
  <c r="AD21" i="13"/>
  <c r="AD54" i="13"/>
  <c r="AD49" i="13"/>
  <c r="AD41" i="13"/>
  <c r="AD33" i="13"/>
  <c r="AD38" i="13"/>
  <c r="AD24" i="13"/>
  <c r="AD52" i="13"/>
  <c r="AD27" i="13"/>
  <c r="BH52" i="13"/>
  <c r="BH47" i="13"/>
  <c r="BH42" i="13"/>
  <c r="BH38" i="13"/>
  <c r="BH30" i="13"/>
  <c r="BH37" i="13"/>
  <c r="BH23" i="13"/>
  <c r="BH33" i="13"/>
  <c r="BH24" i="13"/>
  <c r="BH50" i="13"/>
  <c r="BH45" i="13"/>
  <c r="BH51" i="13"/>
  <c r="BH36" i="13"/>
  <c r="BH1" i="13"/>
  <c r="BH29" i="13"/>
  <c r="BH21" i="13"/>
  <c r="BH31" i="13"/>
  <c r="BH22" i="13"/>
  <c r="BH17" i="13"/>
  <c r="BH53" i="13"/>
  <c r="BH48" i="13"/>
  <c r="BH41" i="13"/>
  <c r="BH34" i="13"/>
  <c r="BH46" i="13"/>
  <c r="BH27" i="13"/>
  <c r="BH19" i="13"/>
  <c r="BH28" i="13"/>
  <c r="BH20" i="13"/>
  <c r="BH35" i="13"/>
  <c r="AD32" i="13"/>
  <c r="AD28" i="13"/>
  <c r="AD37" i="13"/>
  <c r="AD48" i="13"/>
  <c r="BH26" i="13"/>
  <c r="BH32" i="13"/>
  <c r="BH54" i="13"/>
  <c r="X45" i="13"/>
  <c r="X51" i="13"/>
  <c r="X20" i="13"/>
  <c r="X26" i="13"/>
  <c r="BE23" i="13"/>
  <c r="BE29" i="13"/>
  <c r="BE52" i="13"/>
  <c r="BE51" i="13"/>
  <c r="BE43" i="13"/>
  <c r="BE36" i="13"/>
  <c r="BE49" i="13"/>
  <c r="BE35" i="13"/>
  <c r="BE28" i="13"/>
  <c r="BE20" i="13"/>
  <c r="BE27" i="13"/>
  <c r="BE50" i="13"/>
  <c r="BE48" i="13"/>
  <c r="BE41" i="13"/>
  <c r="BE34" i="13"/>
  <c r="BE44" i="13"/>
  <c r="BE33" i="13"/>
  <c r="BE26" i="13"/>
  <c r="AD34" i="13"/>
  <c r="AD30" i="13"/>
  <c r="AD39" i="13"/>
  <c r="AD50" i="13"/>
  <c r="BH39" i="13"/>
  <c r="BH40" i="13"/>
  <c r="AX40" i="13"/>
  <c r="P24" i="13"/>
  <c r="P33" i="13"/>
  <c r="P23" i="13"/>
  <c r="P31" i="13"/>
  <c r="P51" i="13"/>
  <c r="P38" i="13"/>
  <c r="P42" i="13"/>
  <c r="P1" i="13"/>
  <c r="P54" i="13"/>
  <c r="Y29" i="13"/>
  <c r="P39" i="13"/>
  <c r="P32" i="13"/>
  <c r="P40" i="13"/>
  <c r="P44" i="13"/>
  <c r="S28" i="13"/>
  <c r="W19" i="13"/>
  <c r="W17" i="13"/>
  <c r="T49" i="13"/>
  <c r="T32" i="13"/>
  <c r="AE30" i="13"/>
  <c r="AE22" i="13"/>
  <c r="AE51" i="13"/>
  <c r="AE49" i="13"/>
  <c r="AE46" i="13"/>
  <c r="AE39" i="13"/>
  <c r="AE31" i="13"/>
  <c r="AE36" i="13"/>
  <c r="AE27" i="13"/>
  <c r="AE48" i="13"/>
  <c r="AE24" i="13"/>
  <c r="BI23" i="13"/>
  <c r="AE20" i="13"/>
  <c r="AE26" i="13"/>
  <c r="AE19" i="13"/>
  <c r="AE25" i="13"/>
  <c r="AE38" i="13"/>
  <c r="AE35" i="13"/>
  <c r="AE44" i="13"/>
  <c r="AE52" i="13"/>
  <c r="BI21" i="13"/>
  <c r="BI31" i="13"/>
  <c r="AS23" i="13"/>
  <c r="AS52" i="13"/>
  <c r="AS53" i="13"/>
  <c r="AS49" i="13"/>
  <c r="AS40" i="13"/>
  <c r="AS32" i="13"/>
  <c r="AS37" i="13"/>
  <c r="AS31" i="13"/>
  <c r="AS22" i="13"/>
  <c r="AS25" i="13"/>
  <c r="AZ54" i="13"/>
  <c r="AZ47" i="13"/>
  <c r="AZ48" i="13"/>
  <c r="AZ41" i="13"/>
  <c r="AZ36" i="13"/>
  <c r="AZ53" i="13"/>
  <c r="AZ27" i="13"/>
  <c r="AZ35" i="13"/>
  <c r="AZ26" i="13"/>
  <c r="AZ52" i="13"/>
  <c r="AZ45" i="13"/>
  <c r="AZ44" i="13"/>
  <c r="AZ34" i="13"/>
  <c r="AZ43" i="13"/>
  <c r="AZ25" i="13"/>
  <c r="AZ37" i="13"/>
  <c r="AZ24" i="13"/>
  <c r="AZ19" i="13"/>
  <c r="AE28" i="13"/>
  <c r="AE29" i="13"/>
  <c r="AE40" i="13"/>
  <c r="AE37" i="13"/>
  <c r="AE50" i="13"/>
  <c r="AE54" i="13"/>
  <c r="AE1" i="13"/>
  <c r="AE18" i="13"/>
  <c r="BI17" i="13"/>
  <c r="AC47" i="13"/>
  <c r="AJ54" i="13"/>
  <c r="AJ47" i="13"/>
  <c r="AJ48" i="13"/>
  <c r="AJ46" i="13"/>
  <c r="AJ36" i="13"/>
  <c r="AJ50" i="13"/>
  <c r="AJ27" i="13"/>
  <c r="AJ35" i="13"/>
  <c r="AJ26" i="13"/>
  <c r="AJ39" i="13"/>
  <c r="AJ52" i="13"/>
  <c r="AJ45" i="13"/>
  <c r="AJ44" i="13"/>
  <c r="AJ41" i="13"/>
  <c r="AJ34" i="13"/>
  <c r="AJ43" i="13"/>
  <c r="AJ25" i="13"/>
  <c r="AJ37" i="13"/>
  <c r="AJ24" i="13"/>
  <c r="AJ19" i="13"/>
  <c r="AS18" i="13"/>
  <c r="AW18" i="13"/>
  <c r="Y23" i="13"/>
  <c r="AW27" i="13"/>
  <c r="Y45" i="13"/>
  <c r="BF18" i="13"/>
  <c r="BF50" i="13"/>
  <c r="BE18" i="13"/>
  <c r="BP50" i="6"/>
  <c r="N27" i="13"/>
  <c r="BP35" i="6"/>
  <c r="BP48" i="6"/>
  <c r="BP31" i="6"/>
  <c r="E3" i="6"/>
  <c r="Q3" i="6"/>
  <c r="BP28" i="6"/>
  <c r="BP27" i="6"/>
  <c r="BP41" i="6"/>
  <c r="BP33" i="6"/>
  <c r="BP23" i="6"/>
  <c r="BP21" i="6"/>
  <c r="BP40" i="6"/>
  <c r="BP42" i="6"/>
  <c r="BP45" i="6"/>
  <c r="BP37" i="6"/>
  <c r="BP26" i="6"/>
  <c r="BP19" i="6"/>
  <c r="BP30" i="6"/>
  <c r="BP34" i="6"/>
  <c r="BP46" i="6"/>
  <c r="BP18" i="6"/>
  <c r="BP36" i="6"/>
  <c r="BP22" i="6"/>
  <c r="BP39" i="6"/>
  <c r="BP44" i="6"/>
  <c r="BP47" i="6"/>
  <c r="BP29" i="6"/>
  <c r="BP20" i="6"/>
  <c r="BP38" i="6"/>
  <c r="BP25" i="6"/>
  <c r="BP32" i="6"/>
  <c r="BP49" i="6"/>
  <c r="G19" i="13"/>
  <c r="B19" i="13"/>
  <c r="I19" i="13" s="1"/>
  <c r="N28" i="13"/>
  <c r="N19" i="13"/>
  <c r="Q53" i="6"/>
  <c r="O28" i="13"/>
  <c r="Q51" i="6"/>
  <c r="O19" i="13"/>
  <c r="Q54" i="6"/>
  <c r="O35" i="13"/>
  <c r="H20" i="13"/>
  <c r="E20" i="13"/>
  <c r="G20" i="13"/>
  <c r="N35" i="13"/>
  <c r="B21" i="13"/>
  <c r="I21" i="13" s="1"/>
  <c r="G21" i="13"/>
  <c r="H21" i="13"/>
  <c r="O40" i="13"/>
  <c r="N40" i="13"/>
  <c r="G22" i="13"/>
  <c r="E22" i="13"/>
  <c r="H22" i="13"/>
  <c r="H23" i="13"/>
  <c r="G23" i="13"/>
  <c r="G24" i="13"/>
  <c r="B24" i="13"/>
  <c r="I24" i="13" s="1"/>
  <c r="H24" i="13"/>
  <c r="H25" i="13"/>
  <c r="G25" i="13"/>
  <c r="G26" i="13"/>
  <c r="H26" i="13"/>
  <c r="G27" i="13"/>
  <c r="H27" i="13"/>
  <c r="G28" i="13"/>
  <c r="H28" i="13"/>
  <c r="G29" i="13"/>
  <c r="H29" i="13"/>
  <c r="B29" i="13"/>
  <c r="I29" i="13" s="1"/>
  <c r="H30" i="13"/>
  <c r="G30" i="13"/>
  <c r="B30" i="13"/>
  <c r="I30" i="13" s="1"/>
  <c r="H31" i="13"/>
  <c r="G31" i="13"/>
  <c r="B31" i="13"/>
  <c r="I31" i="13" s="1"/>
  <c r="G32" i="13"/>
  <c r="H32" i="13"/>
  <c r="H33" i="13"/>
  <c r="G33" i="13"/>
  <c r="H34" i="13"/>
  <c r="G34" i="13"/>
  <c r="G35" i="13"/>
  <c r="H35" i="13"/>
  <c r="H36" i="13"/>
  <c r="G36" i="13"/>
  <c r="B36" i="13"/>
  <c r="I36" i="13" s="1"/>
  <c r="B37" i="13"/>
  <c r="I37" i="13" s="1"/>
  <c r="H37" i="13"/>
  <c r="G37" i="13"/>
  <c r="H38" i="13"/>
  <c r="G38" i="13"/>
  <c r="G39" i="13"/>
  <c r="H39" i="13"/>
  <c r="G40" i="13"/>
  <c r="B40" i="13"/>
  <c r="J40" i="13" s="1"/>
  <c r="H40" i="13"/>
  <c r="G41" i="13"/>
  <c r="H41" i="13"/>
  <c r="B42" i="13"/>
  <c r="I42" i="13" s="1"/>
  <c r="H42" i="13"/>
  <c r="G42" i="13"/>
  <c r="G43" i="13"/>
  <c r="H43" i="13"/>
  <c r="H44" i="13"/>
  <c r="G44" i="13"/>
  <c r="B44" i="13"/>
  <c r="I44" i="13" s="1"/>
  <c r="E45" i="13"/>
  <c r="H45" i="13"/>
  <c r="G45" i="13"/>
  <c r="B45" i="13"/>
  <c r="F45" i="13" s="1"/>
  <c r="H46" i="13"/>
  <c r="G46" i="13"/>
  <c r="G47" i="13"/>
  <c r="H47" i="13"/>
  <c r="H48" i="13"/>
  <c r="G48" i="13"/>
  <c r="B48" i="13"/>
  <c r="J48" i="13" s="1"/>
  <c r="G49" i="13"/>
  <c r="H49" i="13"/>
  <c r="G50" i="13"/>
  <c r="B50" i="13"/>
  <c r="I50" i="13" s="1"/>
  <c r="G51" i="13"/>
  <c r="B51" i="13"/>
  <c r="I51" i="13" s="1"/>
  <c r="B52" i="13"/>
  <c r="I52" i="13" s="1"/>
  <c r="G52" i="13"/>
  <c r="B53" i="13"/>
  <c r="I53" i="13" s="1"/>
  <c r="G53" i="13"/>
  <c r="G54" i="13"/>
  <c r="B54" i="13"/>
  <c r="I54" i="13" s="1"/>
  <c r="L25" i="13"/>
  <c r="L39" i="13"/>
  <c r="L34" i="13"/>
  <c r="L30" i="13"/>
  <c r="L31" i="13"/>
  <c r="L42" i="13"/>
  <c r="B33" i="13"/>
  <c r="I33" i="13" s="1"/>
  <c r="B38" i="13"/>
  <c r="I38" i="13" s="1"/>
  <c r="L29" i="13"/>
  <c r="L35" i="13"/>
  <c r="L28" i="13"/>
  <c r="L32" i="13"/>
  <c r="L33" i="13"/>
  <c r="L27" i="13"/>
  <c r="L22" i="13"/>
  <c r="G45" i="6"/>
  <c r="H45" i="6" s="1"/>
  <c r="B43" i="13"/>
  <c r="I43" i="13" s="1"/>
  <c r="B23" i="13"/>
  <c r="I23" i="13" s="1"/>
  <c r="G24" i="6"/>
  <c r="H24" i="6" s="1"/>
  <c r="G40" i="6"/>
  <c r="H40" i="6" s="1"/>
  <c r="BO40" i="6" s="1"/>
  <c r="B39" i="13"/>
  <c r="I39" i="13" s="1"/>
  <c r="L43" i="13"/>
  <c r="L44" i="13"/>
  <c r="L40" i="13"/>
  <c r="L21" i="13"/>
  <c r="L19" i="13"/>
  <c r="L17" i="13"/>
  <c r="L36" i="13"/>
  <c r="L46" i="13"/>
  <c r="L24" i="13"/>
  <c r="L45" i="13"/>
  <c r="L48" i="13"/>
  <c r="L18" i="13"/>
  <c r="L20" i="13"/>
  <c r="L37" i="13"/>
  <c r="L49" i="13"/>
  <c r="L26" i="13"/>
  <c r="L41" i="13"/>
  <c r="L47" i="13"/>
  <c r="L23" i="13"/>
  <c r="G19" i="6"/>
  <c r="H19" i="6"/>
  <c r="B18" i="13"/>
  <c r="J18" i="13" s="1"/>
  <c r="G23" i="6"/>
  <c r="H23" i="6"/>
  <c r="B22" i="13"/>
  <c r="I22" i="13" s="1"/>
  <c r="G28" i="6"/>
  <c r="H28" i="6" s="1"/>
  <c r="B27" i="13"/>
  <c r="I27" i="13" s="1"/>
  <c r="Z57" i="13"/>
  <c r="T57" i="13"/>
  <c r="AX57" i="13"/>
  <c r="BD57" i="13"/>
  <c r="AF57" i="13"/>
  <c r="AR57" i="13"/>
  <c r="Q19" i="13"/>
  <c r="Z28" i="13"/>
  <c r="Z44" i="13"/>
  <c r="DW19" i="6"/>
  <c r="EU19" i="6"/>
  <c r="AK40" i="13"/>
  <c r="Z21" i="13"/>
  <c r="Z30" i="13"/>
  <c r="Z49" i="13"/>
  <c r="Z23" i="13"/>
  <c r="Z32" i="13"/>
  <c r="Z43" i="13"/>
  <c r="BG25" i="13"/>
  <c r="Z18" i="13"/>
  <c r="DM19" i="6"/>
  <c r="EK19" i="6"/>
  <c r="AK38" i="13"/>
  <c r="Z25" i="13"/>
  <c r="Z36" i="13"/>
  <c r="Z47" i="13"/>
  <c r="BG27" i="13"/>
  <c r="AK45" i="13"/>
  <c r="Z17" i="13"/>
  <c r="Z27" i="13"/>
  <c r="Z42" i="13"/>
  <c r="Z54" i="13"/>
  <c r="Z29" i="13"/>
  <c r="Z45" i="13"/>
  <c r="Z46" i="13"/>
  <c r="EB19" i="6"/>
  <c r="EZ19" i="6"/>
  <c r="Q43" i="13"/>
  <c r="AK52" i="13"/>
  <c r="Z40" i="13"/>
  <c r="Z31" i="13"/>
  <c r="Z48" i="13"/>
  <c r="Z19" i="13"/>
  <c r="Z38" i="13"/>
  <c r="Z33" i="13"/>
  <c r="Z50" i="13"/>
  <c r="EP19" i="6"/>
  <c r="Z20" i="13"/>
  <c r="Z35" i="13"/>
  <c r="Z52" i="13"/>
  <c r="Q30" i="13"/>
  <c r="Q40" i="13"/>
  <c r="Z22" i="13"/>
  <c r="Z37" i="13"/>
  <c r="Z51" i="13"/>
  <c r="AR58" i="13"/>
  <c r="Z24" i="13"/>
  <c r="Z39" i="13"/>
  <c r="Z53" i="13"/>
  <c r="B26" i="13"/>
  <c r="I26" i="13" s="1"/>
  <c r="BA17" i="13"/>
  <c r="BA39" i="13"/>
  <c r="BA49" i="13"/>
  <c r="AI34" i="13"/>
  <c r="AI44" i="13"/>
  <c r="AR26" i="13"/>
  <c r="AR46" i="13"/>
  <c r="AR48" i="13"/>
  <c r="BA42" i="13"/>
  <c r="BA46" i="13"/>
  <c r="AI28" i="13"/>
  <c r="AI36" i="13"/>
  <c r="AI48" i="13"/>
  <c r="AR28" i="13"/>
  <c r="AR30" i="13"/>
  <c r="AR1" i="13"/>
  <c r="BA21" i="13"/>
  <c r="AR18" i="13"/>
  <c r="BA20" i="13"/>
  <c r="BA47" i="13"/>
  <c r="BA48" i="13"/>
  <c r="AI38" i="13"/>
  <c r="AI45" i="13"/>
  <c r="AR31" i="13"/>
  <c r="AR32" i="13"/>
  <c r="AR45" i="13"/>
  <c r="BA27" i="13"/>
  <c r="BA23" i="13"/>
  <c r="BA22" i="13"/>
  <c r="BA30" i="13"/>
  <c r="BA51" i="13"/>
  <c r="AI40" i="13"/>
  <c r="AI47" i="13"/>
  <c r="AR19" i="13"/>
  <c r="AR33" i="13"/>
  <c r="AR34" i="13"/>
  <c r="AR47" i="13"/>
  <c r="AI17" i="13"/>
  <c r="BA24" i="13"/>
  <c r="BA32" i="13"/>
  <c r="BA53" i="13"/>
  <c r="AI21" i="13"/>
  <c r="AI41" i="13"/>
  <c r="AI49" i="13"/>
  <c r="AR17" i="13"/>
  <c r="AR39" i="13"/>
  <c r="AR36" i="13"/>
  <c r="AR49" i="13"/>
  <c r="B35" i="13"/>
  <c r="I35" i="13" s="1"/>
  <c r="BA26" i="13"/>
  <c r="BA34" i="13"/>
  <c r="BA1" i="13"/>
  <c r="AI23" i="13"/>
  <c r="AI46" i="13"/>
  <c r="AI52" i="13"/>
  <c r="AR21" i="13"/>
  <c r="AR38" i="13"/>
  <c r="AR53" i="13"/>
  <c r="AI22" i="13"/>
  <c r="AR35" i="13"/>
  <c r="BA25" i="13"/>
  <c r="BA28" i="13"/>
  <c r="BA36" i="13"/>
  <c r="BA50" i="13"/>
  <c r="AI20" i="13"/>
  <c r="AI25" i="13"/>
  <c r="AI31" i="13"/>
  <c r="AI54" i="13"/>
  <c r="AR23" i="13"/>
  <c r="AR40" i="13"/>
  <c r="AR52" i="13"/>
  <c r="BA19" i="13"/>
  <c r="AI18" i="13"/>
  <c r="BA31" i="13"/>
  <c r="BA38" i="13"/>
  <c r="BA52" i="13"/>
  <c r="AI27" i="13"/>
  <c r="AI33" i="13"/>
  <c r="AI51" i="13"/>
  <c r="AR25" i="13"/>
  <c r="AR51" i="13"/>
  <c r="AR54" i="13"/>
  <c r="AI32" i="13"/>
  <c r="BA44" i="13"/>
  <c r="BA40" i="13"/>
  <c r="BA54" i="13"/>
  <c r="AI29" i="13"/>
  <c r="AI35" i="13"/>
  <c r="AI53" i="13"/>
  <c r="AR27" i="13"/>
  <c r="AR41" i="13"/>
  <c r="AI19" i="13"/>
  <c r="AI24" i="13"/>
  <c r="BA33" i="13"/>
  <c r="BA41" i="13"/>
  <c r="AI30" i="13"/>
  <c r="AI37" i="13"/>
  <c r="AI1" i="13"/>
  <c r="AR20" i="13"/>
  <c r="AR29" i="13"/>
  <c r="AR50" i="13"/>
  <c r="BA29" i="13"/>
  <c r="BA35" i="13"/>
  <c r="BA43" i="13"/>
  <c r="AI43" i="13"/>
  <c r="AI39" i="13"/>
  <c r="AR22" i="13"/>
  <c r="AR37" i="13"/>
  <c r="AX58" i="13"/>
  <c r="T58" i="13"/>
  <c r="DM1" i="6"/>
  <c r="EC1" i="6"/>
  <c r="ES1" i="6"/>
  <c r="FH1" i="6"/>
  <c r="A36" i="18"/>
  <c r="A37" i="18" s="1"/>
  <c r="J37" i="18" s="1"/>
  <c r="U21" i="13"/>
  <c r="AQ18" i="13"/>
  <c r="AQ26" i="13"/>
  <c r="BB49" i="13"/>
  <c r="U24" i="13"/>
  <c r="U32" i="13"/>
  <c r="U53" i="13"/>
  <c r="AQ37" i="13"/>
  <c r="U18" i="13"/>
  <c r="AQ27" i="13"/>
  <c r="U33" i="13"/>
  <c r="U26" i="13"/>
  <c r="U34" i="13"/>
  <c r="U1" i="13"/>
  <c r="AQ39" i="13"/>
  <c r="BB52" i="13"/>
  <c r="AQ34" i="13"/>
  <c r="AG37" i="13"/>
  <c r="U28" i="13"/>
  <c r="U36" i="13"/>
  <c r="U52" i="13"/>
  <c r="AQ48" i="13"/>
  <c r="AG25" i="13"/>
  <c r="B25" i="13"/>
  <c r="I25" i="13" s="1"/>
  <c r="AQ20" i="13"/>
  <c r="AQ41" i="13"/>
  <c r="U30" i="13"/>
  <c r="U38" i="13"/>
  <c r="U54" i="13"/>
  <c r="AQ45" i="13"/>
  <c r="AQ25" i="13"/>
  <c r="AQ35" i="13"/>
  <c r="AQ28" i="13"/>
  <c r="U31" i="13"/>
  <c r="U40" i="13"/>
  <c r="AQ21" i="13"/>
  <c r="AQ52" i="13"/>
  <c r="AQ17" i="13"/>
  <c r="P28" i="16"/>
  <c r="BB50" i="13"/>
  <c r="AQ43" i="13"/>
  <c r="AQ44" i="13"/>
  <c r="U44" i="13"/>
  <c r="U43" i="13"/>
  <c r="AQ23" i="13"/>
  <c r="AQ54" i="13"/>
  <c r="AQ40" i="13"/>
  <c r="AQ49" i="13"/>
  <c r="AQ32" i="13"/>
  <c r="AQ19" i="13"/>
  <c r="U35" i="13"/>
  <c r="U45" i="13"/>
  <c r="AQ29" i="13"/>
  <c r="AQ1" i="13"/>
  <c r="U27" i="13"/>
  <c r="BB18" i="13"/>
  <c r="AQ33" i="13"/>
  <c r="AQ53" i="13"/>
  <c r="U23" i="13"/>
  <c r="U17" i="13"/>
  <c r="U37" i="13"/>
  <c r="U49" i="13"/>
  <c r="AQ30" i="13"/>
  <c r="BB20" i="13"/>
  <c r="AQ42" i="13"/>
  <c r="AQ24" i="13"/>
  <c r="U25" i="13"/>
  <c r="U19" i="13"/>
  <c r="U39" i="13"/>
  <c r="U46" i="13"/>
  <c r="AQ36" i="13"/>
  <c r="AQ47" i="13"/>
  <c r="AQ46" i="13"/>
  <c r="U41" i="13"/>
  <c r="U48" i="13"/>
  <c r="AQ38" i="13"/>
  <c r="B41" i="13"/>
  <c r="I41" i="13" s="1"/>
  <c r="B28" i="13"/>
  <c r="I28" i="13" s="1"/>
  <c r="AQ51" i="13"/>
  <c r="U20" i="13"/>
  <c r="U42" i="13"/>
  <c r="U50" i="13"/>
  <c r="J35" i="18"/>
  <c r="Q46" i="13"/>
  <c r="Q33" i="13"/>
  <c r="BG42" i="13"/>
  <c r="BG19" i="13"/>
  <c r="Q38" i="13"/>
  <c r="Q21" i="13"/>
  <c r="Q53" i="13"/>
  <c r="BG18" i="13"/>
  <c r="Q48" i="13"/>
  <c r="BG29" i="13"/>
  <c r="Q45" i="13"/>
  <c r="BG52" i="13"/>
  <c r="AB22" i="13"/>
  <c r="G21" i="6"/>
  <c r="H21" i="6" s="1"/>
  <c r="P21" i="16"/>
  <c r="Q37" i="13"/>
  <c r="Q47" i="13"/>
  <c r="BG31" i="13"/>
  <c r="P26" i="16"/>
  <c r="P24" i="16"/>
  <c r="BG49" i="13"/>
  <c r="BG48" i="13"/>
  <c r="BG44" i="13"/>
  <c r="Q17" i="13"/>
  <c r="BG46" i="13"/>
  <c r="P18" i="16"/>
  <c r="P29" i="16"/>
  <c r="P30" i="16"/>
  <c r="P23" i="16"/>
  <c r="P15" i="16"/>
  <c r="P31" i="16"/>
  <c r="BG40" i="13"/>
  <c r="BG34" i="13"/>
  <c r="BG30" i="13"/>
  <c r="Q42" i="13"/>
  <c r="Q26" i="13"/>
  <c r="BG24" i="13"/>
  <c r="AL27" i="13"/>
  <c r="P32" i="16"/>
  <c r="P20" i="16"/>
  <c r="Q49" i="13"/>
  <c r="BG26" i="13"/>
  <c r="BG45" i="13"/>
  <c r="Q51" i="13"/>
  <c r="Q50" i="13"/>
  <c r="Q18" i="13"/>
  <c r="Q41" i="13"/>
  <c r="AL49" i="13"/>
  <c r="P22" i="16"/>
  <c r="P17" i="16"/>
  <c r="P33" i="16"/>
  <c r="P27" i="16"/>
  <c r="Q1" i="13"/>
  <c r="BG36" i="13"/>
  <c r="Q22" i="13"/>
  <c r="Q20" i="13"/>
  <c r="Q39" i="13"/>
  <c r="BG17" i="13"/>
  <c r="BG54" i="13"/>
  <c r="AL24" i="13"/>
  <c r="P19" i="16"/>
  <c r="BG50" i="13"/>
  <c r="BG20" i="13"/>
  <c r="BG22" i="13"/>
  <c r="Q32" i="13"/>
  <c r="Q52" i="13"/>
  <c r="Q29" i="13"/>
  <c r="Q23" i="13"/>
  <c r="BG51" i="13"/>
  <c r="BG33" i="13"/>
  <c r="P25" i="16"/>
  <c r="P16" i="16"/>
  <c r="BG41" i="13"/>
  <c r="BG28" i="13"/>
  <c r="BG47" i="13"/>
  <c r="Q25" i="13"/>
  <c r="Q28" i="13"/>
  <c r="Q31" i="13"/>
  <c r="Q34" i="13"/>
  <c r="BG35" i="13"/>
  <c r="BG21" i="13"/>
  <c r="AB36" i="13"/>
  <c r="BG43" i="13"/>
  <c r="BG38" i="13"/>
  <c r="Q24" i="13"/>
  <c r="BG1" i="13"/>
  <c r="BG53" i="13"/>
  <c r="BG23" i="13"/>
  <c r="Q44" i="13"/>
  <c r="Q27" i="13"/>
  <c r="Q54" i="13"/>
  <c r="BG39" i="13"/>
  <c r="BG37" i="13"/>
  <c r="Q36" i="13"/>
  <c r="AL43" i="13"/>
  <c r="F22" i="13"/>
  <c r="BO23" i="6"/>
  <c r="BN23" i="6"/>
  <c r="BM23" i="6"/>
  <c r="BM43" i="6"/>
  <c r="AC39" i="13"/>
  <c r="AL38" i="13"/>
  <c r="AL42" i="13"/>
  <c r="T40" i="13"/>
  <c r="T39" i="13"/>
  <c r="M41" i="13"/>
  <c r="M37" i="13"/>
  <c r="M38" i="13"/>
  <c r="M33" i="13"/>
  <c r="M20" i="13"/>
  <c r="AL29" i="13"/>
  <c r="AL52" i="13"/>
  <c r="BC38" i="13"/>
  <c r="BC45" i="13"/>
  <c r="AC42" i="13"/>
  <c r="BC20" i="13"/>
  <c r="DP18" i="6"/>
  <c r="EB18" i="6"/>
  <c r="EN18" i="6"/>
  <c r="EZ18" i="6"/>
  <c r="AC24" i="13"/>
  <c r="AC34" i="13"/>
  <c r="AL25" i="13"/>
  <c r="AL33" i="13"/>
  <c r="AL18" i="13"/>
  <c r="T42" i="13"/>
  <c r="T22" i="13"/>
  <c r="M29" i="13"/>
  <c r="AL36" i="13"/>
  <c r="AL50" i="13"/>
  <c r="BC40" i="13"/>
  <c r="BC47" i="13"/>
  <c r="AC36" i="13"/>
  <c r="BC30" i="13"/>
  <c r="DQ18" i="6"/>
  <c r="EC18" i="6"/>
  <c r="EO18" i="6"/>
  <c r="FA18" i="6"/>
  <c r="M27" i="13"/>
  <c r="AC31" i="13"/>
  <c r="AC43" i="13"/>
  <c r="AL30" i="13"/>
  <c r="AL40" i="13"/>
  <c r="T38" i="13"/>
  <c r="T47" i="13"/>
  <c r="T30" i="13"/>
  <c r="AL20" i="13"/>
  <c r="AL51" i="13"/>
  <c r="BC43" i="13"/>
  <c r="BC49" i="13"/>
  <c r="AC38" i="13"/>
  <c r="BC17" i="13"/>
  <c r="DR18" i="6"/>
  <c r="ED18" i="6"/>
  <c r="EP18" i="6"/>
  <c r="FB18" i="6"/>
  <c r="AC37" i="13"/>
  <c r="AC48" i="13"/>
  <c r="AL22" i="13"/>
  <c r="T31" i="13"/>
  <c r="T54" i="13"/>
  <c r="T21" i="13"/>
  <c r="M36" i="13"/>
  <c r="M32" i="13"/>
  <c r="M30" i="13"/>
  <c r="M17" i="13"/>
  <c r="AL17" i="13"/>
  <c r="AL26" i="13"/>
  <c r="AL1" i="13"/>
  <c r="BC41" i="13"/>
  <c r="BC48" i="13"/>
  <c r="BC50" i="13"/>
  <c r="AC45" i="13"/>
  <c r="DS18" i="6"/>
  <c r="EE18" i="6"/>
  <c r="EQ18" i="6"/>
  <c r="FC18" i="6"/>
  <c r="AC32" i="13"/>
  <c r="AC23" i="13"/>
  <c r="AU39" i="13"/>
  <c r="AC18" i="13"/>
  <c r="AL32" i="13"/>
  <c r="T18" i="13"/>
  <c r="T20" i="13"/>
  <c r="T29" i="13"/>
  <c r="M42" i="13"/>
  <c r="M31" i="13"/>
  <c r="AL28" i="13"/>
  <c r="BC21" i="13"/>
  <c r="BC31" i="13"/>
  <c r="BC52" i="13"/>
  <c r="AC49" i="13"/>
  <c r="BC28" i="13"/>
  <c r="T17" i="13"/>
  <c r="DT18" i="6"/>
  <c r="EF18" i="6"/>
  <c r="ER18" i="6"/>
  <c r="FD18" i="6"/>
  <c r="M35" i="13"/>
  <c r="AC40" i="13"/>
  <c r="T51" i="13"/>
  <c r="AU36" i="13"/>
  <c r="AL23" i="13"/>
  <c r="AU19" i="13"/>
  <c r="T28" i="13"/>
  <c r="T43" i="13"/>
  <c r="T24" i="13"/>
  <c r="AU38" i="13"/>
  <c r="M46" i="13"/>
  <c r="M45" i="13"/>
  <c r="AC27" i="13"/>
  <c r="AL44" i="13"/>
  <c r="BC23" i="13"/>
  <c r="BC33" i="13"/>
  <c r="BC54" i="13"/>
  <c r="AC19" i="13"/>
  <c r="AC20" i="13"/>
  <c r="AC50" i="13"/>
  <c r="DU18" i="6"/>
  <c r="EG18" i="6"/>
  <c r="ES18" i="6"/>
  <c r="FE18" i="6"/>
  <c r="AC46" i="13"/>
  <c r="T33" i="13"/>
  <c r="AL48" i="13"/>
  <c r="AU34" i="13"/>
  <c r="T19" i="13"/>
  <c r="T35" i="13"/>
  <c r="T36" i="13"/>
  <c r="T50" i="13"/>
  <c r="M39" i="13"/>
  <c r="M26" i="13"/>
  <c r="M25" i="13"/>
  <c r="M21" i="13"/>
  <c r="M18" i="13"/>
  <c r="AL31" i="13"/>
  <c r="BC25" i="13"/>
  <c r="BC35" i="13"/>
  <c r="BC51" i="13"/>
  <c r="AC17" i="13"/>
  <c r="AC22" i="13"/>
  <c r="AC51" i="13"/>
  <c r="DV18" i="6"/>
  <c r="EH18" i="6"/>
  <c r="ET18" i="6"/>
  <c r="FF18" i="6"/>
  <c r="AC53" i="13"/>
  <c r="AL45" i="13"/>
  <c r="T26" i="13"/>
  <c r="T27" i="13"/>
  <c r="T46" i="13"/>
  <c r="T52" i="13"/>
  <c r="M22" i="13"/>
  <c r="AL37" i="13"/>
  <c r="BC27" i="13"/>
  <c r="BC37" i="13"/>
  <c r="BC53" i="13"/>
  <c r="AC28" i="13"/>
  <c r="AC1" i="13"/>
  <c r="E17" i="13"/>
  <c r="DW18" i="6"/>
  <c r="EI18" i="6"/>
  <c r="EU18" i="6"/>
  <c r="FG18" i="6"/>
  <c r="AC54" i="13"/>
  <c r="AL47" i="13"/>
  <c r="T37" i="13"/>
  <c r="T34" i="13"/>
  <c r="T48" i="13"/>
  <c r="M44" i="13"/>
  <c r="M34" i="13"/>
  <c r="AL39" i="13"/>
  <c r="BC29" i="13"/>
  <c r="BC39" i="13"/>
  <c r="BC1" i="13"/>
  <c r="BC18" i="13"/>
  <c r="AC30" i="13"/>
  <c r="AC52" i="13"/>
  <c r="DX18" i="6"/>
  <c r="EJ18" i="6"/>
  <c r="EV18" i="6"/>
  <c r="FH18" i="6"/>
  <c r="M19" i="13"/>
  <c r="AC29" i="13"/>
  <c r="AU18" i="13"/>
  <c r="AL35" i="13"/>
  <c r="T53" i="13"/>
  <c r="AL53" i="13"/>
  <c r="T25" i="13"/>
  <c r="T45" i="13"/>
  <c r="T1" i="13"/>
  <c r="M43" i="13"/>
  <c r="M24" i="13"/>
  <c r="AL54" i="13"/>
  <c r="BC22" i="13"/>
  <c r="BC32" i="13"/>
  <c r="BC42" i="13"/>
  <c r="AC44" i="13"/>
  <c r="DM18" i="6"/>
  <c r="DY18" i="6"/>
  <c r="EK18" i="6"/>
  <c r="EW18" i="6"/>
  <c r="FI18" i="6"/>
  <c r="M40" i="13"/>
  <c r="M28" i="13"/>
  <c r="AC26" i="13"/>
  <c r="AL34" i="13"/>
  <c r="T23" i="13"/>
  <c r="AL46" i="13"/>
  <c r="T41" i="13"/>
  <c r="M48" i="13"/>
  <c r="AC33" i="13"/>
  <c r="AL19" i="13"/>
  <c r="AL21" i="13"/>
  <c r="BC19" i="13"/>
  <c r="BC34" i="13"/>
  <c r="BC44" i="13"/>
  <c r="AC21" i="13"/>
  <c r="AC35" i="13"/>
  <c r="DN18" i="6"/>
  <c r="DZ18" i="6"/>
  <c r="EL18" i="6"/>
  <c r="EX18" i="6"/>
  <c r="BO46" i="6"/>
  <c r="BN46" i="6"/>
  <c r="BM46" i="6"/>
  <c r="BN41" i="6"/>
  <c r="BO41" i="6"/>
  <c r="E52" i="6"/>
  <c r="H51" i="13" s="1"/>
  <c r="AG46" i="13"/>
  <c r="AG39" i="13"/>
  <c r="AG27" i="13"/>
  <c r="AG43" i="13"/>
  <c r="AG35" i="13"/>
  <c r="AG21" i="13"/>
  <c r="AG40" i="13"/>
  <c r="AG33" i="13"/>
  <c r="AG38" i="13"/>
  <c r="AG28" i="13"/>
  <c r="AG18" i="13"/>
  <c r="AG54" i="13"/>
  <c r="AG36" i="13"/>
  <c r="AG26" i="13"/>
  <c r="AG52" i="13"/>
  <c r="AG34" i="13"/>
  <c r="AG24" i="13"/>
  <c r="AG23" i="13"/>
  <c r="AG29" i="13"/>
  <c r="AG49" i="13"/>
  <c r="AG1" i="13"/>
  <c r="AG32" i="13"/>
  <c r="AG22" i="13"/>
  <c r="AG17" i="13"/>
  <c r="AG53" i="13"/>
  <c r="AG30" i="13"/>
  <c r="AG20" i="13"/>
  <c r="AG42" i="13"/>
  <c r="AG31" i="13"/>
  <c r="AG51" i="13"/>
  <c r="AG45" i="13"/>
  <c r="AG19" i="13"/>
  <c r="AG50" i="13"/>
  <c r="AG44" i="13"/>
  <c r="AG48" i="13"/>
  <c r="AG41" i="13"/>
  <c r="G50" i="6"/>
  <c r="H50" i="6" s="1"/>
  <c r="B49" i="13"/>
  <c r="I49" i="13" s="1"/>
  <c r="BI24" i="13"/>
  <c r="BI47" i="13"/>
  <c r="BI18" i="13"/>
  <c r="BI52" i="13"/>
  <c r="BI20" i="13"/>
  <c r="BI19" i="13"/>
  <c r="BI53" i="13"/>
  <c r="BI51" i="13"/>
  <c r="BI29" i="13"/>
  <c r="BI25" i="13"/>
  <c r="BI39" i="13"/>
  <c r="BI22" i="13"/>
  <c r="BI45" i="13"/>
  <c r="BI27" i="13"/>
  <c r="BI1" i="13"/>
  <c r="BI38" i="13"/>
  <c r="BI44" i="13"/>
  <c r="BI41" i="13"/>
  <c r="BI48" i="13"/>
  <c r="BI49" i="13"/>
  <c r="BI30" i="13"/>
  <c r="BI34" i="13"/>
  <c r="BI43" i="13"/>
  <c r="BI40" i="13"/>
  <c r="BI32" i="13"/>
  <c r="BI36" i="13"/>
  <c r="BI46" i="13"/>
  <c r="BI37" i="13"/>
  <c r="BI42" i="13"/>
  <c r="BI50" i="13"/>
  <c r="BI35" i="13"/>
  <c r="BI33" i="13"/>
  <c r="BI28" i="13"/>
  <c r="BI26" i="13"/>
  <c r="BB46" i="13"/>
  <c r="BB43" i="13"/>
  <c r="BB45" i="13"/>
  <c r="BB40" i="13"/>
  <c r="BB37" i="13"/>
  <c r="BB21" i="13"/>
  <c r="BB51" i="13"/>
  <c r="BB53" i="13"/>
  <c r="BB44" i="13"/>
  <c r="BB26" i="13"/>
  <c r="BB17" i="13"/>
  <c r="BB31" i="13"/>
  <c r="BB36" i="13"/>
  <c r="BB41" i="13"/>
  <c r="BB27" i="13"/>
  <c r="BB54" i="13"/>
  <c r="BB23" i="13"/>
  <c r="BB25" i="13"/>
  <c r="BB1" i="13"/>
  <c r="BB32" i="13"/>
  <c r="BB38" i="13"/>
  <c r="BB29" i="13"/>
  <c r="BB22" i="13"/>
  <c r="BB24" i="13"/>
  <c r="BB28" i="13"/>
  <c r="BB30" i="13"/>
  <c r="BB34" i="13"/>
  <c r="BB39" i="13"/>
  <c r="BB33" i="13"/>
  <c r="BB35" i="13"/>
  <c r="BB48" i="13"/>
  <c r="BB42" i="13"/>
  <c r="BB47" i="13"/>
  <c r="AN47" i="13"/>
  <c r="AN36" i="13"/>
  <c r="AN37" i="13"/>
  <c r="AN19" i="13"/>
  <c r="AN33" i="13"/>
  <c r="AN53" i="13"/>
  <c r="AN32" i="13"/>
  <c r="AN28" i="13"/>
  <c r="AN50" i="13"/>
  <c r="AN30" i="13"/>
  <c r="AN26" i="13"/>
  <c r="AN46" i="13"/>
  <c r="AN41" i="13"/>
  <c r="AN24" i="13"/>
  <c r="AN44" i="13"/>
  <c r="AN35" i="13"/>
  <c r="AN22" i="13"/>
  <c r="AN42" i="13"/>
  <c r="AN31" i="13"/>
  <c r="AN20" i="13"/>
  <c r="AN1" i="13"/>
  <c r="AN29" i="13"/>
  <c r="AN54" i="13"/>
  <c r="AN48" i="13"/>
  <c r="AN27" i="13"/>
  <c r="AN52" i="13"/>
  <c r="AN43" i="13"/>
  <c r="AN25" i="13"/>
  <c r="AN51" i="13"/>
  <c r="AN40" i="13"/>
  <c r="AN23" i="13"/>
  <c r="AN49" i="13"/>
  <c r="AN38" i="13"/>
  <c r="AN21" i="13"/>
  <c r="AN18" i="13"/>
  <c r="AN39" i="13"/>
  <c r="AU23" i="13"/>
  <c r="AU33" i="13"/>
  <c r="AU44" i="13"/>
  <c r="AU29" i="13"/>
  <c r="AU22" i="13"/>
  <c r="AU53" i="13"/>
  <c r="AU27" i="13"/>
  <c r="AU31" i="13"/>
  <c r="AU51" i="13"/>
  <c r="AU28" i="13"/>
  <c r="AU43" i="13"/>
  <c r="AU41" i="13"/>
  <c r="AU45" i="13"/>
  <c r="AU50" i="13"/>
  <c r="AU37" i="13"/>
  <c r="AU54" i="13"/>
  <c r="AU20" i="13"/>
  <c r="AU46" i="13"/>
  <c r="AU1" i="13"/>
  <c r="AU52" i="13"/>
  <c r="AU24" i="13"/>
  <c r="AU25" i="13"/>
  <c r="AU47" i="13"/>
  <c r="AU48" i="13"/>
  <c r="AU42" i="13"/>
  <c r="AU40" i="13"/>
  <c r="AU26" i="13"/>
  <c r="AU30" i="13"/>
  <c r="AU32" i="13"/>
  <c r="AU35" i="13"/>
  <c r="AU21" i="13"/>
  <c r="AU17" i="13"/>
  <c r="DV19" i="6"/>
  <c r="DP19" i="6"/>
  <c r="ED19" i="6"/>
  <c r="EI19" i="6"/>
  <c r="DY19" i="6"/>
  <c r="EN19" i="6"/>
  <c r="FB19" i="6"/>
  <c r="FG19" i="6"/>
  <c r="EW19" i="6"/>
  <c r="DQ19" i="6"/>
  <c r="FI19" i="6"/>
  <c r="DN19" i="6"/>
  <c r="EC19" i="6"/>
  <c r="DT19" i="6"/>
  <c r="DZ19" i="6"/>
  <c r="EO19" i="6"/>
  <c r="EF19" i="6"/>
  <c r="DX19" i="6"/>
  <c r="EL19" i="6"/>
  <c r="DO19" i="6"/>
  <c r="FA19" i="6"/>
  <c r="DS19" i="6"/>
  <c r="ER19" i="6"/>
  <c r="E18" i="13"/>
  <c r="EJ19" i="6"/>
  <c r="EX19" i="6"/>
  <c r="EA19" i="6"/>
  <c r="EE19" i="6"/>
  <c r="FD19" i="6"/>
  <c r="DU19" i="6"/>
  <c r="FF19" i="6"/>
  <c r="EV19" i="6"/>
  <c r="FJ19" i="6"/>
  <c r="EM19" i="6"/>
  <c r="EQ19" i="6"/>
  <c r="EG19" i="6"/>
  <c r="ET19" i="6"/>
  <c r="FH19" i="6"/>
  <c r="EY19" i="6"/>
  <c r="FC19" i="6"/>
  <c r="ES19" i="6"/>
  <c r="EH19" i="6"/>
  <c r="DR19" i="6"/>
  <c r="FE19" i="6"/>
  <c r="AN34" i="13"/>
  <c r="N58" i="13"/>
  <c r="AM38" i="13"/>
  <c r="AM50" i="13"/>
  <c r="AF19" i="13"/>
  <c r="AF17" i="13"/>
  <c r="AF26" i="13"/>
  <c r="AF48" i="13"/>
  <c r="AF50" i="13"/>
  <c r="AL58" i="13"/>
  <c r="AM40" i="13"/>
  <c r="AM45" i="13"/>
  <c r="AM22" i="13"/>
  <c r="AF28" i="13"/>
  <c r="AF30" i="13"/>
  <c r="AF51" i="13"/>
  <c r="AM30" i="13"/>
  <c r="AF18" i="13"/>
  <c r="AM43" i="13"/>
  <c r="AM47" i="13"/>
  <c r="BA37" i="13"/>
  <c r="AF33" i="13"/>
  <c r="AF32" i="13"/>
  <c r="AF1" i="13"/>
  <c r="AM24" i="13"/>
  <c r="AM21" i="13"/>
  <c r="AM48" i="13"/>
  <c r="AM49" i="13"/>
  <c r="BA45" i="13"/>
  <c r="AF35" i="13"/>
  <c r="AF34" i="13"/>
  <c r="AF45" i="13"/>
  <c r="AM23" i="13"/>
  <c r="AM31" i="13"/>
  <c r="AM52" i="13"/>
  <c r="AM19" i="13"/>
  <c r="AF41" i="13"/>
  <c r="AF36" i="13"/>
  <c r="AF47" i="13"/>
  <c r="AM25" i="13"/>
  <c r="AM33" i="13"/>
  <c r="AM54" i="13"/>
  <c r="AF21" i="13"/>
  <c r="AF38" i="13"/>
  <c r="AF49" i="13"/>
  <c r="AM27" i="13"/>
  <c r="AM35" i="13"/>
  <c r="AM51" i="13"/>
  <c r="AM20" i="13"/>
  <c r="AF23" i="13"/>
  <c r="AF40" i="13"/>
  <c r="AF52" i="13"/>
  <c r="AM29" i="13"/>
  <c r="AM37" i="13"/>
  <c r="AM53" i="13"/>
  <c r="AM17" i="13"/>
  <c r="AF25" i="13"/>
  <c r="AF43" i="13"/>
  <c r="AF54" i="13"/>
  <c r="BD58" i="13"/>
  <c r="AM26" i="13"/>
  <c r="BH44" i="13"/>
  <c r="AM41" i="13"/>
  <c r="AM42" i="13"/>
  <c r="AF20" i="13"/>
  <c r="AF29" i="13"/>
  <c r="AF42" i="13"/>
  <c r="AM36" i="13"/>
  <c r="AF24" i="13"/>
  <c r="AF39" i="13"/>
  <c r="BM33" i="6" l="1"/>
  <c r="BO29" i="6"/>
  <c r="BO27" i="6"/>
  <c r="BN26" i="6"/>
  <c r="BM24" i="6"/>
  <c r="G48" i="6"/>
  <c r="H48" i="6" s="1"/>
  <c r="E50" i="13"/>
  <c r="F50" i="13" s="1"/>
  <c r="BO45" i="6"/>
  <c r="BN45" i="6"/>
  <c r="BM45" i="6"/>
  <c r="E51" i="6"/>
  <c r="H50" i="13" s="1"/>
  <c r="I18" i="13"/>
  <c r="BM44" i="6"/>
  <c r="BO44" i="6"/>
  <c r="B1" i="13"/>
  <c r="J1" i="13" s="1"/>
  <c r="BM35" i="6"/>
  <c r="M1" i="13"/>
  <c r="N1" i="13"/>
  <c r="L1" i="13"/>
  <c r="G1" i="13"/>
  <c r="E1" i="13"/>
  <c r="BM40" i="6"/>
  <c r="W14" i="13"/>
  <c r="BO38" i="6"/>
  <c r="BM37" i="6"/>
  <c r="BO35" i="6"/>
  <c r="J22" i="13"/>
  <c r="C14" i="19"/>
  <c r="D14" i="19" s="1"/>
  <c r="E14" i="19" s="1"/>
  <c r="B34" i="13"/>
  <c r="I34" i="13" s="1"/>
  <c r="BN29" i="6"/>
  <c r="BM29" i="6"/>
  <c r="BN35" i="6"/>
  <c r="BN33" i="6"/>
  <c r="BO33" i="6"/>
  <c r="BM28" i="6"/>
  <c r="BN34" i="6"/>
  <c r="BO34" i="6"/>
  <c r="BM34" i="6"/>
  <c r="AK14" i="13"/>
  <c r="BN27" i="6"/>
  <c r="BM27" i="6"/>
  <c r="AN14" i="13"/>
  <c r="BN40" i="6"/>
  <c r="BN31" i="6"/>
  <c r="BM31" i="6"/>
  <c r="F18" i="13"/>
  <c r="J45" i="13"/>
  <c r="I45" i="13"/>
  <c r="BH14" i="13"/>
  <c r="AR14" i="13"/>
  <c r="K53" i="6"/>
  <c r="L53" i="6" s="1"/>
  <c r="BM38" i="6"/>
  <c r="BN38" i="6"/>
  <c r="J36" i="18"/>
  <c r="F48" i="13"/>
  <c r="I48" i="13"/>
  <c r="BM25" i="6"/>
  <c r="BN25" i="6"/>
  <c r="BO25" i="6"/>
  <c r="T14" i="13"/>
  <c r="I40" i="13"/>
  <c r="BO22" i="6"/>
  <c r="X14" i="13"/>
  <c r="AS14" i="13"/>
  <c r="AF14" i="13"/>
  <c r="AV14" i="13"/>
  <c r="BM21" i="6"/>
  <c r="BN21" i="6"/>
  <c r="BO21" i="6"/>
  <c r="AD14" i="13"/>
  <c r="I1" i="13"/>
  <c r="BN37" i="6"/>
  <c r="BC14" i="13"/>
  <c r="AB14" i="13"/>
  <c r="BM20" i="6"/>
  <c r="BN20" i="6"/>
  <c r="BO20" i="6"/>
  <c r="R14" i="13"/>
  <c r="AO14" i="13"/>
  <c r="P14" i="13"/>
  <c r="Z14" i="13"/>
  <c r="S14" i="13"/>
  <c r="AA14" i="13"/>
  <c r="AQ14" i="13"/>
  <c r="AY14" i="13"/>
  <c r="AJ14" i="13"/>
  <c r="Y14" i="13"/>
  <c r="AZ14" i="13"/>
  <c r="AU14" i="13"/>
  <c r="AC14" i="13"/>
  <c r="BM26" i="6"/>
  <c r="BA14" i="13"/>
  <c r="Q14" i="13"/>
  <c r="AM14" i="13"/>
  <c r="AE14" i="13"/>
  <c r="DL23" i="6"/>
  <c r="BO37" i="6"/>
  <c r="BM22" i="6"/>
  <c r="BO26" i="6"/>
  <c r="BN44" i="6"/>
  <c r="BO31" i="6"/>
  <c r="DL18" i="6"/>
  <c r="F40" i="13"/>
  <c r="BN22" i="6"/>
  <c r="DL46" i="6"/>
  <c r="BO30" i="6"/>
  <c r="BM30" i="6"/>
  <c r="BN30" i="6"/>
  <c r="BO42" i="6"/>
  <c r="BN42" i="6"/>
  <c r="BM42" i="6"/>
  <c r="FH49" i="6"/>
  <c r="EO49" i="6"/>
  <c r="EM49" i="6"/>
  <c r="EN49" i="6"/>
  <c r="DN49" i="6"/>
  <c r="EP49" i="6"/>
  <c r="DP49" i="6"/>
  <c r="DY49" i="6"/>
  <c r="FB49" i="6"/>
  <c r="EH49" i="6"/>
  <c r="EW49" i="6"/>
  <c r="DZ49" i="6"/>
  <c r="EY49" i="6"/>
  <c r="EL49" i="6"/>
  <c r="EQ49" i="6"/>
  <c r="FA49" i="6"/>
  <c r="EG49" i="6"/>
  <c r="FI49" i="6"/>
  <c r="EE49" i="6"/>
  <c r="EI49" i="6"/>
  <c r="DV49" i="6"/>
  <c r="DQ49" i="6"/>
  <c r="ES49" i="6"/>
  <c r="FG49" i="6"/>
  <c r="DX49" i="6"/>
  <c r="DU49" i="6"/>
  <c r="EZ49" i="6"/>
  <c r="EC49" i="6"/>
  <c r="FD49" i="6"/>
  <c r="DW49" i="6"/>
  <c r="FJ49" i="6"/>
  <c r="EJ49" i="6"/>
  <c r="DM49" i="6"/>
  <c r="EA49" i="6"/>
  <c r="EK49" i="6"/>
  <c r="DO49" i="6"/>
  <c r="ET49" i="6"/>
  <c r="DT49" i="6"/>
  <c r="EV49" i="6"/>
  <c r="FC49" i="6"/>
  <c r="DS49" i="6"/>
  <c r="DR49" i="6"/>
  <c r="ED49" i="6"/>
  <c r="FE49" i="6"/>
  <c r="FF49" i="6"/>
  <c r="EX49" i="6"/>
  <c r="EF49" i="6"/>
  <c r="ER49" i="6"/>
  <c r="EB49" i="6"/>
  <c r="EU49" i="6"/>
  <c r="E48" i="13"/>
  <c r="AO31" i="13"/>
  <c r="AO1" i="13"/>
  <c r="AO41" i="13"/>
  <c r="AO44" i="13"/>
  <c r="AO22" i="13"/>
  <c r="AO25" i="13"/>
  <c r="AO29" i="13"/>
  <c r="AO53" i="13"/>
  <c r="AO40" i="13"/>
  <c r="AO39" i="13"/>
  <c r="AO20" i="13"/>
  <c r="AO51" i="13"/>
  <c r="AO38" i="13"/>
  <c r="AO37" i="13"/>
  <c r="AO45" i="13"/>
  <c r="AO27" i="13"/>
  <c r="AO21" i="13"/>
  <c r="AO50" i="13"/>
  <c r="AO36" i="13"/>
  <c r="AO35" i="13"/>
  <c r="AO42" i="13"/>
  <c r="AO48" i="13"/>
  <c r="AO34" i="13"/>
  <c r="AO33" i="13"/>
  <c r="AO23" i="13"/>
  <c r="AO46" i="13"/>
  <c r="AO32" i="13"/>
  <c r="AO28" i="13"/>
  <c r="AO17" i="13"/>
  <c r="AO54" i="13"/>
  <c r="AO47" i="13"/>
  <c r="AO30" i="13"/>
  <c r="AO26" i="13"/>
  <c r="AO19" i="13"/>
  <c r="AO52" i="13"/>
  <c r="AO43" i="13"/>
  <c r="AO49" i="13"/>
  <c r="AO24" i="13"/>
  <c r="AO18" i="13"/>
  <c r="S51" i="10"/>
  <c r="B16" i="19"/>
  <c r="C15" i="19"/>
  <c r="BN49" i="6"/>
  <c r="BM49" i="6"/>
  <c r="BO49" i="6"/>
  <c r="DS41" i="6"/>
  <c r="FA41" i="6"/>
  <c r="EJ41" i="6"/>
  <c r="FG41" i="6"/>
  <c r="DT41" i="6"/>
  <c r="DY41" i="6"/>
  <c r="FB41" i="6"/>
  <c r="EW41" i="6"/>
  <c r="EV41" i="6"/>
  <c r="DZ41" i="6"/>
  <c r="EL41" i="6"/>
  <c r="EU41" i="6"/>
  <c r="DP41" i="6"/>
  <c r="FF41" i="6"/>
  <c r="DN41" i="6"/>
  <c r="DU41" i="6"/>
  <c r="DV41" i="6"/>
  <c r="EE41" i="6"/>
  <c r="FE41" i="6"/>
  <c r="EN41" i="6"/>
  <c r="EM41" i="6"/>
  <c r="EB41" i="6"/>
  <c r="ER41" i="6"/>
  <c r="DO41" i="6"/>
  <c r="EK41" i="6"/>
  <c r="EA41" i="6"/>
  <c r="FJ41" i="6"/>
  <c r="ED41" i="6"/>
  <c r="EF41" i="6"/>
  <c r="FI41" i="6"/>
  <c r="FD41" i="6"/>
  <c r="EX41" i="6"/>
  <c r="EG41" i="6"/>
  <c r="EO41" i="6"/>
  <c r="DW41" i="6"/>
  <c r="EP41" i="6"/>
  <c r="EQ41" i="6"/>
  <c r="EY41" i="6"/>
  <c r="DX41" i="6"/>
  <c r="EH41" i="6"/>
  <c r="FH41" i="6"/>
  <c r="DQ41" i="6"/>
  <c r="ET41" i="6"/>
  <c r="ES41" i="6"/>
  <c r="FC41" i="6"/>
  <c r="E40" i="13"/>
  <c r="EZ41" i="6"/>
  <c r="EI41" i="6"/>
  <c r="EC41" i="6"/>
  <c r="DR41" i="6"/>
  <c r="DM41" i="6"/>
  <c r="B42" i="10"/>
  <c r="DL19" i="6"/>
  <c r="AA49" i="8"/>
  <c r="BG14" i="13"/>
  <c r="AP14" i="13"/>
  <c r="AI14" i="13"/>
  <c r="J15" i="16"/>
  <c r="BN36" i="6"/>
  <c r="BM36" i="6"/>
  <c r="BO36" i="6"/>
  <c r="BM39" i="6"/>
  <c r="BN39" i="6"/>
  <c r="BO39" i="6"/>
  <c r="F20" i="13"/>
  <c r="BM50" i="6"/>
  <c r="BN50" i="6"/>
  <c r="BO50" i="6"/>
  <c r="BO24" i="6"/>
  <c r="BN24" i="6"/>
  <c r="O14" i="13"/>
  <c r="AG14" i="13"/>
  <c r="AW14" i="13"/>
  <c r="BE14" i="13"/>
  <c r="BI14" i="13"/>
  <c r="X23" i="13"/>
  <c r="X44" i="13"/>
  <c r="X53" i="13"/>
  <c r="X49" i="13"/>
  <c r="X41" i="13"/>
  <c r="X33" i="13"/>
  <c r="X1" i="13"/>
  <c r="X42" i="13"/>
  <c r="X50" i="13"/>
  <c r="X54" i="13"/>
  <c r="X24" i="13"/>
  <c r="X34" i="13"/>
  <c r="X40" i="13"/>
  <c r="X48" i="13"/>
  <c r="X47" i="13"/>
  <c r="X18" i="13"/>
  <c r="X29" i="13"/>
  <c r="X32" i="13"/>
  <c r="X38" i="13"/>
  <c r="X46" i="13"/>
  <c r="X17" i="13"/>
  <c r="X21" i="13"/>
  <c r="X27" i="13"/>
  <c r="X35" i="13"/>
  <c r="X43" i="13"/>
  <c r="X30" i="13"/>
  <c r="X37" i="13"/>
  <c r="X25" i="13"/>
  <c r="X36" i="13"/>
  <c r="X19" i="13"/>
  <c r="X52" i="13"/>
  <c r="X22" i="13"/>
  <c r="X28" i="13"/>
  <c r="X39" i="13"/>
  <c r="L52" i="6"/>
  <c r="E51" i="13"/>
  <c r="F51" i="13" s="1"/>
  <c r="AH14" i="13"/>
  <c r="AL14" i="13"/>
  <c r="AT14" i="13"/>
  <c r="AX14" i="13"/>
  <c r="BB14" i="13"/>
  <c r="BF14" i="13"/>
  <c r="BO28" i="6"/>
  <c r="BN28" i="6"/>
  <c r="BM19" i="6"/>
  <c r="BO19" i="6"/>
  <c r="BN19" i="6"/>
  <c r="DL1" i="6"/>
  <c r="V14" i="13"/>
  <c r="BO1" i="6"/>
  <c r="BM1" i="6"/>
  <c r="BN1" i="6"/>
  <c r="AK51" i="13"/>
  <c r="AK20" i="13"/>
  <c r="AK22" i="13"/>
  <c r="AK53" i="13"/>
  <c r="AK49" i="13"/>
  <c r="AK21" i="13"/>
  <c r="AK42" i="13"/>
  <c r="AK41" i="13"/>
  <c r="AK34" i="13"/>
  <c r="AK33" i="13"/>
  <c r="AK24" i="13"/>
  <c r="AK54" i="13"/>
  <c r="AK46" i="13"/>
  <c r="AK31" i="13"/>
  <c r="AK17" i="13"/>
  <c r="AK18" i="13"/>
  <c r="AK43" i="13"/>
  <c r="AK25" i="13"/>
  <c r="AK32" i="13"/>
  <c r="AK19" i="13"/>
  <c r="AK30" i="13"/>
  <c r="AK27" i="13"/>
  <c r="AK47" i="13"/>
  <c r="AK23" i="13"/>
  <c r="AK29" i="13"/>
  <c r="AK44" i="13"/>
  <c r="AK1" i="13"/>
  <c r="AK28" i="13"/>
  <c r="AK37" i="13"/>
  <c r="AK39" i="13"/>
  <c r="AK26" i="13"/>
  <c r="AK35" i="13"/>
  <c r="AK50" i="13"/>
  <c r="AK36" i="13"/>
  <c r="AK48" i="13"/>
  <c r="K54" i="6"/>
  <c r="A38" i="18"/>
  <c r="AX43" i="13"/>
  <c r="AX49" i="13"/>
  <c r="AX30" i="13"/>
  <c r="AX17" i="13"/>
  <c r="AX24" i="13"/>
  <c r="AX54" i="13"/>
  <c r="AX42" i="13"/>
  <c r="AX29" i="13"/>
  <c r="AX18" i="13"/>
  <c r="AX36" i="13"/>
  <c r="AX50" i="13"/>
  <c r="AX32" i="13"/>
  <c r="AX27" i="13"/>
  <c r="AX38" i="13"/>
  <c r="AX1" i="13"/>
  <c r="AX25" i="13"/>
  <c r="AX53" i="13"/>
  <c r="AX45" i="13"/>
  <c r="AX28" i="13"/>
  <c r="AX23" i="13"/>
  <c r="AX46" i="13"/>
  <c r="AX51" i="13"/>
  <c r="AX39" i="13"/>
  <c r="AX26" i="13"/>
  <c r="AX21" i="13"/>
  <c r="AX41" i="13"/>
  <c r="AX48" i="13"/>
  <c r="AX37" i="13"/>
  <c r="AX22" i="13"/>
  <c r="AX44" i="13"/>
  <c r="AX52" i="13"/>
  <c r="AX35" i="13"/>
  <c r="AX20" i="13"/>
  <c r="AX33" i="13"/>
  <c r="BO32" i="6"/>
  <c r="BN32" i="6"/>
  <c r="BM32" i="6"/>
  <c r="G18" i="6"/>
  <c r="H18" i="6" s="1"/>
  <c r="C15" i="6"/>
  <c r="B17" i="13"/>
  <c r="BD14" i="13"/>
  <c r="U14" i="13"/>
  <c r="G47" i="6"/>
  <c r="H47" i="6" s="1"/>
  <c r="B46" i="13"/>
  <c r="BO43" i="6"/>
  <c r="BN43" i="6"/>
  <c r="AB54" i="13"/>
  <c r="AB29" i="13"/>
  <c r="AB24" i="13"/>
  <c r="AB41" i="13"/>
  <c r="AB53" i="13"/>
  <c r="AB21" i="13"/>
  <c r="AB51" i="13"/>
  <c r="AB33" i="13"/>
  <c r="AB34" i="13"/>
  <c r="AB38" i="13"/>
  <c r="AB23" i="13"/>
  <c r="AB42" i="13"/>
  <c r="AB18" i="13"/>
  <c r="AB49" i="13"/>
  <c r="AB52" i="13"/>
  <c r="AB40" i="13"/>
  <c r="AB50" i="13"/>
  <c r="AB26" i="13"/>
  <c r="AB30" i="13"/>
  <c r="AB31" i="13"/>
  <c r="AB25" i="13"/>
  <c r="AB35" i="13"/>
  <c r="AB20" i="13"/>
  <c r="AB37" i="13"/>
  <c r="AB28" i="13"/>
  <c r="AB46" i="13"/>
  <c r="AB32" i="13"/>
  <c r="AB17" i="13"/>
  <c r="AB27" i="13"/>
  <c r="AB44" i="13"/>
  <c r="AB43" i="13"/>
  <c r="AB45" i="13"/>
  <c r="AB47" i="13"/>
  <c r="AB1" i="13"/>
  <c r="AB19" i="13"/>
  <c r="AB48" i="13"/>
  <c r="AB39" i="13"/>
  <c r="BM48" i="6" l="1"/>
  <c r="BO48" i="6"/>
  <c r="BN48" i="6"/>
  <c r="F1" i="13"/>
  <c r="E53" i="6"/>
  <c r="H52" i="13" s="1"/>
  <c r="E52" i="13"/>
  <c r="F52" i="13" s="1"/>
  <c r="J47" i="13"/>
  <c r="J44" i="13"/>
  <c r="J35" i="13"/>
  <c r="EF22" i="6"/>
  <c r="FE22" i="6"/>
  <c r="ER22" i="6"/>
  <c r="EJ22" i="6"/>
  <c r="EH22" i="6"/>
  <c r="EA22" i="6"/>
  <c r="FI22" i="6"/>
  <c r="DW22" i="6"/>
  <c r="DZ22" i="6"/>
  <c r="FG22" i="6"/>
  <c r="EC22" i="6"/>
  <c r="DS22" i="6"/>
  <c r="FJ22" i="6"/>
  <c r="FA22" i="6"/>
  <c r="DM22" i="6"/>
  <c r="DR22" i="6"/>
  <c r="DT22" i="6"/>
  <c r="ET22" i="6"/>
  <c r="ED22" i="6"/>
  <c r="DP22" i="6"/>
  <c r="EP22" i="6"/>
  <c r="EB22" i="6"/>
  <c r="DU22" i="6"/>
  <c r="DQ22" i="6"/>
  <c r="EO22" i="6"/>
  <c r="FF22" i="6"/>
  <c r="DO22" i="6"/>
  <c r="EX22" i="6"/>
  <c r="EW22" i="6"/>
  <c r="EZ22" i="6"/>
  <c r="ES22" i="6"/>
  <c r="DX22" i="6"/>
  <c r="EM22" i="6"/>
  <c r="EL22" i="6"/>
  <c r="FC22" i="6"/>
  <c r="DV22" i="6"/>
  <c r="EE22" i="6"/>
  <c r="EU22" i="6"/>
  <c r="EG22" i="6"/>
  <c r="EQ22" i="6"/>
  <c r="EK22" i="6"/>
  <c r="DN22" i="6"/>
  <c r="EI22" i="6"/>
  <c r="DY22" i="6"/>
  <c r="FB22" i="6"/>
  <c r="EY22" i="6"/>
  <c r="E21" i="13"/>
  <c r="F21" i="13" s="1"/>
  <c r="FD22" i="6"/>
  <c r="FH22" i="6"/>
  <c r="EV22" i="6"/>
  <c r="EN22" i="6"/>
  <c r="J31" i="13"/>
  <c r="EV20" i="6"/>
  <c r="E19" i="13"/>
  <c r="F19" i="13" s="1"/>
  <c r="DQ20" i="6"/>
  <c r="ET20" i="6"/>
  <c r="ER20" i="6"/>
  <c r="FH20" i="6"/>
  <c r="DM20" i="6"/>
  <c r="FI20" i="6"/>
  <c r="FB20" i="6"/>
  <c r="EW20" i="6"/>
  <c r="EX20" i="6"/>
  <c r="ED20" i="6"/>
  <c r="DW20" i="6"/>
  <c r="FJ20" i="6"/>
  <c r="EY20" i="6"/>
  <c r="EA20" i="6"/>
  <c r="FE20" i="6"/>
  <c r="FG20" i="6"/>
  <c r="EK20" i="6"/>
  <c r="DO20" i="6"/>
  <c r="DU20" i="6"/>
  <c r="EB20" i="6"/>
  <c r="EL20" i="6"/>
  <c r="EG20" i="6"/>
  <c r="EE20" i="6"/>
  <c r="EI20" i="6"/>
  <c r="EU20" i="6"/>
  <c r="DX20" i="6"/>
  <c r="DS20" i="6"/>
  <c r="FD20" i="6"/>
  <c r="ES20" i="6"/>
  <c r="DY20" i="6"/>
  <c r="EQ20" i="6"/>
  <c r="EO20" i="6"/>
  <c r="EN20" i="6"/>
  <c r="FC20" i="6"/>
  <c r="EH20" i="6"/>
  <c r="FF20" i="6"/>
  <c r="DV20" i="6"/>
  <c r="DP20" i="6"/>
  <c r="DT20" i="6"/>
  <c r="DN20" i="6"/>
  <c r="DR20" i="6"/>
  <c r="EZ20" i="6"/>
  <c r="DZ20" i="6"/>
  <c r="EM20" i="6"/>
  <c r="EJ20" i="6"/>
  <c r="EF20" i="6"/>
  <c r="FA20" i="6"/>
  <c r="EC20" i="6"/>
  <c r="EP20" i="6"/>
  <c r="DP24" i="6"/>
  <c r="EW24" i="6"/>
  <c r="EA24" i="6"/>
  <c r="EF24" i="6"/>
  <c r="FC24" i="6"/>
  <c r="ES24" i="6"/>
  <c r="E23" i="13"/>
  <c r="F23" i="13" s="1"/>
  <c r="DU24" i="6"/>
  <c r="EL24" i="6"/>
  <c r="EK24" i="6"/>
  <c r="EN24" i="6"/>
  <c r="EM24" i="6"/>
  <c r="EH24" i="6"/>
  <c r="EG24" i="6"/>
  <c r="DW24" i="6"/>
  <c r="FG24" i="6"/>
  <c r="FF24" i="6"/>
  <c r="EO24" i="6"/>
  <c r="EU24" i="6"/>
  <c r="EP24" i="6"/>
  <c r="DN24" i="6"/>
  <c r="DZ24" i="6"/>
  <c r="DY24" i="6"/>
  <c r="FB24" i="6"/>
  <c r="DO24" i="6"/>
  <c r="DR24" i="6"/>
  <c r="FD24" i="6"/>
  <c r="DQ24" i="6"/>
  <c r="ER24" i="6"/>
  <c r="DS24" i="6"/>
  <c r="EV24" i="6"/>
  <c r="DM24" i="6"/>
  <c r="FE24" i="6"/>
  <c r="ET24" i="6"/>
  <c r="DT24" i="6"/>
  <c r="EB24" i="6"/>
  <c r="EZ24" i="6"/>
  <c r="ED24" i="6"/>
  <c r="FJ24" i="6"/>
  <c r="EX24" i="6"/>
  <c r="FH24" i="6"/>
  <c r="EY24" i="6"/>
  <c r="DX24" i="6"/>
  <c r="DV24" i="6"/>
  <c r="EI24" i="6"/>
  <c r="EJ24" i="6"/>
  <c r="FI24" i="6"/>
  <c r="FA24" i="6"/>
  <c r="EQ24" i="6"/>
  <c r="EE24" i="6"/>
  <c r="EC24" i="6"/>
  <c r="J49" i="13"/>
  <c r="J37" i="13"/>
  <c r="J38" i="13"/>
  <c r="J24" i="13"/>
  <c r="J39" i="13"/>
  <c r="J20" i="13"/>
  <c r="J43" i="13"/>
  <c r="J33" i="13"/>
  <c r="J25" i="13"/>
  <c r="J30" i="13"/>
  <c r="J26" i="13"/>
  <c r="I17" i="13"/>
  <c r="J17" i="13"/>
  <c r="F17" i="13"/>
  <c r="J38" i="18"/>
  <c r="K55" i="6"/>
  <c r="A39" i="18"/>
  <c r="J28" i="13"/>
  <c r="J29" i="13"/>
  <c r="J23" i="13"/>
  <c r="B43" i="10"/>
  <c r="D15" i="19"/>
  <c r="E15" i="19" s="1"/>
  <c r="E53" i="13"/>
  <c r="F53" i="13" s="1"/>
  <c r="L54" i="6"/>
  <c r="E54" i="6"/>
  <c r="H53" i="13" s="1"/>
  <c r="J42" i="13"/>
  <c r="B17" i="19"/>
  <c r="C16" i="19"/>
  <c r="DL49" i="6"/>
  <c r="BO18" i="6"/>
  <c r="BM18" i="6"/>
  <c r="BN18" i="6"/>
  <c r="J27" i="13"/>
  <c r="DL41" i="6"/>
  <c r="W51" i="10"/>
  <c r="J32" i="13"/>
  <c r="J19" i="13"/>
  <c r="J21" i="13"/>
  <c r="I46" i="13"/>
  <c r="J46" i="13"/>
  <c r="J36" i="13"/>
  <c r="J41" i="13"/>
  <c r="BM47" i="6"/>
  <c r="BO47" i="6"/>
  <c r="BN47" i="6"/>
  <c r="J34" i="13"/>
  <c r="AE49" i="8"/>
  <c r="N14" i="13" l="1"/>
  <c r="ES26" i="6"/>
  <c r="EQ26" i="6"/>
  <c r="EO26" i="6"/>
  <c r="EM26" i="6"/>
  <c r="DN26" i="6"/>
  <c r="EJ26" i="6"/>
  <c r="EG26" i="6"/>
  <c r="EE26" i="6"/>
  <c r="EC26" i="6"/>
  <c r="EA26" i="6"/>
  <c r="FI26" i="6"/>
  <c r="DX26" i="6"/>
  <c r="FD26" i="6"/>
  <c r="ED26" i="6"/>
  <c r="EY26" i="6"/>
  <c r="EK26" i="6"/>
  <c r="DW26" i="6"/>
  <c r="ET26" i="6"/>
  <c r="DT26" i="6"/>
  <c r="DQ26" i="6"/>
  <c r="FJ26" i="6"/>
  <c r="FH26" i="6"/>
  <c r="FE26" i="6"/>
  <c r="DR26" i="6"/>
  <c r="EX26" i="6"/>
  <c r="EU26" i="6"/>
  <c r="ER26" i="6"/>
  <c r="EZ26" i="6"/>
  <c r="DZ26" i="6"/>
  <c r="EF26" i="6"/>
  <c r="EN26" i="6"/>
  <c r="EW26" i="6"/>
  <c r="EP26" i="6"/>
  <c r="DM26" i="6"/>
  <c r="FF26" i="6"/>
  <c r="FA26" i="6"/>
  <c r="EV26" i="6"/>
  <c r="EH26" i="6"/>
  <c r="EB26" i="6"/>
  <c r="FG26" i="6"/>
  <c r="DV26" i="6"/>
  <c r="DP26" i="6"/>
  <c r="EI26" i="6"/>
  <c r="DU26" i="6"/>
  <c r="DO26" i="6"/>
  <c r="FC26" i="6"/>
  <c r="E25" i="13"/>
  <c r="F25" i="13" s="1"/>
  <c r="DS26" i="6"/>
  <c r="EL26" i="6"/>
  <c r="FB26" i="6"/>
  <c r="DY26" i="6"/>
  <c r="EL27" i="6"/>
  <c r="DV27" i="6"/>
  <c r="FH27" i="6"/>
  <c r="ER27" i="6"/>
  <c r="DO27" i="6"/>
  <c r="FA27" i="6"/>
  <c r="ET27" i="6"/>
  <c r="DX27" i="6"/>
  <c r="EX27" i="6"/>
  <c r="EH27" i="6"/>
  <c r="DR27" i="6"/>
  <c r="EB27" i="6"/>
  <c r="FC27" i="6"/>
  <c r="EM27" i="6"/>
  <c r="EA27" i="6"/>
  <c r="EV27" i="6"/>
  <c r="DP27" i="6"/>
  <c r="EO27" i="6"/>
  <c r="DN27" i="6"/>
  <c r="DU27" i="6"/>
  <c r="EF27" i="6"/>
  <c r="E26" i="13"/>
  <c r="F26" i="13" s="1"/>
  <c r="EG27" i="6"/>
  <c r="DW27" i="6"/>
  <c r="FJ27" i="6"/>
  <c r="ES27" i="6"/>
  <c r="EP27" i="6"/>
  <c r="DS27" i="6"/>
  <c r="FB27" i="6"/>
  <c r="EU27" i="6"/>
  <c r="EC27" i="6"/>
  <c r="EJ27" i="6"/>
  <c r="FD27" i="6"/>
  <c r="EI27" i="6"/>
  <c r="FE27" i="6"/>
  <c r="EE27" i="6"/>
  <c r="FG27" i="6"/>
  <c r="DY27" i="6"/>
  <c r="DT27" i="6"/>
  <c r="EZ27" i="6"/>
  <c r="EN27" i="6"/>
  <c r="EQ27" i="6"/>
  <c r="DZ27" i="6"/>
  <c r="EW27" i="6"/>
  <c r="ED27" i="6"/>
  <c r="DQ27" i="6"/>
  <c r="EY27" i="6"/>
  <c r="FF27" i="6"/>
  <c r="FI27" i="6"/>
  <c r="EK27" i="6"/>
  <c r="DM27" i="6"/>
  <c r="DL22" i="6"/>
  <c r="DL24" i="6"/>
  <c r="DL20" i="6"/>
  <c r="EK25" i="6"/>
  <c r="EQ25" i="6"/>
  <c r="ES25" i="6"/>
  <c r="DY25" i="6"/>
  <c r="DM25" i="6"/>
  <c r="EF25" i="6"/>
  <c r="EE25" i="6"/>
  <c r="DN25" i="6"/>
  <c r="ET25" i="6"/>
  <c r="FG25" i="6"/>
  <c r="ER25" i="6"/>
  <c r="EI25" i="6"/>
  <c r="DP25" i="6"/>
  <c r="DZ25" i="6"/>
  <c r="FC25" i="6"/>
  <c r="E24" i="13"/>
  <c r="F24" i="13" s="1"/>
  <c r="EH25" i="6"/>
  <c r="FE25" i="6"/>
  <c r="DU25" i="6"/>
  <c r="ED25" i="6"/>
  <c r="EX25" i="6"/>
  <c r="EZ25" i="6"/>
  <c r="DS25" i="6"/>
  <c r="FI25" i="6"/>
  <c r="FJ25" i="6"/>
  <c r="EA25" i="6"/>
  <c r="DR25" i="6"/>
  <c r="DO25" i="6"/>
  <c r="EY25" i="6"/>
  <c r="FD25" i="6"/>
  <c r="EO25" i="6"/>
  <c r="EW25" i="6"/>
  <c r="DW25" i="6"/>
  <c r="EM25" i="6"/>
  <c r="FF25" i="6"/>
  <c r="DX25" i="6"/>
  <c r="DQ25" i="6"/>
  <c r="DV25" i="6"/>
  <c r="EJ25" i="6"/>
  <c r="FH25" i="6"/>
  <c r="EC25" i="6"/>
  <c r="DT25" i="6"/>
  <c r="EG25" i="6"/>
  <c r="FB25" i="6"/>
  <c r="EN25" i="6"/>
  <c r="EU25" i="6"/>
  <c r="EP25" i="6"/>
  <c r="EV25" i="6"/>
  <c r="EB25" i="6"/>
  <c r="EL25" i="6"/>
  <c r="FA25" i="6"/>
  <c r="D16" i="19"/>
  <c r="E16" i="19" s="1"/>
  <c r="AI49" i="8"/>
  <c r="B18" i="19"/>
  <c r="C17" i="19"/>
  <c r="D17" i="19" s="1"/>
  <c r="K56" i="6"/>
  <c r="A40" i="18"/>
  <c r="J39" i="18"/>
  <c r="M14" i="13"/>
  <c r="B44" i="10"/>
  <c r="L14" i="13"/>
  <c r="AA51" i="10"/>
  <c r="L55" i="6"/>
  <c r="E55" i="6"/>
  <c r="H54" i="13" s="1"/>
  <c r="E54" i="13"/>
  <c r="F54" i="13" s="1"/>
  <c r="DL27" i="6" l="1"/>
  <c r="DU28" i="6"/>
  <c r="DX28" i="6"/>
  <c r="FF28" i="6"/>
  <c r="DZ28" i="6"/>
  <c r="EJ28" i="6"/>
  <c r="ES28" i="6"/>
  <c r="FA28" i="6"/>
  <c r="DS28" i="6"/>
  <c r="FI28" i="6"/>
  <c r="ER28" i="6"/>
  <c r="EV28" i="6"/>
  <c r="FD28" i="6"/>
  <c r="EO28" i="6"/>
  <c r="EZ28" i="6"/>
  <c r="DT28" i="6"/>
  <c r="FG28" i="6"/>
  <c r="EK28" i="6"/>
  <c r="DR28" i="6"/>
  <c r="EN28" i="6"/>
  <c r="DM28" i="6"/>
  <c r="DP28" i="6"/>
  <c r="DW28" i="6"/>
  <c r="DO28" i="6"/>
  <c r="FJ28" i="6"/>
  <c r="EF28" i="6"/>
  <c r="E27" i="13"/>
  <c r="F27" i="13" s="1"/>
  <c r="EC28" i="6"/>
  <c r="EG28" i="6"/>
  <c r="FC28" i="6"/>
  <c r="EW28" i="6"/>
  <c r="EB28" i="6"/>
  <c r="EQ28" i="6"/>
  <c r="EE28" i="6"/>
  <c r="EA28" i="6"/>
  <c r="DQ28" i="6"/>
  <c r="ED28" i="6"/>
  <c r="EP28" i="6"/>
  <c r="EM28" i="6"/>
  <c r="FE28" i="6"/>
  <c r="EU28" i="6"/>
  <c r="DN28" i="6"/>
  <c r="DY28" i="6"/>
  <c r="FH28" i="6"/>
  <c r="ET28" i="6"/>
  <c r="EL28" i="6"/>
  <c r="DV28" i="6"/>
  <c r="EX28" i="6"/>
  <c r="FB28" i="6"/>
  <c r="EH28" i="6"/>
  <c r="EY28" i="6"/>
  <c r="EI28" i="6"/>
  <c r="E17" i="19"/>
  <c r="FC29" i="6"/>
  <c r="EI29" i="6"/>
  <c r="EP29" i="6"/>
  <c r="FG29" i="6"/>
  <c r="FF29" i="6"/>
  <c r="FI29" i="6"/>
  <c r="ER29" i="6"/>
  <c r="EV29" i="6"/>
  <c r="DZ29" i="6"/>
  <c r="DV29" i="6"/>
  <c r="EC29" i="6"/>
  <c r="DU29" i="6"/>
  <c r="EK29" i="6"/>
  <c r="EX29" i="6"/>
  <c r="ED29" i="6"/>
  <c r="EO29" i="6"/>
  <c r="EF29" i="6"/>
  <c r="EN29" i="6"/>
  <c r="EQ29" i="6"/>
  <c r="EU29" i="6"/>
  <c r="EM29" i="6"/>
  <c r="DN29" i="6"/>
  <c r="EY29" i="6"/>
  <c r="DY29" i="6"/>
  <c r="E28" i="13"/>
  <c r="F28" i="13" s="1"/>
  <c r="FJ29" i="6"/>
  <c r="EW29" i="6"/>
  <c r="FD29" i="6"/>
  <c r="FA29" i="6"/>
  <c r="FH29" i="6"/>
  <c r="DM29" i="6"/>
  <c r="EE29" i="6"/>
  <c r="EL29" i="6"/>
  <c r="EZ29" i="6"/>
  <c r="EB29" i="6"/>
  <c r="DX29" i="6"/>
  <c r="EJ29" i="6"/>
  <c r="DP29" i="6"/>
  <c r="EA29" i="6"/>
  <c r="DR29" i="6"/>
  <c r="FE29" i="6"/>
  <c r="EG29" i="6"/>
  <c r="DT29" i="6"/>
  <c r="DQ29" i="6"/>
  <c r="FB29" i="6"/>
  <c r="ET29" i="6"/>
  <c r="DO29" i="6"/>
  <c r="DS29" i="6"/>
  <c r="ES29" i="6"/>
  <c r="EH29" i="6"/>
  <c r="DW29" i="6"/>
  <c r="EB30" i="6"/>
  <c r="DM30" i="6"/>
  <c r="EW30" i="6"/>
  <c r="DX30" i="6"/>
  <c r="EV30" i="6"/>
  <c r="EE30" i="6"/>
  <c r="EM30" i="6"/>
  <c r="EN30" i="6"/>
  <c r="FC30" i="6"/>
  <c r="EG30" i="6"/>
  <c r="EY30" i="6"/>
  <c r="FA30" i="6"/>
  <c r="DS30" i="6"/>
  <c r="EF30" i="6"/>
  <c r="DO30" i="6"/>
  <c r="E29" i="13"/>
  <c r="F29" i="13" s="1"/>
  <c r="EO30" i="6"/>
  <c r="FH30" i="6"/>
  <c r="FI30" i="6"/>
  <c r="DR30" i="6"/>
  <c r="DP30" i="6"/>
  <c r="EP30" i="6"/>
  <c r="EQ30" i="6"/>
  <c r="FE30" i="6"/>
  <c r="ER30" i="6"/>
  <c r="DY30" i="6"/>
  <c r="ET30" i="6"/>
  <c r="EJ30" i="6"/>
  <c r="DQ30" i="6"/>
  <c r="FF30" i="6"/>
  <c r="ED30" i="6"/>
  <c r="DW30" i="6"/>
  <c r="EU30" i="6"/>
  <c r="DT30" i="6"/>
  <c r="DN30" i="6"/>
  <c r="EI30" i="6"/>
  <c r="FD30" i="6"/>
  <c r="EK30" i="6"/>
  <c r="DV30" i="6"/>
  <c r="EZ30" i="6"/>
  <c r="FJ30" i="6"/>
  <c r="DU30" i="6"/>
  <c r="EX30" i="6"/>
  <c r="ES30" i="6"/>
  <c r="EH30" i="6"/>
  <c r="EL30" i="6"/>
  <c r="FG30" i="6"/>
  <c r="DZ30" i="6"/>
  <c r="FB30" i="6"/>
  <c r="EA30" i="6"/>
  <c r="EC30" i="6"/>
  <c r="DL26" i="6"/>
  <c r="DL25" i="6"/>
  <c r="C18" i="19"/>
  <c r="B19" i="19"/>
  <c r="AM49" i="8"/>
  <c r="B45" i="10"/>
  <c r="K57" i="6"/>
  <c r="A41" i="18"/>
  <c r="J40" i="18"/>
  <c r="L56" i="6"/>
  <c r="E56" i="6"/>
  <c r="AE51" i="10"/>
  <c r="FJ43" i="6" l="1"/>
  <c r="FB43" i="6"/>
  <c r="EU43" i="6"/>
  <c r="DV43" i="6"/>
  <c r="EF43" i="6"/>
  <c r="FH43" i="6"/>
  <c r="DN43" i="6"/>
  <c r="E42" i="13"/>
  <c r="F42" i="13" s="1"/>
  <c r="EN43" i="6"/>
  <c r="DP43" i="6"/>
  <c r="EY43" i="6"/>
  <c r="DM43" i="6"/>
  <c r="ED43" i="6"/>
  <c r="EM43" i="6"/>
  <c r="EX43" i="6"/>
  <c r="DQ43" i="6"/>
  <c r="EG43" i="6"/>
  <c r="ER43" i="6"/>
  <c r="EK43" i="6"/>
  <c r="DO43" i="6"/>
  <c r="DX43" i="6"/>
  <c r="EC43" i="6"/>
  <c r="EE43" i="6"/>
  <c r="FF43" i="6"/>
  <c r="EW43" i="6"/>
  <c r="EZ43" i="6"/>
  <c r="DZ43" i="6"/>
  <c r="EI43" i="6"/>
  <c r="EJ43" i="6"/>
  <c r="DS43" i="6"/>
  <c r="EO43" i="6"/>
  <c r="DR43" i="6"/>
  <c r="FD43" i="6"/>
  <c r="EA43" i="6"/>
  <c r="FG43" i="6"/>
  <c r="ES43" i="6"/>
  <c r="EH43" i="6"/>
  <c r="EP43" i="6"/>
  <c r="EV43" i="6"/>
  <c r="FI43" i="6"/>
  <c r="EQ43" i="6"/>
  <c r="FE43" i="6"/>
  <c r="EL43" i="6"/>
  <c r="DU43" i="6"/>
  <c r="DY43" i="6"/>
  <c r="ET43" i="6"/>
  <c r="FC43" i="6"/>
  <c r="FA43" i="6"/>
  <c r="DT43" i="6"/>
  <c r="EB43" i="6"/>
  <c r="DW43" i="6"/>
  <c r="EQ44" i="6"/>
  <c r="DN44" i="6"/>
  <c r="ET44" i="6"/>
  <c r="EV44" i="6"/>
  <c r="EX44" i="6"/>
  <c r="ER44" i="6"/>
  <c r="EI44" i="6"/>
  <c r="EA44" i="6"/>
  <c r="FG44" i="6"/>
  <c r="DX44" i="6"/>
  <c r="EM44" i="6"/>
  <c r="FB44" i="6"/>
  <c r="EL44" i="6"/>
  <c r="DY44" i="6"/>
  <c r="EH44" i="6"/>
  <c r="DP44" i="6"/>
  <c r="DV44" i="6"/>
  <c r="FF44" i="6"/>
  <c r="EC44" i="6"/>
  <c r="FE44" i="6"/>
  <c r="DO44" i="6"/>
  <c r="FI44" i="6"/>
  <c r="EE44" i="6"/>
  <c r="EG44" i="6"/>
  <c r="EK44" i="6"/>
  <c r="EU44" i="6"/>
  <c r="DU44" i="6"/>
  <c r="EB44" i="6"/>
  <c r="DZ44" i="6"/>
  <c r="EJ44" i="6"/>
  <c r="EW44" i="6"/>
  <c r="FD44" i="6"/>
  <c r="EF44" i="6"/>
  <c r="ES44" i="6"/>
  <c r="FA44" i="6"/>
  <c r="DS44" i="6"/>
  <c r="ED44" i="6"/>
  <c r="DW44" i="6"/>
  <c r="EZ44" i="6"/>
  <c r="DT44" i="6"/>
  <c r="DM44" i="6"/>
  <c r="EY44" i="6"/>
  <c r="FH44" i="6"/>
  <c r="EO44" i="6"/>
  <c r="EN44" i="6"/>
  <c r="E43" i="13"/>
  <c r="F43" i="13" s="1"/>
  <c r="DR44" i="6"/>
  <c r="FJ44" i="6"/>
  <c r="EP44" i="6"/>
  <c r="FC44" i="6"/>
  <c r="DQ44" i="6"/>
  <c r="DL29" i="6"/>
  <c r="DM45" i="6"/>
  <c r="EO45" i="6"/>
  <c r="EF45" i="6"/>
  <c r="FC45" i="6"/>
  <c r="DV45" i="6"/>
  <c r="EX45" i="6"/>
  <c r="EY45" i="6"/>
  <c r="EK45" i="6"/>
  <c r="FH45" i="6"/>
  <c r="DP45" i="6"/>
  <c r="EL45" i="6"/>
  <c r="FJ45" i="6"/>
  <c r="DY45" i="6"/>
  <c r="E44" i="13"/>
  <c r="F44" i="13" s="1"/>
  <c r="ER45" i="6"/>
  <c r="DS45" i="6"/>
  <c r="FB45" i="6"/>
  <c r="ET45" i="6"/>
  <c r="DQ45" i="6"/>
  <c r="FE45" i="6"/>
  <c r="EU45" i="6"/>
  <c r="DT45" i="6"/>
  <c r="FI45" i="6"/>
  <c r="EP45" i="6"/>
  <c r="FG45" i="6"/>
  <c r="EH45" i="6"/>
  <c r="EJ45" i="6"/>
  <c r="EB45" i="6"/>
  <c r="EW45" i="6"/>
  <c r="DW45" i="6"/>
  <c r="EN45" i="6"/>
  <c r="EI45" i="6"/>
  <c r="DZ45" i="6"/>
  <c r="DU45" i="6"/>
  <c r="EZ45" i="6"/>
  <c r="EV45" i="6"/>
  <c r="DX45" i="6"/>
  <c r="DR45" i="6"/>
  <c r="DN45" i="6"/>
  <c r="ES45" i="6"/>
  <c r="EE45" i="6"/>
  <c r="ED45" i="6"/>
  <c r="EG45" i="6"/>
  <c r="FF45" i="6"/>
  <c r="EQ45" i="6"/>
  <c r="FA45" i="6"/>
  <c r="FD45" i="6"/>
  <c r="DO45" i="6"/>
  <c r="EA45" i="6"/>
  <c r="EC45" i="6"/>
  <c r="EM45" i="6"/>
  <c r="DL30" i="6"/>
  <c r="DL28" i="6"/>
  <c r="DU42" i="6"/>
  <c r="EY42" i="6"/>
  <c r="DN42" i="6"/>
  <c r="EF42" i="6"/>
  <c r="DQ42" i="6"/>
  <c r="EA42" i="6"/>
  <c r="ED42" i="6"/>
  <c r="EH42" i="6"/>
  <c r="EI42" i="6"/>
  <c r="DP42" i="6"/>
  <c r="EK42" i="6"/>
  <c r="FH42" i="6"/>
  <c r="EL42" i="6"/>
  <c r="FD42" i="6"/>
  <c r="DW42" i="6"/>
  <c r="DY42" i="6"/>
  <c r="EV42" i="6"/>
  <c r="DR42" i="6"/>
  <c r="ER42" i="6"/>
  <c r="EC42" i="6"/>
  <c r="DV42" i="6"/>
  <c r="FG42" i="6"/>
  <c r="EJ42" i="6"/>
  <c r="DT42" i="6"/>
  <c r="ES42" i="6"/>
  <c r="E41" i="13"/>
  <c r="F41" i="13" s="1"/>
  <c r="EP42" i="6"/>
  <c r="ET42" i="6"/>
  <c r="FB42" i="6"/>
  <c r="FC42" i="6"/>
  <c r="EB42" i="6"/>
  <c r="DS42" i="6"/>
  <c r="EQ42" i="6"/>
  <c r="EN42" i="6"/>
  <c r="DO42" i="6"/>
  <c r="DZ42" i="6"/>
  <c r="EW42" i="6"/>
  <c r="EU42" i="6"/>
  <c r="FF42" i="6"/>
  <c r="EZ42" i="6"/>
  <c r="FJ42" i="6"/>
  <c r="EM42" i="6"/>
  <c r="EX42" i="6"/>
  <c r="FA42" i="6"/>
  <c r="DM42" i="6"/>
  <c r="DX42" i="6"/>
  <c r="EO42" i="6"/>
  <c r="EE42" i="6"/>
  <c r="EG42" i="6"/>
  <c r="FI42" i="6"/>
  <c r="FE42" i="6"/>
  <c r="J41" i="18"/>
  <c r="K58" i="6"/>
  <c r="A42" i="18"/>
  <c r="E57" i="6"/>
  <c r="L57" i="6"/>
  <c r="AQ49" i="8"/>
  <c r="C19" i="19"/>
  <c r="B20" i="19"/>
  <c r="AI51" i="10"/>
  <c r="D18" i="19"/>
  <c r="E18" i="19" s="1"/>
  <c r="B46" i="10"/>
  <c r="DL45" i="6" l="1"/>
  <c r="ER32" i="6"/>
  <c r="EJ32" i="6"/>
  <c r="ED32" i="6"/>
  <c r="EC32" i="6"/>
  <c r="DR32" i="6"/>
  <c r="E31" i="13"/>
  <c r="F31" i="13" s="1"/>
  <c r="EV32" i="6"/>
  <c r="DY32" i="6"/>
  <c r="EF32" i="6"/>
  <c r="DM32" i="6"/>
  <c r="DV32" i="6"/>
  <c r="FJ32" i="6"/>
  <c r="EY32" i="6"/>
  <c r="EQ32" i="6"/>
  <c r="EE32" i="6"/>
  <c r="DZ32" i="6"/>
  <c r="FH32" i="6"/>
  <c r="FB32" i="6"/>
  <c r="ET32" i="6"/>
  <c r="EH32" i="6"/>
  <c r="EG32" i="6"/>
  <c r="FG32" i="6"/>
  <c r="EO32" i="6"/>
  <c r="EM32" i="6"/>
  <c r="DX32" i="6"/>
  <c r="DN32" i="6"/>
  <c r="DU32" i="6"/>
  <c r="EP32" i="6"/>
  <c r="DW32" i="6"/>
  <c r="FD32" i="6"/>
  <c r="EU32" i="6"/>
  <c r="EX32" i="6"/>
  <c r="EL32" i="6"/>
  <c r="DS32" i="6"/>
  <c r="FF32" i="6"/>
  <c r="FI32" i="6"/>
  <c r="EB32" i="6"/>
  <c r="EW32" i="6"/>
  <c r="EK32" i="6"/>
  <c r="EA32" i="6"/>
  <c r="ES32" i="6"/>
  <c r="EZ32" i="6"/>
  <c r="FA32" i="6"/>
  <c r="DQ32" i="6"/>
  <c r="DP32" i="6"/>
  <c r="DT32" i="6"/>
  <c r="DO32" i="6"/>
  <c r="FC32" i="6"/>
  <c r="EN32" i="6"/>
  <c r="EI32" i="6"/>
  <c r="FE32" i="6"/>
  <c r="FF31" i="6"/>
  <c r="ED31" i="6"/>
  <c r="EP31" i="6"/>
  <c r="FJ31" i="6"/>
  <c r="EG31" i="6"/>
  <c r="DY31" i="6"/>
  <c r="ER31" i="6"/>
  <c r="DQ31" i="6"/>
  <c r="EA31" i="6"/>
  <c r="EI31" i="6"/>
  <c r="EF31" i="6"/>
  <c r="DX31" i="6"/>
  <c r="DZ31" i="6"/>
  <c r="FI31" i="6"/>
  <c r="DN31" i="6"/>
  <c r="DR31" i="6"/>
  <c r="DS31" i="6"/>
  <c r="EB31" i="6"/>
  <c r="EY31" i="6"/>
  <c r="FC31" i="6"/>
  <c r="FB31" i="6"/>
  <c r="DV31" i="6"/>
  <c r="EJ31" i="6"/>
  <c r="DP31" i="6"/>
  <c r="DT31" i="6"/>
  <c r="ET31" i="6"/>
  <c r="DW31" i="6"/>
  <c r="EV31" i="6"/>
  <c r="EU31" i="6"/>
  <c r="EE31" i="6"/>
  <c r="E30" i="13"/>
  <c r="F30" i="13" s="1"/>
  <c r="EM31" i="6"/>
  <c r="DU31" i="6"/>
  <c r="EZ31" i="6"/>
  <c r="EH31" i="6"/>
  <c r="DM31" i="6"/>
  <c r="EQ31" i="6"/>
  <c r="EO31" i="6"/>
  <c r="ES31" i="6"/>
  <c r="FD31" i="6"/>
  <c r="FA31" i="6"/>
  <c r="FE31" i="6"/>
  <c r="EW31" i="6"/>
  <c r="EN31" i="6"/>
  <c r="FG31" i="6"/>
  <c r="EC31" i="6"/>
  <c r="DO31" i="6"/>
  <c r="EX31" i="6"/>
  <c r="FH31" i="6"/>
  <c r="EK31" i="6"/>
  <c r="EL31" i="6"/>
  <c r="DL44" i="6"/>
  <c r="DL43" i="6"/>
  <c r="DL42" i="6"/>
  <c r="B47" i="10"/>
  <c r="B21" i="19"/>
  <c r="C20" i="19"/>
  <c r="D19" i="19"/>
  <c r="E19" i="19" s="1"/>
  <c r="K59" i="6"/>
  <c r="A43" i="18"/>
  <c r="J42" i="18"/>
  <c r="E58" i="6"/>
  <c r="L58" i="6"/>
  <c r="AU49" i="8"/>
  <c r="AM51" i="10"/>
  <c r="DL31" i="6" l="1"/>
  <c r="DO37" i="6"/>
  <c r="FB37" i="6"/>
  <c r="DU37" i="6"/>
  <c r="DY37" i="6"/>
  <c r="DW37" i="6"/>
  <c r="EE37" i="6"/>
  <c r="EJ37" i="6"/>
  <c r="EL37" i="6"/>
  <c r="ED37" i="6"/>
  <c r="DN37" i="6"/>
  <c r="DS37" i="6"/>
  <c r="FF37" i="6"/>
  <c r="FC37" i="6"/>
  <c r="EU37" i="6"/>
  <c r="FD37" i="6"/>
  <c r="EC37" i="6"/>
  <c r="DZ37" i="6"/>
  <c r="ER37" i="6"/>
  <c r="DV37" i="6"/>
  <c r="FA37" i="6"/>
  <c r="DT37" i="6"/>
  <c r="EN37" i="6"/>
  <c r="FH37" i="6"/>
  <c r="EG37" i="6"/>
  <c r="EP37" i="6"/>
  <c r="EZ37" i="6"/>
  <c r="FI37" i="6"/>
  <c r="E36" i="13"/>
  <c r="F36" i="13" s="1"/>
  <c r="EK37" i="6"/>
  <c r="DM37" i="6"/>
  <c r="EA37" i="6"/>
  <c r="DR37" i="6"/>
  <c r="EY37" i="6"/>
  <c r="DX37" i="6"/>
  <c r="EH37" i="6"/>
  <c r="FE37" i="6"/>
  <c r="EB37" i="6"/>
  <c r="FG37" i="6"/>
  <c r="EV37" i="6"/>
  <c r="FJ37" i="6"/>
  <c r="ES37" i="6"/>
  <c r="DP37" i="6"/>
  <c r="EO37" i="6"/>
  <c r="EW37" i="6"/>
  <c r="ET37" i="6"/>
  <c r="EM37" i="6"/>
  <c r="EX37" i="6"/>
  <c r="EF37" i="6"/>
  <c r="DQ37" i="6"/>
  <c r="EI37" i="6"/>
  <c r="EQ37" i="6"/>
  <c r="DS48" i="6"/>
  <c r="EE48" i="6"/>
  <c r="EC48" i="6"/>
  <c r="EA48" i="6"/>
  <c r="EZ48" i="6"/>
  <c r="FG48" i="6"/>
  <c r="EX48" i="6"/>
  <c r="EV48" i="6"/>
  <c r="ER48" i="6"/>
  <c r="EP48" i="6"/>
  <c r="EW48" i="6"/>
  <c r="DQ48" i="6"/>
  <c r="EB48" i="6"/>
  <c r="FA48" i="6"/>
  <c r="EU48" i="6"/>
  <c r="EG48" i="6"/>
  <c r="FH48" i="6"/>
  <c r="DN48" i="6"/>
  <c r="EM48" i="6"/>
  <c r="FF48" i="6"/>
  <c r="EJ48" i="6"/>
  <c r="ED48" i="6"/>
  <c r="DM48" i="6"/>
  <c r="EI48" i="6"/>
  <c r="DT48" i="6"/>
  <c r="DP48" i="6"/>
  <c r="FB48" i="6"/>
  <c r="ET48" i="6"/>
  <c r="FJ48" i="6"/>
  <c r="EQ48" i="6"/>
  <c r="DZ48" i="6"/>
  <c r="EK48" i="6"/>
  <c r="EF48" i="6"/>
  <c r="DO48" i="6"/>
  <c r="DY48" i="6"/>
  <c r="DU48" i="6"/>
  <c r="DR48" i="6"/>
  <c r="FD48" i="6"/>
  <c r="EL48" i="6"/>
  <c r="DV48" i="6"/>
  <c r="FI48" i="6"/>
  <c r="FC48" i="6"/>
  <c r="DX48" i="6"/>
  <c r="DW48" i="6"/>
  <c r="EY48" i="6"/>
  <c r="E47" i="13"/>
  <c r="F47" i="13" s="1"/>
  <c r="ES48" i="6"/>
  <c r="FE48" i="6"/>
  <c r="EO48" i="6"/>
  <c r="EN48" i="6"/>
  <c r="EH48" i="6"/>
  <c r="DV38" i="6"/>
  <c r="ER38" i="6"/>
  <c r="EP38" i="6"/>
  <c r="EZ38" i="6"/>
  <c r="FJ38" i="6"/>
  <c r="FH38" i="6"/>
  <c r="ES38" i="6"/>
  <c r="FC38" i="6"/>
  <c r="E37" i="13"/>
  <c r="F37" i="13" s="1"/>
  <c r="DP38" i="6"/>
  <c r="DZ38" i="6"/>
  <c r="DX38" i="6"/>
  <c r="DN38" i="6"/>
  <c r="ED38" i="6"/>
  <c r="EY38" i="6"/>
  <c r="EK38" i="6"/>
  <c r="FF38" i="6"/>
  <c r="FD38" i="6"/>
  <c r="DR38" i="6"/>
  <c r="EM38" i="6"/>
  <c r="DY38" i="6"/>
  <c r="DM38" i="6"/>
  <c r="DS38" i="6"/>
  <c r="EA38" i="6"/>
  <c r="DW38" i="6"/>
  <c r="FE38" i="6"/>
  <c r="FB38" i="6"/>
  <c r="DO38" i="6"/>
  <c r="FG38" i="6"/>
  <c r="DU38" i="6"/>
  <c r="EO38" i="6"/>
  <c r="EL38" i="6"/>
  <c r="EI38" i="6"/>
  <c r="EF38" i="6"/>
  <c r="EC38" i="6"/>
  <c r="FI38" i="6"/>
  <c r="DT38" i="6"/>
  <c r="DQ38" i="6"/>
  <c r="EW38" i="6"/>
  <c r="ET38" i="6"/>
  <c r="EQ38" i="6"/>
  <c r="EN38" i="6"/>
  <c r="EV38" i="6"/>
  <c r="EX38" i="6"/>
  <c r="EJ38" i="6"/>
  <c r="EU38" i="6"/>
  <c r="EH38" i="6"/>
  <c r="EG38" i="6"/>
  <c r="EB38" i="6"/>
  <c r="EE38" i="6"/>
  <c r="FA38" i="6"/>
  <c r="EA39" i="6"/>
  <c r="EW39" i="6"/>
  <c r="DQ39" i="6"/>
  <c r="ES39" i="6"/>
  <c r="FE39" i="6"/>
  <c r="DT39" i="6"/>
  <c r="DN39" i="6"/>
  <c r="DU39" i="6"/>
  <c r="DX39" i="6"/>
  <c r="FH39" i="6"/>
  <c r="ER39" i="6"/>
  <c r="EB39" i="6"/>
  <c r="EL39" i="6"/>
  <c r="ED39" i="6"/>
  <c r="EG39" i="6"/>
  <c r="FF39" i="6"/>
  <c r="EQ39" i="6"/>
  <c r="FD39" i="6"/>
  <c r="EN39" i="6"/>
  <c r="DO39" i="6"/>
  <c r="EZ39" i="6"/>
  <c r="ET39" i="6"/>
  <c r="FA39" i="6"/>
  <c r="DS39" i="6"/>
  <c r="EY39" i="6"/>
  <c r="EM39" i="6"/>
  <c r="DV39" i="6"/>
  <c r="FB39" i="6"/>
  <c r="EP39" i="6"/>
  <c r="DP39" i="6"/>
  <c r="EU39" i="6"/>
  <c r="EI39" i="6"/>
  <c r="DM39" i="6"/>
  <c r="FG39" i="6"/>
  <c r="EX39" i="6"/>
  <c r="EV39" i="6"/>
  <c r="DW39" i="6"/>
  <c r="FJ39" i="6"/>
  <c r="EJ39" i="6"/>
  <c r="EK39" i="6"/>
  <c r="DZ39" i="6"/>
  <c r="FI39" i="6"/>
  <c r="EO39" i="6"/>
  <c r="EE39" i="6"/>
  <c r="DY39" i="6"/>
  <c r="EH39" i="6"/>
  <c r="E38" i="13"/>
  <c r="F38" i="13" s="1"/>
  <c r="EF39" i="6"/>
  <c r="DR39" i="6"/>
  <c r="FC39" i="6"/>
  <c r="EC39" i="6"/>
  <c r="FF40" i="6"/>
  <c r="EJ40" i="6"/>
  <c r="DP40" i="6"/>
  <c r="EK40" i="6"/>
  <c r="DQ40" i="6"/>
  <c r="FJ40" i="6"/>
  <c r="FH40" i="6"/>
  <c r="EF40" i="6"/>
  <c r="FD40" i="6"/>
  <c r="FC40" i="6"/>
  <c r="EI40" i="6"/>
  <c r="DS40" i="6"/>
  <c r="EZ40" i="6"/>
  <c r="FE40" i="6"/>
  <c r="EL40" i="6"/>
  <c r="EC40" i="6"/>
  <c r="DO40" i="6"/>
  <c r="EH40" i="6"/>
  <c r="EB40" i="6"/>
  <c r="EO40" i="6"/>
  <c r="DM40" i="6"/>
  <c r="DW40" i="6"/>
  <c r="ET40" i="6"/>
  <c r="DT40" i="6"/>
  <c r="DY40" i="6"/>
  <c r="EE40" i="6"/>
  <c r="DR40" i="6"/>
  <c r="EN40" i="6"/>
  <c r="DU40" i="6"/>
  <c r="EM40" i="6"/>
  <c r="ED40" i="6"/>
  <c r="FI40" i="6"/>
  <c r="EW40" i="6"/>
  <c r="DV40" i="6"/>
  <c r="DZ40" i="6"/>
  <c r="ES40" i="6"/>
  <c r="EY40" i="6"/>
  <c r="E39" i="13"/>
  <c r="F39" i="13" s="1"/>
  <c r="FA40" i="6"/>
  <c r="ER40" i="6"/>
  <c r="EU40" i="6"/>
  <c r="EA40" i="6"/>
  <c r="EQ40" i="6"/>
  <c r="EX40" i="6"/>
  <c r="DN40" i="6"/>
  <c r="EP40" i="6"/>
  <c r="EV40" i="6"/>
  <c r="FB40" i="6"/>
  <c r="DX40" i="6"/>
  <c r="EG40" i="6"/>
  <c r="FG40" i="6"/>
  <c r="DZ33" i="6"/>
  <c r="EC33" i="6"/>
  <c r="EJ33" i="6"/>
  <c r="EL33" i="6"/>
  <c r="ER33" i="6"/>
  <c r="FF33" i="6"/>
  <c r="EY33" i="6"/>
  <c r="FH33" i="6"/>
  <c r="FG33" i="6"/>
  <c r="EP33" i="6"/>
  <c r="DU33" i="6"/>
  <c r="DV33" i="6"/>
  <c r="FC33" i="6"/>
  <c r="EI33" i="6"/>
  <c r="EN33" i="6"/>
  <c r="DR33" i="6"/>
  <c r="EM33" i="6"/>
  <c r="EO33" i="6"/>
  <c r="EW33" i="6"/>
  <c r="DW33" i="6"/>
  <c r="FD33" i="6"/>
  <c r="FI33" i="6"/>
  <c r="FE33" i="6"/>
  <c r="EX33" i="6"/>
  <c r="DN33" i="6"/>
  <c r="DT33" i="6"/>
  <c r="ET33" i="6"/>
  <c r="DY33" i="6"/>
  <c r="ED33" i="6"/>
  <c r="ES33" i="6"/>
  <c r="DO33" i="6"/>
  <c r="FB33" i="6"/>
  <c r="DS33" i="6"/>
  <c r="EG33" i="6"/>
  <c r="DP33" i="6"/>
  <c r="EH33" i="6"/>
  <c r="EU33" i="6"/>
  <c r="EV33" i="6"/>
  <c r="DX33" i="6"/>
  <c r="EK33" i="6"/>
  <c r="EA33" i="6"/>
  <c r="EB33" i="6"/>
  <c r="EQ33" i="6"/>
  <c r="FJ33" i="6"/>
  <c r="EZ33" i="6"/>
  <c r="E32" i="13"/>
  <c r="F32" i="13" s="1"/>
  <c r="EF33" i="6"/>
  <c r="EE33" i="6"/>
  <c r="DM33" i="6"/>
  <c r="DQ33" i="6"/>
  <c r="FA33" i="6"/>
  <c r="FF34" i="6"/>
  <c r="EL34" i="6"/>
  <c r="EY34" i="6"/>
  <c r="EQ34" i="6"/>
  <c r="EI34" i="6"/>
  <c r="EA34" i="6"/>
  <c r="DO34" i="6"/>
  <c r="DP34" i="6"/>
  <c r="EZ34" i="6"/>
  <c r="EO34" i="6"/>
  <c r="ED34" i="6"/>
  <c r="DT34" i="6"/>
  <c r="FJ34" i="6"/>
  <c r="EN34" i="6"/>
  <c r="EM34" i="6"/>
  <c r="DM34" i="6"/>
  <c r="DS34" i="6"/>
  <c r="EX34" i="6"/>
  <c r="EB34" i="6"/>
  <c r="EJ34" i="6"/>
  <c r="EP34" i="6"/>
  <c r="EW34" i="6"/>
  <c r="FE34" i="6"/>
  <c r="ET34" i="6"/>
  <c r="EV34" i="6"/>
  <c r="DU34" i="6"/>
  <c r="FD34" i="6"/>
  <c r="EH34" i="6"/>
  <c r="DR34" i="6"/>
  <c r="ES34" i="6"/>
  <c r="DW34" i="6"/>
  <c r="ER34" i="6"/>
  <c r="EG34" i="6"/>
  <c r="DV34" i="6"/>
  <c r="DZ34" i="6"/>
  <c r="DN34" i="6"/>
  <c r="EK34" i="6"/>
  <c r="EF34" i="6"/>
  <c r="EC34" i="6"/>
  <c r="EE34" i="6"/>
  <c r="FB34" i="6"/>
  <c r="DX34" i="6"/>
  <c r="DY34" i="6"/>
  <c r="FI34" i="6"/>
  <c r="FH34" i="6"/>
  <c r="DQ34" i="6"/>
  <c r="FG34" i="6"/>
  <c r="FA34" i="6"/>
  <c r="FC34" i="6"/>
  <c r="E33" i="13"/>
  <c r="F33" i="13" s="1"/>
  <c r="EU34" i="6"/>
  <c r="DL32" i="6"/>
  <c r="ED35" i="6"/>
  <c r="EX35" i="6"/>
  <c r="EL35" i="6"/>
  <c r="EA35" i="6"/>
  <c r="DP35" i="6"/>
  <c r="EB35" i="6"/>
  <c r="FE35" i="6"/>
  <c r="DZ35" i="6"/>
  <c r="DO35" i="6"/>
  <c r="DR35" i="6"/>
  <c r="EW35" i="6"/>
  <c r="EF35" i="6"/>
  <c r="FH35" i="6"/>
  <c r="DN35" i="6"/>
  <c r="EJ35" i="6"/>
  <c r="DQ35" i="6"/>
  <c r="EN35" i="6"/>
  <c r="ET35" i="6"/>
  <c r="EK35" i="6"/>
  <c r="FF35" i="6"/>
  <c r="DT35" i="6"/>
  <c r="EZ35" i="6"/>
  <c r="EI35" i="6"/>
  <c r="EU35" i="6"/>
  <c r="EG35" i="6"/>
  <c r="EE35" i="6"/>
  <c r="ES35" i="6"/>
  <c r="DS35" i="6"/>
  <c r="E34" i="13"/>
  <c r="F34" i="13" s="1"/>
  <c r="DX35" i="6"/>
  <c r="DM35" i="6"/>
  <c r="EY35" i="6"/>
  <c r="EO35" i="6"/>
  <c r="DW35" i="6"/>
  <c r="FI35" i="6"/>
  <c r="FA35" i="6"/>
  <c r="FJ35" i="6"/>
  <c r="ER35" i="6"/>
  <c r="EH35" i="6"/>
  <c r="EP35" i="6"/>
  <c r="EQ35" i="6"/>
  <c r="FG35" i="6"/>
  <c r="FD35" i="6"/>
  <c r="DV35" i="6"/>
  <c r="EM35" i="6"/>
  <c r="DU35" i="6"/>
  <c r="EC35" i="6"/>
  <c r="FC35" i="6"/>
  <c r="DY35" i="6"/>
  <c r="EV35" i="6"/>
  <c r="FB35" i="6"/>
  <c r="ET36" i="6"/>
  <c r="EU36" i="6"/>
  <c r="EL36" i="6"/>
  <c r="EB36" i="6"/>
  <c r="EP36" i="6"/>
  <c r="DP36" i="6"/>
  <c r="EC36" i="6"/>
  <c r="FA36" i="6"/>
  <c r="DS36" i="6"/>
  <c r="EZ36" i="6"/>
  <c r="DT36" i="6"/>
  <c r="EW36" i="6"/>
  <c r="FJ36" i="6"/>
  <c r="FH36" i="6"/>
  <c r="DZ36" i="6"/>
  <c r="DV36" i="6"/>
  <c r="FI36" i="6"/>
  <c r="ER36" i="6"/>
  <c r="EJ36" i="6"/>
  <c r="DR36" i="6"/>
  <c r="EE36" i="6"/>
  <c r="EV36" i="6"/>
  <c r="EY36" i="6"/>
  <c r="DY36" i="6"/>
  <c r="DX36" i="6"/>
  <c r="EM36" i="6"/>
  <c r="EA36" i="6"/>
  <c r="EG36" i="6"/>
  <c r="DW36" i="6"/>
  <c r="ED36" i="6"/>
  <c r="EN36" i="6"/>
  <c r="EF36" i="6"/>
  <c r="DM36" i="6"/>
  <c r="FC36" i="6"/>
  <c r="ES36" i="6"/>
  <c r="EH36" i="6"/>
  <c r="DU36" i="6"/>
  <c r="EO36" i="6"/>
  <c r="EI36" i="6"/>
  <c r="EX36" i="6"/>
  <c r="FD36" i="6"/>
  <c r="FE36" i="6"/>
  <c r="FB36" i="6"/>
  <c r="E35" i="13"/>
  <c r="F35" i="13" s="1"/>
  <c r="EK36" i="6"/>
  <c r="DQ36" i="6"/>
  <c r="FG36" i="6"/>
  <c r="FF36" i="6"/>
  <c r="EQ36" i="6"/>
  <c r="DO36" i="6"/>
  <c r="DN36" i="6"/>
  <c r="A44" i="18"/>
  <c r="J43" i="18"/>
  <c r="K60" i="6"/>
  <c r="D20" i="19"/>
  <c r="E20" i="19" s="1"/>
  <c r="L59" i="6"/>
  <c r="E59" i="6"/>
  <c r="AQ51" i="10"/>
  <c r="B22" i="19"/>
  <c r="C21" i="19"/>
  <c r="AY49" i="8"/>
  <c r="DL33" i="6" l="1"/>
  <c r="P3" i="6"/>
  <c r="DL36" i="6"/>
  <c r="B16" i="6"/>
  <c r="DL40" i="6"/>
  <c r="DL39" i="6"/>
  <c r="EQ47" i="6"/>
  <c r="DU47" i="6"/>
  <c r="EJ47" i="6"/>
  <c r="EB47" i="6"/>
  <c r="DT47" i="6"/>
  <c r="FH47" i="6"/>
  <c r="FA47" i="6"/>
  <c r="ER47" i="6"/>
  <c r="EI47" i="6"/>
  <c r="EA47" i="6"/>
  <c r="DS47" i="6"/>
  <c r="FG47" i="6"/>
  <c r="EO47" i="6"/>
  <c r="EW47" i="6"/>
  <c r="DQ47" i="6"/>
  <c r="EC47" i="6"/>
  <c r="DY47" i="6"/>
  <c r="DN47" i="6"/>
  <c r="EZ47" i="6"/>
  <c r="EN47" i="6"/>
  <c r="DX47" i="6"/>
  <c r="DM47" i="6"/>
  <c r="EY47" i="6"/>
  <c r="EF47" i="6"/>
  <c r="DP47" i="6"/>
  <c r="EV47" i="6"/>
  <c r="EM47" i="6"/>
  <c r="EE47" i="6"/>
  <c r="DW47" i="6"/>
  <c r="DO47" i="6"/>
  <c r="FD47" i="6"/>
  <c r="FB47" i="6"/>
  <c r="EP47" i="6"/>
  <c r="EH47" i="6"/>
  <c r="FC47" i="6"/>
  <c r="EU47" i="6"/>
  <c r="DZ47" i="6"/>
  <c r="DR47" i="6"/>
  <c r="EK47" i="6"/>
  <c r="ED47" i="6"/>
  <c r="FE47" i="6"/>
  <c r="DV47" i="6"/>
  <c r="ET47" i="6"/>
  <c r="FJ47" i="6"/>
  <c r="FI47" i="6"/>
  <c r="EX47" i="6"/>
  <c r="ES47" i="6"/>
  <c r="EG47" i="6"/>
  <c r="FF47" i="6"/>
  <c r="EL47" i="6"/>
  <c r="E46" i="13"/>
  <c r="F46" i="13" s="1"/>
  <c r="N54" i="6"/>
  <c r="DL48" i="6"/>
  <c r="N52" i="6"/>
  <c r="N57" i="6"/>
  <c r="N59" i="6"/>
  <c r="O58" i="6"/>
  <c r="DL34" i="6"/>
  <c r="DL37" i="6"/>
  <c r="DL35" i="6"/>
  <c r="DL38" i="6"/>
  <c r="D21" i="19"/>
  <c r="E21" i="19" s="1"/>
  <c r="C22" i="19"/>
  <c r="B23" i="19"/>
  <c r="AU51" i="10"/>
  <c r="N60" i="6"/>
  <c r="L60" i="6"/>
  <c r="P60" i="6"/>
  <c r="E60" i="6"/>
  <c r="J44" i="18"/>
  <c r="K61" i="6"/>
  <c r="A45" i="18"/>
  <c r="N56" i="6" s="1"/>
  <c r="P57" i="6" l="1"/>
  <c r="N58" i="6"/>
  <c r="O55" i="6"/>
  <c r="M54" i="13" s="1"/>
  <c r="P56" i="6"/>
  <c r="O59" i="6"/>
  <c r="O54" i="6"/>
  <c r="M53" i="13" s="1"/>
  <c r="L53" i="13"/>
  <c r="DL47" i="6"/>
  <c r="O60" i="6"/>
  <c r="I60" i="6" s="1"/>
  <c r="O53" i="6"/>
  <c r="M52" i="13" s="1"/>
  <c r="P58" i="6"/>
  <c r="P55" i="6"/>
  <c r="N54" i="13" s="1"/>
  <c r="P54" i="6"/>
  <c r="N53" i="13" s="1"/>
  <c r="EY50" i="6"/>
  <c r="DT50" i="6"/>
  <c r="DV50" i="6"/>
  <c r="EX50" i="6"/>
  <c r="EW50" i="6"/>
  <c r="DY50" i="6"/>
  <c r="DW50" i="6"/>
  <c r="FA50" i="6"/>
  <c r="DM50" i="6"/>
  <c r="DN50" i="6"/>
  <c r="EJ50" i="6"/>
  <c r="EL50" i="6"/>
  <c r="EC50" i="6"/>
  <c r="EV50" i="6"/>
  <c r="ER50" i="6"/>
  <c r="EB50" i="6"/>
  <c r="DP50" i="6"/>
  <c r="EM50" i="6"/>
  <c r="ES50" i="6"/>
  <c r="EQ50" i="6"/>
  <c r="EI50" i="6"/>
  <c r="EO50" i="6"/>
  <c r="FJ50" i="6"/>
  <c r="EH50" i="6"/>
  <c r="EE50" i="6"/>
  <c r="DO50" i="6"/>
  <c r="EP50" i="6"/>
  <c r="DX50" i="6"/>
  <c r="FC50" i="6"/>
  <c r="DS50" i="6"/>
  <c r="DU50" i="6"/>
  <c r="EG50" i="6"/>
  <c r="FI50" i="6"/>
  <c r="FB50" i="6"/>
  <c r="DZ50" i="6"/>
  <c r="DQ50" i="6"/>
  <c r="ET50" i="6"/>
  <c r="ED50" i="6"/>
  <c r="FH50" i="6"/>
  <c r="DR50" i="6"/>
  <c r="EN50" i="6"/>
  <c r="EZ50" i="6"/>
  <c r="EK50" i="6"/>
  <c r="FG50" i="6"/>
  <c r="E49" i="13"/>
  <c r="F49" i="13" s="1"/>
  <c r="FD50" i="6"/>
  <c r="FE50" i="6"/>
  <c r="FF50" i="6"/>
  <c r="EA50" i="6"/>
  <c r="EU50" i="6"/>
  <c r="EF50" i="6"/>
  <c r="P53" i="6"/>
  <c r="N52" i="13" s="1"/>
  <c r="P51" i="6"/>
  <c r="N50" i="13" s="1"/>
  <c r="N53" i="6"/>
  <c r="P52" i="6"/>
  <c r="N51" i="13" s="1"/>
  <c r="O51" i="6"/>
  <c r="M50" i="13" s="1"/>
  <c r="P59" i="6"/>
  <c r="N51" i="6"/>
  <c r="O57" i="6"/>
  <c r="O3" i="6"/>
  <c r="N55" i="6"/>
  <c r="N3" i="6"/>
  <c r="O52" i="6"/>
  <c r="M51" i="13" s="1"/>
  <c r="O56" i="6"/>
  <c r="L51" i="13"/>
  <c r="AY51" i="10"/>
  <c r="C23" i="19"/>
  <c r="D23" i="19" s="1"/>
  <c r="B24" i="19"/>
  <c r="A46" i="18"/>
  <c r="J45" i="18"/>
  <c r="K62" i="6"/>
  <c r="D22" i="19"/>
  <c r="E22" i="19" s="1"/>
  <c r="E61" i="6"/>
  <c r="P61" i="6"/>
  <c r="O61" i="6"/>
  <c r="N61" i="6"/>
  <c r="L61" i="6"/>
  <c r="I57" i="6" l="1"/>
  <c r="I3" i="6"/>
  <c r="I56" i="6"/>
  <c r="DL50" i="6"/>
  <c r="I51" i="6"/>
  <c r="L50" i="13"/>
  <c r="J50" i="13" s="1"/>
  <c r="J51" i="13"/>
  <c r="I58" i="6"/>
  <c r="I52" i="6"/>
  <c r="J53" i="13"/>
  <c r="I54" i="6"/>
  <c r="I53" i="6"/>
  <c r="L52" i="13"/>
  <c r="J52" i="13" s="1"/>
  <c r="I55" i="6"/>
  <c r="L54" i="13"/>
  <c r="J54" i="13" s="1"/>
  <c r="I59" i="6"/>
  <c r="O62" i="6"/>
  <c r="E62" i="6"/>
  <c r="L62" i="6"/>
  <c r="N62" i="6"/>
  <c r="P62" i="6"/>
  <c r="J46" i="18"/>
  <c r="K63" i="6"/>
  <c r="A47" i="18"/>
  <c r="C46" i="10" s="1"/>
  <c r="B25" i="19"/>
  <c r="C25" i="19" s="1"/>
  <c r="C24" i="19"/>
  <c r="D24" i="19" s="1"/>
  <c r="I61" i="6"/>
  <c r="E23" i="19"/>
  <c r="E14" i="13" l="1"/>
  <c r="E24" i="19"/>
  <c r="I62" i="6"/>
  <c r="K64" i="6"/>
  <c r="J47" i="18"/>
  <c r="C47" i="8"/>
  <c r="C39" i="10"/>
  <c r="C35" i="8"/>
  <c r="C45" i="8"/>
  <c r="C37" i="8"/>
  <c r="C36" i="8"/>
  <c r="C40" i="10"/>
  <c r="C1" i="8"/>
  <c r="C46" i="8"/>
  <c r="C42" i="8"/>
  <c r="C44" i="8"/>
  <c r="C34" i="10"/>
  <c r="C40" i="8"/>
  <c r="C41" i="10"/>
  <c r="C43" i="8"/>
  <c r="C42" i="10"/>
  <c r="C38" i="8"/>
  <c r="C41" i="8"/>
  <c r="C47" i="10"/>
  <c r="C36" i="10"/>
  <c r="C1" i="10"/>
  <c r="C38" i="10"/>
  <c r="C45" i="10"/>
  <c r="C43" i="10"/>
  <c r="C37" i="10"/>
  <c r="C35" i="10"/>
  <c r="C39" i="8"/>
  <c r="C34" i="8"/>
  <c r="C44" i="10"/>
  <c r="P63" i="6"/>
  <c r="E63" i="6"/>
  <c r="O63" i="6"/>
  <c r="N63" i="6"/>
  <c r="L63" i="6"/>
  <c r="D25" i="19"/>
  <c r="C31" i="16"/>
  <c r="C37" i="16"/>
  <c r="C29" i="16"/>
  <c r="C18" i="16"/>
  <c r="C21" i="16"/>
  <c r="C15" i="16"/>
  <c r="C30" i="16"/>
  <c r="C19" i="16"/>
  <c r="C16" i="16"/>
  <c r="C24" i="16"/>
  <c r="C23" i="16"/>
  <c r="C27" i="16"/>
  <c r="C17" i="16"/>
  <c r="C26" i="16"/>
  <c r="C36" i="16"/>
  <c r="C35" i="16"/>
  <c r="C22" i="16"/>
  <c r="C1" i="16"/>
  <c r="C28" i="16"/>
  <c r="C20" i="16"/>
  <c r="C25" i="16"/>
  <c r="C32" i="16"/>
  <c r="C33" i="16"/>
  <c r="C14" i="16"/>
  <c r="C34" i="16"/>
  <c r="E25" i="19" l="1"/>
  <c r="L64" i="6"/>
  <c r="E64" i="6"/>
  <c r="N64" i="6"/>
  <c r="P64" i="6"/>
  <c r="O64" i="6"/>
  <c r="I63" i="6"/>
  <c r="I64" i="6" l="1"/>
  <c r="AI53" i="10" s="1"/>
  <c r="S53" i="10" l="1"/>
  <c r="S52" i="10" s="1"/>
  <c r="G17" i="16" s="1"/>
  <c r="O51" i="8"/>
  <c r="O50" i="8" s="1"/>
  <c r="F16" i="19" s="1"/>
  <c r="AA53" i="10"/>
  <c r="AA52" i="10" s="1"/>
  <c r="G19" i="16" s="1"/>
  <c r="AY53" i="10"/>
  <c r="E25" i="16" s="1"/>
  <c r="AE53" i="10"/>
  <c r="E20" i="16" s="1"/>
  <c r="O53" i="10"/>
  <c r="E16" i="16" s="1"/>
  <c r="E21" i="16"/>
  <c r="K51" i="8"/>
  <c r="K50" i="8" s="1"/>
  <c r="F15" i="19" s="1"/>
  <c r="G53" i="10"/>
  <c r="E14" i="16" s="1"/>
  <c r="F14" i="16" s="1"/>
  <c r="F39" i="16" s="1"/>
  <c r="AU53" i="10"/>
  <c r="AU52" i="10" s="1"/>
  <c r="G24" i="16" s="1"/>
  <c r="AM53" i="10"/>
  <c r="AM52" i="10" s="1"/>
  <c r="G22" i="16" s="1"/>
  <c r="S51" i="8"/>
  <c r="S50" i="8" s="1"/>
  <c r="F17" i="19" s="1"/>
  <c r="AA51" i="8"/>
  <c r="AA50" i="8" s="1"/>
  <c r="F19" i="19" s="1"/>
  <c r="AQ53" i="10"/>
  <c r="AQ52" i="10" s="1"/>
  <c r="G23" i="16" s="1"/>
  <c r="AE51" i="8"/>
  <c r="AE50" i="8" s="1"/>
  <c r="AU51" i="8"/>
  <c r="AU50" i="8" s="1"/>
  <c r="F24" i="19" s="1"/>
  <c r="AQ51" i="8"/>
  <c r="W51" i="8"/>
  <c r="W50" i="8" s="1"/>
  <c r="F18" i="19" s="1"/>
  <c r="G51" i="8"/>
  <c r="G50" i="8" s="1"/>
  <c r="F14" i="19" s="1"/>
  <c r="G14" i="19" s="1"/>
  <c r="K53" i="10"/>
  <c r="AY51" i="8"/>
  <c r="AY50" i="8" s="1"/>
  <c r="F25" i="19" s="1"/>
  <c r="G55" i="10"/>
  <c r="G54" i="10" s="1"/>
  <c r="AA28" i="10" s="1"/>
  <c r="M10" i="16"/>
  <c r="AI52" i="10"/>
  <c r="G21" i="16" s="1"/>
  <c r="AM51" i="8"/>
  <c r="AM50" i="8" s="1"/>
  <c r="F22" i="19" s="1"/>
  <c r="AI51" i="8"/>
  <c r="G53" i="8"/>
  <c r="G52" i="8" s="1"/>
  <c r="W53" i="10"/>
  <c r="W52" i="10" s="1"/>
  <c r="G18" i="16" s="1"/>
  <c r="O52" i="10" l="1"/>
  <c r="G16" i="16" s="1"/>
  <c r="E17" i="16"/>
  <c r="AE52" i="10"/>
  <c r="G20" i="16" s="1"/>
  <c r="AY52" i="10"/>
  <c r="G25" i="16" s="1"/>
  <c r="E19" i="16"/>
  <c r="G52" i="10"/>
  <c r="G14" i="16" s="1"/>
  <c r="H14" i="16" s="1"/>
  <c r="E15" i="16"/>
  <c r="F15" i="16" s="1"/>
  <c r="F16" i="16" s="1"/>
  <c r="K55" i="10"/>
  <c r="E23" i="16"/>
  <c r="E24" i="16"/>
  <c r="I27" i="16"/>
  <c r="I33" i="16"/>
  <c r="I26" i="16"/>
  <c r="I18" i="16"/>
  <c r="I35" i="16"/>
  <c r="I24" i="16"/>
  <c r="I16" i="16"/>
  <c r="I20" i="16"/>
  <c r="I31" i="16"/>
  <c r="I25" i="16"/>
  <c r="I34" i="16"/>
  <c r="I28" i="16"/>
  <c r="I14" i="16"/>
  <c r="I22" i="16"/>
  <c r="I15" i="16"/>
  <c r="I29" i="16"/>
  <c r="I23" i="16"/>
  <c r="I21" i="16"/>
  <c r="I37" i="16"/>
  <c r="I19" i="16"/>
  <c r="I36" i="16"/>
  <c r="I17" i="16"/>
  <c r="I1" i="16"/>
  <c r="I32" i="16"/>
  <c r="I30" i="16"/>
  <c r="G15" i="19"/>
  <c r="G16" i="19" s="1"/>
  <c r="K53" i="8"/>
  <c r="H39" i="16"/>
  <c r="K52" i="10"/>
  <c r="G15" i="16" s="1"/>
  <c r="EK21" i="6"/>
  <c r="FG21" i="6"/>
  <c r="EY21" i="6"/>
  <c r="EX21" i="6"/>
  <c r="ET21" i="6"/>
  <c r="EO21" i="6"/>
  <c r="EL21" i="6"/>
  <c r="DR21" i="6"/>
  <c r="DM21" i="6"/>
  <c r="DP21" i="6"/>
  <c r="EG21" i="6"/>
  <c r="FB21" i="6"/>
  <c r="EI21" i="6"/>
  <c r="FE21" i="6"/>
  <c r="DU21" i="6"/>
  <c r="DT21" i="6"/>
  <c r="EQ21" i="6"/>
  <c r="EZ21" i="6"/>
  <c r="EV21" i="6"/>
  <c r="DZ21" i="6"/>
  <c r="EB21" i="6"/>
  <c r="DX21" i="6"/>
  <c r="EJ21" i="6"/>
  <c r="FH21" i="6"/>
  <c r="EU21" i="6"/>
  <c r="DQ21" i="6"/>
  <c r="EC21" i="6"/>
  <c r="DO21" i="6"/>
  <c r="DV21" i="6"/>
  <c r="FC21" i="6"/>
  <c r="DY21" i="6"/>
  <c r="EP21" i="6"/>
  <c r="ER21" i="6"/>
  <c r="EN21" i="6"/>
  <c r="FF21" i="6"/>
  <c r="EM21" i="6"/>
  <c r="ES21" i="6"/>
  <c r="EH21" i="6"/>
  <c r="FI21" i="6"/>
  <c r="ED21" i="6"/>
  <c r="DW21" i="6"/>
  <c r="EE21" i="6"/>
  <c r="DS21" i="6"/>
  <c r="EA21" i="6"/>
  <c r="FA21" i="6"/>
  <c r="FD21" i="6"/>
  <c r="EF21" i="6"/>
  <c r="FJ21" i="6"/>
  <c r="EW21" i="6"/>
  <c r="DN21" i="6"/>
  <c r="F20" i="19"/>
  <c r="F8" i="19"/>
  <c r="G8" i="19" s="1"/>
  <c r="E22" i="16"/>
  <c r="E18" i="16"/>
  <c r="AI50" i="8"/>
  <c r="F21" i="19" s="1"/>
  <c r="AQ50" i="8"/>
  <c r="F23" i="19" s="1"/>
  <c r="F17" i="16" l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G17" i="19"/>
  <c r="G18" i="19" s="1"/>
  <c r="G19" i="19" s="1"/>
  <c r="G20" i="19" s="1"/>
  <c r="DL21" i="6"/>
  <c r="P14" i="16" s="1"/>
  <c r="K52" i="8"/>
  <c r="O53" i="8"/>
  <c r="O55" i="10"/>
  <c r="K54" i="10"/>
  <c r="G21" i="19" l="1"/>
  <c r="G22" i="19" s="1"/>
  <c r="G23" i="19" s="1"/>
  <c r="G24" i="19" s="1"/>
  <c r="G25" i="19" s="1"/>
  <c r="K1" i="16" s="1"/>
  <c r="L1" i="16" s="1"/>
  <c r="M1" i="16" s="1"/>
  <c r="H18" i="16"/>
  <c r="O52" i="8"/>
  <c r="S53" i="8"/>
  <c r="O54" i="10"/>
  <c r="S55" i="10"/>
  <c r="K16" i="16" l="1"/>
  <c r="L16" i="16" s="1"/>
  <c r="M16" i="16" s="1"/>
  <c r="S54" i="10"/>
  <c r="W55" i="10"/>
  <c r="K15" i="16"/>
  <c r="L15" i="16" s="1"/>
  <c r="M15" i="16" s="1"/>
  <c r="S52" i="8"/>
  <c r="W53" i="8"/>
  <c r="K18" i="16"/>
  <c r="L18" i="16" s="1"/>
  <c r="M18" i="16" s="1"/>
  <c r="H19" i="16"/>
  <c r="K17" i="16"/>
  <c r="L17" i="16" s="1"/>
  <c r="M17" i="16" s="1"/>
  <c r="K14" i="16"/>
  <c r="L14" i="16" s="1"/>
  <c r="L39" i="16" l="1"/>
  <c r="M14" i="16"/>
  <c r="M39" i="16" s="1"/>
  <c r="K19" i="16"/>
  <c r="L19" i="16" s="1"/>
  <c r="M19" i="16" s="1"/>
  <c r="H20" i="16"/>
  <c r="W52" i="8"/>
  <c r="AA53" i="8"/>
  <c r="AA55" i="10"/>
  <c r="W54" i="10"/>
  <c r="AE55" i="10" l="1"/>
  <c r="AA54" i="10"/>
  <c r="AA52" i="8"/>
  <c r="AE53" i="8"/>
  <c r="K20" i="16"/>
  <c r="L20" i="16" s="1"/>
  <c r="M20" i="16" s="1"/>
  <c r="H21" i="16"/>
  <c r="AI55" i="10" l="1"/>
  <c r="AE54" i="10"/>
  <c r="AE52" i="8"/>
  <c r="AI53" i="8"/>
  <c r="K21" i="16"/>
  <c r="L21" i="16" s="1"/>
  <c r="M21" i="16" s="1"/>
  <c r="H22" i="16"/>
  <c r="AI54" i="10" l="1"/>
  <c r="AM55" i="10"/>
  <c r="K22" i="16"/>
  <c r="L22" i="16" s="1"/>
  <c r="M22" i="16" s="1"/>
  <c r="H23" i="16"/>
  <c r="AI52" i="8"/>
  <c r="AM53" i="8"/>
  <c r="AM52" i="8" l="1"/>
  <c r="AQ53" i="8"/>
  <c r="K23" i="16"/>
  <c r="L23" i="16" s="1"/>
  <c r="M23" i="16" s="1"/>
  <c r="H24" i="16"/>
  <c r="AM54" i="10"/>
  <c r="AQ55" i="10"/>
  <c r="AQ54" i="10" l="1"/>
  <c r="AU55" i="10"/>
  <c r="K24" i="16"/>
  <c r="L24" i="16" s="1"/>
  <c r="M24" i="16" s="1"/>
  <c r="H25" i="16"/>
  <c r="AQ52" i="8"/>
  <c r="AU53" i="8"/>
  <c r="AU52" i="8" l="1"/>
  <c r="AY53" i="8"/>
  <c r="AY52" i="8" s="1"/>
  <c r="K25" i="16"/>
  <c r="L25" i="16" s="1"/>
  <c r="M25" i="16" s="1"/>
  <c r="H26" i="16"/>
  <c r="AY55" i="10"/>
  <c r="AY54" i="10" s="1"/>
  <c r="AU54" i="10"/>
  <c r="K26" i="16" l="1"/>
  <c r="L26" i="16" s="1"/>
  <c r="M26" i="16" s="1"/>
  <c r="H27" i="16"/>
  <c r="K27" i="16" l="1"/>
  <c r="L27" i="16" s="1"/>
  <c r="M27" i="16" s="1"/>
  <c r="H28" i="16"/>
  <c r="H29" i="16" l="1"/>
  <c r="K28" i="16"/>
  <c r="L28" i="16" s="1"/>
  <c r="M28" i="16" s="1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H37" i="16" l="1"/>
  <c r="K37" i="16" s="1"/>
  <c r="L37" i="16" s="1"/>
  <c r="M37" i="16" s="1"/>
  <c r="K36" i="16"/>
  <c r="L36" i="16" s="1"/>
  <c r="M36" i="16" s="1"/>
</calcChain>
</file>

<file path=xl/comments1.xml><?xml version="1.0" encoding="utf-8"?>
<comments xmlns="http://schemas.openxmlformats.org/spreadsheetml/2006/main">
  <authors>
    <author>Diego Lenz Leite</author>
  </authors>
  <commentList>
    <comment ref="B34" authorId="0" shapeId="0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<sst xmlns="http://schemas.openxmlformats.org/spreadsheetml/2006/main" count="454" uniqueCount="257">
  <si>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</si>
  <si>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</si>
  <si>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</si>
  <si>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</si>
  <si>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</si>
  <si>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</si>
  <si>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</si>
  <si>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</si>
  <si>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</si>
  <si>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</si>
  <si>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</si>
  <si>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</si>
  <si>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</si>
  <si>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</si>
  <si>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</si>
  <si>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</si>
  <si>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</si>
  <si>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</si>
  <si>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</si>
  <si>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</si>
  <si>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</si>
  <si>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</si>
  <si>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</si>
  <si>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</si>
  <si>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</si>
  <si>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</si>
  <si>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</si>
  <si>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</si>
  <si>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</si>
  <si>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</si>
  <si>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</si>
  <si>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</si>
  <si>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</si>
  <si>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</si>
  <si>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</si>
  <si>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</si>
  <si>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</si>
  <si>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</si>
  <si>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</si>
  <si>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</si>
  <si>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</si>
  <si>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</si>
  <si>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</si>
  <si>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</si>
  <si>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</si>
  <si>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</si>
  <si>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</si>
  <si>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</si>
  <si>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</si>
  <si>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</si>
  <si>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</si>
  <si>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</si>
  <si>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</si>
  <si>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</si>
  <si>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</si>
  <si>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</si>
  <si>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</si>
  <si>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</si>
  <si>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</si>
  <si>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</si>
  <si>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</si>
  <si>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</si>
  <si>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</si>
  <si>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</si>
  <si>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</si>
  <si>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</si>
  <si>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</si>
  <si>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</si>
  <si>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</si>
  <si>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</si>
  <si>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</si>
  <si>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</si>
  <si>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</si>
  <si>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</si>
  <si>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</si>
  <si>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</si>
  <si>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</si>
  <si>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</si>
  <si>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</si>
  <si>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</si>
  <si>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</si>
  <si>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</si>
  <si>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</si>
  <si>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</si>
  <si>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</si>
  <si>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</si>
  <si>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</si>
  <si>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</si>
  <si>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</si>
  <si>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</si>
  <si>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</si>
  <si>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</si>
  <si>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</si>
  <si>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</si>
  <si>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</si>
  <si>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</si>
  <si>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</si>
  <si>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</si>
  <si>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</si>
  <si>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</si>
  <si>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</si>
  <si>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</si>
  <si>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</si>
  <si>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</si>
  <si>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</si>
  <si>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</si>
  <si>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</si>
  <si>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</si>
  <si>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</si>
  <si>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</si>
  <si>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</si>
  <si>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</si>
  <si>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</si>
  <si>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</si>
  <si>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</si>
  <si>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</si>
  <si>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</si>
  <si>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</si>
  <si>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</si>
  <si>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</si>
  <si>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</si>
  <si>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</si>
  <si>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</si>
  <si>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</si>
  <si>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</si>
  <si>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</si>
  <si>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</si>
  <si>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</si>
  <si>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</si>
  <si>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</si>
  <si>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</si>
  <si>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</si>
  <si>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</si>
  <si>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</si>
  <si>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</si>
  <si>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</si>
  <si>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</si>
  <si>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</si>
  <si>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</si>
  <si>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</si>
  <si>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</si>
  <si>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</si>
  <si>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</si>
  <si>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</si>
  <si>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</si>
  <si>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</si>
  <si>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</si>
  <si>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</si>
  <si>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</si>
  <si>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</si>
  <si>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</si>
  <si>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</si>
  <si>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</si>
  <si>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</si>
  <si>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</si>
  <si>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960103/2024</t>
  </si>
  <si>
    <t>AÇÕES RELATIVAS A HORA DO TURISMO</t>
  </si>
  <si>
    <t>MUNICIPIO DE RONDINHA</t>
  </si>
  <si>
    <t>RONDINHA / RS</t>
  </si>
  <si>
    <t>LINHA TUNAS</t>
  </si>
  <si>
    <t xml:space="preserve">PAVIMENTAÇÃO EM ACESSO AO CENTRO DE EVENTOS DA LINHA TUNAS, </t>
  </si>
  <si>
    <t>1.</t>
  </si>
  <si>
    <t>1.1.</t>
  </si>
  <si>
    <t>1.1.1.</t>
  </si>
  <si>
    <t>1.1.2.</t>
  </si>
  <si>
    <t>1.1.3.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</si>
  <si>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</si>
  <si>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</si>
  <si>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</si>
  <si>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</si>
  <si>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</si>
  <si>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</si>
  <si>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</si>
  <si>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</si>
  <si>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</si>
  <si>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</si>
  <si>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</si>
  <si>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</si>
  <si>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</si>
  <si>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</si>
  <si>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</si>
  <si>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</si>
  <si>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</si>
  <si>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1.2.17.</t>
  </si>
  <si>
    <t>1.3.</t>
  </si>
  <si>
    <t>1.3.1.</t>
  </si>
  <si>
    <t>1.4.</t>
  </si>
  <si>
    <t>1.4.1.</t>
  </si>
  <si>
    <t>1.4.2.</t>
  </si>
  <si>
    <t>1.5.</t>
  </si>
  <si>
    <t>1.5.1.</t>
  </si>
  <si>
    <t>LINHA TUNAS TRECHO I</t>
  </si>
  <si>
    <t>SERVIÇOS INICIAIS</t>
  </si>
  <si>
    <t>MOBILIZAÇÃO</t>
  </si>
  <si>
    <t>ADMINISTRAÇÃO LOCAL DA OBRA</t>
  </si>
  <si>
    <t>PLACA DE OBRA EM CHAPA DE AÇO GALVANIZADO</t>
  </si>
  <si>
    <t>PAVIMENTAÇÃO EM CBUQ - TRECHO I</t>
  </si>
  <si>
    <t>REGULARIZAÇÃO E COMPACTAÇÃO DE SUBLEITO DE SOLO  PREDOMINANTEMENTE ARGILOSO. AF_11/2019</t>
  </si>
  <si>
    <t>EXECUÇÃO E COMPACTAÇÃO DE BASE E OU SUB BASE PARA PAVIMENTAÇÃO DE MACADAME SECO - EXCLUSIVE CARGA E TRANSPORTE. AF_11/2019</t>
  </si>
  <si>
    <t>TRANSPORTE COM CAMINHÃO BASCULANTE DE 10 M³, EM VIA URBANA PAVIMENTADA, DMT ATÉ 30 KM (UNIDADE: M3XKM). AF_07/2020</t>
  </si>
  <si>
    <t>TRANSPORTE COM CAMINHÃO BASCULANTE DE 10 M³, EM VIA URBANA PAVIMENTADA, ADICIONAL PARA DMT EXCEDENTE A 30 KM (UNIDADE: M3XKM). AF_07/2020</t>
  </si>
  <si>
    <t>EXECUÇÃO E COMPACTAÇÃO DE BASE E OU SUB BASE PARA PAVIMENTAÇÃO DE BRITA GRADUADA SIMPLES - EXCLUSIVE CARGA E TRANSPORTE. AF_11/2019</t>
  </si>
  <si>
    <t>AQUISIÇÃO DE ASFALTO DILUIDO CM 30 ( COLETADO CAIXA NA ANP ACRESCIDOS DE ICMS / RS )</t>
  </si>
  <si>
    <t>PINTURA DE IMPRIMAÇÃO COM ASFALTO DILUIDO CM 30</t>
  </si>
  <si>
    <t>AQUISIÇÃO DE CIMENTO ASFLTICO CATIONICA RR-1C PARA USO EM PAVIMENTAÇÃO ASFALTICA  ( COLETADO CAIXA NA ANP ACRESCIDO DE ICMS / RS)</t>
  </si>
  <si>
    <t>PINTURA DE LIGAÇÃO COM EMULSÃO RR-1C (EXCETO EMULSÃO RR-IC)</t>
  </si>
  <si>
    <t>AQUISIÇÃO DE CIMENTO ASFLTICO DE PETROLEO A GRANEL ( CAP) 50/70 ( COLETADO CAIXA NA ANP ACRESCIDO DE ICMS/RS ), PARA CAMADA DE ROLAMENTO.</t>
  </si>
  <si>
    <t>TRANSPORTE COM CAMINHÃO TANQUE DE TRANSPORTE DE MATERIAL ASFÁLTICO DE 30000 L, EM VIA URBANA PAVIMENTADA, DMT ATÉ 30KM (UNIDADE: TXKM). AF_07/2020</t>
  </si>
  <si>
    <t>TRANSPORTE COM CAMINHÃO TANQUE DE TRANSPORTE DE MATERIAL ASFÁLTICO DE 30000 L, EM VIA URBANA PAVIMENTADA, ADICIONAL PARA DMT EXCEDENTE A 30 KM (UNIDADE: TXKM). AF_07/2020</t>
  </si>
  <si>
    <t>CONSTRUÇÃO DE PAVIMENTO COM APLICAÇÃO DE CONCRETO BETUMINOSO USINADO A QUENTE ( CBUQ), CAMADA DE ROLAMENTO, EXCLUSIVE TRANSPORTE.</t>
  </si>
  <si>
    <t>DRENO TRANSVERSAL EM DOIS PONTOS DO TRECHO COM PEDRA RACHÃO</t>
  </si>
  <si>
    <t>ESCAVAÇÃO EM MATERIALDE 3ª CATEGORIA, COM ESCAVADEIRA E ROMPEDOR</t>
  </si>
  <si>
    <t>SINALIZAÇÃO VERTICAL E HORIZONTAL</t>
  </si>
  <si>
    <t>PINTURA DE EIXO VIÁRIO SOBRE ASFALTO COM TINTA RETRORREFLETIVA A BASE DE RESINA ACRÍLICA COM MICROESFERAS DE VIDRO, APLICAÇÃO MECÂNICA COM DEMARCADORA AUTOPROPELIDA. AF_05/2021</t>
  </si>
  <si>
    <t>FORNECIMENTO E INSTALAÇÃO DE PLACA DE SINALIZAÇÃO REFLETIVA</t>
  </si>
  <si>
    <t>SERVIÇOS FINAIS</t>
  </si>
  <si>
    <t>DESMOBILIZAÇÃO</t>
  </si>
  <si>
    <t/>
  </si>
  <si>
    <t>Unidade</t>
  </si>
  <si>
    <t>UNI</t>
  </si>
  <si>
    <t>m2</t>
  </si>
  <si>
    <t>M2</t>
  </si>
  <si>
    <t>M3</t>
  </si>
  <si>
    <t>M3XKM</t>
  </si>
  <si>
    <t>TXKM</t>
  </si>
  <si>
    <t>M³</t>
  </si>
  <si>
    <t>M</t>
  </si>
  <si>
    <t>UNIDADE</t>
  </si>
  <si>
    <t>GIGOV/RS PASSO FUNDO</t>
  </si>
  <si>
    <t>PLACA DE OBRA</t>
  </si>
  <si>
    <t>REGULARIZAÇÃO DO LEITO</t>
  </si>
  <si>
    <t>EXECUÇÃO DE BASE OU SUBASE EM MACADAME</t>
  </si>
  <si>
    <t>EXECUÇÃO DE BASE EM BRITA GRADUADA</t>
  </si>
  <si>
    <t>DRENO COM PEDRA RACHÃO</t>
  </si>
  <si>
    <t>PAVIMENTAÇÃO ASFALTICA EM CBUQ</t>
  </si>
  <si>
    <t>SINALIZAÇÃO VERTICAL</t>
  </si>
  <si>
    <t>SINALIZAÇÃO HORIZONTAL</t>
  </si>
  <si>
    <t>IMPRIMAÇÃO</t>
  </si>
  <si>
    <t>2-MOBILIZAÇÃO</t>
  </si>
  <si>
    <t>1-Administração Local</t>
  </si>
  <si>
    <t>3-PLACA DE OBRA</t>
  </si>
  <si>
    <t>4-REGULARIZAÇÃO DO LEITO</t>
  </si>
  <si>
    <t>5-EXECUÇÃO DE BASE OU SUBASE EM MACADAME</t>
  </si>
  <si>
    <t>6-EXECUÇÃO DE BASE EM BRITA GRADUADA</t>
  </si>
  <si>
    <t>8-IMPRIMAÇÃO</t>
  </si>
  <si>
    <t>9-PAVIMENTAÇÃO ASFALTICA EM CBUQ</t>
  </si>
  <si>
    <t>7-DRENO COM PEDRA RACHÃO</t>
  </si>
  <si>
    <t>11-SINALIZAÇÃO HORIZONTAL</t>
  </si>
  <si>
    <t>10-SINALIZAÇÃO VERTICAL</t>
  </si>
  <si>
    <t>1.3.2</t>
  </si>
  <si>
    <t>EXECUÇÃO E COMPACTAÇÃO DE BASE E OU SUB BASE PARA PAVIMENTAÇÃO DE PEDRA RACHÃO - EXCLUSIVE CARGA E TRANSPORTE. AF _11/2019</t>
  </si>
  <si>
    <t>1.3.3</t>
  </si>
  <si>
    <t>1.3.4</t>
  </si>
  <si>
    <t>LINHA TUNAS - TRECHO II, SECÇÃO I</t>
  </si>
  <si>
    <t>LINHA TUNAS - TRECHO II, SECÇÃO II</t>
  </si>
  <si>
    <t>LINHA TUNAS - TRECHO II, SECÇÃO III</t>
  </si>
  <si>
    <t>12-DESMOBILIZAÇÃO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</si>
</sst>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325">
    <xf numFmtId="0" fontId="0" fillId="0" borderId="0" xfId="0"/>
    <xf numFmtId="0" fontId="7" fillId="0" borderId="2" xfId="3" applyFont="1" applyBorder="1" applyAlignment="1" applyProtection="1">
      <alignment vertical="top"/>
    </xf>
    <xf numFmtId="0" fontId="9" fillId="0" borderId="0" xfId="2" applyProtection="1"/>
    <xf numFmtId="0" fontId="2" fillId="0" borderId="0" xfId="2" applyFont="1" applyAlignment="1" applyProtection="1">
      <alignment horizontal="center"/>
    </xf>
    <xf numFmtId="0" fontId="9" fillId="0" borderId="0" xfId="2" applyAlignment="1" applyProtection="1">
      <alignment horizontal="left"/>
    </xf>
    <xf numFmtId="0" fontId="9" fillId="0" borderId="0" xfId="2" applyAlignment="1" applyProtection="1">
      <alignment horizontal="left" wrapText="1"/>
    </xf>
    <xf numFmtId="0" fontId="0" fillId="0" borderId="0" xfId="0" applyProtection="1"/>
    <xf numFmtId="0" fontId="9" fillId="0" borderId="0" xfId="2" applyBorder="1" applyProtection="1"/>
    <xf numFmtId="0" fontId="9" fillId="0" borderId="0" xfId="2" applyBorder="1" applyAlignment="1" applyProtection="1">
      <alignment horizontal="left"/>
    </xf>
    <xf numFmtId="0" fontId="2" fillId="0" borderId="0" xfId="2" applyFont="1" applyBorder="1" applyAlignment="1" applyProtection="1">
      <alignment horizontal="center"/>
    </xf>
    <xf numFmtId="0" fontId="7" fillId="0" borderId="3" xfId="2" applyFont="1" applyBorder="1" applyAlignment="1" applyProtection="1"/>
    <xf numFmtId="0" fontId="7" fillId="0" borderId="4" xfId="2" applyFont="1" applyBorder="1" applyAlignment="1" applyProtection="1"/>
    <xf numFmtId="0" fontId="7" fillId="0" borderId="2" xfId="2" applyFont="1" applyBorder="1" applyAlignment="1" applyProtection="1"/>
    <xf numFmtId="0" fontId="9" fillId="0" borderId="5" xfId="2" applyBorder="1" applyAlignment="1" applyProtection="1">
      <alignment horizontal="left"/>
    </xf>
    <xf numFmtId="0" fontId="2" fillId="0" borderId="5" xfId="2" applyFont="1" applyBorder="1" applyAlignment="1" applyProtection="1">
      <alignment horizontal="left"/>
    </xf>
    <xf numFmtId="0" fontId="7" fillId="0" borderId="3" xfId="2" applyFont="1" applyBorder="1" applyAlignment="1" applyProtection="1">
      <alignment horizontal="left"/>
    </xf>
    <xf numFmtId="0" fontId="7" fillId="0" borderId="4" xfId="2" applyFont="1" applyBorder="1" applyAlignment="1" applyProtection="1">
      <alignment horizontal="left"/>
    </xf>
    <xf numFmtId="0" fontId="7" fillId="0" borderId="2" xfId="2" applyFont="1" applyBorder="1" applyAlignment="1" applyProtection="1">
      <alignment horizontal="left"/>
    </xf>
    <xf numFmtId="0" fontId="7" fillId="0" borderId="0" xfId="2" applyFont="1" applyFill="1" applyBorder="1" applyAlignment="1" applyProtection="1">
      <alignment horizontal="left"/>
    </xf>
    <xf numFmtId="0" fontId="23" fillId="0" borderId="0" xfId="0" applyFont="1" applyBorder="1" applyProtection="1"/>
    <xf numFmtId="0" fontId="7" fillId="0" borderId="3" xfId="2" applyFont="1" applyFill="1" applyBorder="1" applyAlignment="1" applyProtection="1">
      <alignment horizontal="left"/>
    </xf>
    <xf numFmtId="0" fontId="23" fillId="0" borderId="4" xfId="0" applyFont="1" applyBorder="1" applyAlignment="1" applyProtection="1">
      <alignment horizontal="left"/>
    </xf>
    <xf numFmtId="0" fontId="23" fillId="0" borderId="2" xfId="0" applyFont="1" applyBorder="1" applyAlignment="1" applyProtection="1">
      <alignment horizontal="left"/>
    </xf>
    <xf numFmtId="0" fontId="24" fillId="0" borderId="0" xfId="2" applyFont="1" applyAlignment="1" applyProtection="1">
      <alignment horizontal="left"/>
    </xf>
    <xf numFmtId="0" fontId="0" fillId="0" borderId="0" xfId="0" applyBorder="1" applyProtection="1"/>
    <xf numFmtId="0" fontId="25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left"/>
    </xf>
    <xf numFmtId="0" fontId="25" fillId="0" borderId="0" xfId="0" applyFont="1" applyFill="1" applyAlignment="1" applyProtection="1">
      <alignment horizontal="left"/>
    </xf>
    <xf numFmtId="0" fontId="25" fillId="0" borderId="0" xfId="0" applyFont="1" applyProtection="1"/>
    <xf numFmtId="0" fontId="1" fillId="0" borderId="0" xfId="0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vertical="center" wrapText="1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/>
    <xf numFmtId="0" fontId="3" fillId="0" borderId="0" xfId="0" applyNumberFormat="1" applyFont="1" applyBorder="1" applyAlignment="1" applyProtection="1"/>
    <xf numFmtId="0" fontId="28" fillId="0" borderId="0" xfId="0" applyFont="1" applyAlignment="1" applyProtection="1"/>
    <xf numFmtId="0" fontId="27" fillId="0" borderId="0" xfId="0" applyFont="1" applyAlignment="1" applyProtection="1">
      <alignment horizontal="left" vertical="center"/>
    </xf>
    <xf numFmtId="0" fontId="25" fillId="0" borderId="0" xfId="0" applyFont="1" applyFill="1" applyAlignment="1" applyProtection="1">
      <alignment horizontal="center" vertical="center"/>
    </xf>
    <xf numFmtId="0" fontId="27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7" fillId="0" borderId="0" xfId="0" applyFont="1" applyFill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wrapText="1"/>
    </xf>
    <xf numFmtId="0" fontId="27" fillId="0" borderId="0" xfId="0" applyFont="1" applyAlignment="1" applyProtection="1">
      <alignment horizontal="left"/>
    </xf>
    <xf numFmtId="0" fontId="27" fillId="0" borderId="0" xfId="0" applyFont="1" applyFill="1" applyAlignment="1" applyProtection="1">
      <alignment horizontal="left"/>
    </xf>
    <xf numFmtId="0" fontId="27" fillId="0" borderId="0" xfId="0" applyFont="1" applyAlignment="1" applyProtection="1">
      <alignment horizontal="center"/>
    </xf>
    <xf numFmtId="0" fontId="27" fillId="0" borderId="0" xfId="0" applyFont="1" applyProtection="1"/>
    <xf numFmtId="0" fontId="25" fillId="0" borderId="6" xfId="0" applyFont="1" applyBorder="1" applyAlignment="1" applyProtection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 applyProtection="1"/>
    <xf numFmtId="0" fontId="25" fillId="0" borderId="0" xfId="0" applyFont="1" applyAlignment="1" applyProtection="1">
      <alignment horizontal="right"/>
    </xf>
    <xf numFmtId="0" fontId="25" fillId="0" borderId="0" xfId="0" applyFont="1" applyBorder="1" applyProtection="1"/>
    <xf numFmtId="0" fontId="25" fillId="0" borderId="0" xfId="0" applyFont="1" applyAlignment="1" applyProtection="1">
      <alignment horizontal="center" vertical="center" wrapText="1"/>
    </xf>
    <xf numFmtId="14" fontId="29" fillId="0" borderId="0" xfId="0" applyNumberFormat="1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wrapText="1"/>
    </xf>
    <xf numFmtId="14" fontId="25" fillId="0" borderId="6" xfId="0" applyNumberFormat="1" applyFont="1" applyBorder="1" applyAlignment="1" applyProtection="1">
      <alignment horizontal="center"/>
    </xf>
    <xf numFmtId="0" fontId="25" fillId="0" borderId="6" xfId="0" applyNumberFormat="1" applyFont="1" applyBorder="1" applyAlignment="1" applyProtection="1">
      <alignment horizontal="center"/>
    </xf>
    <xf numFmtId="10" fontId="25" fillId="0" borderId="6" xfId="0" applyNumberFormat="1" applyFont="1" applyBorder="1" applyAlignment="1" applyProtection="1">
      <alignment horizontal="center"/>
    </xf>
    <xf numFmtId="0" fontId="27" fillId="2" borderId="8" xfId="0" applyFont="1" applyFill="1" applyBorder="1" applyProtection="1"/>
    <xf numFmtId="0" fontId="25" fillId="2" borderId="9" xfId="0" applyFont="1" applyFill="1" applyBorder="1" applyProtection="1"/>
    <xf numFmtId="0" fontId="30" fillId="2" borderId="9" xfId="0" applyFont="1" applyFill="1" applyBorder="1" applyProtection="1"/>
    <xf numFmtId="10" fontId="27" fillId="2" borderId="9" xfId="0" applyNumberFormat="1" applyFont="1" applyFill="1" applyBorder="1" applyProtection="1"/>
    <xf numFmtId="0" fontId="27" fillId="2" borderId="9" xfId="0" applyFont="1" applyFill="1" applyBorder="1" applyAlignment="1" applyProtection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 applyProtection="1">
      <alignment horizontal="right"/>
    </xf>
    <xf numFmtId="0" fontId="25" fillId="0" borderId="11" xfId="0" applyFont="1" applyBorder="1" applyAlignment="1" applyProtection="1">
      <alignment horizontal="center"/>
    </xf>
    <xf numFmtId="0" fontId="26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vertical="center"/>
    </xf>
    <xf numFmtId="0" fontId="25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1" fillId="0" borderId="7" xfId="0" applyFont="1" applyBorder="1" applyAlignment="1" applyProtection="1"/>
    <xf numFmtId="0" fontId="25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26" fillId="0" borderId="4" xfId="0" applyFont="1" applyBorder="1" applyAlignment="1" applyProtection="1">
      <alignment vertical="center" wrapText="1"/>
    </xf>
    <xf numFmtId="0" fontId="26" fillId="0" borderId="12" xfId="0" applyFont="1" applyBorder="1" applyAlignment="1" applyProtection="1">
      <alignment horizontal="center" vertical="center" wrapText="1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right" vertical="center"/>
    </xf>
    <xf numFmtId="0" fontId="25" fillId="2" borderId="1" xfId="0" applyFont="1" applyFill="1" applyBorder="1" applyAlignment="1" applyProtection="1">
      <alignment horizontal="center" textRotation="90" wrapText="1"/>
    </xf>
    <xf numFmtId="0" fontId="27" fillId="2" borderId="1" xfId="0" applyFont="1" applyFill="1" applyBorder="1" applyAlignment="1" applyProtection="1">
      <alignment horizontal="left"/>
    </xf>
    <xf numFmtId="0" fontId="27" fillId="2" borderId="1" xfId="0" applyFont="1" applyFill="1" applyBorder="1" applyAlignment="1" applyProtection="1">
      <alignment horizontal="center"/>
    </xf>
    <xf numFmtId="43" fontId="25" fillId="0" borderId="0" xfId="5" applyFont="1" applyProtection="1"/>
    <xf numFmtId="0" fontId="32" fillId="0" borderId="0" xfId="0" applyFont="1" applyProtection="1"/>
    <xf numFmtId="0" fontId="1" fillId="0" borderId="0" xfId="0" applyFont="1" applyProtection="1"/>
    <xf numFmtId="0" fontId="33" fillId="0" borderId="0" xfId="0" applyFont="1" applyAlignment="1" applyProtection="1">
      <alignment vertical="center"/>
    </xf>
    <xf numFmtId="0" fontId="25" fillId="0" borderId="0" xfId="0" applyFont="1" applyBorder="1" applyAlignment="1" applyProtection="1">
      <alignment horizontal="center" wrapText="1"/>
    </xf>
    <xf numFmtId="0" fontId="25" fillId="0" borderId="0" xfId="0" applyFont="1" applyBorder="1" applyAlignment="1" applyProtection="1">
      <alignment horizontal="center"/>
    </xf>
    <xf numFmtId="0" fontId="32" fillId="0" borderId="0" xfId="0" applyFont="1" applyAlignment="1" applyProtection="1">
      <alignment horizontal="center" textRotation="90"/>
    </xf>
    <xf numFmtId="0" fontId="27" fillId="0" borderId="0" xfId="0" applyNumberFormat="1" applyFont="1" applyAlignment="1" applyProtection="1">
      <alignment horizontal="left" vertical="center"/>
    </xf>
    <xf numFmtId="43" fontId="1" fillId="0" borderId="0" xfId="5" applyFont="1" applyAlignment="1" applyProtection="1">
      <alignment horizontal="center"/>
    </xf>
    <xf numFmtId="0" fontId="27" fillId="0" borderId="0" xfId="0" applyFont="1" applyFill="1" applyAlignment="1" applyProtection="1">
      <alignment horizontal="right" vertical="center"/>
    </xf>
    <xf numFmtId="0" fontId="27" fillId="0" borderId="0" xfId="0" applyFont="1" applyFill="1" applyBorder="1" applyAlignment="1" applyProtection="1">
      <alignment horizontal="right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 applyProtection="1">
      <alignment horizontal="center" textRotation="90"/>
    </xf>
    <xf numFmtId="10" fontId="34" fillId="0" borderId="0" xfId="0" applyNumberFormat="1" applyFont="1" applyAlignment="1" applyProtection="1">
      <alignment horizont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wrapText="1"/>
    </xf>
    <xf numFmtId="0" fontId="27" fillId="0" borderId="0" xfId="0" applyFont="1" applyFill="1" applyBorder="1" applyAlignment="1" applyProtection="1">
      <alignment wrapText="1"/>
    </xf>
    <xf numFmtId="0" fontId="34" fillId="0" borderId="0" xfId="0" applyFont="1" applyAlignment="1" applyProtection="1">
      <alignment horizontal="center"/>
    </xf>
    <xf numFmtId="0" fontId="27" fillId="0" borderId="0" xfId="0" applyFont="1" applyAlignment="1" applyProtection="1">
      <alignment wrapText="1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0" fontId="27" fillId="0" borderId="0" xfId="0" applyFont="1" applyFill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Fill="1" applyBorder="1" applyAlignment="1" applyProtection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 applyBorder="1" applyAlignment="1" applyProtection="1"/>
    <xf numFmtId="0" fontId="1" fillId="0" borderId="5" xfId="0" applyFont="1" applyBorder="1" applyAlignment="1" applyProtection="1">
      <alignment horizontal="right"/>
    </xf>
    <xf numFmtId="0" fontId="2" fillId="0" borderId="0" xfId="2" applyFont="1" applyFill="1" applyBorder="1" applyAlignment="1" applyProtection="1"/>
    <xf numFmtId="49" fontId="2" fillId="0" borderId="0" xfId="2" applyNumberFormat="1" applyFont="1" applyFill="1" applyBorder="1" applyAlignment="1" applyProtection="1">
      <alignment horizontal="left"/>
      <protection locked="0"/>
    </xf>
    <xf numFmtId="0" fontId="7" fillId="0" borderId="0" xfId="2" applyFont="1" applyBorder="1" applyAlignment="1" applyProtection="1">
      <alignment horizontal="left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0" fillId="0" borderId="0" xfId="0" applyAlignment="1"/>
    <xf numFmtId="0" fontId="0" fillId="0" borderId="0" xfId="0" applyAlignment="1" applyProtection="1"/>
    <xf numFmtId="0" fontId="9" fillId="0" borderId="0" xfId="2" applyAlignment="1" applyProtection="1"/>
    <xf numFmtId="0" fontId="6" fillId="0" borderId="0" xfId="0" applyFont="1" applyAlignment="1" applyProtection="1">
      <alignment vertical="center"/>
    </xf>
    <xf numFmtId="0" fontId="1" fillId="0" borderId="0" xfId="0" applyNumberFormat="1" applyFont="1" applyAlignment="1" applyProtection="1">
      <alignment horizontal="center"/>
    </xf>
    <xf numFmtId="14" fontId="1" fillId="0" borderId="0" xfId="0" applyNumberFormat="1" applyFont="1" applyProtection="1"/>
    <xf numFmtId="0" fontId="29" fillId="0" borderId="0" xfId="0" applyFont="1" applyAlignment="1" applyProtection="1">
      <alignment horizontal="center" wrapText="1"/>
    </xf>
    <xf numFmtId="0" fontId="27" fillId="2" borderId="1" xfId="0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/>
    </xf>
    <xf numFmtId="0" fontId="26" fillId="0" borderId="0" xfId="0" applyFont="1" applyProtection="1"/>
    <xf numFmtId="43" fontId="39" fillId="0" borderId="14" xfId="5" applyFont="1" applyBorder="1" applyAlignment="1" applyProtection="1"/>
    <xf numFmtId="0" fontId="7" fillId="0" borderId="2" xfId="3" applyFont="1" applyBorder="1" applyAlignment="1" applyProtection="1">
      <alignment horizontal="left" vertical="top"/>
    </xf>
    <xf numFmtId="0" fontId="2" fillId="0" borderId="0" xfId="2" applyFont="1" applyProtection="1"/>
    <xf numFmtId="0" fontId="2" fillId="0" borderId="0" xfId="2" applyFont="1" applyBorder="1" applyProtection="1"/>
    <xf numFmtId="0" fontId="16" fillId="0" borderId="2" xfId="0" applyFont="1" applyBorder="1" applyAlignment="1" applyProtection="1"/>
    <xf numFmtId="0" fontId="7" fillId="0" borderId="2" xfId="0" applyFont="1" applyBorder="1" applyAlignment="1" applyProtection="1"/>
    <xf numFmtId="0" fontId="16" fillId="0" borderId="2" xfId="0" applyFont="1" applyBorder="1" applyAlignment="1" applyProtection="1">
      <alignment horizontal="center"/>
    </xf>
    <xf numFmtId="0" fontId="8" fillId="0" borderId="2" xfId="3" applyFont="1" applyBorder="1" applyAlignment="1" applyProtection="1">
      <alignment horizontal="center" vertical="top"/>
    </xf>
    <xf numFmtId="0" fontId="36" fillId="3" borderId="12" xfId="0" applyFont="1" applyFill="1" applyBorder="1" applyAlignment="1" applyProtection="1">
      <alignment vertical="top" wrapText="1"/>
      <protection locked="0"/>
    </xf>
    <xf numFmtId="0" fontId="36" fillId="3" borderId="12" xfId="0" applyFont="1" applyFill="1" applyBorder="1" applyAlignment="1" applyProtection="1">
      <alignment horizontal="left" vertical="top" wrapText="1"/>
      <protection locked="0"/>
    </xf>
    <xf numFmtId="49" fontId="36" fillId="3" borderId="12" xfId="0" applyNumberFormat="1" applyFont="1" applyFill="1" applyBorder="1" applyAlignment="1" applyProtection="1">
      <protection locked="0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Fill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vertical="center" wrapText="1"/>
    </xf>
    <xf numFmtId="0" fontId="25" fillId="0" borderId="6" xfId="0" applyFont="1" applyBorder="1" applyAlignment="1" applyProtection="1">
      <alignment horizontal="center" vertical="center"/>
    </xf>
    <xf numFmtId="0" fontId="28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0" fontId="28" fillId="0" borderId="0" xfId="0" applyFont="1" applyAlignment="1" applyProtection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 applyProtection="1">
      <alignment horizontal="center" vertical="center" wrapText="1"/>
    </xf>
    <xf numFmtId="0" fontId="36" fillId="0" borderId="6" xfId="0" applyFont="1" applyBorder="1" applyAlignment="1" applyProtection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 applyProtection="1">
      <alignment horizontal="center"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right"/>
    </xf>
    <xf numFmtId="169" fontId="7" fillId="0" borderId="0" xfId="0" applyNumberFormat="1" applyFont="1" applyFill="1" applyBorder="1" applyAlignment="1" applyProtection="1">
      <alignment horizontal="right"/>
    </xf>
    <xf numFmtId="0" fontId="27" fillId="0" borderId="0" xfId="0" applyFont="1" applyBorder="1" applyAlignment="1" applyProtection="1"/>
    <xf numFmtId="0" fontId="1" fillId="0" borderId="0" xfId="0" applyNumberFormat="1" applyFont="1" applyBorder="1" applyAlignment="1" applyProtection="1">
      <alignment vertical="center"/>
    </xf>
    <xf numFmtId="0" fontId="41" fillId="0" borderId="0" xfId="0" applyFont="1" applyAlignment="1" applyProtection="1">
      <alignment horizontal="left" vertical="center"/>
    </xf>
    <xf numFmtId="10" fontId="25" fillId="2" borderId="9" xfId="0" applyNumberFormat="1" applyFont="1" applyFill="1" applyBorder="1" applyProtection="1"/>
    <xf numFmtId="0" fontId="25" fillId="0" borderId="12" xfId="0" applyFont="1" applyBorder="1" applyAlignment="1" applyProtection="1">
      <alignment horizontal="center" vertical="center" wrapText="1"/>
    </xf>
    <xf numFmtId="1" fontId="25" fillId="0" borderId="6" xfId="0" applyNumberFormat="1" applyFont="1" applyBorder="1" applyAlignment="1" applyProtection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 applyProtection="1"/>
    <xf numFmtId="0" fontId="10" fillId="2" borderId="16" xfId="2" applyFont="1" applyFill="1" applyBorder="1" applyAlignment="1" applyProtection="1">
      <alignment vertical="center" wrapText="1"/>
    </xf>
    <xf numFmtId="0" fontId="10" fillId="2" borderId="17" xfId="2" applyFont="1" applyFill="1" applyBorder="1" applyAlignment="1" applyProtection="1">
      <alignment vertical="center" wrapText="1"/>
    </xf>
    <xf numFmtId="0" fontId="42" fillId="0" borderId="0" xfId="0" applyFont="1" applyAlignment="1" applyProtection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0" fontId="25" fillId="0" borderId="0" xfId="0" applyFont="1" applyAlignment="1" applyProtection="1"/>
    <xf numFmtId="0" fontId="26" fillId="0" borderId="0" xfId="0" applyFont="1" applyBorder="1" applyAlignme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 applyProtection="1">
      <alignment horizontal="left"/>
    </xf>
    <xf numFmtId="172" fontId="25" fillId="0" borderId="6" xfId="0" applyNumberFormat="1" applyFont="1" applyBorder="1" applyAlignment="1" applyProtection="1">
      <alignment horizontal="center"/>
    </xf>
    <xf numFmtId="172" fontId="25" fillId="0" borderId="6" xfId="0" applyNumberFormat="1" applyFont="1" applyFill="1" applyBorder="1" applyAlignment="1" applyProtection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</xf>
    <xf numFmtId="0" fontId="45" fillId="2" borderId="18" xfId="2" applyFont="1" applyFill="1" applyBorder="1" applyAlignment="1" applyProtection="1">
      <alignment vertical="center" wrapText="1"/>
    </xf>
    <xf numFmtId="3" fontId="45" fillId="2" borderId="19" xfId="2" applyNumberFormat="1" applyFont="1" applyFill="1" applyBorder="1" applyAlignment="1" applyProtection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 applyProtection="1">
      <alignment horizontal="left"/>
    </xf>
    <xf numFmtId="0" fontId="46" fillId="2" borderId="1" xfId="0" applyFont="1" applyFill="1" applyBorder="1" applyAlignment="1" applyProtection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Fill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 applyProtection="1">
      <alignment horizontal="left" wrapText="1"/>
    </xf>
    <xf numFmtId="0" fontId="21" fillId="6" borderId="6" xfId="0" applyFont="1" applyFill="1" applyBorder="1" applyAlignment="1" applyProtection="1">
      <alignment vertical="center" wrapText="1"/>
      <protection locked="0" hidden="1"/>
    </xf>
    <xf numFmtId="0" fontId="20" fillId="0" borderId="1" xfId="0" applyFont="1" applyFill="1" applyBorder="1" applyAlignment="1" applyProtection="1">
      <alignment horizontal="center" vertical="center" wrapText="1"/>
    </xf>
    <xf numFmtId="0" fontId="13" fillId="3" borderId="15" xfId="0" applyFont="1" applyFill="1" applyBorder="1" applyAlignment="1" applyProtection="1">
      <alignment horizontal="left" vertical="center"/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36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3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7" fillId="0" borderId="3" xfId="3" applyFont="1" applyBorder="1" applyAlignment="1" applyProtection="1">
      <alignment horizontal="left" vertical="top"/>
    </xf>
    <xf numFmtId="0" fontId="7" fillId="0" borderId="0" xfId="3" applyFont="1" applyBorder="1" applyAlignment="1" applyProtection="1">
      <alignment horizontal="left" vertical="top"/>
    </xf>
    <xf numFmtId="0" fontId="7" fillId="0" borderId="4" xfId="3" applyFont="1" applyBorder="1" applyAlignment="1" applyProtection="1">
      <alignment horizontal="left" vertical="top"/>
    </xf>
    <xf numFmtId="49" fontId="36" fillId="3" borderId="18" xfId="0" applyNumberFormat="1" applyFont="1" applyFill="1" applyBorder="1" applyAlignment="1" applyProtection="1">
      <alignment horizontal="left" vertical="top" wrapText="1"/>
      <protection locked="0"/>
    </xf>
    <xf numFmtId="49" fontId="36" fillId="3" borderId="7" xfId="0" applyNumberFormat="1" applyFont="1" applyFill="1" applyBorder="1" applyAlignment="1" applyProtection="1">
      <alignment horizontal="left" vertical="top" wrapText="1"/>
      <protection locked="0"/>
    </xf>
    <xf numFmtId="49" fontId="36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left"/>
    </xf>
    <xf numFmtId="0" fontId="43" fillId="4" borderId="21" xfId="0" applyFont="1" applyFill="1" applyBorder="1" applyAlignment="1" applyProtection="1">
      <alignment horizontal="center" vertical="center"/>
    </xf>
    <xf numFmtId="0" fontId="43" fillId="4" borderId="22" xfId="0" applyFont="1" applyFill="1" applyBorder="1" applyAlignment="1" applyProtection="1">
      <alignment horizontal="center" vertical="center"/>
    </xf>
    <xf numFmtId="0" fontId="36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Fill="1" applyBorder="1" applyAlignment="1" applyProtection="1">
      <alignment horizontal="left" vertical="center"/>
    </xf>
    <xf numFmtId="0" fontId="36" fillId="0" borderId="15" xfId="0" applyFont="1" applyFill="1" applyBorder="1" applyAlignment="1" applyProtection="1">
      <alignment horizontal="left" vertical="center"/>
    </xf>
    <xf numFmtId="0" fontId="23" fillId="0" borderId="21" xfId="0" applyFont="1" applyBorder="1" applyProtection="1"/>
    <xf numFmtId="0" fontId="23" fillId="0" borderId="23" xfId="0" applyFont="1" applyBorder="1" applyProtection="1"/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7" xfId="2" applyFont="1" applyFill="1" applyBorder="1" applyAlignment="1" applyProtection="1">
      <alignment horizontal="center" vertical="center" wrapText="1"/>
    </xf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36" fillId="3" borderId="17" xfId="0" applyFont="1" applyFill="1" applyBorder="1" applyAlignment="1" applyProtection="1">
      <alignment horizontal="left" vertical="top" wrapText="1"/>
      <protection locked="0"/>
    </xf>
    <xf numFmtId="0" fontId="25" fillId="0" borderId="5" xfId="0" applyFont="1" applyBorder="1" applyAlignment="1" applyProtection="1">
      <alignment horizontal="left"/>
    </xf>
    <xf numFmtId="0" fontId="25" fillId="0" borderId="0" xfId="0" applyFont="1" applyAlignment="1" applyProtection="1">
      <alignment horizontal="left"/>
    </xf>
    <xf numFmtId="0" fontId="26" fillId="0" borderId="18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 wrapText="1"/>
    </xf>
    <xf numFmtId="0" fontId="26" fillId="0" borderId="7" xfId="0" applyFont="1" applyBorder="1" applyAlignment="1" applyProtection="1">
      <alignment horizontal="left"/>
      <protection locked="0"/>
    </xf>
    <xf numFmtId="0" fontId="25" fillId="0" borderId="0" xfId="0" applyFont="1" applyBorder="1" applyAlignment="1" applyProtection="1">
      <alignment horizontal="left"/>
    </xf>
    <xf numFmtId="0" fontId="26" fillId="0" borderId="7" xfId="0" applyFont="1" applyBorder="1" applyAlignment="1" applyProtection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0" fontId="38" fillId="0" borderId="42" xfId="0" applyFont="1" applyBorder="1" applyAlignment="1" applyProtection="1">
      <alignment horizontal="center"/>
    </xf>
    <xf numFmtId="0" fontId="38" fillId="0" borderId="43" xfId="0" applyFont="1" applyBorder="1" applyAlignment="1" applyProtection="1">
      <alignment horizontal="center"/>
    </xf>
    <xf numFmtId="0" fontId="38" fillId="0" borderId="40" xfId="0" applyFont="1" applyBorder="1" applyAlignment="1" applyProtection="1">
      <alignment horizontal="center"/>
    </xf>
    <xf numFmtId="0" fontId="38" fillId="0" borderId="41" xfId="0" applyFont="1" applyBorder="1" applyAlignment="1" applyProtection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27" fillId="2" borderId="30" xfId="0" applyFont="1" applyFill="1" applyBorder="1" applyAlignment="1" applyProtection="1">
      <alignment horizontal="center" vertical="center" wrapText="1"/>
    </xf>
    <xf numFmtId="0" fontId="27" fillId="2" borderId="31" xfId="0" applyFont="1" applyFill="1" applyBorder="1" applyAlignment="1" applyProtection="1">
      <alignment horizontal="center" vertical="center" wrapText="1"/>
    </xf>
    <xf numFmtId="0" fontId="38" fillId="2" borderId="30" xfId="0" applyFont="1" applyFill="1" applyBorder="1" applyAlignment="1" applyProtection="1">
      <alignment horizontal="center" vertical="center"/>
    </xf>
    <xf numFmtId="0" fontId="38" fillId="2" borderId="31" xfId="0" applyFont="1" applyFill="1" applyBorder="1" applyAlignment="1" applyProtection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 applyProtection="1">
      <alignment horizontal="center"/>
    </xf>
    <xf numFmtId="0" fontId="38" fillId="0" borderId="35" xfId="0" applyFont="1" applyBorder="1" applyAlignment="1" applyProtection="1">
      <alignment horizontal="center"/>
    </xf>
    <xf numFmtId="0" fontId="41" fillId="0" borderId="18" xfId="0" applyFont="1" applyBorder="1" applyAlignment="1" applyProtection="1">
      <alignment horizontal="center" vertical="center" wrapText="1"/>
    </xf>
    <xf numFmtId="0" fontId="41" fillId="0" borderId="7" xfId="0" applyFont="1" applyBorder="1" applyAlignment="1" applyProtection="1">
      <alignment horizontal="center" vertical="center"/>
    </xf>
    <xf numFmtId="0" fontId="41" fillId="0" borderId="17" xfId="0" applyFont="1" applyBorder="1" applyAlignment="1" applyProtection="1">
      <alignment horizontal="center" vertical="center"/>
    </xf>
    <xf numFmtId="0" fontId="27" fillId="2" borderId="8" xfId="0" applyFont="1" applyFill="1" applyBorder="1" applyAlignment="1" applyProtection="1">
      <alignment horizontal="center" vertical="center" wrapText="1"/>
    </xf>
    <xf numFmtId="0" fontId="27" fillId="2" borderId="9" xfId="0" applyFont="1" applyFill="1" applyBorder="1" applyAlignment="1" applyProtection="1">
      <alignment horizontal="center" vertical="center" wrapText="1"/>
    </xf>
    <xf numFmtId="0" fontId="27" fillId="2" borderId="10" xfId="0" applyFont="1" applyFill="1" applyBorder="1" applyAlignment="1" applyProtection="1">
      <alignment horizontal="center" vertical="center" wrapText="1"/>
    </xf>
    <xf numFmtId="0" fontId="41" fillId="0" borderId="0" xfId="0" applyFont="1" applyAlignment="1" applyProtection="1">
      <alignment horizontal="left" vertical="center" wrapText="1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center" vertical="center" wrapText="1"/>
    </xf>
    <xf numFmtId="0" fontId="27" fillId="2" borderId="8" xfId="0" applyFont="1" applyFill="1" applyBorder="1" applyAlignment="1" applyProtection="1">
      <alignment horizontal="center" vertical="center"/>
    </xf>
    <xf numFmtId="0" fontId="27" fillId="2" borderId="9" xfId="0" applyFont="1" applyFill="1" applyBorder="1" applyAlignment="1" applyProtection="1">
      <alignment horizontal="center" vertical="center"/>
    </xf>
    <xf numFmtId="0" fontId="27" fillId="2" borderId="10" xfId="0" applyFont="1" applyFill="1" applyBorder="1" applyAlignment="1" applyProtection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Fill="1" applyBorder="1" applyAlignment="1" applyProtection="1">
      <alignment horizontal="center" shrinkToFit="1"/>
      <protection hidden="1"/>
    </xf>
    <xf numFmtId="14" fontId="10" fillId="0" borderId="7" xfId="0" applyNumberFormat="1" applyFont="1" applyFill="1" applyBorder="1" applyAlignment="1" applyProtection="1">
      <alignment horizontal="center" shrinkToFit="1"/>
      <protection hidden="1"/>
    </xf>
    <xf numFmtId="14" fontId="10" fillId="0" borderId="17" xfId="0" applyNumberFormat="1" applyFont="1" applyFill="1" applyBorder="1" applyAlignment="1" applyProtection="1">
      <alignment horizontal="center" shrinkToFit="1"/>
      <protection hidden="1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7" fillId="2" borderId="1" xfId="0" applyFont="1" applyFill="1" applyBorder="1" applyAlignment="1" applyProtection="1">
      <alignment horizontal="center" vertical="center" wrapText="1"/>
    </xf>
    <xf numFmtId="0" fontId="27" fillId="2" borderId="44" xfId="0" applyFont="1" applyFill="1" applyBorder="1" applyAlignment="1" applyProtection="1">
      <alignment horizontal="center" vertical="center" wrapText="1"/>
    </xf>
    <xf numFmtId="0" fontId="27" fillId="2" borderId="45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left" vertical="center" wrapText="1"/>
    </xf>
    <xf numFmtId="0" fontId="27" fillId="2" borderId="1" xfId="0" applyFont="1" applyFill="1" applyBorder="1" applyAlignment="1" applyProtection="1">
      <alignment horizontal="center" vertical="center"/>
    </xf>
  </cellXfs>
  <cellStyles count="6">
    <cellStyle name="Moeda" xfId="1" builtinId="4"/>
    <cellStyle name="Normal" xfId="0" builtinId="0"/>
    <cellStyle name="Normal 2" xfId="2"/>
    <cellStyle name="Normal_FICHA DE VERIFICAÇÃO PRELIMINAR - Plano R" xfId="3"/>
    <cellStyle name="Porcentagem" xfId="4" builtinId="5"/>
    <cellStyle name="Vírgula" xfId="5" builtinId="3"/>
  </cellStyles>
  <dxfs count="60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6" fmlaLink="$B$12" fmlaRange="Detalhamento.OpçõesServiços" noThreeD="1" val="0"/>
</file>

<file path=xl/ctrlProps/ctrlProp2.xml><?xml version="1.0" encoding="utf-8"?>
<formControlPr xmlns="http://schemas.microsoft.com/office/spreadsheetml/2009/9/main" objectType="Drop" dropStyle="combo" dx="26" fmlaLink="$B$8" fmlaRange="Detalhamento.OpçõesExibição" noThreeD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9.emf"/><Relationship Id="rId1" Type="http://schemas.openxmlformats.org/officeDocument/2006/relationships/image" Target="../media/image10.emf"/><Relationship Id="rId4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1343026</xdr:colOff>
      <xdr:row>20</xdr:row>
      <xdr:rowOff>0</xdr:rowOff>
    </xdr:from>
    <xdr:to>
      <xdr:col>4</xdr:col>
      <xdr:colOff>2623530</xdr:colOff>
      <xdr:row>22</xdr:row>
      <xdr:rowOff>104475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xmlns="" id="{18DD6004-C2E0-438D-BA9E-C8BB0BC96208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265356</xdr:colOff>
      <xdr:row>32</xdr:row>
      <xdr:rowOff>0</xdr:rowOff>
    </xdr:from>
    <xdr:to>
      <xdr:col>3</xdr:col>
      <xdr:colOff>1539547</xdr:colOff>
      <xdr:row>34</xdr:row>
      <xdr:rowOff>14799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xmlns="" id="{F30D0458-4BB8-4CDE-B92F-98431F54B4D4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144780</xdr:colOff>
      <xdr:row>3</xdr:row>
      <xdr:rowOff>289560</xdr:rowOff>
    </xdr:to>
    <xdr:pic>
      <xdr:nvPicPr>
        <xdr:cNvPr id="918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120396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134246</xdr:colOff>
      <xdr:row>14</xdr:row>
      <xdr:rowOff>498662</xdr:rowOff>
    </xdr:from>
    <xdr:to>
      <xdr:col>8</xdr:col>
      <xdr:colOff>620297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xmlns="" id="{D9168174-CA16-4CF7-ACC0-255D155E7579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83820</xdr:rowOff>
        </xdr:to>
        <xdr:pic>
          <xdr:nvPicPr>
            <xdr:cNvPr id="91837" name="Imagem 2"/>
            <xdr:cNvPicPr>
              <a:picLocks noChangeAspect="1"/>
              <a:extLst>
                <a:ext uri="{84589F7E-364E-4C9E-8A38-B11213B215E9}">
                  <a14:cameraTool cellRange="DADOS!A6:H16" spid="_x0000_s9184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0020" y="594360"/>
              <a:ext cx="1229106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579120</xdr:colOff>
          <xdr:row>5</xdr:row>
          <xdr:rowOff>0</xdr:rowOff>
        </xdr:from>
        <xdr:to>
          <xdr:col>24</xdr:col>
          <xdr:colOff>579120</xdr:colOff>
          <xdr:row>13</xdr:row>
          <xdr:rowOff>83820</xdr:rowOff>
        </xdr:to>
        <xdr:pic>
          <xdr:nvPicPr>
            <xdr:cNvPr id="91838" name="Imagem 4"/>
            <xdr:cNvPicPr>
              <a:picLocks noChangeAspect="1"/>
              <a:extLst>
                <a:ext uri="{84589F7E-364E-4C9E-8A38-B11213B215E9}">
                  <a14:cameraTool cellRange="DADOS!A6:H16" spid="_x0000_s91848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45108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579120</xdr:colOff>
          <xdr:row>13</xdr:row>
          <xdr:rowOff>83820</xdr:rowOff>
        </xdr:to>
        <xdr:pic>
          <xdr:nvPicPr>
            <xdr:cNvPr id="91839" name="Imagem 5"/>
            <xdr:cNvPicPr>
              <a:picLocks noChangeAspect="1"/>
              <a:extLst>
                <a:ext uri="{84589F7E-364E-4C9E-8A38-B11213B215E9}">
                  <a14:cameraTool cellRange="DADOS!A6:H16" spid="_x0000_s91849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92580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579120</xdr:colOff>
          <xdr:row>13</xdr:row>
          <xdr:rowOff>83820</xdr:rowOff>
        </xdr:to>
        <xdr:pic>
          <xdr:nvPicPr>
            <xdr:cNvPr id="91840" name="Imagem 6"/>
            <xdr:cNvPicPr>
              <a:picLocks noChangeAspect="1"/>
              <a:extLst>
                <a:ext uri="{84589F7E-364E-4C9E-8A38-B11213B215E9}">
                  <a14:cameraTool cellRange="DADOS!A6:H16" spid="_x0000_s91850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1940052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579120</xdr:colOff>
          <xdr:row>13</xdr:row>
          <xdr:rowOff>83820</xdr:rowOff>
        </xdr:to>
        <xdr:pic>
          <xdr:nvPicPr>
            <xdr:cNvPr id="91841" name="Imagem 7"/>
            <xdr:cNvPicPr>
              <a:picLocks noChangeAspect="1"/>
              <a:extLst>
                <a:ext uri="{84589F7E-364E-4C9E-8A38-B11213B215E9}">
                  <a14:cameraTool cellRange="DADOS!A6:H16" spid="_x0000_s91851"/>
                </a:ext>
              </a:extLst>
            </xdr:cNvPicPr>
          </xdr:nvPicPr>
          <xdr:blipFill>
            <a:blip xmlns:r="http://schemas.openxmlformats.org/officeDocument/2006/relationships" r:embed="rId6"/>
            <a:srcRect l="71931" r="2"/>
            <a:stretch>
              <a:fillRect/>
            </a:stretch>
          </xdr:blipFill>
          <xdr:spPr bwMode="auto">
            <a:xfrm>
              <a:off x="2287524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579120</xdr:colOff>
          <xdr:row>13</xdr:row>
          <xdr:rowOff>83820</xdr:rowOff>
        </xdr:to>
        <xdr:pic>
          <xdr:nvPicPr>
            <xdr:cNvPr id="91842" name="Imagem 8"/>
            <xdr:cNvPicPr>
              <a:picLocks noChangeAspect="1"/>
              <a:extLst>
                <a:ext uri="{84589F7E-364E-4C9E-8A38-B11213B215E9}">
                  <a14:cameraTool cellRange="DADOS!A6:H16" spid="_x0000_s91852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2634996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579120</xdr:colOff>
          <xdr:row>13</xdr:row>
          <xdr:rowOff>83820</xdr:rowOff>
        </xdr:to>
        <xdr:pic>
          <xdr:nvPicPr>
            <xdr:cNvPr id="91843" name="Imagem 9"/>
            <xdr:cNvPicPr>
              <a:picLocks noChangeAspect="1"/>
              <a:extLst>
                <a:ext uri="{84589F7E-364E-4C9E-8A38-B11213B215E9}">
                  <a14:cameraTool cellRange="DADOS!A6:H16" spid="_x0000_s91853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982468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579120</xdr:colOff>
          <xdr:row>13</xdr:row>
          <xdr:rowOff>83820</xdr:rowOff>
        </xdr:to>
        <xdr:pic>
          <xdr:nvPicPr>
            <xdr:cNvPr id="91844" name="Imagem 10"/>
            <xdr:cNvPicPr>
              <a:picLocks noChangeAspect="1"/>
              <a:extLst>
                <a:ext uri="{84589F7E-364E-4C9E-8A38-B11213B215E9}">
                  <a14:cameraTool cellRange="DADOS!A6:H16" spid="_x0000_s91854"/>
                </a:ext>
              </a:extLst>
            </xdr:cNvPicPr>
          </xdr:nvPicPr>
          <xdr:blipFill>
            <a:blip xmlns:r="http://schemas.openxmlformats.org/officeDocument/2006/relationships" r:embed="rId2"/>
            <a:srcRect l="71931" r="2"/>
            <a:stretch>
              <a:fillRect/>
            </a:stretch>
          </xdr:blipFill>
          <xdr:spPr bwMode="auto">
            <a:xfrm>
              <a:off x="33299400" y="594360"/>
              <a:ext cx="3474720" cy="10896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93345</xdr:colOff>
      <xdr:row>14</xdr:row>
      <xdr:rowOff>85725</xdr:rowOff>
    </xdr:from>
    <xdr:to>
      <xdr:col>4</xdr:col>
      <xdr:colOff>405765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xmlns="" id="{8BCB2E92-A577-4024-BF2A-AD29D8C98495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501015</xdr:colOff>
      <xdr:row>14</xdr:row>
      <xdr:rowOff>85725</xdr:rowOff>
    </xdr:from>
    <xdr:to>
      <xdr:col>4</xdr:col>
      <xdr:colOff>1872615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xmlns="" id="{A4EE7294-96A1-462E-BDFA-8B0A88B74258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281940</xdr:rowOff>
    </xdr:to>
    <xdr:pic>
      <xdr:nvPicPr>
        <xdr:cNvPr id="858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87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525780</xdr:colOff>
          <xdr:row>12</xdr:row>
          <xdr:rowOff>236220</xdr:rowOff>
        </xdr:from>
        <xdr:to>
          <xdr:col>7</xdr:col>
          <xdr:colOff>1348740</xdr:colOff>
          <xdr:row>12</xdr:row>
          <xdr:rowOff>434340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525780</xdr:colOff>
          <xdr:row>12</xdr:row>
          <xdr:rowOff>525780</xdr:rowOff>
        </xdr:from>
        <xdr:to>
          <xdr:col>7</xdr:col>
          <xdr:colOff>1348740</xdr:colOff>
          <xdr:row>12</xdr:row>
          <xdr:rowOff>723900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</xdr:colOff>
          <xdr:row>12</xdr:row>
          <xdr:rowOff>236220</xdr:rowOff>
        </xdr:from>
        <xdr:to>
          <xdr:col>6</xdr:col>
          <xdr:colOff>487680</xdr:colOff>
          <xdr:row>12</xdr:row>
          <xdr:rowOff>449580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12</xdr:row>
          <xdr:rowOff>518160</xdr:rowOff>
        </xdr:from>
        <xdr:to>
          <xdr:col>6</xdr:col>
          <xdr:colOff>480060</xdr:colOff>
          <xdr:row>12</xdr:row>
          <xdr:rowOff>762000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129540</xdr:rowOff>
        </xdr:from>
        <xdr:to>
          <xdr:col>17</xdr:col>
          <xdr:colOff>22860</xdr:colOff>
          <xdr:row>10</xdr:row>
          <xdr:rowOff>106680</xdr:rowOff>
        </xdr:to>
        <xdr:pic>
          <xdr:nvPicPr>
            <xdr:cNvPr id="85870" name="Imagem 2"/>
            <xdr:cNvPicPr>
              <a:picLocks noChangeAspect="1"/>
              <a:extLst>
                <a:ext uri="{84589F7E-364E-4C9E-8A38-B11213B215E9}">
                  <a14:cameraTool cellRange="DADOS!A6:H16" spid="_x0000_s858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26720"/>
              <a:ext cx="11140440" cy="10134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2</xdr:row>
          <xdr:rowOff>129540</xdr:rowOff>
        </xdr:from>
        <xdr:to>
          <xdr:col>22</xdr:col>
          <xdr:colOff>830580</xdr:colOff>
          <xdr:row>10</xdr:row>
          <xdr:rowOff>106680</xdr:rowOff>
        </xdr:to>
        <xdr:pic>
          <xdr:nvPicPr>
            <xdr:cNvPr id="85871" name="Imagem 3"/>
            <xdr:cNvPicPr>
              <a:picLocks noChangeAspect="1"/>
              <a:extLst>
                <a:ext uri="{84589F7E-364E-4C9E-8A38-B11213B215E9}">
                  <a14:cameraTool cellRange="DADOS!A6:H16" spid="_x0000_s85879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1125200" y="426720"/>
              <a:ext cx="4975860" cy="10134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7620</xdr:colOff>
          <xdr:row>2</xdr:row>
          <xdr:rowOff>129540</xdr:rowOff>
        </xdr:from>
        <xdr:to>
          <xdr:col>28</xdr:col>
          <xdr:colOff>830580</xdr:colOff>
          <xdr:row>10</xdr:row>
          <xdr:rowOff>114300</xdr:rowOff>
        </xdr:to>
        <xdr:pic>
          <xdr:nvPicPr>
            <xdr:cNvPr id="85872" name="Imagem 4"/>
            <xdr:cNvPicPr>
              <a:picLocks noChangeAspect="1"/>
              <a:extLst>
                <a:ext uri="{84589F7E-364E-4C9E-8A38-B11213B215E9}">
                  <a14:cameraTool cellRange="DADOS!A6:H16" spid="_x0000_s85880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16108680" y="426720"/>
              <a:ext cx="4975860" cy="10210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822960</xdr:colOff>
          <xdr:row>10</xdr:row>
          <xdr:rowOff>114300</xdr:rowOff>
        </xdr:to>
        <xdr:pic>
          <xdr:nvPicPr>
            <xdr:cNvPr id="85873" name="Imagem 5"/>
            <xdr:cNvPicPr>
              <a:picLocks noChangeAspect="1"/>
              <a:extLst>
                <a:ext uri="{84589F7E-364E-4C9E-8A38-B11213B215E9}">
                  <a14:cameraTool cellRange="DADOS!A6:H16" spid="_x0000_s85881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21084540" y="426720"/>
              <a:ext cx="4975860" cy="10210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822960</xdr:colOff>
          <xdr:row>10</xdr:row>
          <xdr:rowOff>114300</xdr:rowOff>
        </xdr:to>
        <xdr:pic>
          <xdr:nvPicPr>
            <xdr:cNvPr id="85874" name="Imagem 6"/>
            <xdr:cNvPicPr>
              <a:picLocks noChangeAspect="1"/>
              <a:extLst>
                <a:ext uri="{84589F7E-364E-4C9E-8A38-B11213B215E9}">
                  <a14:cameraTool cellRange="DADOS!A6:H16" spid="_x0000_s85882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6068020" y="426720"/>
              <a:ext cx="4975860" cy="10210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822960</xdr:colOff>
          <xdr:row>10</xdr:row>
          <xdr:rowOff>114300</xdr:rowOff>
        </xdr:to>
        <xdr:pic>
          <xdr:nvPicPr>
            <xdr:cNvPr id="85875" name="Imagem 7"/>
            <xdr:cNvPicPr>
              <a:picLocks noChangeAspect="1"/>
              <a:extLst>
                <a:ext uri="{84589F7E-364E-4C9E-8A38-B11213B215E9}">
                  <a14:cameraTool cellRange="DADOS!A6:H16" spid="_x0000_s85883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31051500" y="426720"/>
              <a:ext cx="4975860" cy="10210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822960</xdr:colOff>
          <xdr:row>10</xdr:row>
          <xdr:rowOff>114300</xdr:rowOff>
        </xdr:to>
        <xdr:pic>
          <xdr:nvPicPr>
            <xdr:cNvPr id="85876" name="Imagem 8"/>
            <xdr:cNvPicPr>
              <a:picLocks noChangeAspect="1"/>
              <a:extLst>
                <a:ext uri="{84589F7E-364E-4C9E-8A38-B11213B215E9}">
                  <a14:cameraTool cellRange="DADOS!A6:H16" spid="_x0000_s85884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6034980" y="426720"/>
              <a:ext cx="4975860" cy="10210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830580</xdr:colOff>
          <xdr:row>3</xdr:row>
          <xdr:rowOff>0</xdr:rowOff>
        </xdr:from>
        <xdr:to>
          <xdr:col>58</xdr:col>
          <xdr:colOff>822960</xdr:colOff>
          <xdr:row>10</xdr:row>
          <xdr:rowOff>114300</xdr:rowOff>
        </xdr:to>
        <xdr:pic>
          <xdr:nvPicPr>
            <xdr:cNvPr id="85877" name="Imagem 9"/>
            <xdr:cNvPicPr>
              <a:picLocks noChangeAspect="1"/>
              <a:extLst>
                <a:ext uri="{84589F7E-364E-4C9E-8A38-B11213B215E9}">
                  <a14:cameraTool cellRange="DADOS!A6:H16" spid="_x0000_s85885"/>
                </a:ext>
              </a:extLst>
            </xdr:cNvPicPr>
          </xdr:nvPicPr>
          <xdr:blipFill>
            <a:blip xmlns:r="http://schemas.openxmlformats.org/officeDocument/2006/relationships" r:embed="rId5"/>
            <a:srcRect l="55278"/>
            <a:stretch>
              <a:fillRect/>
            </a:stretch>
          </xdr:blipFill>
          <xdr:spPr bwMode="auto">
            <a:xfrm>
              <a:off x="41018460" y="426720"/>
              <a:ext cx="4975860" cy="10210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1211580</xdr:colOff>
      <xdr:row>19</xdr:row>
      <xdr:rowOff>381000</xdr:rowOff>
    </xdr:to>
    <xdr:pic>
      <xdr:nvPicPr>
        <xdr:cNvPr id="90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159258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87630</xdr:rowOff>
    </xdr:from>
    <xdr:to>
      <xdr:col>30</xdr:col>
      <xdr:colOff>9525</xdr:colOff>
      <xdr:row>19</xdr:row>
      <xdr:rowOff>181029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xmlns="" id="{AD04F4D8-6702-4F92-91D4-D8BA8BF1ED09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87630</xdr:rowOff>
    </xdr:from>
    <xdr:to>
      <xdr:col>35</xdr:col>
      <xdr:colOff>104775</xdr:colOff>
      <xdr:row>19</xdr:row>
      <xdr:rowOff>181029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xmlns="" id="{D9D364BD-A87A-43B3-BB49-EC9F8FCAF0ED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21</xdr:row>
          <xdr:rowOff>83820</xdr:rowOff>
        </xdr:from>
        <xdr:to>
          <xdr:col>54</xdr:col>
          <xdr:colOff>0</xdr:colOff>
          <xdr:row>27</xdr:row>
          <xdr:rowOff>99060</xdr:rowOff>
        </xdr:to>
        <xdr:pic>
          <xdr:nvPicPr>
            <xdr:cNvPr id="90402" name="Imagem 1"/>
            <xdr:cNvPicPr>
              <a:picLocks noChangeAspect="1"/>
              <a:extLst>
                <a:ext uri="{84589F7E-364E-4C9E-8A38-B11213B215E9}">
                  <a14:cameraTool cellRange="DADOS!A6:H13" spid="_x0000_s9040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7640" y="739140"/>
              <a:ext cx="13624560" cy="10972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18</xdr:row>
      <xdr:rowOff>152400</xdr:rowOff>
    </xdr:from>
    <xdr:to>
      <xdr:col>2</xdr:col>
      <xdr:colOff>1264920</xdr:colOff>
      <xdr:row>20</xdr:row>
      <xdr:rowOff>0</xdr:rowOff>
    </xdr:to>
    <xdr:pic>
      <xdr:nvPicPr>
        <xdr:cNvPr id="89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163830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209326</xdr:colOff>
      <xdr:row>19</xdr:row>
      <xdr:rowOff>44823</xdr:rowOff>
    </xdr:from>
    <xdr:to>
      <xdr:col>31</xdr:col>
      <xdr:colOff>203163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xmlns="" id="{010BF007-BD6C-43C8-9CE1-4F3A05319816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96766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xmlns="" id="{9B3F22D5-E29F-4181-A6FE-11DAF969A74E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236220</xdr:colOff>
          <xdr:row>26</xdr:row>
          <xdr:rowOff>144780</xdr:rowOff>
        </xdr:from>
        <xdr:to>
          <xdr:col>53</xdr:col>
          <xdr:colOff>236220</xdr:colOff>
          <xdr:row>28</xdr:row>
          <xdr:rowOff>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21</xdr:row>
          <xdr:rowOff>68580</xdr:rowOff>
        </xdr:from>
        <xdr:to>
          <xdr:col>54</xdr:col>
          <xdr:colOff>7620</xdr:colOff>
          <xdr:row>26</xdr:row>
          <xdr:rowOff>45720</xdr:rowOff>
        </xdr:to>
        <xdr:pic>
          <xdr:nvPicPr>
            <xdr:cNvPr id="89402" name="Imagem 1"/>
            <xdr:cNvPicPr>
              <a:picLocks noChangeAspect="1"/>
              <a:extLst>
                <a:ext uri="{84589F7E-364E-4C9E-8A38-B11213B215E9}">
                  <a14:cameraTool cellRange="DADOS!A6:H13" spid="_x0000_s8940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7640" y="541020"/>
              <a:ext cx="13624560" cy="10744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0</xdr:rowOff>
    </xdr:from>
    <xdr:to>
      <xdr:col>3</xdr:col>
      <xdr:colOff>670560</xdr:colOff>
      <xdr:row>2</xdr:row>
      <xdr:rowOff>7620</xdr:rowOff>
    </xdr:to>
    <xdr:pic>
      <xdr:nvPicPr>
        <xdr:cNvPr id="35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0"/>
          <a:ext cx="112776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</xdr:row>
          <xdr:rowOff>76200</xdr:rowOff>
        </xdr:from>
        <xdr:to>
          <xdr:col>15</xdr:col>
          <xdr:colOff>975360</xdr:colOff>
          <xdr:row>9</xdr:row>
          <xdr:rowOff>0</xdr:rowOff>
        </xdr:to>
        <xdr:pic>
          <xdr:nvPicPr>
            <xdr:cNvPr id="35446" name="Imagem 2"/>
            <xdr:cNvPicPr>
              <a:picLocks noChangeAspect="1"/>
              <a:extLst>
                <a:ext uri="{84589F7E-364E-4C9E-8A38-B11213B215E9}">
                  <a14:cameraTool cellRange="DADOS!A6:H14" spid="_x0000_s3544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6680" y="342900"/>
              <a:ext cx="8663940" cy="7315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9">
    <pageSetUpPr fitToPage="1"/>
  </sheetPr>
  <dimension ref="A1:IU135"/>
  <sheetViews>
    <sheetView showGridLines="0" topLeftCell="A14" zoomScaleNormal="100" workbookViewId="0">
      <selection activeCell="A45" sqref="A45"/>
    </sheetView>
  </sheetViews>
  <sheetFormatPr defaultColWidth="0" defaultRowHeight="13.2" x14ac:dyDescent="0.25"/>
  <cols>
    <col min="1" max="1" width="16.6640625" style="4" customWidth="1"/>
    <col min="2" max="2" width="16.6640625" style="2" customWidth="1"/>
    <col min="3" max="3" width="32.6640625" style="2" customWidth="1"/>
    <col min="4" max="4" width="31.109375" style="3" customWidth="1"/>
    <col min="5" max="5" width="40.6640625" style="2" customWidth="1"/>
    <col min="6" max="6" width="42.88671875" style="2" customWidth="1"/>
    <col min="7" max="7" width="12.88671875" style="2" customWidth="1"/>
    <col min="8" max="8" width="16.6640625" style="2" customWidth="1"/>
    <col min="9" max="9" width="3.6640625" style="2" customWidth="1"/>
    <col min="10" max="250" width="9.109375" style="2" hidden="1" customWidth="1"/>
    <col min="251" max="252" width="16.6640625" style="2" hidden="1" customWidth="1"/>
    <col min="253" max="253" width="32.6640625" style="2" hidden="1" customWidth="1"/>
    <col min="254" max="254" width="31.109375" style="2" hidden="1" customWidth="1"/>
    <col min="255" max="255" width="40.6640625" style="2" hidden="1" customWidth="1"/>
    <col min="256" max="16384" width="55.6640625" style="2" hidden="1"/>
  </cols>
  <sheetData>
    <row r="1" spans="1:10" ht="16.5" hidden="1" customHeight="1" x14ac:dyDescent="0.25">
      <c r="A1" s="188" t="e">
        <f ca="1">OFFSET(A1,-1,0)+1</f>
        <v>#REF!</v>
      </c>
      <c r="B1" s="230"/>
      <c r="C1" s="230"/>
      <c r="J1" s="2" t="e">
        <f ca="1">CONCATENATE(A1,"-",B1)</f>
        <v>#REF!</v>
      </c>
    </row>
    <row r="2" spans="1:10" ht="12.75" customHeight="1" x14ac:dyDescent="0.25">
      <c r="A2" s="199">
        <v>27477</v>
      </c>
      <c r="B2" s="253" t="s">
        <v>40</v>
      </c>
      <c r="C2" s="253"/>
      <c r="D2" s="253"/>
      <c r="E2" s="253"/>
      <c r="F2" s="253"/>
      <c r="G2" s="253"/>
      <c r="H2" s="185"/>
    </row>
    <row r="3" spans="1:10" ht="13.5" customHeight="1" x14ac:dyDescent="0.25">
      <c r="A3" s="198" t="s">
        <v>149</v>
      </c>
      <c r="B3" s="254"/>
      <c r="C3" s="254"/>
      <c r="D3" s="254"/>
      <c r="E3" s="254"/>
      <c r="F3" s="254"/>
      <c r="G3" s="254"/>
      <c r="H3" s="186"/>
    </row>
    <row r="4" spans="1:10" ht="12.7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10" x14ac:dyDescent="0.25">
      <c r="A5" s="5"/>
    </row>
    <row r="6" spans="1:10" s="137" customFormat="1" ht="12.75" customHeight="1" x14ac:dyDescent="0.25">
      <c r="A6" s="1" t="s">
        <v>146</v>
      </c>
      <c r="B6" s="136" t="s">
        <v>147</v>
      </c>
      <c r="C6" s="1" t="s">
        <v>29</v>
      </c>
      <c r="D6" s="1" t="s">
        <v>30</v>
      </c>
      <c r="E6" s="1" t="s">
        <v>31</v>
      </c>
      <c r="F6" s="237" t="s">
        <v>32</v>
      </c>
      <c r="G6" s="238"/>
      <c r="H6" s="142" t="s">
        <v>50</v>
      </c>
    </row>
    <row r="7" spans="1:10" s="137" customFormat="1" ht="12.75" customHeight="1" x14ac:dyDescent="0.25">
      <c r="A7" s="150" t="s">
        <v>155</v>
      </c>
      <c r="B7" s="213"/>
      <c r="C7" s="214"/>
      <c r="D7" s="229" t="s">
        <v>228</v>
      </c>
      <c r="E7" s="144"/>
      <c r="F7" s="247" t="s">
        <v>156</v>
      </c>
      <c r="G7" s="248"/>
      <c r="H7" s="215"/>
    </row>
    <row r="8" spans="1:10" s="137" customFormat="1" ht="12.75" customHeight="1" x14ac:dyDescent="0.25">
      <c r="A8" s="138"/>
      <c r="B8" s="138"/>
      <c r="C8" s="138"/>
      <c r="D8" s="138"/>
      <c r="E8" s="138"/>
      <c r="F8" s="138"/>
      <c r="G8" s="138"/>
      <c r="H8" s="138"/>
    </row>
    <row r="9" spans="1:10" s="137" customFormat="1" ht="12.75" customHeight="1" x14ac:dyDescent="0.25">
      <c r="A9" s="237" t="s">
        <v>33</v>
      </c>
      <c r="B9" s="238"/>
      <c r="C9" s="239"/>
      <c r="D9" s="1" t="s">
        <v>34</v>
      </c>
      <c r="E9" s="1" t="s">
        <v>35</v>
      </c>
      <c r="F9" s="237" t="s">
        <v>36</v>
      </c>
      <c r="G9" s="238"/>
      <c r="H9" s="239"/>
    </row>
    <row r="10" spans="1:10" s="137" customFormat="1" ht="12.75" customHeight="1" x14ac:dyDescent="0.25">
      <c r="A10" s="240" t="s">
        <v>157</v>
      </c>
      <c r="B10" s="241"/>
      <c r="C10" s="242"/>
      <c r="D10" s="144" t="s">
        <v>158</v>
      </c>
      <c r="E10" s="143" t="s">
        <v>159</v>
      </c>
      <c r="F10" s="247" t="s">
        <v>160</v>
      </c>
      <c r="G10" s="248"/>
      <c r="H10" s="257"/>
    </row>
    <row r="11" spans="1:10" s="137" customFormat="1" ht="6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0" s="137" customFormat="1" x14ac:dyDescent="0.25">
      <c r="A12" s="139" t="s">
        <v>89</v>
      </c>
      <c r="B12" s="243" t="s">
        <v>90</v>
      </c>
      <c r="C12" s="244"/>
      <c r="D12" s="140" t="s">
        <v>91</v>
      </c>
      <c r="E12" s="237" t="s">
        <v>93</v>
      </c>
      <c r="F12" s="238"/>
      <c r="G12" s="238"/>
      <c r="H12" s="141" t="s">
        <v>92</v>
      </c>
    </row>
    <row r="13" spans="1:10" s="137" customFormat="1" x14ac:dyDescent="0.25">
      <c r="A13" s="145"/>
      <c r="B13" s="233"/>
      <c r="C13" s="234"/>
      <c r="D13" s="146"/>
      <c r="E13" s="247"/>
      <c r="F13" s="248"/>
      <c r="G13" s="248"/>
      <c r="H13" s="147"/>
    </row>
    <row r="14" spans="1:10" ht="6" customHeight="1" x14ac:dyDescent="0.25">
      <c r="A14" s="7"/>
      <c r="B14" s="7"/>
      <c r="C14" s="7"/>
      <c r="D14" s="7"/>
      <c r="E14" s="7"/>
      <c r="F14" s="7"/>
      <c r="G14" s="7"/>
      <c r="H14" s="7"/>
    </row>
    <row r="15" spans="1:10" ht="5.25" customHeight="1" x14ac:dyDescent="0.3">
      <c r="A15"/>
      <c r="B15"/>
      <c r="C15"/>
      <c r="D15"/>
      <c r="E15"/>
      <c r="F15"/>
      <c r="G15"/>
      <c r="H15"/>
    </row>
    <row r="16" spans="1:10" ht="4.5" customHeight="1" x14ac:dyDescent="0.3">
      <c r="A16"/>
      <c r="B16"/>
      <c r="C16"/>
      <c r="D16"/>
      <c r="E16"/>
      <c r="F16"/>
      <c r="G16"/>
      <c r="H16"/>
    </row>
    <row r="18" spans="1:8" ht="12.75" customHeight="1" x14ac:dyDescent="0.25">
      <c r="A18" s="118" t="s">
        <v>58</v>
      </c>
      <c r="B18" s="7"/>
      <c r="C18" s="7"/>
      <c r="D18" s="9"/>
    </row>
    <row r="19" spans="1:8" ht="12.75" customHeight="1" x14ac:dyDescent="0.3">
      <c r="A19" s="10" t="s">
        <v>53</v>
      </c>
      <c r="B19" s="11"/>
      <c r="C19" s="12" t="s">
        <v>56</v>
      </c>
      <c r="D19" s="116"/>
      <c r="G19"/>
      <c r="H19"/>
    </row>
    <row r="20" spans="1:8" ht="12.75" customHeight="1" x14ac:dyDescent="0.3">
      <c r="A20" s="231"/>
      <c r="B20" s="232"/>
      <c r="C20" s="148"/>
      <c r="D20" s="117"/>
      <c r="G20"/>
      <c r="H20"/>
    </row>
    <row r="21" spans="1:8" ht="12.75" customHeight="1" x14ac:dyDescent="0.3">
      <c r="A21" s="8"/>
      <c r="B21" s="7"/>
      <c r="C21" s="7"/>
      <c r="D21" s="9"/>
      <c r="G21"/>
      <c r="H21"/>
    </row>
    <row r="22" spans="1:8" ht="14.4" x14ac:dyDescent="0.3">
      <c r="A22" s="10" t="s">
        <v>54</v>
      </c>
      <c r="B22" s="11"/>
      <c r="C22" s="12" t="s">
        <v>56</v>
      </c>
      <c r="D22" s="12" t="s">
        <v>57</v>
      </c>
      <c r="G22"/>
      <c r="H22"/>
    </row>
    <row r="23" spans="1:8" ht="14.4" x14ac:dyDescent="0.3">
      <c r="A23" s="231"/>
      <c r="B23" s="232"/>
      <c r="C23" s="148"/>
      <c r="D23" s="148"/>
      <c r="G23"/>
      <c r="H23"/>
    </row>
    <row r="24" spans="1:8" x14ac:dyDescent="0.25">
      <c r="A24" s="13"/>
      <c r="B24" s="13"/>
      <c r="C24" s="13"/>
      <c r="D24" s="14"/>
    </row>
    <row r="25" spans="1:8" ht="12.75" hidden="1" customHeight="1" x14ac:dyDescent="0.25">
      <c r="A25" s="15" t="s">
        <v>55</v>
      </c>
      <c r="B25" s="16"/>
      <c r="C25" s="17" t="s">
        <v>56</v>
      </c>
      <c r="D25" s="17" t="s">
        <v>57</v>
      </c>
    </row>
    <row r="26" spans="1:8" hidden="1" x14ac:dyDescent="0.25">
      <c r="A26" s="231"/>
      <c r="B26" s="232"/>
      <c r="C26" s="148"/>
      <c r="D26" s="148"/>
      <c r="E26" s="7"/>
      <c r="F26" s="7"/>
      <c r="G26" s="7"/>
      <c r="H26" s="7"/>
    </row>
    <row r="27" spans="1:8" ht="14.4" hidden="1" x14ac:dyDescent="0.3">
      <c r="A27" s="6"/>
      <c r="B27" s="6"/>
      <c r="C27" s="6"/>
      <c r="D27" s="6"/>
      <c r="E27" s="6"/>
      <c r="F27" s="6"/>
      <c r="G27" s="6"/>
      <c r="H27" s="6"/>
    </row>
    <row r="28" spans="1:8" ht="14.4" hidden="1" x14ac:dyDescent="0.3">
      <c r="A28" s="18" t="s">
        <v>59</v>
      </c>
      <c r="B28" s="19"/>
      <c r="C28" s="19"/>
      <c r="D28" s="6"/>
      <c r="E28" s="6"/>
      <c r="F28" s="6"/>
      <c r="G28" s="6"/>
      <c r="H28" s="6"/>
    </row>
    <row r="29" spans="1:8" ht="14.4" hidden="1" x14ac:dyDescent="0.3">
      <c r="A29" s="20" t="s">
        <v>45</v>
      </c>
      <c r="B29" s="21"/>
      <c r="C29" s="22" t="s">
        <v>46</v>
      </c>
      <c r="D29" s="6"/>
      <c r="E29" s="6"/>
      <c r="F29" s="6"/>
      <c r="G29" s="6"/>
      <c r="H29" s="6"/>
    </row>
    <row r="30" spans="1:8" ht="14.4" hidden="1" x14ac:dyDescent="0.3">
      <c r="A30" s="255"/>
      <c r="B30" s="256"/>
      <c r="C30" s="149"/>
      <c r="D30" s="6"/>
      <c r="E30" s="6"/>
      <c r="F30" s="6"/>
      <c r="G30" s="6"/>
      <c r="H30" s="6"/>
    </row>
    <row r="31" spans="1:8" ht="14.4" x14ac:dyDescent="0.3">
      <c r="A31" s="6"/>
      <c r="B31" s="6"/>
      <c r="C31" s="6"/>
      <c r="D31" s="6"/>
      <c r="E31" s="6"/>
      <c r="F31" s="6"/>
      <c r="G31" s="6"/>
      <c r="H31" s="6"/>
    </row>
    <row r="32" spans="1:8" ht="14.4" x14ac:dyDescent="0.3">
      <c r="A32" s="18" t="s">
        <v>124</v>
      </c>
      <c r="B32" s="6"/>
      <c r="C32" s="6"/>
      <c r="D32" s="6"/>
      <c r="E32" s="6"/>
      <c r="F32" s="6"/>
      <c r="G32" s="6"/>
      <c r="H32" s="6"/>
    </row>
    <row r="33" spans="1:10" ht="15.75" customHeight="1" x14ac:dyDescent="0.3">
      <c r="A33" s="184" t="s">
        <v>125</v>
      </c>
      <c r="B33" s="251" t="s">
        <v>140</v>
      </c>
      <c r="C33" s="252"/>
      <c r="D33" s="6"/>
      <c r="E33" s="6"/>
      <c r="F33" s="6"/>
      <c r="G33" s="6"/>
      <c r="H33" s="6"/>
    </row>
    <row r="34" spans="1:10" ht="15.75" customHeight="1" x14ac:dyDescent="0.3">
      <c r="A34" s="188">
        <v>1</v>
      </c>
      <c r="B34" s="249" t="s">
        <v>148</v>
      </c>
      <c r="C34" s="250"/>
      <c r="D34" s="6"/>
      <c r="E34" s="6"/>
      <c r="F34" s="6"/>
      <c r="G34" s="6"/>
      <c r="H34" s="6"/>
      <c r="J34" s="2" t="str">
        <f>CONCATENATE(A34,"-",B34)</f>
        <v>1-Administração Local</v>
      </c>
    </row>
    <row r="35" spans="1:10" ht="15.75" customHeight="1" x14ac:dyDescent="0.3">
      <c r="A35" s="188">
        <f ca="1">OFFSET(A35,-1,0)+1</f>
        <v>2</v>
      </c>
      <c r="B35" s="235" t="s">
        <v>193</v>
      </c>
      <c r="C35" s="230"/>
      <c r="D35" s="6"/>
      <c r="E35" s="6"/>
      <c r="F35" s="6"/>
      <c r="G35" s="6"/>
      <c r="H35" s="6"/>
      <c r="J35" s="2" t="str">
        <f ca="1">CONCATENATE(A35,"-",B35)</f>
        <v>2-MOBILIZAÇÃO</v>
      </c>
    </row>
    <row r="36" spans="1:10" ht="15.75" customHeight="1" x14ac:dyDescent="0.3">
      <c r="A36" s="188">
        <f ca="1">OFFSET(A36,-1,0)+1</f>
        <v>3</v>
      </c>
      <c r="B36" s="235" t="s">
        <v>229</v>
      </c>
      <c r="C36" s="230"/>
      <c r="D36" s="6"/>
      <c r="E36" s="6"/>
      <c r="F36" s="6"/>
      <c r="G36" s="6"/>
      <c r="H36" s="6"/>
      <c r="J36" s="2" t="str">
        <f ca="1">CONCATENATE(A36,"-",B36)</f>
        <v>3-PLACA DE OBRA</v>
      </c>
    </row>
    <row r="37" spans="1:10" ht="16.5" customHeight="1" x14ac:dyDescent="0.25">
      <c r="A37" s="188">
        <f ca="1">OFFSET(A37,-1,0)+1</f>
        <v>4</v>
      </c>
      <c r="B37" s="235" t="s">
        <v>230</v>
      </c>
      <c r="C37" s="230"/>
      <c r="J37" s="2" t="str">
        <f ca="1">CONCATENATE(A37,"-",B37)</f>
        <v>4-REGULARIZAÇÃO DO LEITO</v>
      </c>
    </row>
    <row r="38" spans="1:10" ht="16.5" customHeight="1" x14ac:dyDescent="0.25">
      <c r="A38" s="188">
        <f ca="1">OFFSET(A38,-1,0)+1</f>
        <v>5</v>
      </c>
      <c r="B38" s="235" t="s">
        <v>231</v>
      </c>
      <c r="C38" s="230"/>
      <c r="J38" s="2" t="str">
        <f ca="1">CONCATENATE(A38,"-",B38)</f>
        <v>5-EXECUÇÃO DE BASE OU SUBASE EM MACADAME</v>
      </c>
    </row>
    <row r="39" spans="1:10" ht="16.5" customHeight="1" x14ac:dyDescent="0.25">
      <c r="A39" s="188">
        <f t="shared" ref="A39:A47" ca="1" si="0">OFFSET(A39,-1,0)+1</f>
        <v>6</v>
      </c>
      <c r="B39" s="235" t="s">
        <v>232</v>
      </c>
      <c r="C39" s="230"/>
      <c r="J39" s="2" t="str">
        <f t="shared" ref="J39:J47" ca="1" si="1">CONCATENATE(A39,"-",B39)</f>
        <v>6-EXECUÇÃO DE BASE EM BRITA GRADUADA</v>
      </c>
    </row>
    <row r="40" spans="1:10" ht="16.5" customHeight="1" x14ac:dyDescent="0.25">
      <c r="A40" s="188">
        <f t="shared" ca="1" si="0"/>
        <v>7</v>
      </c>
      <c r="B40" s="235" t="s">
        <v>233</v>
      </c>
      <c r="C40" s="230"/>
      <c r="J40" s="2" t="str">
        <f t="shared" ca="1" si="1"/>
        <v>7-DRENO COM PEDRA RACHÃO</v>
      </c>
    </row>
    <row r="41" spans="1:10" ht="16.5" customHeight="1" x14ac:dyDescent="0.25">
      <c r="A41" s="188">
        <f t="shared" ca="1" si="0"/>
        <v>8</v>
      </c>
      <c r="B41" s="235" t="s">
        <v>237</v>
      </c>
      <c r="C41" s="230"/>
      <c r="J41" s="2" t="str">
        <f t="shared" ca="1" si="1"/>
        <v>8-IMPRIMAÇÃO</v>
      </c>
    </row>
    <row r="42" spans="1:10" ht="16.5" customHeight="1" x14ac:dyDescent="0.25">
      <c r="A42" s="188">
        <f t="shared" ca="1" si="0"/>
        <v>9</v>
      </c>
      <c r="B42" s="227" t="s">
        <v>234</v>
      </c>
      <c r="C42" s="228"/>
      <c r="J42" s="2" t="str">
        <f t="shared" ca="1" si="1"/>
        <v>9-PAVIMENTAÇÃO ASFALTICA EM CBUQ</v>
      </c>
    </row>
    <row r="43" spans="1:10" ht="16.5" customHeight="1" x14ac:dyDescent="0.25">
      <c r="A43" s="188">
        <f t="shared" ca="1" si="0"/>
        <v>10</v>
      </c>
      <c r="B43" s="227" t="s">
        <v>235</v>
      </c>
      <c r="C43" s="228"/>
      <c r="J43" s="2" t="str">
        <f t="shared" ca="1" si="1"/>
        <v>10-SINALIZAÇÃO VERTICAL</v>
      </c>
    </row>
    <row r="44" spans="1:10" ht="16.5" customHeight="1" x14ac:dyDescent="0.25">
      <c r="A44" s="188">
        <f t="shared" ca="1" si="0"/>
        <v>11</v>
      </c>
      <c r="B44" s="227" t="s">
        <v>236</v>
      </c>
      <c r="C44" s="228"/>
      <c r="J44" s="2" t="str">
        <f t="shared" ca="1" si="1"/>
        <v>11-SINALIZAÇÃO HORIZONTAL</v>
      </c>
    </row>
    <row r="45" spans="1:10" ht="16.5" customHeight="1" x14ac:dyDescent="0.25">
      <c r="A45" s="188">
        <f t="shared" ca="1" si="0"/>
        <v>12</v>
      </c>
      <c r="B45" s="235" t="s">
        <v>216</v>
      </c>
      <c r="C45" s="230"/>
      <c r="J45" s="2" t="str">
        <f t="shared" ca="1" si="1"/>
        <v>12-DESMOBILIZAÇÃO</v>
      </c>
    </row>
    <row r="46" spans="1:10" ht="16.5" customHeight="1" x14ac:dyDescent="0.25">
      <c r="A46" s="188">
        <f t="shared" ca="1" si="0"/>
        <v>13</v>
      </c>
      <c r="B46" s="235"/>
      <c r="C46" s="230"/>
      <c r="J46" s="2" t="str">
        <f t="shared" ca="1" si="1"/>
        <v>13-</v>
      </c>
    </row>
    <row r="47" spans="1:10" ht="16.5" customHeight="1" x14ac:dyDescent="0.25">
      <c r="A47" s="188">
        <f t="shared" ca="1" si="0"/>
        <v>14</v>
      </c>
      <c r="B47" s="230"/>
      <c r="C47" s="230"/>
      <c r="J47" s="2" t="str">
        <f t="shared" ca="1" si="1"/>
        <v>14-</v>
      </c>
    </row>
    <row r="48" spans="1:10" ht="14.4" x14ac:dyDescent="0.3">
      <c r="A48" s="197"/>
      <c r="B48" s="6"/>
      <c r="C48" s="6"/>
      <c r="D48" s="6"/>
      <c r="E48" s="6"/>
      <c r="F48" s="6"/>
      <c r="G48" s="6"/>
      <c r="H48" s="6"/>
    </row>
    <row r="49" spans="1:9" ht="14.4" x14ac:dyDescent="0.3">
      <c r="A49" s="6"/>
      <c r="B49" s="6"/>
      <c r="C49" s="6"/>
      <c r="D49" s="6"/>
      <c r="E49" s="6"/>
      <c r="F49" s="6"/>
      <c r="G49" s="6"/>
      <c r="H49" s="6"/>
    </row>
    <row r="50" spans="1:9" s="246" customFormat="1" ht="25.5" customHeight="1" x14ac:dyDescent="0.3">
      <c r="A50" s="245" t="s">
        <v>60</v>
      </c>
    </row>
    <row r="51" spans="1:9" ht="14.4" x14ac:dyDescent="0.3">
      <c r="A51" s="6"/>
      <c r="B51" s="6"/>
      <c r="C51" s="6"/>
      <c r="D51" s="6"/>
      <c r="E51" s="6"/>
      <c r="F51" s="6"/>
      <c r="G51" s="6"/>
      <c r="H51" s="6"/>
    </row>
    <row r="52" spans="1:9" ht="14.4" x14ac:dyDescent="0.3">
      <c r="A52" s="119" t="s">
        <v>61</v>
      </c>
      <c r="B52"/>
      <c r="C52" s="6"/>
      <c r="D52" s="6"/>
      <c r="E52" s="6"/>
      <c r="F52" s="6"/>
      <c r="G52" s="6"/>
      <c r="H52" s="6"/>
    </row>
    <row r="53" spans="1:9" ht="14.4" x14ac:dyDescent="0.3">
      <c r="A53" s="120"/>
      <c r="B53"/>
      <c r="C53" s="6"/>
      <c r="D53" s="6"/>
      <c r="E53" s="6"/>
      <c r="F53" s="6"/>
      <c r="G53" s="6"/>
      <c r="H53" s="6"/>
    </row>
    <row r="54" spans="1:9" ht="14.4" x14ac:dyDescent="0.3">
      <c r="A54" s="121" t="s">
        <v>64</v>
      </c>
      <c r="B54"/>
      <c r="C54" s="6"/>
      <c r="D54" s="6"/>
      <c r="E54" s="6"/>
      <c r="F54" s="6"/>
      <c r="G54" s="6"/>
      <c r="H54" s="6"/>
    </row>
    <row r="55" spans="1:9" ht="14.4" x14ac:dyDescent="0.3">
      <c r="A55" s="121"/>
      <c r="B55"/>
      <c r="C55" s="6"/>
      <c r="D55" s="6"/>
      <c r="E55" s="6"/>
      <c r="F55" s="6"/>
      <c r="G55" s="6"/>
      <c r="H55" s="6"/>
    </row>
    <row r="56" spans="1:9" ht="14.4" x14ac:dyDescent="0.3">
      <c r="A56" s="121" t="s">
        <v>65</v>
      </c>
      <c r="B56"/>
      <c r="C56" s="6"/>
      <c r="D56" s="6"/>
      <c r="E56" s="6"/>
      <c r="F56" s="6"/>
      <c r="G56" s="6"/>
      <c r="H56" s="6"/>
    </row>
    <row r="57" spans="1:9" ht="14.4" x14ac:dyDescent="0.3">
      <c r="A57" s="120"/>
      <c r="B57"/>
      <c r="C57" s="6"/>
      <c r="D57" s="6"/>
      <c r="E57" s="6"/>
      <c r="F57" s="6"/>
      <c r="G57" s="6"/>
      <c r="H57" s="6"/>
    </row>
    <row r="58" spans="1:9" ht="14.4" x14ac:dyDescent="0.3">
      <c r="A58" s="122" t="s">
        <v>66</v>
      </c>
      <c r="B58"/>
      <c r="C58" s="6"/>
      <c r="D58" s="6"/>
      <c r="E58" s="6"/>
      <c r="F58" s="6"/>
      <c r="G58" s="6"/>
      <c r="H58" s="6"/>
    </row>
    <row r="59" spans="1:9" ht="29.25" customHeight="1" x14ac:dyDescent="0.25">
      <c r="A59" s="236" t="s">
        <v>82</v>
      </c>
      <c r="B59" s="236"/>
      <c r="C59" s="236"/>
      <c r="D59" s="236"/>
      <c r="E59" s="236"/>
      <c r="F59" s="236"/>
      <c r="G59" s="236"/>
      <c r="H59" s="236"/>
      <c r="I59" s="236"/>
    </row>
    <row r="60" spans="1:9" ht="14.4" x14ac:dyDescent="0.3">
      <c r="A60" s="120"/>
      <c r="B60"/>
      <c r="C60" s="6"/>
      <c r="D60" s="6"/>
      <c r="E60" s="6"/>
      <c r="F60" s="6"/>
      <c r="G60" s="6"/>
      <c r="H60" s="6"/>
    </row>
    <row r="61" spans="1:9" ht="14.4" x14ac:dyDescent="0.3">
      <c r="A61" s="121" t="s">
        <v>67</v>
      </c>
      <c r="B61"/>
      <c r="C61" s="6"/>
      <c r="D61" s="6"/>
      <c r="E61" s="6"/>
      <c r="F61" s="6"/>
      <c r="G61" s="6"/>
      <c r="H61" s="6"/>
    </row>
    <row r="62" spans="1:9" ht="14.4" x14ac:dyDescent="0.3">
      <c r="A62" s="120"/>
      <c r="B62"/>
      <c r="C62" s="6"/>
      <c r="D62" s="6"/>
      <c r="E62" s="6"/>
      <c r="F62" s="6"/>
      <c r="G62" s="6"/>
      <c r="H62" s="6"/>
    </row>
    <row r="63" spans="1:9" ht="14.4" x14ac:dyDescent="0.3">
      <c r="A63" s="119" t="s">
        <v>62</v>
      </c>
      <c r="B63"/>
      <c r="C63" s="6"/>
      <c r="D63" s="6"/>
      <c r="E63" s="6"/>
      <c r="F63" s="6"/>
      <c r="G63" s="6"/>
      <c r="H63" s="6"/>
    </row>
    <row r="64" spans="1:9" ht="14.4" x14ac:dyDescent="0.3">
      <c r="A64" s="120"/>
      <c r="B64"/>
      <c r="C64" s="6"/>
      <c r="D64" s="6"/>
      <c r="E64" s="6"/>
      <c r="F64" s="6"/>
      <c r="G64" s="6"/>
      <c r="H64" s="6"/>
    </row>
    <row r="65" spans="1:8" ht="14.4" x14ac:dyDescent="0.3">
      <c r="A65" s="120" t="s">
        <v>68</v>
      </c>
      <c r="B65"/>
      <c r="C65" s="6"/>
      <c r="D65" s="6"/>
      <c r="E65" s="6"/>
      <c r="F65" s="6"/>
      <c r="G65" s="6"/>
      <c r="H65" s="6"/>
    </row>
    <row r="66" spans="1:8" ht="14.4" x14ac:dyDescent="0.3">
      <c r="A66" s="120"/>
      <c r="B66"/>
      <c r="C66" s="6"/>
      <c r="D66" s="6"/>
      <c r="E66" s="6"/>
      <c r="F66" s="6"/>
      <c r="G66" s="6"/>
      <c r="H66" s="6"/>
    </row>
    <row r="67" spans="1:8" ht="14.4" x14ac:dyDescent="0.3">
      <c r="A67" s="123" t="s">
        <v>69</v>
      </c>
      <c r="B67"/>
      <c r="C67" s="6"/>
      <c r="D67" s="6"/>
      <c r="E67" s="6"/>
      <c r="F67" s="6"/>
      <c r="G67" s="6"/>
      <c r="H67" s="6"/>
    </row>
    <row r="68" spans="1:8" ht="14.4" x14ac:dyDescent="0.3">
      <c r="A68" s="120"/>
      <c r="B68"/>
      <c r="C68" s="6"/>
      <c r="D68" s="6"/>
      <c r="E68" s="6"/>
      <c r="F68" s="6"/>
      <c r="G68" s="6"/>
      <c r="H68" s="6"/>
    </row>
    <row r="69" spans="1:8" ht="14.4" x14ac:dyDescent="0.3">
      <c r="A69" s="123" t="s">
        <v>126</v>
      </c>
      <c r="B69"/>
      <c r="C69" s="6"/>
      <c r="D69" s="6"/>
      <c r="E69" s="6"/>
      <c r="F69" s="6"/>
      <c r="G69" s="6"/>
      <c r="H69" s="6"/>
    </row>
    <row r="70" spans="1:8" ht="14.4" x14ac:dyDescent="0.3">
      <c r="A70" s="120"/>
      <c r="B70"/>
      <c r="C70" s="6"/>
      <c r="D70" s="6"/>
      <c r="E70" s="6"/>
      <c r="F70" s="6"/>
      <c r="G70" s="6"/>
      <c r="H70" s="6"/>
    </row>
    <row r="71" spans="1:8" ht="14.4" x14ac:dyDescent="0.3">
      <c r="A71" s="120" t="s">
        <v>70</v>
      </c>
      <c r="B71"/>
      <c r="C71" s="6"/>
      <c r="D71" s="6"/>
      <c r="E71" s="6"/>
      <c r="F71" s="6"/>
      <c r="G71" s="6"/>
      <c r="H71" s="6"/>
    </row>
    <row r="72" spans="1:8" ht="14.4" x14ac:dyDescent="0.3">
      <c r="A72" s="120"/>
      <c r="B72"/>
      <c r="C72" s="6"/>
      <c r="D72" s="6"/>
      <c r="E72" s="6"/>
      <c r="F72" s="6"/>
      <c r="G72" s="6"/>
      <c r="H72" s="6"/>
    </row>
    <row r="73" spans="1:8" ht="14.4" x14ac:dyDescent="0.3">
      <c r="A73" s="123" t="s">
        <v>127</v>
      </c>
      <c r="B73"/>
      <c r="C73" s="6"/>
      <c r="D73" s="6"/>
      <c r="E73" s="6"/>
      <c r="F73" s="6"/>
      <c r="G73" s="6"/>
      <c r="H73" s="6"/>
    </row>
    <row r="74" spans="1:8" ht="14.4" x14ac:dyDescent="0.3">
      <c r="A74" s="120"/>
      <c r="B74"/>
      <c r="C74" s="6"/>
      <c r="D74" s="6"/>
      <c r="E74" s="6"/>
      <c r="F74" s="6"/>
      <c r="G74" s="6"/>
      <c r="H74" s="6"/>
    </row>
    <row r="75" spans="1:8" ht="14.4" x14ac:dyDescent="0.3">
      <c r="A75" s="123" t="s">
        <v>128</v>
      </c>
      <c r="B75"/>
      <c r="C75" s="6"/>
      <c r="D75" s="6"/>
      <c r="E75" s="6"/>
      <c r="F75" s="6"/>
      <c r="G75" s="6"/>
      <c r="H75" s="6"/>
    </row>
    <row r="76" spans="1:8" ht="14.4" x14ac:dyDescent="0.3">
      <c r="A76" s="123"/>
      <c r="B76"/>
      <c r="C76" s="6"/>
      <c r="D76" s="6"/>
      <c r="E76" s="6"/>
      <c r="F76" s="6"/>
      <c r="G76" s="6"/>
      <c r="H76" s="6"/>
    </row>
    <row r="77" spans="1:8" ht="14.4" x14ac:dyDescent="0.3">
      <c r="A77" s="151" t="s">
        <v>141</v>
      </c>
      <c r="B77"/>
      <c r="C77" s="6"/>
      <c r="D77" s="6"/>
      <c r="E77" s="6"/>
      <c r="F77" s="6"/>
      <c r="G77" s="6"/>
      <c r="H77" s="6"/>
    </row>
    <row r="78" spans="1:8" ht="14.4" x14ac:dyDescent="0.3">
      <c r="A78" s="123"/>
      <c r="B78"/>
      <c r="C78" s="6"/>
      <c r="D78" s="6"/>
      <c r="E78" s="6"/>
      <c r="F78" s="6"/>
      <c r="G78" s="6"/>
      <c r="H78" s="6"/>
    </row>
    <row r="79" spans="1:8" ht="14.4" x14ac:dyDescent="0.3">
      <c r="A79" s="123" t="s">
        <v>129</v>
      </c>
      <c r="B79"/>
      <c r="C79" s="6"/>
      <c r="D79" s="6"/>
      <c r="E79" s="6"/>
      <c r="F79" s="6"/>
      <c r="G79" s="6"/>
      <c r="H79" s="6"/>
    </row>
    <row r="80" spans="1:8" ht="14.4" x14ac:dyDescent="0.3">
      <c r="A80" s="120"/>
      <c r="B80"/>
      <c r="C80" s="6"/>
      <c r="D80" s="6"/>
      <c r="E80" s="6"/>
      <c r="F80" s="6"/>
      <c r="G80" s="6"/>
      <c r="H80" s="6"/>
    </row>
    <row r="81" spans="1:8" ht="14.4" x14ac:dyDescent="0.3">
      <c r="A81" s="123" t="s">
        <v>130</v>
      </c>
      <c r="B81"/>
      <c r="C81" s="6"/>
      <c r="D81" s="6"/>
      <c r="E81" s="6"/>
      <c r="F81" s="6"/>
      <c r="G81" s="6"/>
      <c r="H81" s="6"/>
    </row>
    <row r="82" spans="1:8" ht="14.4" x14ac:dyDescent="0.3">
      <c r="A82" s="120"/>
      <c r="B82"/>
      <c r="C82" s="6"/>
      <c r="D82" s="6"/>
      <c r="E82" s="6"/>
      <c r="F82" s="6"/>
      <c r="G82" s="6"/>
      <c r="H82" s="6"/>
    </row>
    <row r="83" spans="1:8" ht="14.4" x14ac:dyDescent="0.3">
      <c r="A83" s="151" t="s">
        <v>137</v>
      </c>
      <c r="B83"/>
      <c r="C83" s="6"/>
      <c r="D83" s="6"/>
      <c r="E83" s="6"/>
      <c r="F83" s="6"/>
      <c r="G83" s="6"/>
      <c r="H83" s="6"/>
    </row>
    <row r="84" spans="1:8" ht="14.4" x14ac:dyDescent="0.3">
      <c r="A84" s="124" t="s">
        <v>98</v>
      </c>
      <c r="B84"/>
      <c r="C84" s="6"/>
      <c r="D84" s="6"/>
      <c r="E84" s="6"/>
      <c r="F84" s="6"/>
      <c r="G84" s="6"/>
      <c r="H84" s="6"/>
    </row>
    <row r="85" spans="1:8" ht="14.4" x14ac:dyDescent="0.3">
      <c r="A85" s="124" t="s">
        <v>99</v>
      </c>
      <c r="B85"/>
      <c r="C85" s="6"/>
      <c r="D85" s="6"/>
      <c r="E85" s="6"/>
      <c r="F85" s="6"/>
      <c r="G85" s="6"/>
      <c r="H85" s="6"/>
    </row>
    <row r="86" spans="1:8" ht="14.4" x14ac:dyDescent="0.3">
      <c r="A86" s="124" t="s">
        <v>139</v>
      </c>
      <c r="B86"/>
      <c r="C86" s="6"/>
      <c r="D86" s="6"/>
      <c r="E86" s="6"/>
      <c r="F86" s="6"/>
      <c r="G86" s="6"/>
      <c r="H86" s="6"/>
    </row>
    <row r="87" spans="1:8" ht="14.4" x14ac:dyDescent="0.3">
      <c r="A87" s="120"/>
      <c r="B87"/>
      <c r="C87" s="6"/>
      <c r="D87" s="6"/>
      <c r="E87" s="6"/>
      <c r="F87" s="6"/>
      <c r="G87" s="6"/>
      <c r="H87" s="6"/>
    </row>
    <row r="88" spans="1:8" ht="14.4" x14ac:dyDescent="0.3">
      <c r="A88" s="123" t="s">
        <v>71</v>
      </c>
      <c r="B88"/>
      <c r="C88" s="6"/>
      <c r="D88" s="6"/>
      <c r="E88" s="6"/>
      <c r="F88" s="6"/>
      <c r="G88" s="6"/>
      <c r="H88" s="6"/>
    </row>
    <row r="89" spans="1:8" ht="14.4" x14ac:dyDescent="0.3">
      <c r="A89" s="120"/>
      <c r="B89"/>
      <c r="C89" s="6"/>
      <c r="D89" s="6"/>
      <c r="E89" s="6"/>
      <c r="F89" s="6"/>
      <c r="G89" s="6"/>
      <c r="H89" s="6"/>
    </row>
    <row r="90" spans="1:8" ht="14.4" x14ac:dyDescent="0.3">
      <c r="A90" s="123" t="s">
        <v>138</v>
      </c>
      <c r="B90"/>
      <c r="C90" s="6"/>
      <c r="D90" s="6"/>
      <c r="E90" s="6"/>
      <c r="F90" s="6"/>
      <c r="G90" s="6"/>
      <c r="H90" s="6"/>
    </row>
    <row r="91" spans="1:8" ht="14.4" x14ac:dyDescent="0.3">
      <c r="A91" s="120"/>
      <c r="B91"/>
      <c r="C91" s="6"/>
      <c r="D91" s="6"/>
      <c r="E91" s="6"/>
      <c r="F91" s="6"/>
      <c r="G91" s="6"/>
      <c r="H91" s="6"/>
    </row>
    <row r="92" spans="1:8" ht="14.4" x14ac:dyDescent="0.3">
      <c r="A92" s="120" t="s">
        <v>72</v>
      </c>
      <c r="B92"/>
      <c r="C92" s="6"/>
      <c r="D92" s="6"/>
      <c r="E92" s="6"/>
      <c r="F92" s="6"/>
      <c r="G92" s="6"/>
      <c r="H92" s="6"/>
    </row>
    <row r="93" spans="1:8" ht="14.4" x14ac:dyDescent="0.3">
      <c r="A93" s="120"/>
      <c r="B93"/>
      <c r="C93" s="6"/>
      <c r="D93" s="6"/>
      <c r="E93" s="6"/>
      <c r="F93" s="6"/>
      <c r="G93" s="6"/>
      <c r="H93" s="6"/>
    </row>
    <row r="94" spans="1:8" s="127" customFormat="1" ht="14.4" x14ac:dyDescent="0.3">
      <c r="A94" s="202" t="s">
        <v>131</v>
      </c>
      <c r="B94" s="125"/>
      <c r="C94" s="126"/>
      <c r="D94" s="126"/>
      <c r="E94" s="126"/>
      <c r="F94" s="126"/>
      <c r="G94" s="126"/>
      <c r="H94" s="126"/>
    </row>
    <row r="95" spans="1:8" s="127" customFormat="1" ht="14.4" x14ac:dyDescent="0.3">
      <c r="A95" s="120" t="s">
        <v>73</v>
      </c>
      <c r="B95" s="125"/>
      <c r="C95" s="126"/>
      <c r="D95" s="126"/>
      <c r="E95" s="126"/>
      <c r="F95" s="126"/>
      <c r="G95" s="126"/>
      <c r="H95" s="126"/>
    </row>
    <row r="96" spans="1:8" s="127" customFormat="1" ht="14.4" x14ac:dyDescent="0.3">
      <c r="A96" s="120" t="s">
        <v>74</v>
      </c>
      <c r="B96" s="125"/>
      <c r="C96" s="126"/>
      <c r="D96" s="126"/>
      <c r="E96" s="126"/>
      <c r="F96" s="126"/>
      <c r="G96" s="126"/>
      <c r="H96" s="126"/>
    </row>
    <row r="97" spans="1:8" s="127" customFormat="1" ht="14.4" x14ac:dyDescent="0.3">
      <c r="A97" s="120" t="s">
        <v>75</v>
      </c>
      <c r="B97" s="125"/>
      <c r="C97" s="126"/>
      <c r="D97" s="126"/>
      <c r="E97" s="126"/>
      <c r="F97" s="126"/>
      <c r="G97" s="126"/>
      <c r="H97" s="126"/>
    </row>
    <row r="98" spans="1:8" s="127" customFormat="1" ht="14.4" x14ac:dyDescent="0.3">
      <c r="A98" s="120" t="s">
        <v>100</v>
      </c>
      <c r="B98" s="125"/>
      <c r="C98" s="126"/>
      <c r="D98" s="126"/>
      <c r="E98" s="126"/>
      <c r="F98" s="126"/>
      <c r="G98" s="126"/>
      <c r="H98" s="126"/>
    </row>
    <row r="99" spans="1:8" s="127" customFormat="1" ht="14.4" x14ac:dyDescent="0.3">
      <c r="A99" s="120" t="s">
        <v>76</v>
      </c>
      <c r="B99" s="125"/>
      <c r="C99" s="126"/>
      <c r="D99" s="126"/>
      <c r="E99" s="126"/>
      <c r="F99" s="126"/>
      <c r="G99" s="126"/>
      <c r="H99" s="126"/>
    </row>
    <row r="100" spans="1:8" s="127" customFormat="1" ht="14.4" x14ac:dyDescent="0.3">
      <c r="A100" s="120"/>
      <c r="B100" s="125"/>
      <c r="C100" s="126"/>
      <c r="D100" s="126"/>
      <c r="E100" s="126"/>
      <c r="F100" s="126"/>
      <c r="G100" s="126"/>
      <c r="H100" s="126"/>
    </row>
    <row r="101" spans="1:8" s="127" customFormat="1" ht="14.4" x14ac:dyDescent="0.3">
      <c r="A101" s="202" t="s">
        <v>142</v>
      </c>
      <c r="B101" s="125"/>
      <c r="C101" s="126"/>
      <c r="D101" s="126"/>
      <c r="E101" s="126"/>
      <c r="F101" s="126"/>
      <c r="G101" s="126"/>
      <c r="H101" s="126"/>
    </row>
    <row r="102" spans="1:8" ht="14.4" x14ac:dyDescent="0.3">
      <c r="A102" s="120"/>
      <c r="B102"/>
      <c r="C102" s="6"/>
      <c r="D102" s="6"/>
      <c r="E102" s="6"/>
      <c r="F102" s="6"/>
      <c r="G102" s="6"/>
      <c r="H102" s="6"/>
    </row>
    <row r="103" spans="1:8" ht="14.4" x14ac:dyDescent="0.3">
      <c r="A103" s="120" t="s">
        <v>77</v>
      </c>
      <c r="B103"/>
      <c r="C103" s="6"/>
      <c r="D103" s="6"/>
      <c r="E103" s="6"/>
      <c r="F103" s="6"/>
      <c r="G103" s="6"/>
      <c r="H103" s="6"/>
    </row>
    <row r="104" spans="1:8" ht="14.4" x14ac:dyDescent="0.3">
      <c r="A104" s="120"/>
      <c r="B104"/>
      <c r="C104" s="6"/>
      <c r="D104" s="6"/>
      <c r="E104" s="6"/>
      <c r="F104" s="6"/>
      <c r="G104" s="6"/>
      <c r="H104" s="6"/>
    </row>
    <row r="105" spans="1:8" ht="14.4" x14ac:dyDescent="0.3">
      <c r="A105" s="203" t="s">
        <v>132</v>
      </c>
      <c r="B105"/>
      <c r="C105" s="6"/>
      <c r="D105" s="6"/>
      <c r="E105" s="6"/>
      <c r="F105" s="6"/>
      <c r="G105" s="6"/>
      <c r="H105" s="6"/>
    </row>
    <row r="106" spans="1:8" ht="14.4" x14ac:dyDescent="0.3">
      <c r="A106" s="120"/>
      <c r="B106"/>
      <c r="C106" s="6"/>
      <c r="D106" s="6"/>
      <c r="E106" s="6"/>
      <c r="F106" s="6"/>
      <c r="G106" s="6"/>
      <c r="H106" s="6"/>
    </row>
    <row r="107" spans="1:8" ht="14.4" x14ac:dyDescent="0.3">
      <c r="A107" s="120" t="s">
        <v>79</v>
      </c>
      <c r="B107"/>
      <c r="C107" s="6"/>
      <c r="D107" s="6"/>
      <c r="E107" s="6"/>
      <c r="F107" s="6"/>
      <c r="G107" s="6"/>
      <c r="H107" s="6"/>
    </row>
    <row r="108" spans="1:8" ht="14.4" x14ac:dyDescent="0.3">
      <c r="A108" s="120"/>
      <c r="B108"/>
      <c r="C108" s="6"/>
      <c r="D108" s="6"/>
      <c r="E108" s="6"/>
      <c r="F108" s="6"/>
      <c r="G108" s="6"/>
      <c r="H108" s="6"/>
    </row>
    <row r="109" spans="1:8" ht="14.4" x14ac:dyDescent="0.3">
      <c r="A109" s="123" t="s">
        <v>133</v>
      </c>
      <c r="B109"/>
      <c r="C109" s="6"/>
      <c r="D109" s="6"/>
      <c r="E109" s="6"/>
      <c r="F109" s="6"/>
      <c r="G109" s="6"/>
      <c r="H109" s="6"/>
    </row>
    <row r="110" spans="1:8" ht="14.4" x14ac:dyDescent="0.3">
      <c r="A110" s="120"/>
      <c r="B110"/>
      <c r="C110" s="6"/>
      <c r="D110" s="6"/>
      <c r="E110" s="6"/>
      <c r="F110" s="6"/>
      <c r="G110" s="6"/>
      <c r="H110" s="6"/>
    </row>
    <row r="111" spans="1:8" ht="14.4" x14ac:dyDescent="0.3">
      <c r="A111" s="123" t="s">
        <v>134</v>
      </c>
      <c r="B111"/>
      <c r="C111" s="6"/>
      <c r="D111" s="6"/>
      <c r="E111" s="6"/>
      <c r="F111" s="6"/>
      <c r="G111" s="6"/>
      <c r="H111" s="6"/>
    </row>
    <row r="112" spans="1:8" ht="14.4" x14ac:dyDescent="0.3">
      <c r="A112" s="120"/>
      <c r="B112"/>
      <c r="C112" s="6"/>
      <c r="D112" s="6"/>
      <c r="E112" s="6"/>
      <c r="F112" s="6"/>
      <c r="G112" s="6"/>
      <c r="H112" s="6"/>
    </row>
    <row r="113" spans="1:8" ht="14.4" x14ac:dyDescent="0.3">
      <c r="A113" s="123" t="s">
        <v>135</v>
      </c>
      <c r="B113"/>
      <c r="C113" s="6"/>
      <c r="D113" s="6"/>
      <c r="E113" s="6"/>
      <c r="F113" s="6"/>
      <c r="G113" s="6"/>
      <c r="H113" s="6"/>
    </row>
    <row r="114" spans="1:8" ht="14.4" x14ac:dyDescent="0.3">
      <c r="A114" s="120"/>
      <c r="B114"/>
      <c r="C114" s="6"/>
      <c r="D114" s="6"/>
      <c r="E114" s="6"/>
      <c r="F114" s="6"/>
      <c r="G114" s="6"/>
      <c r="H114" s="6"/>
    </row>
    <row r="115" spans="1:8" ht="14.4" x14ac:dyDescent="0.3">
      <c r="A115" s="124" t="s">
        <v>80</v>
      </c>
      <c r="B115"/>
      <c r="C115" s="6"/>
      <c r="D115" s="6"/>
      <c r="E115" s="6"/>
      <c r="F115" s="6"/>
      <c r="G115" s="6"/>
      <c r="H115" s="6"/>
    </row>
    <row r="116" spans="1:8" ht="14.4" x14ac:dyDescent="0.3">
      <c r="A116" s="124" t="s">
        <v>81</v>
      </c>
      <c r="C116" s="6"/>
      <c r="D116" s="6"/>
      <c r="E116" s="6"/>
      <c r="F116" s="6"/>
      <c r="G116" s="6"/>
      <c r="H116" s="6"/>
    </row>
    <row r="117" spans="1:8" ht="14.4" x14ac:dyDescent="0.3">
      <c r="A117" s="120"/>
      <c r="B117"/>
      <c r="C117" s="6"/>
      <c r="D117" s="6"/>
      <c r="E117" s="6"/>
      <c r="F117" s="6"/>
      <c r="G117" s="6"/>
      <c r="H117" s="6"/>
    </row>
    <row r="118" spans="1:8" ht="14.4" x14ac:dyDescent="0.3">
      <c r="A118" s="120" t="s">
        <v>78</v>
      </c>
      <c r="B118"/>
      <c r="C118" s="6"/>
      <c r="D118" s="6"/>
      <c r="E118" s="6"/>
      <c r="F118" s="6"/>
      <c r="G118" s="6"/>
      <c r="H118" s="6"/>
    </row>
    <row r="119" spans="1:8" ht="14.4" x14ac:dyDescent="0.3">
      <c r="A119" s="120"/>
      <c r="B119"/>
      <c r="C119" s="6"/>
      <c r="D119" s="6"/>
      <c r="E119" s="6"/>
      <c r="F119" s="6"/>
      <c r="G119" s="6"/>
      <c r="H119" s="6"/>
    </row>
    <row r="120" spans="1:8" ht="14.4" x14ac:dyDescent="0.3">
      <c r="A120" s="202" t="s">
        <v>136</v>
      </c>
      <c r="B120"/>
      <c r="C120" s="6"/>
      <c r="D120" s="6"/>
      <c r="E120" s="6"/>
      <c r="F120" s="6"/>
      <c r="G120" s="6"/>
      <c r="H120" s="6"/>
    </row>
    <row r="121" spans="1:8" ht="14.4" x14ac:dyDescent="0.3">
      <c r="A121" s="120"/>
      <c r="B121"/>
      <c r="C121" s="6"/>
      <c r="D121" s="6"/>
      <c r="E121" s="6"/>
      <c r="F121" s="6"/>
      <c r="G121" s="6"/>
      <c r="H121" s="6"/>
    </row>
    <row r="122" spans="1:8" ht="14.4" x14ac:dyDescent="0.3">
      <c r="A122" s="120"/>
      <c r="B122"/>
      <c r="C122" s="6"/>
      <c r="D122" s="6"/>
      <c r="E122" s="6"/>
      <c r="F122" s="6"/>
      <c r="G122" s="6"/>
      <c r="H122" s="6"/>
    </row>
    <row r="123" spans="1:8" ht="14.4" x14ac:dyDescent="0.3">
      <c r="A123" s="120"/>
      <c r="B123"/>
      <c r="C123" s="6"/>
      <c r="D123" s="6"/>
      <c r="E123" s="6"/>
      <c r="F123" s="6"/>
      <c r="G123" s="6"/>
      <c r="H123" s="6"/>
    </row>
    <row r="124" spans="1:8" ht="14.4" x14ac:dyDescent="0.3">
      <c r="A124" s="120"/>
      <c r="B124"/>
      <c r="C124" s="6"/>
      <c r="D124" s="6"/>
      <c r="E124" s="6"/>
      <c r="F124" s="6"/>
      <c r="G124" s="6"/>
      <c r="H124" s="6"/>
    </row>
    <row r="125" spans="1:8" ht="14.4" x14ac:dyDescent="0.3">
      <c r="A125" s="119" t="s">
        <v>63</v>
      </c>
      <c r="B125"/>
      <c r="C125" s="6"/>
      <c r="D125" s="6"/>
      <c r="E125" s="6"/>
      <c r="F125" s="6"/>
      <c r="G125" s="6"/>
      <c r="H125" s="6"/>
    </row>
    <row r="126" spans="1:8" ht="14.4" x14ac:dyDescent="0.3">
      <c r="A126" s="120"/>
      <c r="B126"/>
      <c r="C126" s="6"/>
      <c r="D126" s="6"/>
      <c r="E126" s="6"/>
      <c r="F126" s="6"/>
      <c r="G126" s="6"/>
      <c r="H126" s="6"/>
    </row>
    <row r="127" spans="1:8" ht="14.4" x14ac:dyDescent="0.3">
      <c r="A127" s="120"/>
      <c r="B127"/>
      <c r="C127" s="6"/>
      <c r="D127" s="6"/>
      <c r="E127" s="6"/>
      <c r="F127" s="6"/>
      <c r="G127" s="6"/>
      <c r="H127" s="6"/>
    </row>
    <row r="128" spans="1:8" ht="15" customHeight="1" x14ac:dyDescent="0.3">
      <c r="A128" s="204" t="s">
        <v>152</v>
      </c>
      <c r="B128"/>
      <c r="C128" s="6"/>
      <c r="D128" s="6"/>
      <c r="E128" s="6"/>
      <c r="F128" s="6"/>
      <c r="G128" s="6"/>
      <c r="H128" s="6"/>
    </row>
    <row r="129" spans="1:8" ht="15" customHeight="1" x14ac:dyDescent="0.3">
      <c r="A129" s="204" t="s">
        <v>153</v>
      </c>
      <c r="B129"/>
      <c r="C129" s="6"/>
      <c r="D129" s="6"/>
      <c r="E129" s="6"/>
      <c r="F129" s="6"/>
      <c r="G129" s="6"/>
      <c r="H129" s="6"/>
    </row>
    <row r="130" spans="1:8" ht="14.4" x14ac:dyDescent="0.3">
      <c r="A130" s="120"/>
      <c r="B130"/>
      <c r="C130" s="6"/>
      <c r="D130" s="6"/>
      <c r="E130" s="6"/>
      <c r="F130" s="6"/>
      <c r="G130" s="6"/>
      <c r="H130" s="6"/>
    </row>
    <row r="131" spans="1:8" ht="14.4" x14ac:dyDescent="0.3">
      <c r="A131" s="204" t="s">
        <v>143</v>
      </c>
      <c r="B131"/>
      <c r="C131" s="6"/>
      <c r="D131" s="6"/>
      <c r="E131" s="6"/>
      <c r="F131" s="6"/>
      <c r="G131" s="6"/>
      <c r="H131" s="6"/>
    </row>
    <row r="132" spans="1:8" ht="14.4" x14ac:dyDescent="0.3">
      <c r="A132" s="120"/>
      <c r="B132"/>
      <c r="C132" s="6"/>
      <c r="D132" s="6"/>
      <c r="E132" s="6"/>
      <c r="F132" s="6"/>
      <c r="G132" s="6"/>
      <c r="H132" s="6"/>
    </row>
    <row r="133" spans="1:8" ht="14.4" x14ac:dyDescent="0.3">
      <c r="A133" s="204" t="s">
        <v>144</v>
      </c>
      <c r="B133"/>
      <c r="C133" s="6"/>
      <c r="D133" s="6"/>
      <c r="E133" s="6"/>
      <c r="F133" s="6"/>
      <c r="G133" s="6"/>
      <c r="H133" s="6"/>
    </row>
    <row r="134" spans="1:8" x14ac:dyDescent="0.25">
      <c r="A134" s="23" t="s">
        <v>37</v>
      </c>
    </row>
    <row r="135" spans="1:8" x14ac:dyDescent="0.25">
      <c r="A135" s="23" t="s">
        <v>38</v>
      </c>
    </row>
  </sheetData>
  <sheetProtection password="8574" sheet="1" objects="1" scenarios="1"/>
  <mergeCells count="30">
    <mergeCell ref="B46:C46"/>
    <mergeCell ref="B47:C47"/>
    <mergeCell ref="B41:C41"/>
    <mergeCell ref="B45:C45"/>
    <mergeCell ref="B2:G3"/>
    <mergeCell ref="F6:G6"/>
    <mergeCell ref="F7:G7"/>
    <mergeCell ref="E12:G12"/>
    <mergeCell ref="A30:B30"/>
    <mergeCell ref="F10:H10"/>
    <mergeCell ref="A50:XFD50"/>
    <mergeCell ref="B36:C36"/>
    <mergeCell ref="E13:G13"/>
    <mergeCell ref="B37:C37"/>
    <mergeCell ref="B38:C38"/>
    <mergeCell ref="B34:C34"/>
    <mergeCell ref="A26:B26"/>
    <mergeCell ref="B33:C33"/>
    <mergeCell ref="B39:C39"/>
    <mergeCell ref="B40:C40"/>
    <mergeCell ref="B1:C1"/>
    <mergeCell ref="A23:B23"/>
    <mergeCell ref="A20:B20"/>
    <mergeCell ref="B13:C13"/>
    <mergeCell ref="B35:C35"/>
    <mergeCell ref="A59:I59"/>
    <mergeCell ref="A9:C9"/>
    <mergeCell ref="A10:C10"/>
    <mergeCell ref="F9:H9"/>
    <mergeCell ref="B12:C12"/>
  </mergeCells>
  <phoneticPr fontId="0" type="noConversion"/>
  <pageMargins left="0.75" right="0.75" top="1" bottom="1" header="0.49212598499999999" footer="0.49212598499999999"/>
  <pageSetup paperSize="9" scale="39" fitToHeight="2" orientation="portrait" horizontalDpi="4294967295" verticalDpi="4294967295" r:id="rId1"/>
  <headerFooter alignWithMargins="0">
    <oddFooter>&amp;L27.477 v006   micro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/>
  <dimension ref="B1:FJ73"/>
  <sheetViews>
    <sheetView showGridLines="0" zoomScaleNormal="100" zoomScaleSheetLayoutView="100" workbookViewId="0">
      <pane xSplit="12" ySplit="16" topLeftCell="M46" activePane="bottomRight" state="frozen"/>
      <selection pane="topRight" activeCell="M1" sqref="M1"/>
      <selection pane="bottomLeft" activeCell="A17" sqref="A17"/>
      <selection pane="bottomRight" activeCell="P65" sqref="P65"/>
    </sheetView>
  </sheetViews>
  <sheetFormatPr defaultColWidth="7.88671875" defaultRowHeight="10.199999999999999" x14ac:dyDescent="0.2"/>
  <cols>
    <col min="1" max="1" width="2.33203125" style="28" customWidth="1"/>
    <col min="2" max="2" width="11.44140625" style="84" hidden="1" customWidth="1"/>
    <col min="3" max="3" width="7.88671875" style="28" customWidth="1"/>
    <col min="4" max="4" width="7.5546875" style="28" customWidth="1"/>
    <col min="5" max="5" width="44" style="28" customWidth="1"/>
    <col min="6" max="6" width="9.109375" style="28" customWidth="1"/>
    <col min="7" max="7" width="10.5546875" style="85" bestFit="1" customWidth="1"/>
    <col min="8" max="8" width="9.5546875" style="28" customWidth="1"/>
    <col min="9" max="9" width="11" style="28" customWidth="1"/>
    <col min="10" max="10" width="0.88671875" style="28" customWidth="1"/>
    <col min="11" max="11" width="9.109375" style="28" hidden="1" customWidth="1"/>
    <col min="12" max="12" width="27.109375" style="28" customWidth="1"/>
    <col min="13" max="13" width="0.88671875" style="28" customWidth="1"/>
    <col min="14" max="63" width="8.44140625" style="28" customWidth="1"/>
    <col min="64" max="64" width="1.44140625" style="28" customWidth="1"/>
    <col min="65" max="166" width="7.88671875" style="28" hidden="1" customWidth="1"/>
    <col min="167" max="167" width="7.88671875" style="28" customWidth="1"/>
    <col min="168" max="16384" width="7.88671875" style="28"/>
  </cols>
  <sheetData>
    <row r="1" spans="2:166" s="113" customFormat="1" hidden="1" x14ac:dyDescent="0.3">
      <c r="B1" s="153">
        <f ca="1">ROW(Nível)-ROW(LIorçamento)+1</f>
        <v>-16</v>
      </c>
      <c r="C1" s="108" t="str">
        <f>IF(D1="","",IF(ISNUMBER(VALUE(D1)),"Meta",IF(AND(F1&lt;&gt;"",I1&lt;&gt;""),"Serviço","Nível")))</f>
        <v/>
      </c>
      <c r="D1" s="177"/>
      <c r="E1" s="178"/>
      <c r="F1" s="176"/>
      <c r="G1" s="216" t="str">
        <f>IF(Nível="Serviço",SUMIF($N$15:$BK$15,"&lt;&gt;"&amp;"",N1:BK1),"")</f>
        <v/>
      </c>
      <c r="H1" s="217" t="str">
        <f>IF(AND(ISNUMBER(G1),G1&lt;&gt;0),I1/G1,IF(G1=0,0,""))</f>
        <v/>
      </c>
      <c r="I1" s="218"/>
      <c r="J1" s="111"/>
      <c r="K1" s="209" t="str">
        <f>IF(L1="","",VALUE(LEFT(L1,(FIND("-",L1,1))-1)))</f>
        <v/>
      </c>
      <c r="L1" s="208"/>
      <c r="M1" s="112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M1" s="154">
        <f t="shared" ref="BM1:CR1" si="0">IF(N$15="",0,IF(ISNUMBER(PreçoUnit),PreçoUnit*INDEX(Import.PLQ,$B1,BM$16),0))</f>
        <v>0</v>
      </c>
      <c r="BN1" s="154">
        <f t="shared" si="0"/>
        <v>0</v>
      </c>
      <c r="BO1" s="154">
        <f t="shared" si="0"/>
        <v>0</v>
      </c>
      <c r="BP1" s="154">
        <f t="shared" si="0"/>
        <v>0</v>
      </c>
      <c r="BQ1" s="154">
        <f t="shared" si="0"/>
        <v>0</v>
      </c>
      <c r="BR1" s="154">
        <f t="shared" si="0"/>
        <v>0</v>
      </c>
      <c r="BS1" s="154">
        <f t="shared" si="0"/>
        <v>0</v>
      </c>
      <c r="BT1" s="154">
        <f t="shared" si="0"/>
        <v>0</v>
      </c>
      <c r="BU1" s="154">
        <f t="shared" si="0"/>
        <v>0</v>
      </c>
      <c r="BV1" s="154">
        <f t="shared" si="0"/>
        <v>0</v>
      </c>
      <c r="BW1" s="154">
        <f t="shared" si="0"/>
        <v>0</v>
      </c>
      <c r="BX1" s="154">
        <f t="shared" si="0"/>
        <v>0</v>
      </c>
      <c r="BY1" s="154">
        <f t="shared" si="0"/>
        <v>0</v>
      </c>
      <c r="BZ1" s="154">
        <f t="shared" si="0"/>
        <v>0</v>
      </c>
      <c r="CA1" s="154">
        <f t="shared" si="0"/>
        <v>0</v>
      </c>
      <c r="CB1" s="154">
        <f t="shared" si="0"/>
        <v>0</v>
      </c>
      <c r="CC1" s="154">
        <f t="shared" si="0"/>
        <v>0</v>
      </c>
      <c r="CD1" s="154">
        <f t="shared" si="0"/>
        <v>0</v>
      </c>
      <c r="CE1" s="154">
        <f t="shared" si="0"/>
        <v>0</v>
      </c>
      <c r="CF1" s="154">
        <f t="shared" si="0"/>
        <v>0</v>
      </c>
      <c r="CG1" s="154">
        <f t="shared" si="0"/>
        <v>0</v>
      </c>
      <c r="CH1" s="154">
        <f t="shared" si="0"/>
        <v>0</v>
      </c>
      <c r="CI1" s="154">
        <f t="shared" si="0"/>
        <v>0</v>
      </c>
      <c r="CJ1" s="154">
        <f t="shared" si="0"/>
        <v>0</v>
      </c>
      <c r="CK1" s="154">
        <f t="shared" si="0"/>
        <v>0</v>
      </c>
      <c r="CL1" s="154">
        <f t="shared" si="0"/>
        <v>0</v>
      </c>
      <c r="CM1" s="154">
        <f t="shared" si="0"/>
        <v>0</v>
      </c>
      <c r="CN1" s="154">
        <f t="shared" si="0"/>
        <v>0</v>
      </c>
      <c r="CO1" s="154">
        <f t="shared" si="0"/>
        <v>0</v>
      </c>
      <c r="CP1" s="154">
        <f t="shared" si="0"/>
        <v>0</v>
      </c>
      <c r="CQ1" s="154">
        <f t="shared" si="0"/>
        <v>0</v>
      </c>
      <c r="CR1" s="154">
        <f t="shared" si="0"/>
        <v>0</v>
      </c>
      <c r="CS1" s="154">
        <f t="shared" ref="CS1:DJ1" si="1">IF(AT$15="",0,IF(ISNUMBER(PreçoUnit),PreçoUnit*INDEX(Import.PLQ,$B1,CS$16),0))</f>
        <v>0</v>
      </c>
      <c r="CT1" s="154">
        <f t="shared" si="1"/>
        <v>0</v>
      </c>
      <c r="CU1" s="154">
        <f t="shared" si="1"/>
        <v>0</v>
      </c>
      <c r="CV1" s="154">
        <f t="shared" si="1"/>
        <v>0</v>
      </c>
      <c r="CW1" s="154">
        <f t="shared" si="1"/>
        <v>0</v>
      </c>
      <c r="CX1" s="154">
        <f t="shared" si="1"/>
        <v>0</v>
      </c>
      <c r="CY1" s="154">
        <f t="shared" si="1"/>
        <v>0</v>
      </c>
      <c r="CZ1" s="154">
        <f t="shared" si="1"/>
        <v>0</v>
      </c>
      <c r="DA1" s="154">
        <f t="shared" si="1"/>
        <v>0</v>
      </c>
      <c r="DB1" s="154">
        <f t="shared" si="1"/>
        <v>0</v>
      </c>
      <c r="DC1" s="154">
        <f t="shared" si="1"/>
        <v>0</v>
      </c>
      <c r="DD1" s="154">
        <f t="shared" si="1"/>
        <v>0</v>
      </c>
      <c r="DE1" s="154">
        <f t="shared" si="1"/>
        <v>0</v>
      </c>
      <c r="DF1" s="154">
        <f t="shared" si="1"/>
        <v>0</v>
      </c>
      <c r="DG1" s="154">
        <f t="shared" si="1"/>
        <v>0</v>
      </c>
      <c r="DH1" s="154">
        <f t="shared" si="1"/>
        <v>0</v>
      </c>
      <c r="DI1" s="154">
        <f t="shared" si="1"/>
        <v>0</v>
      </c>
      <c r="DJ1" s="154">
        <f t="shared" si="1"/>
        <v>0</v>
      </c>
      <c r="DK1" s="162">
        <f>IF(D1="",0,IF(ISNUMBER(VALUE(D1)),VALUE(D1),LEFT(D1,FIND(".",D1)-1)))</f>
        <v>0</v>
      </c>
      <c r="DL1" s="162">
        <f ca="1">SUM(DM1:FJ1)</f>
        <v>0</v>
      </c>
      <c r="DM1" s="154">
        <f ca="1">IF($K1&lt;&gt;1,IF(ISNUMBER(INDEX(Import.PLE,$K1,DM$16)),IF(INDEX(Import.PLE,$K1,DM$16)&lt;=mediçao,BM1,0),0),PLE!$AA$28*BM1)</f>
        <v>0</v>
      </c>
      <c r="DN1" s="154">
        <f ca="1">IF($K1&lt;&gt;1,IF(ISNUMBER(INDEX(Import.PLE,$K1,DN$16)),IF(INDEX(Import.PLE,$K1,DN$16)&lt;=mediçao,BN1,0),0),PLE!$AA$28*BN1)</f>
        <v>0</v>
      </c>
      <c r="DO1" s="154">
        <f ca="1">IF($K1&lt;&gt;1,IF(ISNUMBER(INDEX(Import.PLE,$K1,DO$16)),IF(INDEX(Import.PLE,$K1,DO$16)&lt;=mediçao,BO1,0),0),PLE!$AA$28*BO1)</f>
        <v>0</v>
      </c>
      <c r="DP1" s="154">
        <f ca="1">IF($K1&lt;&gt;1,IF(ISNUMBER(INDEX(Import.PLE,$K1,DP$16)),IF(INDEX(Import.PLE,$K1,DP$16)&lt;=mediçao,BP1,0),0),PLE!$AA$28*BP1)</f>
        <v>0</v>
      </c>
      <c r="DQ1" s="154">
        <f ca="1">IF($K1&lt;&gt;1,IF(ISNUMBER(INDEX(Import.PLE,$K1,DQ$16)),IF(INDEX(Import.PLE,$K1,DQ$16)&lt;=mediçao,BQ1,0),0),PLE!$AA$28*BQ1)</f>
        <v>0</v>
      </c>
      <c r="DR1" s="154">
        <f ca="1">IF($K1&lt;&gt;1,IF(ISNUMBER(INDEX(Import.PLE,$K1,DR$16)),IF(INDEX(Import.PLE,$K1,DR$16)&lt;=mediçao,BR1,0),0),PLE!$AA$28*BR1)</f>
        <v>0</v>
      </c>
      <c r="DS1" s="154">
        <f ca="1">IF($K1&lt;&gt;1,IF(ISNUMBER(INDEX(Import.PLE,$K1,DS$16)),IF(INDEX(Import.PLE,$K1,DS$16)&lt;=mediçao,BS1,0),0),PLE!$AA$28*BS1)</f>
        <v>0</v>
      </c>
      <c r="DT1" s="154">
        <f ca="1">IF($K1&lt;&gt;1,IF(ISNUMBER(INDEX(Import.PLE,$K1,DT$16)),IF(INDEX(Import.PLE,$K1,DT$16)&lt;=mediçao,BT1,0),0),PLE!$AA$28*BT1)</f>
        <v>0</v>
      </c>
      <c r="DU1" s="154">
        <f ca="1">IF($K1&lt;&gt;1,IF(ISNUMBER(INDEX(Import.PLE,$K1,DU$16)),IF(INDEX(Import.PLE,$K1,DU$16)&lt;=mediçao,BU1,0),0),PLE!$AA$28*BU1)</f>
        <v>0</v>
      </c>
      <c r="DV1" s="154">
        <f ca="1">IF($K1&lt;&gt;1,IF(ISNUMBER(INDEX(Import.PLE,$K1,DV$16)),IF(INDEX(Import.PLE,$K1,DV$16)&lt;=mediçao,BV1,0),0),PLE!$AA$28*BV1)</f>
        <v>0</v>
      </c>
      <c r="DW1" s="154">
        <f ca="1">IF($K1&lt;&gt;1,IF(ISNUMBER(INDEX(Import.PLE,$K1,DW$16)),IF(INDEX(Import.PLE,$K1,DW$16)&lt;=mediçao,BW1,0),0),PLE!$AA$28*BW1)</f>
        <v>0</v>
      </c>
      <c r="DX1" s="154">
        <f ca="1">IF($K1&lt;&gt;1,IF(ISNUMBER(INDEX(Import.PLE,$K1,DX$16)),IF(INDEX(Import.PLE,$K1,DX$16)&lt;=mediçao,BX1,0),0),PLE!$AA$28*BX1)</f>
        <v>0</v>
      </c>
      <c r="DY1" s="154">
        <f ca="1">IF($K1&lt;&gt;1,IF(ISNUMBER(INDEX(Import.PLE,$K1,DY$16)),IF(INDEX(Import.PLE,$K1,DY$16)&lt;=mediçao,BY1,0),0),PLE!$AA$28*BY1)</f>
        <v>0</v>
      </c>
      <c r="DZ1" s="154">
        <f ca="1">IF($K1&lt;&gt;1,IF(ISNUMBER(INDEX(Import.PLE,$K1,DZ$16)),IF(INDEX(Import.PLE,$K1,DZ$16)&lt;=mediçao,BZ1,0),0),PLE!$AA$28*BZ1)</f>
        <v>0</v>
      </c>
      <c r="EA1" s="154">
        <f ca="1">IF($K1&lt;&gt;1,IF(ISNUMBER(INDEX(Import.PLE,$K1,EA$16)),IF(INDEX(Import.PLE,$K1,EA$16)&lt;=mediçao,CA1,0),0),PLE!$AA$28*CA1)</f>
        <v>0</v>
      </c>
      <c r="EB1" s="154">
        <f ca="1">IF($K1&lt;&gt;1,IF(ISNUMBER(INDEX(Import.PLE,$K1,EB$16)),IF(INDEX(Import.PLE,$K1,EB$16)&lt;=mediçao,CB1,0),0),PLE!$AA$28*CB1)</f>
        <v>0</v>
      </c>
      <c r="EC1" s="154">
        <f ca="1">IF($K1&lt;&gt;1,IF(ISNUMBER(INDEX(Import.PLE,$K1,EC$16)),IF(INDEX(Import.PLE,$K1,EC$16)&lt;=mediçao,CC1,0),0),PLE!$AA$28*CC1)</f>
        <v>0</v>
      </c>
      <c r="ED1" s="154">
        <f ca="1">IF($K1&lt;&gt;1,IF(ISNUMBER(INDEX(Import.PLE,$K1,ED$16)),IF(INDEX(Import.PLE,$K1,ED$16)&lt;=mediçao,CD1,0),0),PLE!$AA$28*CD1)</f>
        <v>0</v>
      </c>
      <c r="EE1" s="154">
        <f ca="1">IF($K1&lt;&gt;1,IF(ISNUMBER(INDEX(Import.PLE,$K1,EE$16)),IF(INDEX(Import.PLE,$K1,EE$16)&lt;=mediçao,CE1,0),0),PLE!$AA$28*CE1)</f>
        <v>0</v>
      </c>
      <c r="EF1" s="154">
        <f ca="1">IF($K1&lt;&gt;1,IF(ISNUMBER(INDEX(Import.PLE,$K1,EF$16)),IF(INDEX(Import.PLE,$K1,EF$16)&lt;=mediçao,CF1,0),0),PLE!$AA$28*CF1)</f>
        <v>0</v>
      </c>
      <c r="EG1" s="154">
        <f ca="1">IF($K1&lt;&gt;1,IF(ISNUMBER(INDEX(Import.PLE,$K1,EG$16)),IF(INDEX(Import.PLE,$K1,EG$16)&lt;=mediçao,CG1,0),0),PLE!$AA$28*CG1)</f>
        <v>0</v>
      </c>
      <c r="EH1" s="154">
        <f ca="1">IF($K1&lt;&gt;1,IF(ISNUMBER(INDEX(Import.PLE,$K1,EH$16)),IF(INDEX(Import.PLE,$K1,EH$16)&lt;=mediçao,CH1,0),0),PLE!$AA$28*CH1)</f>
        <v>0</v>
      </c>
      <c r="EI1" s="154">
        <f ca="1">IF($K1&lt;&gt;1,IF(ISNUMBER(INDEX(Import.PLE,$K1,EI$16)),IF(INDEX(Import.PLE,$K1,EI$16)&lt;=mediçao,CI1,0),0),PLE!$AA$28*CI1)</f>
        <v>0</v>
      </c>
      <c r="EJ1" s="154">
        <f ca="1">IF($K1&lt;&gt;1,IF(ISNUMBER(INDEX(Import.PLE,$K1,EJ$16)),IF(INDEX(Import.PLE,$K1,EJ$16)&lt;=mediçao,CJ1,0),0),PLE!$AA$28*CJ1)</f>
        <v>0</v>
      </c>
      <c r="EK1" s="154">
        <f ca="1">IF($K1&lt;&gt;1,IF(ISNUMBER(INDEX(Import.PLE,$K1,EK$16)),IF(INDEX(Import.PLE,$K1,EK$16)&lt;=mediçao,CK1,0),0),PLE!$AA$28*CK1)</f>
        <v>0</v>
      </c>
      <c r="EL1" s="154">
        <f ca="1">IF($K1&lt;&gt;1,IF(ISNUMBER(INDEX(Import.PLE,$K1,EL$16)),IF(INDEX(Import.PLE,$K1,EL$16)&lt;=mediçao,CL1,0),0),PLE!$AA$28*CL1)</f>
        <v>0</v>
      </c>
      <c r="EM1" s="154">
        <f ca="1">IF($K1&lt;&gt;1,IF(ISNUMBER(INDEX(Import.PLE,$K1,EM$16)),IF(INDEX(Import.PLE,$K1,EM$16)&lt;=mediçao,CM1,0),0),PLE!$AA$28*CM1)</f>
        <v>0</v>
      </c>
      <c r="EN1" s="154">
        <f ca="1">IF($K1&lt;&gt;1,IF(ISNUMBER(INDEX(Import.PLE,$K1,EN$16)),IF(INDEX(Import.PLE,$K1,EN$16)&lt;=mediçao,CN1,0),0),PLE!$AA$28*CN1)</f>
        <v>0</v>
      </c>
      <c r="EO1" s="154">
        <f ca="1">IF($K1&lt;&gt;1,IF(ISNUMBER(INDEX(Import.PLE,$K1,EO$16)),IF(INDEX(Import.PLE,$K1,EO$16)&lt;=mediçao,CO1,0),0),PLE!$AA$28*CO1)</f>
        <v>0</v>
      </c>
      <c r="EP1" s="154">
        <f ca="1">IF($K1&lt;&gt;1,IF(ISNUMBER(INDEX(Import.PLE,$K1,EP$16)),IF(INDEX(Import.PLE,$K1,EP$16)&lt;=mediçao,CP1,0),0),PLE!$AA$28*CP1)</f>
        <v>0</v>
      </c>
      <c r="EQ1" s="154">
        <f ca="1">IF($K1&lt;&gt;1,IF(ISNUMBER(INDEX(Import.PLE,$K1,EQ$16)),IF(INDEX(Import.PLE,$K1,EQ$16)&lt;=mediçao,CQ1,0),0),PLE!$AA$28*CQ1)</f>
        <v>0</v>
      </c>
      <c r="ER1" s="154">
        <f ca="1">IF($K1&lt;&gt;1,IF(ISNUMBER(INDEX(Import.PLE,$K1,ER$16)),IF(INDEX(Import.PLE,$K1,ER$16)&lt;=mediçao,CR1,0),0),PLE!$AA$28*CR1)</f>
        <v>0</v>
      </c>
      <c r="ES1" s="154">
        <f ca="1">IF($K1&lt;&gt;1,IF(ISNUMBER(INDEX(Import.PLE,$K1,ES$16)),IF(INDEX(Import.PLE,$K1,ES$16)&lt;=mediçao,CS1,0),0),PLE!$AA$28*CS1)</f>
        <v>0</v>
      </c>
      <c r="ET1" s="154">
        <f ca="1">IF($K1&lt;&gt;1,IF(ISNUMBER(INDEX(Import.PLE,$K1,ET$16)),IF(INDEX(Import.PLE,$K1,ET$16)&lt;=mediçao,CT1,0),0),PLE!$AA$28*CT1)</f>
        <v>0</v>
      </c>
      <c r="EU1" s="154">
        <f ca="1">IF($K1&lt;&gt;1,IF(ISNUMBER(INDEX(Import.PLE,$K1,EU$16)),IF(INDEX(Import.PLE,$K1,EU$16)&lt;=mediçao,CU1,0),0),PLE!$AA$28*CU1)</f>
        <v>0</v>
      </c>
      <c r="EV1" s="154">
        <f ca="1">IF($K1&lt;&gt;1,IF(ISNUMBER(INDEX(Import.PLE,$K1,EV$16)),IF(INDEX(Import.PLE,$K1,EV$16)&lt;=mediçao,CV1,0),0),PLE!$AA$28*CV1)</f>
        <v>0</v>
      </c>
      <c r="EW1" s="154">
        <f ca="1">IF($K1&lt;&gt;1,IF(ISNUMBER(INDEX(Import.PLE,$K1,EW$16)),IF(INDEX(Import.PLE,$K1,EW$16)&lt;=mediçao,CW1,0),0),PLE!$AA$28*CW1)</f>
        <v>0</v>
      </c>
      <c r="EX1" s="154">
        <f ca="1">IF($K1&lt;&gt;1,IF(ISNUMBER(INDEX(Import.PLE,$K1,EX$16)),IF(INDEX(Import.PLE,$K1,EX$16)&lt;=mediçao,CX1,0),0),PLE!$AA$28*CX1)</f>
        <v>0</v>
      </c>
      <c r="EY1" s="154">
        <f ca="1">IF($K1&lt;&gt;1,IF(ISNUMBER(INDEX(Import.PLE,$K1,EY$16)),IF(INDEX(Import.PLE,$K1,EY$16)&lt;=mediçao,CY1,0),0),PLE!$AA$28*CY1)</f>
        <v>0</v>
      </c>
      <c r="EZ1" s="154">
        <f ca="1">IF($K1&lt;&gt;1,IF(ISNUMBER(INDEX(Import.PLE,$K1,EZ$16)),IF(INDEX(Import.PLE,$K1,EZ$16)&lt;=mediçao,CZ1,0),0),PLE!$AA$28*CZ1)</f>
        <v>0</v>
      </c>
      <c r="FA1" s="154">
        <f ca="1">IF($K1&lt;&gt;1,IF(ISNUMBER(INDEX(Import.PLE,$K1,FA$16)),IF(INDEX(Import.PLE,$K1,FA$16)&lt;=mediçao,DA1,0),0),PLE!$AA$28*DA1)</f>
        <v>0</v>
      </c>
      <c r="FB1" s="154">
        <f ca="1">IF($K1&lt;&gt;1,IF(ISNUMBER(INDEX(Import.PLE,$K1,FB$16)),IF(INDEX(Import.PLE,$K1,FB$16)&lt;=mediçao,DB1,0),0),PLE!$AA$28*DB1)</f>
        <v>0</v>
      </c>
      <c r="FC1" s="154">
        <f ca="1">IF($K1&lt;&gt;1,IF(ISNUMBER(INDEX(Import.PLE,$K1,FC$16)),IF(INDEX(Import.PLE,$K1,FC$16)&lt;=mediçao,DC1,0),0),PLE!$AA$28*DC1)</f>
        <v>0</v>
      </c>
      <c r="FD1" s="154">
        <f ca="1">IF($K1&lt;&gt;1,IF(ISNUMBER(INDEX(Import.PLE,$K1,FD$16)),IF(INDEX(Import.PLE,$K1,FD$16)&lt;=mediçao,DD1,0),0),PLE!$AA$28*DD1)</f>
        <v>0</v>
      </c>
      <c r="FE1" s="154">
        <f ca="1">IF($K1&lt;&gt;1,IF(ISNUMBER(INDEX(Import.PLE,$K1,FE$16)),IF(INDEX(Import.PLE,$K1,FE$16)&lt;=mediçao,DE1,0),0),PLE!$AA$28*DE1)</f>
        <v>0</v>
      </c>
      <c r="FF1" s="154">
        <f ca="1">IF($K1&lt;&gt;1,IF(ISNUMBER(INDEX(Import.PLE,$K1,FF$16)),IF(INDEX(Import.PLE,$K1,FF$16)&lt;=mediçao,DF1,0),0),PLE!$AA$28*DF1)</f>
        <v>0</v>
      </c>
      <c r="FG1" s="154">
        <f ca="1">IF($K1&lt;&gt;1,IF(ISNUMBER(INDEX(Import.PLE,$K1,FG$16)),IF(INDEX(Import.PLE,$K1,FG$16)&lt;=mediçao,DG1,0),0),PLE!$AA$28*DG1)</f>
        <v>0</v>
      </c>
      <c r="FH1" s="154">
        <f ca="1">IF($K1&lt;&gt;1,IF(ISNUMBER(INDEX(Import.PLE,$K1,FH$16)),IF(INDEX(Import.PLE,$K1,FH$16)&lt;=mediçao,DH1,0),0),PLE!$AA$28*DH1)</f>
        <v>0</v>
      </c>
      <c r="FI1" s="154">
        <f ca="1">IF($K1&lt;&gt;1,IF(ISNUMBER(INDEX(Import.PLE,$K1,FI$16)),IF(INDEX(Import.PLE,$K1,FI$16)&lt;=mediçao,DI1,0),0),PLE!$AA$28*DI1)</f>
        <v>0</v>
      </c>
      <c r="FJ1" s="154">
        <f ca="1">IF($K1&lt;&gt;1,IF(ISNUMBER(INDEX(Import.PLE,$K1,FJ$16)),IF(INDEX(Import.PLE,$K1,FJ$16)&lt;=mediçao,DJ1,0),0),PLE!$AA$28*DJ1)</f>
        <v>0</v>
      </c>
    </row>
    <row r="2" spans="2:166" customFormat="1" ht="14.4" x14ac:dyDescent="0.3"/>
    <row r="3" spans="2:166" s="113" customFormat="1" ht="14.4" hidden="1" x14ac:dyDescent="0.3">
      <c r="B3" s="153">
        <f ca="1">ROW(Nível)-ROW(LIorçamento)+1</f>
        <v>-14</v>
      </c>
      <c r="C3" s="108" t="s">
        <v>2</v>
      </c>
      <c r="D3" s="155" t="s">
        <v>2</v>
      </c>
      <c r="E3" s="156" t="e">
        <f ca="1">INDEX(Eventos,K3,2)</f>
        <v>#VALUE!</v>
      </c>
      <c r="F3" s="157" t="s">
        <v>11</v>
      </c>
      <c r="G3" s="109" t="str">
        <f>IF(Nível="Serviço",SUMIF($N$15:$BK$15,"&lt;&gt;"&amp;"",N3:BK3),"")</f>
        <v/>
      </c>
      <c r="H3" s="110" t="str">
        <f>IF(AND(ISNUMBER(G3),G3&lt;&gt;0),I3/G3,IF(G3=0,0,""))</f>
        <v/>
      </c>
      <c r="I3" s="110">
        <f ca="1">SUM(N3:BK3)</f>
        <v>0</v>
      </c>
      <c r="J3" s="111"/>
      <c r="K3" s="157" t="e">
        <f ca="1">INDEX(Eventos,ROW(Nível)-ROW(LForçamento),1)</f>
        <v>#VALUE!</v>
      </c>
      <c r="L3" s="152" t="e">
        <f ca="1">IF(AND(NumEvento&lt;&gt;"",Nível="Serviço"),INDEX(Eventos,NumEvento,2),"")</f>
        <v>#VALUE!</v>
      </c>
      <c r="M3" s="112"/>
      <c r="N3" s="154">
        <f t="shared" ref="N3:BK3" ca="1" si="2">IF(N$15="",0,SUMIF(Import.numEventos,$K3,OFFSET(PreçoServiçoPorFrente,0,N$16-1,,1)))</f>
        <v>0</v>
      </c>
      <c r="O3" s="154">
        <f t="shared" ca="1" si="2"/>
        <v>0</v>
      </c>
      <c r="P3" s="154">
        <f t="shared" ca="1" si="2"/>
        <v>0</v>
      </c>
      <c r="Q3" s="154">
        <f t="shared" ca="1" si="2"/>
        <v>0</v>
      </c>
      <c r="R3" s="154">
        <f t="shared" ca="1" si="2"/>
        <v>0</v>
      </c>
      <c r="S3" s="154">
        <f t="shared" ca="1" si="2"/>
        <v>0</v>
      </c>
      <c r="T3" s="154">
        <f t="shared" ca="1" si="2"/>
        <v>0</v>
      </c>
      <c r="U3" s="154">
        <f t="shared" ca="1" si="2"/>
        <v>0</v>
      </c>
      <c r="V3" s="154">
        <f t="shared" ca="1" si="2"/>
        <v>0</v>
      </c>
      <c r="W3" s="154">
        <f t="shared" ca="1" si="2"/>
        <v>0</v>
      </c>
      <c r="X3" s="154">
        <f t="shared" ca="1" si="2"/>
        <v>0</v>
      </c>
      <c r="Y3" s="154">
        <f t="shared" ca="1" si="2"/>
        <v>0</v>
      </c>
      <c r="Z3" s="154">
        <f t="shared" ca="1" si="2"/>
        <v>0</v>
      </c>
      <c r="AA3" s="154">
        <f t="shared" ca="1" si="2"/>
        <v>0</v>
      </c>
      <c r="AB3" s="154">
        <f t="shared" ca="1" si="2"/>
        <v>0</v>
      </c>
      <c r="AC3" s="154">
        <f t="shared" ca="1" si="2"/>
        <v>0</v>
      </c>
      <c r="AD3" s="154">
        <f t="shared" ca="1" si="2"/>
        <v>0</v>
      </c>
      <c r="AE3" s="154">
        <f t="shared" ca="1" si="2"/>
        <v>0</v>
      </c>
      <c r="AF3" s="154">
        <f t="shared" ca="1" si="2"/>
        <v>0</v>
      </c>
      <c r="AG3" s="154">
        <f t="shared" ca="1" si="2"/>
        <v>0</v>
      </c>
      <c r="AH3" s="154">
        <f t="shared" ca="1" si="2"/>
        <v>0</v>
      </c>
      <c r="AI3" s="154">
        <f t="shared" ca="1" si="2"/>
        <v>0</v>
      </c>
      <c r="AJ3" s="154">
        <f t="shared" ca="1" si="2"/>
        <v>0</v>
      </c>
      <c r="AK3" s="154">
        <f t="shared" ca="1" si="2"/>
        <v>0</v>
      </c>
      <c r="AL3" s="154">
        <f t="shared" ca="1" si="2"/>
        <v>0</v>
      </c>
      <c r="AM3" s="154">
        <f t="shared" ca="1" si="2"/>
        <v>0</v>
      </c>
      <c r="AN3" s="154">
        <f t="shared" ca="1" si="2"/>
        <v>0</v>
      </c>
      <c r="AO3" s="154">
        <f t="shared" ca="1" si="2"/>
        <v>0</v>
      </c>
      <c r="AP3" s="154">
        <f t="shared" ca="1" si="2"/>
        <v>0</v>
      </c>
      <c r="AQ3" s="154">
        <f t="shared" ca="1" si="2"/>
        <v>0</v>
      </c>
      <c r="AR3" s="154">
        <f t="shared" ca="1" si="2"/>
        <v>0</v>
      </c>
      <c r="AS3" s="154">
        <f t="shared" ca="1" si="2"/>
        <v>0</v>
      </c>
      <c r="AT3" s="154">
        <f t="shared" ca="1" si="2"/>
        <v>0</v>
      </c>
      <c r="AU3" s="154">
        <f t="shared" ca="1" si="2"/>
        <v>0</v>
      </c>
      <c r="AV3" s="154">
        <f t="shared" ca="1" si="2"/>
        <v>0</v>
      </c>
      <c r="AW3" s="154">
        <f t="shared" ca="1" si="2"/>
        <v>0</v>
      </c>
      <c r="AX3" s="154">
        <f t="shared" ca="1" si="2"/>
        <v>0</v>
      </c>
      <c r="AY3" s="154">
        <f t="shared" ca="1" si="2"/>
        <v>0</v>
      </c>
      <c r="AZ3" s="154">
        <f t="shared" ca="1" si="2"/>
        <v>0</v>
      </c>
      <c r="BA3" s="154">
        <f t="shared" ca="1" si="2"/>
        <v>0</v>
      </c>
      <c r="BB3" s="154">
        <f t="shared" ca="1" si="2"/>
        <v>0</v>
      </c>
      <c r="BC3" s="154">
        <f t="shared" ca="1" si="2"/>
        <v>0</v>
      </c>
      <c r="BD3" s="154">
        <f t="shared" ca="1" si="2"/>
        <v>0</v>
      </c>
      <c r="BE3" s="154">
        <f t="shared" ca="1" si="2"/>
        <v>0</v>
      </c>
      <c r="BF3" s="154">
        <f t="shared" ca="1" si="2"/>
        <v>0</v>
      </c>
      <c r="BG3" s="154">
        <f t="shared" ca="1" si="2"/>
        <v>0</v>
      </c>
      <c r="BH3" s="154">
        <f t="shared" ca="1" si="2"/>
        <v>0</v>
      </c>
      <c r="BI3" s="154">
        <f t="shared" ca="1" si="2"/>
        <v>0</v>
      </c>
      <c r="BJ3" s="154">
        <f t="shared" ca="1" si="2"/>
        <v>0</v>
      </c>
      <c r="BK3" s="154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33" customFormat="1" ht="24.75" customHeight="1" x14ac:dyDescent="0.3">
      <c r="B4" s="86"/>
      <c r="E4" s="262" t="s">
        <v>49</v>
      </c>
      <c r="F4" s="262"/>
      <c r="G4" s="262"/>
      <c r="H4" s="262"/>
      <c r="I4" s="262"/>
      <c r="J4" s="262"/>
      <c r="K4" s="262"/>
      <c r="L4" s="262"/>
      <c r="R4" s="260" t="s">
        <v>47</v>
      </c>
      <c r="S4" s="261"/>
      <c r="X4" s="260" t="s">
        <v>47</v>
      </c>
      <c r="Y4" s="261"/>
      <c r="AD4" s="260" t="s">
        <v>47</v>
      </c>
      <c r="AE4" s="261"/>
      <c r="AJ4" s="260" t="s">
        <v>47</v>
      </c>
      <c r="AK4" s="261"/>
      <c r="AP4" s="260" t="s">
        <v>47</v>
      </c>
      <c r="AQ4" s="261"/>
      <c r="AV4" s="260" t="s">
        <v>47</v>
      </c>
      <c r="AW4" s="261"/>
      <c r="BB4" s="260" t="s">
        <v>47</v>
      </c>
      <c r="BC4" s="261"/>
      <c r="BH4" s="260" t="s">
        <v>47</v>
      </c>
      <c r="BI4" s="261"/>
    </row>
    <row r="5" spans="2:166" ht="8.25" customHeight="1" x14ac:dyDescent="0.2">
      <c r="E5" s="56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87"/>
      <c r="S5" s="88"/>
    </row>
    <row r="6" spans="2:166" x14ac:dyDescent="0.2">
      <c r="J6" s="53"/>
      <c r="M6" s="53"/>
    </row>
    <row r="7" spans="2:166" x14ac:dyDescent="0.2">
      <c r="J7" s="53"/>
      <c r="M7" s="53"/>
    </row>
    <row r="8" spans="2:166" x14ac:dyDescent="0.2">
      <c r="J8" s="53"/>
      <c r="M8" s="53"/>
    </row>
    <row r="9" spans="2:166" x14ac:dyDescent="0.2">
      <c r="J9" s="53"/>
      <c r="M9" s="53"/>
    </row>
    <row r="10" spans="2:166" x14ac:dyDescent="0.2">
      <c r="J10" s="53"/>
      <c r="M10" s="53"/>
    </row>
    <row r="11" spans="2:166" x14ac:dyDescent="0.2">
      <c r="J11" s="53"/>
      <c r="M11" s="53"/>
    </row>
    <row r="12" spans="2:166" x14ac:dyDescent="0.2">
      <c r="J12" s="53"/>
      <c r="M12" s="53"/>
    </row>
    <row r="13" spans="2:166" ht="8.25" customHeight="1" x14ac:dyDescent="0.2">
      <c r="J13" s="53"/>
      <c r="M13" s="53"/>
    </row>
    <row r="14" spans="2:166" ht="11.25" customHeight="1" x14ac:dyDescent="0.2">
      <c r="J14" s="53"/>
      <c r="M14" s="53"/>
      <c r="BM14" s="28" t="s">
        <v>102</v>
      </c>
      <c r="DM14" s="28" t="s">
        <v>103</v>
      </c>
    </row>
    <row r="15" spans="2:166" s="95" customFormat="1" ht="90.75" customHeight="1" x14ac:dyDescent="0.2">
      <c r="B15" s="89"/>
      <c r="C15" s="26" t="str">
        <f>"Valor Total do Orçamento: R$ "&amp;TEXT(SUMIF(C18:C64,"Serviço",I18:I64),"#.#0,00")</f>
        <v>Valor Total do Orçamento: R$ 1.001.929,02</v>
      </c>
      <c r="D15" s="37"/>
      <c r="E15" s="90"/>
      <c r="F15" s="25"/>
      <c r="G15" s="91"/>
      <c r="H15" s="83"/>
      <c r="I15" s="52"/>
      <c r="J15" s="53"/>
      <c r="K15" s="25"/>
      <c r="L15" s="92" t="s">
        <v>28</v>
      </c>
      <c r="M15" s="93"/>
      <c r="N15" s="201" t="s">
        <v>253</v>
      </c>
      <c r="O15" s="201" t="s">
        <v>254</v>
      </c>
      <c r="P15" s="201" t="s">
        <v>255</v>
      </c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</row>
    <row r="16" spans="2:166" s="46" customFormat="1" ht="35.25" customHeight="1" x14ac:dyDescent="0.2">
      <c r="B16" s="96" t="b">
        <f ca="1">COUNTA(OFFSET(Eventograma_e_Quantitativos!$K$17,1,0):OFFSET(Eventograma_e_Quantitativos!$K$51,-1,0))-COUNTBLANK(OFFSET(Eventograma_e_Quantitativos!$L$17,1,0):OFFSET(Eventograma_e_Quantitativos!$L$51,-1,0))&lt;COUNTIF(OFFSET(Eventograma_e_Quantitativos!$C$17,1,0):OFFSET(Eventograma_e_Quantitativos!$C$51,-1,0),"Serviço")</f>
        <v>0</v>
      </c>
      <c r="C16" s="97" t="s">
        <v>7</v>
      </c>
      <c r="D16" s="97" t="s">
        <v>1</v>
      </c>
      <c r="E16" s="98" t="s">
        <v>0</v>
      </c>
      <c r="F16" s="98" t="s">
        <v>3</v>
      </c>
      <c r="G16" s="99" t="s">
        <v>4</v>
      </c>
      <c r="H16" s="100" t="s">
        <v>25</v>
      </c>
      <c r="I16" s="100" t="s">
        <v>24</v>
      </c>
      <c r="J16" s="101"/>
      <c r="K16" s="98" t="s">
        <v>94</v>
      </c>
      <c r="L16" s="226" t="s">
        <v>154</v>
      </c>
      <c r="M16" s="102"/>
      <c r="N16" s="97">
        <v>1</v>
      </c>
      <c r="O16" s="97">
        <v>2</v>
      </c>
      <c r="P16" s="97">
        <v>3</v>
      </c>
      <c r="Q16" s="97">
        <v>4</v>
      </c>
      <c r="R16" s="97">
        <v>5</v>
      </c>
      <c r="S16" s="97">
        <v>6</v>
      </c>
      <c r="T16" s="97">
        <v>7</v>
      </c>
      <c r="U16" s="97">
        <v>8</v>
      </c>
      <c r="V16" s="97">
        <v>9</v>
      </c>
      <c r="W16" s="97">
        <v>10</v>
      </c>
      <c r="X16" s="97">
        <v>11</v>
      </c>
      <c r="Y16" s="97">
        <v>12</v>
      </c>
      <c r="Z16" s="97">
        <v>13</v>
      </c>
      <c r="AA16" s="97">
        <v>14</v>
      </c>
      <c r="AB16" s="97">
        <v>15</v>
      </c>
      <c r="AC16" s="97">
        <v>16</v>
      </c>
      <c r="AD16" s="97">
        <v>17</v>
      </c>
      <c r="AE16" s="97">
        <v>18</v>
      </c>
      <c r="AF16" s="97">
        <v>19</v>
      </c>
      <c r="AG16" s="97">
        <v>20</v>
      </c>
      <c r="AH16" s="97">
        <v>21</v>
      </c>
      <c r="AI16" s="97">
        <v>22</v>
      </c>
      <c r="AJ16" s="97">
        <v>23</v>
      </c>
      <c r="AK16" s="97">
        <v>24</v>
      </c>
      <c r="AL16" s="97">
        <v>25</v>
      </c>
      <c r="AM16" s="97">
        <v>26</v>
      </c>
      <c r="AN16" s="97">
        <v>27</v>
      </c>
      <c r="AO16" s="97">
        <v>28</v>
      </c>
      <c r="AP16" s="97">
        <v>29</v>
      </c>
      <c r="AQ16" s="97">
        <v>30</v>
      </c>
      <c r="AR16" s="97">
        <v>31</v>
      </c>
      <c r="AS16" s="97">
        <v>32</v>
      </c>
      <c r="AT16" s="97">
        <v>33</v>
      </c>
      <c r="AU16" s="97">
        <v>34</v>
      </c>
      <c r="AV16" s="97">
        <v>35</v>
      </c>
      <c r="AW16" s="97">
        <v>36</v>
      </c>
      <c r="AX16" s="97">
        <v>37</v>
      </c>
      <c r="AY16" s="97">
        <v>38</v>
      </c>
      <c r="AZ16" s="97">
        <v>39</v>
      </c>
      <c r="BA16" s="97">
        <v>40</v>
      </c>
      <c r="BB16" s="97">
        <v>41</v>
      </c>
      <c r="BC16" s="97">
        <v>42</v>
      </c>
      <c r="BD16" s="97">
        <v>43</v>
      </c>
      <c r="BE16" s="97">
        <v>44</v>
      </c>
      <c r="BF16" s="97">
        <v>45</v>
      </c>
      <c r="BG16" s="97">
        <v>46</v>
      </c>
      <c r="BH16" s="97">
        <v>47</v>
      </c>
      <c r="BI16" s="97">
        <v>48</v>
      </c>
      <c r="BJ16" s="97">
        <v>49</v>
      </c>
      <c r="BK16" s="97">
        <v>50</v>
      </c>
      <c r="BM16" s="97">
        <v>1</v>
      </c>
      <c r="BN16" s="97">
        <v>2</v>
      </c>
      <c r="BO16" s="97">
        <v>3</v>
      </c>
      <c r="BP16" s="97">
        <v>4</v>
      </c>
      <c r="BQ16" s="97">
        <v>5</v>
      </c>
      <c r="BR16" s="97">
        <v>6</v>
      </c>
      <c r="BS16" s="97">
        <v>7</v>
      </c>
      <c r="BT16" s="97">
        <v>8</v>
      </c>
      <c r="BU16" s="97">
        <v>9</v>
      </c>
      <c r="BV16" s="97">
        <v>10</v>
      </c>
      <c r="BW16" s="97">
        <v>11</v>
      </c>
      <c r="BX16" s="97">
        <v>12</v>
      </c>
      <c r="BY16" s="97">
        <v>13</v>
      </c>
      <c r="BZ16" s="97">
        <v>14</v>
      </c>
      <c r="CA16" s="97">
        <v>15</v>
      </c>
      <c r="CB16" s="97">
        <v>16</v>
      </c>
      <c r="CC16" s="97">
        <v>17</v>
      </c>
      <c r="CD16" s="97">
        <v>18</v>
      </c>
      <c r="CE16" s="97">
        <v>19</v>
      </c>
      <c r="CF16" s="97">
        <v>20</v>
      </c>
      <c r="CG16" s="97">
        <v>21</v>
      </c>
      <c r="CH16" s="97">
        <v>22</v>
      </c>
      <c r="CI16" s="97">
        <v>23</v>
      </c>
      <c r="CJ16" s="97">
        <v>24</v>
      </c>
      <c r="CK16" s="97">
        <v>25</v>
      </c>
      <c r="CL16" s="97">
        <v>26</v>
      </c>
      <c r="CM16" s="97">
        <v>27</v>
      </c>
      <c r="CN16" s="97">
        <v>28</v>
      </c>
      <c r="CO16" s="97">
        <v>29</v>
      </c>
      <c r="CP16" s="97">
        <v>30</v>
      </c>
      <c r="CQ16" s="97">
        <v>31</v>
      </c>
      <c r="CR16" s="97">
        <v>32</v>
      </c>
      <c r="CS16" s="97">
        <v>33</v>
      </c>
      <c r="CT16" s="97">
        <v>34</v>
      </c>
      <c r="CU16" s="97">
        <v>35</v>
      </c>
      <c r="CV16" s="97">
        <v>36</v>
      </c>
      <c r="CW16" s="97">
        <v>37</v>
      </c>
      <c r="CX16" s="97">
        <v>38</v>
      </c>
      <c r="CY16" s="97">
        <v>39</v>
      </c>
      <c r="CZ16" s="97">
        <v>40</v>
      </c>
      <c r="DA16" s="97">
        <v>41</v>
      </c>
      <c r="DB16" s="97">
        <v>42</v>
      </c>
      <c r="DC16" s="97">
        <v>43</v>
      </c>
      <c r="DD16" s="97">
        <v>44</v>
      </c>
      <c r="DE16" s="97">
        <v>45</v>
      </c>
      <c r="DF16" s="97">
        <v>46</v>
      </c>
      <c r="DG16" s="97">
        <v>47</v>
      </c>
      <c r="DH16" s="97">
        <v>48</v>
      </c>
      <c r="DI16" s="97">
        <v>49</v>
      </c>
      <c r="DJ16" s="97">
        <v>50</v>
      </c>
      <c r="DK16" s="46" t="s">
        <v>101</v>
      </c>
      <c r="DM16" s="97">
        <v>1</v>
      </c>
      <c r="DN16" s="97">
        <v>2</v>
      </c>
      <c r="DO16" s="97">
        <v>3</v>
      </c>
      <c r="DP16" s="97">
        <v>4</v>
      </c>
      <c r="DQ16" s="97">
        <v>5</v>
      </c>
      <c r="DR16" s="97">
        <v>6</v>
      </c>
      <c r="DS16" s="97">
        <v>7</v>
      </c>
      <c r="DT16" s="97">
        <v>8</v>
      </c>
      <c r="DU16" s="97">
        <v>9</v>
      </c>
      <c r="DV16" s="97">
        <v>10</v>
      </c>
      <c r="DW16" s="97">
        <v>11</v>
      </c>
      <c r="DX16" s="97">
        <v>12</v>
      </c>
      <c r="DY16" s="97">
        <v>13</v>
      </c>
      <c r="DZ16" s="97">
        <v>14</v>
      </c>
      <c r="EA16" s="97">
        <v>15</v>
      </c>
      <c r="EB16" s="97">
        <v>16</v>
      </c>
      <c r="EC16" s="97">
        <v>17</v>
      </c>
      <c r="ED16" s="97">
        <v>18</v>
      </c>
      <c r="EE16" s="97">
        <v>19</v>
      </c>
      <c r="EF16" s="97">
        <v>20</v>
      </c>
      <c r="EG16" s="97">
        <v>21</v>
      </c>
      <c r="EH16" s="97">
        <v>22</v>
      </c>
      <c r="EI16" s="97">
        <v>23</v>
      </c>
      <c r="EJ16" s="97">
        <v>24</v>
      </c>
      <c r="EK16" s="97">
        <v>25</v>
      </c>
      <c r="EL16" s="97">
        <v>26</v>
      </c>
      <c r="EM16" s="97">
        <v>27</v>
      </c>
      <c r="EN16" s="97">
        <v>28</v>
      </c>
      <c r="EO16" s="97">
        <v>29</v>
      </c>
      <c r="EP16" s="97">
        <v>30</v>
      </c>
      <c r="EQ16" s="97">
        <v>31</v>
      </c>
      <c r="ER16" s="97">
        <v>32</v>
      </c>
      <c r="ES16" s="97">
        <v>33</v>
      </c>
      <c r="ET16" s="97">
        <v>34</v>
      </c>
      <c r="EU16" s="97">
        <v>35</v>
      </c>
      <c r="EV16" s="97">
        <v>36</v>
      </c>
      <c r="EW16" s="97">
        <v>37</v>
      </c>
      <c r="EX16" s="97">
        <v>38</v>
      </c>
      <c r="EY16" s="97">
        <v>39</v>
      </c>
      <c r="EZ16" s="97">
        <v>40</v>
      </c>
      <c r="FA16" s="97">
        <v>41</v>
      </c>
      <c r="FB16" s="97">
        <v>42</v>
      </c>
      <c r="FC16" s="97">
        <v>43</v>
      </c>
      <c r="FD16" s="97">
        <v>44</v>
      </c>
      <c r="FE16" s="97">
        <v>45</v>
      </c>
      <c r="FF16" s="97">
        <v>46</v>
      </c>
      <c r="FG16" s="97">
        <v>47</v>
      </c>
      <c r="FH16" s="97">
        <v>48</v>
      </c>
      <c r="FI16" s="97">
        <v>49</v>
      </c>
      <c r="FJ16" s="97">
        <v>50</v>
      </c>
    </row>
    <row r="17" spans="2:166" s="46" customFormat="1" ht="4.5" customHeight="1" x14ac:dyDescent="0.2">
      <c r="B17" s="103"/>
      <c r="D17" s="44"/>
      <c r="E17" s="104"/>
      <c r="F17" s="43"/>
      <c r="G17" s="105"/>
      <c r="H17" s="106"/>
      <c r="I17" s="104"/>
      <c r="J17" s="101"/>
      <c r="K17" s="43"/>
      <c r="L17" s="107"/>
      <c r="M17" s="102"/>
    </row>
    <row r="18" spans="2:166" s="113" customFormat="1" x14ac:dyDescent="0.3">
      <c r="B18" s="153">
        <f t="shared" ref="B18:B64" ca="1" si="3">ROW(Nível)-ROW(LIorçamento)+1</f>
        <v>1</v>
      </c>
      <c r="C18" s="108" t="str">
        <f t="shared" ref="C18:C50" si="4">IF(D18="","",IF(ISNUMBER(VALUE(D18)),"Meta",IF(AND(F18&lt;&gt;"",I18&lt;&gt;""),"Serviço","Nível")))</f>
        <v>Nível</v>
      </c>
      <c r="D18" s="177" t="s">
        <v>161</v>
      </c>
      <c r="E18" s="178" t="s">
        <v>191</v>
      </c>
      <c r="F18" s="176" t="s">
        <v>217</v>
      </c>
      <c r="G18" s="216" t="str">
        <f t="shared" ref="G18:G64" si="5">IF(Nível="Serviço",SUMIF($N$15:$BK$15,"&lt;&gt;"&amp;"",N18:BK18),"")</f>
        <v/>
      </c>
      <c r="H18" s="217" t="str">
        <f t="shared" ref="H18:H50" si="6">IF(AND(ISNUMBER(G18),G18&lt;&gt;0),I18/G18,IF(G18=0,0,""))</f>
        <v/>
      </c>
      <c r="I18" s="218">
        <v>1372997.68</v>
      </c>
      <c r="J18" s="111"/>
      <c r="K18" s="209" t="str">
        <f>deactivatedados.form1</f>
        <v/>
      </c>
      <c r="L18" s="208"/>
      <c r="M18" s="112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M18" s="154">
        <f t="shared" ref="BM18:BM50" si="7">IF(N$15="",0,IF(ISNUMBER(PreçoUnit),PreçoUnit*INDEX(Import.PLQ,$B18,BM$16),0))</f>
        <v>0</v>
      </c>
      <c r="BN18" s="154">
        <f t="shared" ref="BN18:BN50" si="8">IF(O$15="",0,IF(ISNUMBER(PreçoUnit),PreçoUnit*INDEX(Import.PLQ,$B18,BN$16),0))</f>
        <v>0</v>
      </c>
      <c r="BO18" s="154">
        <f t="shared" ref="BO18:BO50" si="9">IF(P$15="",0,IF(ISNUMBER(PreçoUnit),PreçoUnit*INDEX(Import.PLQ,$B18,BO$16),0))</f>
        <v>0</v>
      </c>
      <c r="BP18" s="154">
        <f t="shared" ref="BP18:BP50" si="10">IF(Q$15="",0,IF(ISNUMBER(PreçoUnit),PreçoUnit*INDEX(Import.PLQ,$B18,BP$16),0))</f>
        <v>0</v>
      </c>
      <c r="BQ18" s="154">
        <f t="shared" ref="BQ18:BQ50" si="11">IF(R$15="",0,IF(ISNUMBER(PreçoUnit),PreçoUnit*INDEX(Import.PLQ,$B18,BQ$16),0))</f>
        <v>0</v>
      </c>
      <c r="BR18" s="154">
        <f t="shared" ref="BR18:BR50" si="12">IF(S$15="",0,IF(ISNUMBER(PreçoUnit),PreçoUnit*INDEX(Import.PLQ,$B18,BR$16),0))</f>
        <v>0</v>
      </c>
      <c r="BS18" s="154">
        <f t="shared" ref="BS18:BS50" si="13">IF(T$15="",0,IF(ISNUMBER(PreçoUnit),PreçoUnit*INDEX(Import.PLQ,$B18,BS$16),0))</f>
        <v>0</v>
      </c>
      <c r="BT18" s="154">
        <f t="shared" ref="BT18:BT50" si="14">IF(U$15="",0,IF(ISNUMBER(PreçoUnit),PreçoUnit*INDEX(Import.PLQ,$B18,BT$16),0))</f>
        <v>0</v>
      </c>
      <c r="BU18" s="154">
        <f t="shared" ref="BU18:BU50" si="15">IF(V$15="",0,IF(ISNUMBER(PreçoUnit),PreçoUnit*INDEX(Import.PLQ,$B18,BU$16),0))</f>
        <v>0</v>
      </c>
      <c r="BV18" s="154">
        <f t="shared" ref="BV18:BV50" si="16">IF(W$15="",0,IF(ISNUMBER(PreçoUnit),PreçoUnit*INDEX(Import.PLQ,$B18,BV$16),0))</f>
        <v>0</v>
      </c>
      <c r="BW18" s="154">
        <f t="shared" ref="BW18:BW50" si="17">IF(X$15="",0,IF(ISNUMBER(PreçoUnit),PreçoUnit*INDEX(Import.PLQ,$B18,BW$16),0))</f>
        <v>0</v>
      </c>
      <c r="BX18" s="154">
        <f t="shared" ref="BX18:BX50" si="18">IF(Y$15="",0,IF(ISNUMBER(PreçoUnit),PreçoUnit*INDEX(Import.PLQ,$B18,BX$16),0))</f>
        <v>0</v>
      </c>
      <c r="BY18" s="154">
        <f t="shared" ref="BY18:BY50" si="19">IF(Z$15="",0,IF(ISNUMBER(PreçoUnit),PreçoUnit*INDEX(Import.PLQ,$B18,BY$16),0))</f>
        <v>0</v>
      </c>
      <c r="BZ18" s="154">
        <f t="shared" ref="BZ18:BZ50" si="20">IF(AA$15="",0,IF(ISNUMBER(PreçoUnit),PreçoUnit*INDEX(Import.PLQ,$B18,BZ$16),0))</f>
        <v>0</v>
      </c>
      <c r="CA18" s="154">
        <f t="shared" ref="CA18:CA50" si="21">IF(AB$15="",0,IF(ISNUMBER(PreçoUnit),PreçoUnit*INDEX(Import.PLQ,$B18,CA$16),0))</f>
        <v>0</v>
      </c>
      <c r="CB18" s="154">
        <f t="shared" ref="CB18:CB50" si="22">IF(AC$15="",0,IF(ISNUMBER(PreçoUnit),PreçoUnit*INDEX(Import.PLQ,$B18,CB$16),0))</f>
        <v>0</v>
      </c>
      <c r="CC18" s="154">
        <f t="shared" ref="CC18:CC50" si="23">IF(AD$15="",0,IF(ISNUMBER(PreçoUnit),PreçoUnit*INDEX(Import.PLQ,$B18,CC$16),0))</f>
        <v>0</v>
      </c>
      <c r="CD18" s="154">
        <f t="shared" ref="CD18:CD50" si="24">IF(AE$15="",0,IF(ISNUMBER(PreçoUnit),PreçoUnit*INDEX(Import.PLQ,$B18,CD$16),0))</f>
        <v>0</v>
      </c>
      <c r="CE18" s="154">
        <f t="shared" ref="CE18:CE50" si="25">IF(AF$15="",0,IF(ISNUMBER(PreçoUnit),PreçoUnit*INDEX(Import.PLQ,$B18,CE$16),0))</f>
        <v>0</v>
      </c>
      <c r="CF18" s="154">
        <f t="shared" ref="CF18:CF50" si="26">IF(AG$15="",0,IF(ISNUMBER(PreçoUnit),PreçoUnit*INDEX(Import.PLQ,$B18,CF$16),0))</f>
        <v>0</v>
      </c>
      <c r="CG18" s="154">
        <f t="shared" ref="CG18:CG50" si="27">IF(AH$15="",0,IF(ISNUMBER(PreçoUnit),PreçoUnit*INDEX(Import.PLQ,$B18,CG$16),0))</f>
        <v>0</v>
      </c>
      <c r="CH18" s="154">
        <f t="shared" ref="CH18:CH50" si="28">IF(AI$15="",0,IF(ISNUMBER(PreçoUnit),PreçoUnit*INDEX(Import.PLQ,$B18,CH$16),0))</f>
        <v>0</v>
      </c>
      <c r="CI18" s="154">
        <f t="shared" ref="CI18:CI50" si="29">IF(AJ$15="",0,IF(ISNUMBER(PreçoUnit),PreçoUnit*INDEX(Import.PLQ,$B18,CI$16),0))</f>
        <v>0</v>
      </c>
      <c r="CJ18" s="154">
        <f t="shared" ref="CJ18:CJ50" si="30">IF(AK$15="",0,IF(ISNUMBER(PreçoUnit),PreçoUnit*INDEX(Import.PLQ,$B18,CJ$16),0))</f>
        <v>0</v>
      </c>
      <c r="CK18" s="154">
        <f t="shared" ref="CK18:CK50" si="31">IF(AL$15="",0,IF(ISNUMBER(PreçoUnit),PreçoUnit*INDEX(Import.PLQ,$B18,CK$16),0))</f>
        <v>0</v>
      </c>
      <c r="CL18" s="154">
        <f t="shared" ref="CL18:CL50" si="32">IF(AM$15="",0,IF(ISNUMBER(PreçoUnit),PreçoUnit*INDEX(Import.PLQ,$B18,CL$16),0))</f>
        <v>0</v>
      </c>
      <c r="CM18" s="154">
        <f t="shared" ref="CM18:CM50" si="33">IF(AN$15="",0,IF(ISNUMBER(PreçoUnit),PreçoUnit*INDEX(Import.PLQ,$B18,CM$16),0))</f>
        <v>0</v>
      </c>
      <c r="CN18" s="154">
        <f t="shared" ref="CN18:CN50" si="34">IF(AO$15="",0,IF(ISNUMBER(PreçoUnit),PreçoUnit*INDEX(Import.PLQ,$B18,CN$16),0))</f>
        <v>0</v>
      </c>
      <c r="CO18" s="154">
        <f t="shared" ref="CO18:CO50" si="35">IF(AP$15="",0,IF(ISNUMBER(PreçoUnit),PreçoUnit*INDEX(Import.PLQ,$B18,CO$16),0))</f>
        <v>0</v>
      </c>
      <c r="CP18" s="154">
        <f t="shared" ref="CP18:CP50" si="36">IF(AQ$15="",0,IF(ISNUMBER(PreçoUnit),PreçoUnit*INDEX(Import.PLQ,$B18,CP$16),0))</f>
        <v>0</v>
      </c>
      <c r="CQ18" s="154">
        <f t="shared" ref="CQ18:CQ50" si="37">IF(AR$15="",0,IF(ISNUMBER(PreçoUnit),PreçoUnit*INDEX(Import.PLQ,$B18,CQ$16),0))</f>
        <v>0</v>
      </c>
      <c r="CR18" s="154">
        <f t="shared" ref="CR18:CR50" si="38">IF(AS$15="",0,IF(ISNUMBER(PreçoUnit),PreçoUnit*INDEX(Import.PLQ,$B18,CR$16),0))</f>
        <v>0</v>
      </c>
      <c r="CS18" s="154">
        <f t="shared" ref="CS18:CS50" si="39">IF(AT$15="",0,IF(ISNUMBER(PreçoUnit),PreçoUnit*INDEX(Import.PLQ,$B18,CS$16),0))</f>
        <v>0</v>
      </c>
      <c r="CT18" s="154">
        <f t="shared" ref="CT18:CT50" si="40">IF(AU$15="",0,IF(ISNUMBER(PreçoUnit),PreçoUnit*INDEX(Import.PLQ,$B18,CT$16),0))</f>
        <v>0</v>
      </c>
      <c r="CU18" s="154">
        <f t="shared" ref="CU18:CU50" si="41">IF(AV$15="",0,IF(ISNUMBER(PreçoUnit),PreçoUnit*INDEX(Import.PLQ,$B18,CU$16),0))</f>
        <v>0</v>
      </c>
      <c r="CV18" s="154">
        <f t="shared" ref="CV18:CV50" si="42">IF(AW$15="",0,IF(ISNUMBER(PreçoUnit),PreçoUnit*INDEX(Import.PLQ,$B18,CV$16),0))</f>
        <v>0</v>
      </c>
      <c r="CW18" s="154">
        <f t="shared" ref="CW18:CW50" si="43">IF(AX$15="",0,IF(ISNUMBER(PreçoUnit),PreçoUnit*INDEX(Import.PLQ,$B18,CW$16),0))</f>
        <v>0</v>
      </c>
      <c r="CX18" s="154">
        <f t="shared" ref="CX18:CX50" si="44">IF(AY$15="",0,IF(ISNUMBER(PreçoUnit),PreçoUnit*INDEX(Import.PLQ,$B18,CX$16),0))</f>
        <v>0</v>
      </c>
      <c r="CY18" s="154">
        <f t="shared" ref="CY18:CY50" si="45">IF(AZ$15="",0,IF(ISNUMBER(PreçoUnit),PreçoUnit*INDEX(Import.PLQ,$B18,CY$16),0))</f>
        <v>0</v>
      </c>
      <c r="CZ18" s="154">
        <f t="shared" ref="CZ18:CZ50" si="46">IF(BA$15="",0,IF(ISNUMBER(PreçoUnit),PreçoUnit*INDEX(Import.PLQ,$B18,CZ$16),0))</f>
        <v>0</v>
      </c>
      <c r="DA18" s="154">
        <f t="shared" ref="DA18:DA50" si="47">IF(BB$15="",0,IF(ISNUMBER(PreçoUnit),PreçoUnit*INDEX(Import.PLQ,$B18,DA$16),0))</f>
        <v>0</v>
      </c>
      <c r="DB18" s="154">
        <f t="shared" ref="DB18:DB50" si="48">IF(BC$15="",0,IF(ISNUMBER(PreçoUnit),PreçoUnit*INDEX(Import.PLQ,$B18,DB$16),0))</f>
        <v>0</v>
      </c>
      <c r="DC18" s="154">
        <f t="shared" ref="DC18:DC50" si="49">IF(BD$15="",0,IF(ISNUMBER(PreçoUnit),PreçoUnit*INDEX(Import.PLQ,$B18,DC$16),0))</f>
        <v>0</v>
      </c>
      <c r="DD18" s="154">
        <f t="shared" ref="DD18:DD50" si="50">IF(BE$15="",0,IF(ISNUMBER(PreçoUnit),PreçoUnit*INDEX(Import.PLQ,$B18,DD$16),0))</f>
        <v>0</v>
      </c>
      <c r="DE18" s="154">
        <f t="shared" ref="DE18:DE50" si="51">IF(BF$15="",0,IF(ISNUMBER(PreçoUnit),PreçoUnit*INDEX(Import.PLQ,$B18,DE$16),0))</f>
        <v>0</v>
      </c>
      <c r="DF18" s="154">
        <f t="shared" ref="DF18:DF50" si="52">IF(BG$15="",0,IF(ISNUMBER(PreçoUnit),PreçoUnit*INDEX(Import.PLQ,$B18,DF$16),0))</f>
        <v>0</v>
      </c>
      <c r="DG18" s="154">
        <f t="shared" ref="DG18:DG50" si="53">IF(BH$15="",0,IF(ISNUMBER(PreçoUnit),PreçoUnit*INDEX(Import.PLQ,$B18,DG$16),0))</f>
        <v>0</v>
      </c>
      <c r="DH18" s="154">
        <f t="shared" ref="DH18:DH50" si="54">IF(BI$15="",0,IF(ISNUMBER(PreçoUnit),PreçoUnit*INDEX(Import.PLQ,$B18,DH$16),0))</f>
        <v>0</v>
      </c>
      <c r="DI18" s="154">
        <f t="shared" ref="DI18:DI50" si="55">IF(BJ$15="",0,IF(ISNUMBER(PreçoUnit),PreçoUnit*INDEX(Import.PLQ,$B18,DI$16),0))</f>
        <v>0</v>
      </c>
      <c r="DJ18" s="154">
        <f t="shared" ref="DJ18:DJ50" si="56">IF(BK$15="",0,IF(ISNUMBER(PreçoUnit),PreçoUnit*INDEX(Import.PLQ,$B18,DJ$16),0))</f>
        <v>0</v>
      </c>
      <c r="DK18" s="162" t="str">
        <f t="shared" ref="DK18:DK50" si="57">IF(D18="",0,IF(ISNUMBER(VALUE(D18)),VALUE(D18),LEFT(D18,FIND(".",D18)-1)))</f>
        <v>1</v>
      </c>
      <c r="DL18" s="162">
        <f t="shared" ref="DL18:DL50" ca="1" si="58">SUM(DM18:FJ18)</f>
        <v>0</v>
      </c>
      <c r="DM18" s="154">
        <f ca="1">IF($K18&lt;&gt;1,IF(ISNUMBER(INDEX(Import.PLE,$K18,DM$16)),IF(INDEX(Import.PLE,$K18,DM$16)&lt;=mediçao,BM18,0),0),PLE!$AA$28*BM18)</f>
        <v>0</v>
      </c>
      <c r="DN18" s="154">
        <f ca="1">IF($K18&lt;&gt;1,IF(ISNUMBER(INDEX(Import.PLE,$K18,DN$16)),IF(INDEX(Import.PLE,$K18,DN$16)&lt;=mediçao,BN18,0),0),PLE!$AA$28*BN18)</f>
        <v>0</v>
      </c>
      <c r="DO18" s="154">
        <f ca="1">IF($K18&lt;&gt;1,IF(ISNUMBER(INDEX(Import.PLE,$K18,DO$16)),IF(INDEX(Import.PLE,$K18,DO$16)&lt;=mediçao,BO18,0),0),PLE!$AA$28*BO18)</f>
        <v>0</v>
      </c>
      <c r="DP18" s="154">
        <f ca="1">IF($K18&lt;&gt;1,IF(ISNUMBER(INDEX(Import.PLE,$K18,DP$16)),IF(INDEX(Import.PLE,$K18,DP$16)&lt;=mediçao,BP18,0),0),PLE!$AA$28*BP18)</f>
        <v>0</v>
      </c>
      <c r="DQ18" s="154">
        <f ca="1">IF($K18&lt;&gt;1,IF(ISNUMBER(INDEX(Import.PLE,$K18,DQ$16)),IF(INDEX(Import.PLE,$K18,DQ$16)&lt;=mediçao,BQ18,0),0),PLE!$AA$28*BQ18)</f>
        <v>0</v>
      </c>
      <c r="DR18" s="154">
        <f ca="1">IF($K18&lt;&gt;1,IF(ISNUMBER(INDEX(Import.PLE,$K18,DR$16)),IF(INDEX(Import.PLE,$K18,DR$16)&lt;=mediçao,BR18,0),0),PLE!$AA$28*BR18)</f>
        <v>0</v>
      </c>
      <c r="DS18" s="154">
        <f ca="1">IF($K18&lt;&gt;1,IF(ISNUMBER(INDEX(Import.PLE,$K18,DS$16)),IF(INDEX(Import.PLE,$K18,DS$16)&lt;=mediçao,BS18,0),0),PLE!$AA$28*BS18)</f>
        <v>0</v>
      </c>
      <c r="DT18" s="154">
        <f ca="1">IF($K18&lt;&gt;1,IF(ISNUMBER(INDEX(Import.PLE,$K18,DT$16)),IF(INDEX(Import.PLE,$K18,DT$16)&lt;=mediçao,BT18,0),0),PLE!$AA$28*BT18)</f>
        <v>0</v>
      </c>
      <c r="DU18" s="154">
        <f ca="1">IF($K18&lt;&gt;1,IF(ISNUMBER(INDEX(Import.PLE,$K18,DU$16)),IF(INDEX(Import.PLE,$K18,DU$16)&lt;=mediçao,BU18,0),0),PLE!$AA$28*BU18)</f>
        <v>0</v>
      </c>
      <c r="DV18" s="154">
        <f ca="1">IF($K18&lt;&gt;1,IF(ISNUMBER(INDEX(Import.PLE,$K18,DV$16)),IF(INDEX(Import.PLE,$K18,DV$16)&lt;=mediçao,BV18,0),0),PLE!$AA$28*BV18)</f>
        <v>0</v>
      </c>
      <c r="DW18" s="154">
        <f ca="1">IF($K18&lt;&gt;1,IF(ISNUMBER(INDEX(Import.PLE,$K18,DW$16)),IF(INDEX(Import.PLE,$K18,DW$16)&lt;=mediçao,BW18,0),0),PLE!$AA$28*BW18)</f>
        <v>0</v>
      </c>
      <c r="DX18" s="154">
        <f ca="1">IF($K18&lt;&gt;1,IF(ISNUMBER(INDEX(Import.PLE,$K18,DX$16)),IF(INDEX(Import.PLE,$K18,DX$16)&lt;=mediçao,BX18,0),0),PLE!$AA$28*BX18)</f>
        <v>0</v>
      </c>
      <c r="DY18" s="154">
        <f ca="1">IF($K18&lt;&gt;1,IF(ISNUMBER(INDEX(Import.PLE,$K18,DY$16)),IF(INDEX(Import.PLE,$K18,DY$16)&lt;=mediçao,BY18,0),0),PLE!$AA$28*BY18)</f>
        <v>0</v>
      </c>
      <c r="DZ18" s="154">
        <f ca="1">IF($K18&lt;&gt;1,IF(ISNUMBER(INDEX(Import.PLE,$K18,DZ$16)),IF(INDEX(Import.PLE,$K18,DZ$16)&lt;=mediçao,BZ18,0),0),PLE!$AA$28*BZ18)</f>
        <v>0</v>
      </c>
      <c r="EA18" s="154">
        <f ca="1">IF($K18&lt;&gt;1,IF(ISNUMBER(INDEX(Import.PLE,$K18,EA$16)),IF(INDEX(Import.PLE,$K18,EA$16)&lt;=mediçao,CA18,0),0),PLE!$AA$28*CA18)</f>
        <v>0</v>
      </c>
      <c r="EB18" s="154">
        <f ca="1">IF($K18&lt;&gt;1,IF(ISNUMBER(INDEX(Import.PLE,$K18,EB$16)),IF(INDEX(Import.PLE,$K18,EB$16)&lt;=mediçao,CB18,0),0),PLE!$AA$28*CB18)</f>
        <v>0</v>
      </c>
      <c r="EC18" s="154">
        <f ca="1">IF($K18&lt;&gt;1,IF(ISNUMBER(INDEX(Import.PLE,$K18,EC$16)),IF(INDEX(Import.PLE,$K18,EC$16)&lt;=mediçao,CC18,0),0),PLE!$AA$28*CC18)</f>
        <v>0</v>
      </c>
      <c r="ED18" s="154">
        <f ca="1">IF($K18&lt;&gt;1,IF(ISNUMBER(INDEX(Import.PLE,$K18,ED$16)),IF(INDEX(Import.PLE,$K18,ED$16)&lt;=mediçao,CD18,0),0),PLE!$AA$28*CD18)</f>
        <v>0</v>
      </c>
      <c r="EE18" s="154">
        <f ca="1">IF($K18&lt;&gt;1,IF(ISNUMBER(INDEX(Import.PLE,$K18,EE$16)),IF(INDEX(Import.PLE,$K18,EE$16)&lt;=mediçao,CE18,0),0),PLE!$AA$28*CE18)</f>
        <v>0</v>
      </c>
      <c r="EF18" s="154">
        <f ca="1">IF($K18&lt;&gt;1,IF(ISNUMBER(INDEX(Import.PLE,$K18,EF$16)),IF(INDEX(Import.PLE,$K18,EF$16)&lt;=mediçao,CF18,0),0),PLE!$AA$28*CF18)</f>
        <v>0</v>
      </c>
      <c r="EG18" s="154">
        <f ca="1">IF($K18&lt;&gt;1,IF(ISNUMBER(INDEX(Import.PLE,$K18,EG$16)),IF(INDEX(Import.PLE,$K18,EG$16)&lt;=mediçao,CG18,0),0),PLE!$AA$28*CG18)</f>
        <v>0</v>
      </c>
      <c r="EH18" s="154">
        <f ca="1">IF($K18&lt;&gt;1,IF(ISNUMBER(INDEX(Import.PLE,$K18,EH$16)),IF(INDEX(Import.PLE,$K18,EH$16)&lt;=mediçao,CH18,0),0),PLE!$AA$28*CH18)</f>
        <v>0</v>
      </c>
      <c r="EI18" s="154">
        <f ca="1">IF($K18&lt;&gt;1,IF(ISNUMBER(INDEX(Import.PLE,$K18,EI$16)),IF(INDEX(Import.PLE,$K18,EI$16)&lt;=mediçao,CI18,0),0),PLE!$AA$28*CI18)</f>
        <v>0</v>
      </c>
      <c r="EJ18" s="154">
        <f ca="1">IF($K18&lt;&gt;1,IF(ISNUMBER(INDEX(Import.PLE,$K18,EJ$16)),IF(INDEX(Import.PLE,$K18,EJ$16)&lt;=mediçao,CJ18,0),0),PLE!$AA$28*CJ18)</f>
        <v>0</v>
      </c>
      <c r="EK18" s="154">
        <f ca="1">IF($K18&lt;&gt;1,IF(ISNUMBER(INDEX(Import.PLE,$K18,EK$16)),IF(INDEX(Import.PLE,$K18,EK$16)&lt;=mediçao,CK18,0),0),PLE!$AA$28*CK18)</f>
        <v>0</v>
      </c>
      <c r="EL18" s="154">
        <f ca="1">IF($K18&lt;&gt;1,IF(ISNUMBER(INDEX(Import.PLE,$K18,EL$16)),IF(INDEX(Import.PLE,$K18,EL$16)&lt;=mediçao,CL18,0),0),PLE!$AA$28*CL18)</f>
        <v>0</v>
      </c>
      <c r="EM18" s="154">
        <f ca="1">IF($K18&lt;&gt;1,IF(ISNUMBER(INDEX(Import.PLE,$K18,EM$16)),IF(INDEX(Import.PLE,$K18,EM$16)&lt;=mediçao,CM18,0),0),PLE!$AA$28*CM18)</f>
        <v>0</v>
      </c>
      <c r="EN18" s="154">
        <f ca="1">IF($K18&lt;&gt;1,IF(ISNUMBER(INDEX(Import.PLE,$K18,EN$16)),IF(INDEX(Import.PLE,$K18,EN$16)&lt;=mediçao,CN18,0),0),PLE!$AA$28*CN18)</f>
        <v>0</v>
      </c>
      <c r="EO18" s="154">
        <f ca="1">IF($K18&lt;&gt;1,IF(ISNUMBER(INDEX(Import.PLE,$K18,EO$16)),IF(INDEX(Import.PLE,$K18,EO$16)&lt;=mediçao,CO18,0),0),PLE!$AA$28*CO18)</f>
        <v>0</v>
      </c>
      <c r="EP18" s="154">
        <f ca="1">IF($K18&lt;&gt;1,IF(ISNUMBER(INDEX(Import.PLE,$K18,EP$16)),IF(INDEX(Import.PLE,$K18,EP$16)&lt;=mediçao,CP18,0),0),PLE!$AA$28*CP18)</f>
        <v>0</v>
      </c>
      <c r="EQ18" s="154">
        <f ca="1">IF($K18&lt;&gt;1,IF(ISNUMBER(INDEX(Import.PLE,$K18,EQ$16)),IF(INDEX(Import.PLE,$K18,EQ$16)&lt;=mediçao,CQ18,0),0),PLE!$AA$28*CQ18)</f>
        <v>0</v>
      </c>
      <c r="ER18" s="154">
        <f ca="1">IF($K18&lt;&gt;1,IF(ISNUMBER(INDEX(Import.PLE,$K18,ER$16)),IF(INDEX(Import.PLE,$K18,ER$16)&lt;=mediçao,CR18,0),0),PLE!$AA$28*CR18)</f>
        <v>0</v>
      </c>
      <c r="ES18" s="154">
        <f ca="1">IF($K18&lt;&gt;1,IF(ISNUMBER(INDEX(Import.PLE,$K18,ES$16)),IF(INDEX(Import.PLE,$K18,ES$16)&lt;=mediçao,CS18,0),0),PLE!$AA$28*CS18)</f>
        <v>0</v>
      </c>
      <c r="ET18" s="154">
        <f ca="1">IF($K18&lt;&gt;1,IF(ISNUMBER(INDEX(Import.PLE,$K18,ET$16)),IF(INDEX(Import.PLE,$K18,ET$16)&lt;=mediçao,CT18,0),0),PLE!$AA$28*CT18)</f>
        <v>0</v>
      </c>
      <c r="EU18" s="154">
        <f ca="1">IF($K18&lt;&gt;1,IF(ISNUMBER(INDEX(Import.PLE,$K18,EU$16)),IF(INDEX(Import.PLE,$K18,EU$16)&lt;=mediçao,CU18,0),0),PLE!$AA$28*CU18)</f>
        <v>0</v>
      </c>
      <c r="EV18" s="154">
        <f ca="1">IF($K18&lt;&gt;1,IF(ISNUMBER(INDEX(Import.PLE,$K18,EV$16)),IF(INDEX(Import.PLE,$K18,EV$16)&lt;=mediçao,CV18,0),0),PLE!$AA$28*CV18)</f>
        <v>0</v>
      </c>
      <c r="EW18" s="154">
        <f ca="1">IF($K18&lt;&gt;1,IF(ISNUMBER(INDEX(Import.PLE,$K18,EW$16)),IF(INDEX(Import.PLE,$K18,EW$16)&lt;=mediçao,CW18,0),0),PLE!$AA$28*CW18)</f>
        <v>0</v>
      </c>
      <c r="EX18" s="154">
        <f ca="1">IF($K18&lt;&gt;1,IF(ISNUMBER(INDEX(Import.PLE,$K18,EX$16)),IF(INDEX(Import.PLE,$K18,EX$16)&lt;=mediçao,CX18,0),0),PLE!$AA$28*CX18)</f>
        <v>0</v>
      </c>
      <c r="EY18" s="154">
        <f ca="1">IF($K18&lt;&gt;1,IF(ISNUMBER(INDEX(Import.PLE,$K18,EY$16)),IF(INDEX(Import.PLE,$K18,EY$16)&lt;=mediçao,CY18,0),0),PLE!$AA$28*CY18)</f>
        <v>0</v>
      </c>
      <c r="EZ18" s="154">
        <f ca="1">IF($K18&lt;&gt;1,IF(ISNUMBER(INDEX(Import.PLE,$K18,EZ$16)),IF(INDEX(Import.PLE,$K18,EZ$16)&lt;=mediçao,CZ18,0),0),PLE!$AA$28*CZ18)</f>
        <v>0</v>
      </c>
      <c r="FA18" s="154">
        <f ca="1">IF($K18&lt;&gt;1,IF(ISNUMBER(INDEX(Import.PLE,$K18,FA$16)),IF(INDEX(Import.PLE,$K18,FA$16)&lt;=mediçao,DA18,0),0),PLE!$AA$28*DA18)</f>
        <v>0</v>
      </c>
      <c r="FB18" s="154">
        <f ca="1">IF($K18&lt;&gt;1,IF(ISNUMBER(INDEX(Import.PLE,$K18,FB$16)),IF(INDEX(Import.PLE,$K18,FB$16)&lt;=mediçao,DB18,0),0),PLE!$AA$28*DB18)</f>
        <v>0</v>
      </c>
      <c r="FC18" s="154">
        <f ca="1">IF($K18&lt;&gt;1,IF(ISNUMBER(INDEX(Import.PLE,$K18,FC$16)),IF(INDEX(Import.PLE,$K18,FC$16)&lt;=mediçao,DC18,0),0),PLE!$AA$28*DC18)</f>
        <v>0</v>
      </c>
      <c r="FD18" s="154">
        <f ca="1">IF($K18&lt;&gt;1,IF(ISNUMBER(INDEX(Import.PLE,$K18,FD$16)),IF(INDEX(Import.PLE,$K18,FD$16)&lt;=mediçao,DD18,0),0),PLE!$AA$28*DD18)</f>
        <v>0</v>
      </c>
      <c r="FE18" s="154">
        <f ca="1">IF($K18&lt;&gt;1,IF(ISNUMBER(INDEX(Import.PLE,$K18,FE$16)),IF(INDEX(Import.PLE,$K18,FE$16)&lt;=mediçao,DE18,0),0),PLE!$AA$28*DE18)</f>
        <v>0</v>
      </c>
      <c r="FF18" s="154">
        <f ca="1">IF($K18&lt;&gt;1,IF(ISNUMBER(INDEX(Import.PLE,$K18,FF$16)),IF(INDEX(Import.PLE,$K18,FF$16)&lt;=mediçao,DF18,0),0),PLE!$AA$28*DF18)</f>
        <v>0</v>
      </c>
      <c r="FG18" s="154">
        <f ca="1">IF($K18&lt;&gt;1,IF(ISNUMBER(INDEX(Import.PLE,$K18,FG$16)),IF(INDEX(Import.PLE,$K18,FG$16)&lt;=mediçao,DG18,0),0),PLE!$AA$28*DG18)</f>
        <v>0</v>
      </c>
      <c r="FH18" s="154">
        <f ca="1">IF($K18&lt;&gt;1,IF(ISNUMBER(INDEX(Import.PLE,$K18,FH$16)),IF(INDEX(Import.PLE,$K18,FH$16)&lt;=mediçao,DH18,0),0),PLE!$AA$28*DH18)</f>
        <v>0</v>
      </c>
      <c r="FI18" s="154">
        <f ca="1">IF($K18&lt;&gt;1,IF(ISNUMBER(INDEX(Import.PLE,$K18,FI$16)),IF(INDEX(Import.PLE,$K18,FI$16)&lt;=mediçao,DI18,0),0),PLE!$AA$28*DI18)</f>
        <v>0</v>
      </c>
      <c r="FJ18" s="154">
        <f ca="1">IF($K18&lt;&gt;1,IF(ISNUMBER(INDEX(Import.PLE,$K18,FJ$16)),IF(INDEX(Import.PLE,$K18,FJ$16)&lt;=mediçao,DJ18,0),0),PLE!$AA$28*DJ18)</f>
        <v>0</v>
      </c>
    </row>
    <row r="19" spans="2:166" s="113" customFormat="1" x14ac:dyDescent="0.3">
      <c r="B19" s="153">
        <f t="shared" ca="1" si="3"/>
        <v>2</v>
      </c>
      <c r="C19" s="108" t="str">
        <f t="shared" si="4"/>
        <v>Nível</v>
      </c>
      <c r="D19" s="210" t="s">
        <v>162</v>
      </c>
      <c r="E19" s="178" t="s">
        <v>192</v>
      </c>
      <c r="F19" s="176" t="s">
        <v>217</v>
      </c>
      <c r="G19" s="216" t="str">
        <f t="shared" si="5"/>
        <v/>
      </c>
      <c r="H19" s="217" t="str">
        <f t="shared" si="6"/>
        <v/>
      </c>
      <c r="I19" s="218">
        <v>32676.560000000001</v>
      </c>
      <c r="J19" s="111"/>
      <c r="K19" s="209" t="str">
        <f>deactivatedados.form1</f>
        <v/>
      </c>
      <c r="L19" s="208"/>
      <c r="M19" s="112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  <c r="BJ19" s="223"/>
      <c r="BK19" s="223"/>
      <c r="BM19" s="154">
        <f t="shared" si="7"/>
        <v>0</v>
      </c>
      <c r="BN19" s="154">
        <f t="shared" si="8"/>
        <v>0</v>
      </c>
      <c r="BO19" s="154">
        <f t="shared" si="9"/>
        <v>0</v>
      </c>
      <c r="BP19" s="154">
        <f t="shared" si="10"/>
        <v>0</v>
      </c>
      <c r="BQ19" s="154">
        <f t="shared" si="11"/>
        <v>0</v>
      </c>
      <c r="BR19" s="154">
        <f t="shared" si="12"/>
        <v>0</v>
      </c>
      <c r="BS19" s="154">
        <f t="shared" si="13"/>
        <v>0</v>
      </c>
      <c r="BT19" s="154">
        <f t="shared" si="14"/>
        <v>0</v>
      </c>
      <c r="BU19" s="154">
        <f t="shared" si="15"/>
        <v>0</v>
      </c>
      <c r="BV19" s="154">
        <f t="shared" si="16"/>
        <v>0</v>
      </c>
      <c r="BW19" s="154">
        <f t="shared" si="17"/>
        <v>0</v>
      </c>
      <c r="BX19" s="154">
        <f t="shared" si="18"/>
        <v>0</v>
      </c>
      <c r="BY19" s="154">
        <f t="shared" si="19"/>
        <v>0</v>
      </c>
      <c r="BZ19" s="154">
        <f t="shared" si="20"/>
        <v>0</v>
      </c>
      <c r="CA19" s="154">
        <f t="shared" si="21"/>
        <v>0</v>
      </c>
      <c r="CB19" s="154">
        <f t="shared" si="22"/>
        <v>0</v>
      </c>
      <c r="CC19" s="154">
        <f t="shared" si="23"/>
        <v>0</v>
      </c>
      <c r="CD19" s="154">
        <f t="shared" si="24"/>
        <v>0</v>
      </c>
      <c r="CE19" s="154">
        <f t="shared" si="25"/>
        <v>0</v>
      </c>
      <c r="CF19" s="154">
        <f t="shared" si="26"/>
        <v>0</v>
      </c>
      <c r="CG19" s="154">
        <f t="shared" si="27"/>
        <v>0</v>
      </c>
      <c r="CH19" s="154">
        <f t="shared" si="28"/>
        <v>0</v>
      </c>
      <c r="CI19" s="154">
        <f t="shared" si="29"/>
        <v>0</v>
      </c>
      <c r="CJ19" s="154">
        <f t="shared" si="30"/>
        <v>0</v>
      </c>
      <c r="CK19" s="154">
        <f t="shared" si="31"/>
        <v>0</v>
      </c>
      <c r="CL19" s="154">
        <f t="shared" si="32"/>
        <v>0</v>
      </c>
      <c r="CM19" s="154">
        <f t="shared" si="33"/>
        <v>0</v>
      </c>
      <c r="CN19" s="154">
        <f t="shared" si="34"/>
        <v>0</v>
      </c>
      <c r="CO19" s="154">
        <f t="shared" si="35"/>
        <v>0</v>
      </c>
      <c r="CP19" s="154">
        <f t="shared" si="36"/>
        <v>0</v>
      </c>
      <c r="CQ19" s="154">
        <f t="shared" si="37"/>
        <v>0</v>
      </c>
      <c r="CR19" s="154">
        <f t="shared" si="38"/>
        <v>0</v>
      </c>
      <c r="CS19" s="154">
        <f t="shared" si="39"/>
        <v>0</v>
      </c>
      <c r="CT19" s="154">
        <f t="shared" si="40"/>
        <v>0</v>
      </c>
      <c r="CU19" s="154">
        <f t="shared" si="41"/>
        <v>0</v>
      </c>
      <c r="CV19" s="154">
        <f t="shared" si="42"/>
        <v>0</v>
      </c>
      <c r="CW19" s="154">
        <f t="shared" si="43"/>
        <v>0</v>
      </c>
      <c r="CX19" s="154">
        <f t="shared" si="44"/>
        <v>0</v>
      </c>
      <c r="CY19" s="154">
        <f t="shared" si="45"/>
        <v>0</v>
      </c>
      <c r="CZ19" s="154">
        <f t="shared" si="46"/>
        <v>0</v>
      </c>
      <c r="DA19" s="154">
        <f t="shared" si="47"/>
        <v>0</v>
      </c>
      <c r="DB19" s="154">
        <f t="shared" si="48"/>
        <v>0</v>
      </c>
      <c r="DC19" s="154">
        <f t="shared" si="49"/>
        <v>0</v>
      </c>
      <c r="DD19" s="154">
        <f t="shared" si="50"/>
        <v>0</v>
      </c>
      <c r="DE19" s="154">
        <f t="shared" si="51"/>
        <v>0</v>
      </c>
      <c r="DF19" s="154">
        <f t="shared" si="52"/>
        <v>0</v>
      </c>
      <c r="DG19" s="154">
        <f t="shared" si="53"/>
        <v>0</v>
      </c>
      <c r="DH19" s="154">
        <f t="shared" si="54"/>
        <v>0</v>
      </c>
      <c r="DI19" s="154">
        <f t="shared" si="55"/>
        <v>0</v>
      </c>
      <c r="DJ19" s="154">
        <f t="shared" si="56"/>
        <v>0</v>
      </c>
      <c r="DK19" s="162" t="str">
        <f t="shared" si="57"/>
        <v>1</v>
      </c>
      <c r="DL19" s="162">
        <f t="shared" ca="1" si="58"/>
        <v>0</v>
      </c>
      <c r="DM19" s="154">
        <f ca="1">IF($K19&lt;&gt;1,IF(ISNUMBER(INDEX(Import.PLE,$K19,DM$16)),IF(INDEX(Import.PLE,$K19,DM$16)&lt;=mediçao,BM19,0),0),PLE!$AA$28*BM19)</f>
        <v>0</v>
      </c>
      <c r="DN19" s="154">
        <f ca="1">IF($K19&lt;&gt;1,IF(ISNUMBER(INDEX(Import.PLE,$K19,DN$16)),IF(INDEX(Import.PLE,$K19,DN$16)&lt;=mediçao,BN19,0),0),PLE!$AA$28*BN19)</f>
        <v>0</v>
      </c>
      <c r="DO19" s="154">
        <f ca="1">IF($K19&lt;&gt;1,IF(ISNUMBER(INDEX(Import.PLE,$K19,DO$16)),IF(INDEX(Import.PLE,$K19,DO$16)&lt;=mediçao,BO19,0),0),PLE!$AA$28*BO19)</f>
        <v>0</v>
      </c>
      <c r="DP19" s="154">
        <f ca="1">IF($K19&lt;&gt;1,IF(ISNUMBER(INDEX(Import.PLE,$K19,DP$16)),IF(INDEX(Import.PLE,$K19,DP$16)&lt;=mediçao,BP19,0),0),PLE!$AA$28*BP19)</f>
        <v>0</v>
      </c>
      <c r="DQ19" s="154">
        <f ca="1">IF($K19&lt;&gt;1,IF(ISNUMBER(INDEX(Import.PLE,$K19,DQ$16)),IF(INDEX(Import.PLE,$K19,DQ$16)&lt;=mediçao,BQ19,0),0),PLE!$AA$28*BQ19)</f>
        <v>0</v>
      </c>
      <c r="DR19" s="154">
        <f ca="1">IF($K19&lt;&gt;1,IF(ISNUMBER(INDEX(Import.PLE,$K19,DR$16)),IF(INDEX(Import.PLE,$K19,DR$16)&lt;=mediçao,BR19,0),0),PLE!$AA$28*BR19)</f>
        <v>0</v>
      </c>
      <c r="DS19" s="154">
        <f ca="1">IF($K19&lt;&gt;1,IF(ISNUMBER(INDEX(Import.PLE,$K19,DS$16)),IF(INDEX(Import.PLE,$K19,DS$16)&lt;=mediçao,BS19,0),0),PLE!$AA$28*BS19)</f>
        <v>0</v>
      </c>
      <c r="DT19" s="154">
        <f ca="1">IF($K19&lt;&gt;1,IF(ISNUMBER(INDEX(Import.PLE,$K19,DT$16)),IF(INDEX(Import.PLE,$K19,DT$16)&lt;=mediçao,BT19,0),0),PLE!$AA$28*BT19)</f>
        <v>0</v>
      </c>
      <c r="DU19" s="154">
        <f ca="1">IF($K19&lt;&gt;1,IF(ISNUMBER(INDEX(Import.PLE,$K19,DU$16)),IF(INDEX(Import.PLE,$K19,DU$16)&lt;=mediçao,BU19,0),0),PLE!$AA$28*BU19)</f>
        <v>0</v>
      </c>
      <c r="DV19" s="154">
        <f ca="1">IF($K19&lt;&gt;1,IF(ISNUMBER(INDEX(Import.PLE,$K19,DV$16)),IF(INDEX(Import.PLE,$K19,DV$16)&lt;=mediçao,BV19,0),0),PLE!$AA$28*BV19)</f>
        <v>0</v>
      </c>
      <c r="DW19" s="154">
        <f ca="1">IF($K19&lt;&gt;1,IF(ISNUMBER(INDEX(Import.PLE,$K19,DW$16)),IF(INDEX(Import.PLE,$K19,DW$16)&lt;=mediçao,BW19,0),0),PLE!$AA$28*BW19)</f>
        <v>0</v>
      </c>
      <c r="DX19" s="154">
        <f ca="1">IF($K19&lt;&gt;1,IF(ISNUMBER(INDEX(Import.PLE,$K19,DX$16)),IF(INDEX(Import.PLE,$K19,DX$16)&lt;=mediçao,BX19,0),0),PLE!$AA$28*BX19)</f>
        <v>0</v>
      </c>
      <c r="DY19" s="154">
        <f ca="1">IF($K19&lt;&gt;1,IF(ISNUMBER(INDEX(Import.PLE,$K19,DY$16)),IF(INDEX(Import.PLE,$K19,DY$16)&lt;=mediçao,BY19,0),0),PLE!$AA$28*BY19)</f>
        <v>0</v>
      </c>
      <c r="DZ19" s="154">
        <f ca="1">IF($K19&lt;&gt;1,IF(ISNUMBER(INDEX(Import.PLE,$K19,DZ$16)),IF(INDEX(Import.PLE,$K19,DZ$16)&lt;=mediçao,BZ19,0),0),PLE!$AA$28*BZ19)</f>
        <v>0</v>
      </c>
      <c r="EA19" s="154">
        <f ca="1">IF($K19&lt;&gt;1,IF(ISNUMBER(INDEX(Import.PLE,$K19,EA$16)),IF(INDEX(Import.PLE,$K19,EA$16)&lt;=mediçao,CA19,0),0),PLE!$AA$28*CA19)</f>
        <v>0</v>
      </c>
      <c r="EB19" s="154">
        <f ca="1">IF($K19&lt;&gt;1,IF(ISNUMBER(INDEX(Import.PLE,$K19,EB$16)),IF(INDEX(Import.PLE,$K19,EB$16)&lt;=mediçao,CB19,0),0),PLE!$AA$28*CB19)</f>
        <v>0</v>
      </c>
      <c r="EC19" s="154">
        <f ca="1">IF($K19&lt;&gt;1,IF(ISNUMBER(INDEX(Import.PLE,$K19,EC$16)),IF(INDEX(Import.PLE,$K19,EC$16)&lt;=mediçao,CC19,0),0),PLE!$AA$28*CC19)</f>
        <v>0</v>
      </c>
      <c r="ED19" s="154">
        <f ca="1">IF($K19&lt;&gt;1,IF(ISNUMBER(INDEX(Import.PLE,$K19,ED$16)),IF(INDEX(Import.PLE,$K19,ED$16)&lt;=mediçao,CD19,0),0),PLE!$AA$28*CD19)</f>
        <v>0</v>
      </c>
      <c r="EE19" s="154">
        <f ca="1">IF($K19&lt;&gt;1,IF(ISNUMBER(INDEX(Import.PLE,$K19,EE$16)),IF(INDEX(Import.PLE,$K19,EE$16)&lt;=mediçao,CE19,0),0),PLE!$AA$28*CE19)</f>
        <v>0</v>
      </c>
      <c r="EF19" s="154">
        <f ca="1">IF($K19&lt;&gt;1,IF(ISNUMBER(INDEX(Import.PLE,$K19,EF$16)),IF(INDEX(Import.PLE,$K19,EF$16)&lt;=mediçao,CF19,0),0),PLE!$AA$28*CF19)</f>
        <v>0</v>
      </c>
      <c r="EG19" s="154">
        <f ca="1">IF($K19&lt;&gt;1,IF(ISNUMBER(INDEX(Import.PLE,$K19,EG$16)),IF(INDEX(Import.PLE,$K19,EG$16)&lt;=mediçao,CG19,0),0),PLE!$AA$28*CG19)</f>
        <v>0</v>
      </c>
      <c r="EH19" s="154">
        <f ca="1">IF($K19&lt;&gt;1,IF(ISNUMBER(INDEX(Import.PLE,$K19,EH$16)),IF(INDEX(Import.PLE,$K19,EH$16)&lt;=mediçao,CH19,0),0),PLE!$AA$28*CH19)</f>
        <v>0</v>
      </c>
      <c r="EI19" s="154">
        <f ca="1">IF($K19&lt;&gt;1,IF(ISNUMBER(INDEX(Import.PLE,$K19,EI$16)),IF(INDEX(Import.PLE,$K19,EI$16)&lt;=mediçao,CI19,0),0),PLE!$AA$28*CI19)</f>
        <v>0</v>
      </c>
      <c r="EJ19" s="154">
        <f ca="1">IF($K19&lt;&gt;1,IF(ISNUMBER(INDEX(Import.PLE,$K19,EJ$16)),IF(INDEX(Import.PLE,$K19,EJ$16)&lt;=mediçao,CJ19,0),0),PLE!$AA$28*CJ19)</f>
        <v>0</v>
      </c>
      <c r="EK19" s="154">
        <f ca="1">IF($K19&lt;&gt;1,IF(ISNUMBER(INDEX(Import.PLE,$K19,EK$16)),IF(INDEX(Import.PLE,$K19,EK$16)&lt;=mediçao,CK19,0),0),PLE!$AA$28*CK19)</f>
        <v>0</v>
      </c>
      <c r="EL19" s="154">
        <f ca="1">IF($K19&lt;&gt;1,IF(ISNUMBER(INDEX(Import.PLE,$K19,EL$16)),IF(INDEX(Import.PLE,$K19,EL$16)&lt;=mediçao,CL19,0),0),PLE!$AA$28*CL19)</f>
        <v>0</v>
      </c>
      <c r="EM19" s="154">
        <f ca="1">IF($K19&lt;&gt;1,IF(ISNUMBER(INDEX(Import.PLE,$K19,EM$16)),IF(INDEX(Import.PLE,$K19,EM$16)&lt;=mediçao,CM19,0),0),PLE!$AA$28*CM19)</f>
        <v>0</v>
      </c>
      <c r="EN19" s="154">
        <f ca="1">IF($K19&lt;&gt;1,IF(ISNUMBER(INDEX(Import.PLE,$K19,EN$16)),IF(INDEX(Import.PLE,$K19,EN$16)&lt;=mediçao,CN19,0),0),PLE!$AA$28*CN19)</f>
        <v>0</v>
      </c>
      <c r="EO19" s="154">
        <f ca="1">IF($K19&lt;&gt;1,IF(ISNUMBER(INDEX(Import.PLE,$K19,EO$16)),IF(INDEX(Import.PLE,$K19,EO$16)&lt;=mediçao,CO19,0),0),PLE!$AA$28*CO19)</f>
        <v>0</v>
      </c>
      <c r="EP19" s="154">
        <f ca="1">IF($K19&lt;&gt;1,IF(ISNUMBER(INDEX(Import.PLE,$K19,EP$16)),IF(INDEX(Import.PLE,$K19,EP$16)&lt;=mediçao,CP19,0),0),PLE!$AA$28*CP19)</f>
        <v>0</v>
      </c>
      <c r="EQ19" s="154">
        <f ca="1">IF($K19&lt;&gt;1,IF(ISNUMBER(INDEX(Import.PLE,$K19,EQ$16)),IF(INDEX(Import.PLE,$K19,EQ$16)&lt;=mediçao,CQ19,0),0),PLE!$AA$28*CQ19)</f>
        <v>0</v>
      </c>
      <c r="ER19" s="154">
        <f ca="1">IF($K19&lt;&gt;1,IF(ISNUMBER(INDEX(Import.PLE,$K19,ER$16)),IF(INDEX(Import.PLE,$K19,ER$16)&lt;=mediçao,CR19,0),0),PLE!$AA$28*CR19)</f>
        <v>0</v>
      </c>
      <c r="ES19" s="154">
        <f ca="1">IF($K19&lt;&gt;1,IF(ISNUMBER(INDEX(Import.PLE,$K19,ES$16)),IF(INDEX(Import.PLE,$K19,ES$16)&lt;=mediçao,CS19,0),0),PLE!$AA$28*CS19)</f>
        <v>0</v>
      </c>
      <c r="ET19" s="154">
        <f ca="1">IF($K19&lt;&gt;1,IF(ISNUMBER(INDEX(Import.PLE,$K19,ET$16)),IF(INDEX(Import.PLE,$K19,ET$16)&lt;=mediçao,CT19,0),0),PLE!$AA$28*CT19)</f>
        <v>0</v>
      </c>
      <c r="EU19" s="154">
        <f ca="1">IF($K19&lt;&gt;1,IF(ISNUMBER(INDEX(Import.PLE,$K19,EU$16)),IF(INDEX(Import.PLE,$K19,EU$16)&lt;=mediçao,CU19,0),0),PLE!$AA$28*CU19)</f>
        <v>0</v>
      </c>
      <c r="EV19" s="154">
        <f ca="1">IF($K19&lt;&gt;1,IF(ISNUMBER(INDEX(Import.PLE,$K19,EV$16)),IF(INDEX(Import.PLE,$K19,EV$16)&lt;=mediçao,CV19,0),0),PLE!$AA$28*CV19)</f>
        <v>0</v>
      </c>
      <c r="EW19" s="154">
        <f ca="1">IF($K19&lt;&gt;1,IF(ISNUMBER(INDEX(Import.PLE,$K19,EW$16)),IF(INDEX(Import.PLE,$K19,EW$16)&lt;=mediçao,CW19,0),0),PLE!$AA$28*CW19)</f>
        <v>0</v>
      </c>
      <c r="EX19" s="154">
        <f ca="1">IF($K19&lt;&gt;1,IF(ISNUMBER(INDEX(Import.PLE,$K19,EX$16)),IF(INDEX(Import.PLE,$K19,EX$16)&lt;=mediçao,CX19,0),0),PLE!$AA$28*CX19)</f>
        <v>0</v>
      </c>
      <c r="EY19" s="154">
        <f ca="1">IF($K19&lt;&gt;1,IF(ISNUMBER(INDEX(Import.PLE,$K19,EY$16)),IF(INDEX(Import.PLE,$K19,EY$16)&lt;=mediçao,CY19,0),0),PLE!$AA$28*CY19)</f>
        <v>0</v>
      </c>
      <c r="EZ19" s="154">
        <f ca="1">IF($K19&lt;&gt;1,IF(ISNUMBER(INDEX(Import.PLE,$K19,EZ$16)),IF(INDEX(Import.PLE,$K19,EZ$16)&lt;=mediçao,CZ19,0),0),PLE!$AA$28*CZ19)</f>
        <v>0</v>
      </c>
      <c r="FA19" s="154">
        <f ca="1">IF($K19&lt;&gt;1,IF(ISNUMBER(INDEX(Import.PLE,$K19,FA$16)),IF(INDEX(Import.PLE,$K19,FA$16)&lt;=mediçao,DA19,0),0),PLE!$AA$28*DA19)</f>
        <v>0</v>
      </c>
      <c r="FB19" s="154">
        <f ca="1">IF($K19&lt;&gt;1,IF(ISNUMBER(INDEX(Import.PLE,$K19,FB$16)),IF(INDEX(Import.PLE,$K19,FB$16)&lt;=mediçao,DB19,0),0),PLE!$AA$28*DB19)</f>
        <v>0</v>
      </c>
      <c r="FC19" s="154">
        <f ca="1">IF($K19&lt;&gt;1,IF(ISNUMBER(INDEX(Import.PLE,$K19,FC$16)),IF(INDEX(Import.PLE,$K19,FC$16)&lt;=mediçao,DC19,0),0),PLE!$AA$28*DC19)</f>
        <v>0</v>
      </c>
      <c r="FD19" s="154">
        <f ca="1">IF($K19&lt;&gt;1,IF(ISNUMBER(INDEX(Import.PLE,$K19,FD$16)),IF(INDEX(Import.PLE,$K19,FD$16)&lt;=mediçao,DD19,0),0),PLE!$AA$28*DD19)</f>
        <v>0</v>
      </c>
      <c r="FE19" s="154">
        <f ca="1">IF($K19&lt;&gt;1,IF(ISNUMBER(INDEX(Import.PLE,$K19,FE$16)),IF(INDEX(Import.PLE,$K19,FE$16)&lt;=mediçao,DE19,0),0),PLE!$AA$28*DE19)</f>
        <v>0</v>
      </c>
      <c r="FF19" s="154">
        <f ca="1">IF($K19&lt;&gt;1,IF(ISNUMBER(INDEX(Import.PLE,$K19,FF$16)),IF(INDEX(Import.PLE,$K19,FF$16)&lt;=mediçao,DF19,0),0),PLE!$AA$28*DF19)</f>
        <v>0</v>
      </c>
      <c r="FG19" s="154">
        <f ca="1">IF($K19&lt;&gt;1,IF(ISNUMBER(INDEX(Import.PLE,$K19,FG$16)),IF(INDEX(Import.PLE,$K19,FG$16)&lt;=mediçao,DG19,0),0),PLE!$AA$28*DG19)</f>
        <v>0</v>
      </c>
      <c r="FH19" s="154">
        <f ca="1">IF($K19&lt;&gt;1,IF(ISNUMBER(INDEX(Import.PLE,$K19,FH$16)),IF(INDEX(Import.PLE,$K19,FH$16)&lt;=mediçao,DH19,0),0),PLE!$AA$28*DH19)</f>
        <v>0</v>
      </c>
      <c r="FI19" s="154">
        <f ca="1">IF($K19&lt;&gt;1,IF(ISNUMBER(INDEX(Import.PLE,$K19,FI$16)),IF(INDEX(Import.PLE,$K19,FI$16)&lt;=mediçao,DI19,0),0),PLE!$AA$28*DI19)</f>
        <v>0</v>
      </c>
      <c r="FJ19" s="154">
        <f ca="1">IF($K19&lt;&gt;1,IF(ISNUMBER(INDEX(Import.PLE,$K19,FJ$16)),IF(INDEX(Import.PLE,$K19,FJ$16)&lt;=mediçao,DJ19,0),0),PLE!$AA$28*DJ19)</f>
        <v>0</v>
      </c>
    </row>
    <row r="20" spans="2:166" s="113" customFormat="1" x14ac:dyDescent="0.3">
      <c r="B20" s="153">
        <f t="shared" ca="1" si="3"/>
        <v>3</v>
      </c>
      <c r="C20" s="108" t="str">
        <f t="shared" si="4"/>
        <v>Serviço</v>
      </c>
      <c r="D20" s="210" t="s">
        <v>163</v>
      </c>
      <c r="E20" s="211" t="s">
        <v>193</v>
      </c>
      <c r="F20" s="212" t="s">
        <v>218</v>
      </c>
      <c r="G20" s="216">
        <f t="shared" si="5"/>
        <v>1</v>
      </c>
      <c r="H20" s="217">
        <f t="shared" si="6"/>
        <v>1908.89</v>
      </c>
      <c r="I20" s="218">
        <v>1908.89</v>
      </c>
      <c r="J20" s="111"/>
      <c r="K20" s="209">
        <f>deactivatedados.form1</f>
        <v>2</v>
      </c>
      <c r="L20" s="208" t="s">
        <v>238</v>
      </c>
      <c r="M20" s="112"/>
      <c r="N20" s="223">
        <v>0.35</v>
      </c>
      <c r="O20" s="223">
        <v>0.35</v>
      </c>
      <c r="P20" s="223">
        <v>0.3</v>
      </c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M20" s="154">
        <f t="shared" ca="1" si="7"/>
        <v>668.11149999999998</v>
      </c>
      <c r="BN20" s="154">
        <f t="shared" ca="1" si="8"/>
        <v>668.11149999999998</v>
      </c>
      <c r="BO20" s="154">
        <f t="shared" ca="1" si="9"/>
        <v>572.66700000000003</v>
      </c>
      <c r="BP20" s="154">
        <f t="shared" si="10"/>
        <v>0</v>
      </c>
      <c r="BQ20" s="154">
        <f t="shared" si="11"/>
        <v>0</v>
      </c>
      <c r="BR20" s="154">
        <f t="shared" si="12"/>
        <v>0</v>
      </c>
      <c r="BS20" s="154">
        <f t="shared" si="13"/>
        <v>0</v>
      </c>
      <c r="BT20" s="154">
        <f t="shared" si="14"/>
        <v>0</v>
      </c>
      <c r="BU20" s="154">
        <f t="shared" si="15"/>
        <v>0</v>
      </c>
      <c r="BV20" s="154">
        <f t="shared" si="16"/>
        <v>0</v>
      </c>
      <c r="BW20" s="154">
        <f t="shared" si="17"/>
        <v>0</v>
      </c>
      <c r="BX20" s="154">
        <f t="shared" si="18"/>
        <v>0</v>
      </c>
      <c r="BY20" s="154">
        <f t="shared" si="19"/>
        <v>0</v>
      </c>
      <c r="BZ20" s="154">
        <f t="shared" si="20"/>
        <v>0</v>
      </c>
      <c r="CA20" s="154">
        <f t="shared" si="21"/>
        <v>0</v>
      </c>
      <c r="CB20" s="154">
        <f t="shared" si="22"/>
        <v>0</v>
      </c>
      <c r="CC20" s="154">
        <f t="shared" si="23"/>
        <v>0</v>
      </c>
      <c r="CD20" s="154">
        <f t="shared" si="24"/>
        <v>0</v>
      </c>
      <c r="CE20" s="154">
        <f t="shared" si="25"/>
        <v>0</v>
      </c>
      <c r="CF20" s="154">
        <f t="shared" si="26"/>
        <v>0</v>
      </c>
      <c r="CG20" s="154">
        <f t="shared" si="27"/>
        <v>0</v>
      </c>
      <c r="CH20" s="154">
        <f t="shared" si="28"/>
        <v>0</v>
      </c>
      <c r="CI20" s="154">
        <f t="shared" si="29"/>
        <v>0</v>
      </c>
      <c r="CJ20" s="154">
        <f t="shared" si="30"/>
        <v>0</v>
      </c>
      <c r="CK20" s="154">
        <f t="shared" si="31"/>
        <v>0</v>
      </c>
      <c r="CL20" s="154">
        <f t="shared" si="32"/>
        <v>0</v>
      </c>
      <c r="CM20" s="154">
        <f t="shared" si="33"/>
        <v>0</v>
      </c>
      <c r="CN20" s="154">
        <f t="shared" si="34"/>
        <v>0</v>
      </c>
      <c r="CO20" s="154">
        <f t="shared" si="35"/>
        <v>0</v>
      </c>
      <c r="CP20" s="154">
        <f t="shared" si="36"/>
        <v>0</v>
      </c>
      <c r="CQ20" s="154">
        <f t="shared" si="37"/>
        <v>0</v>
      </c>
      <c r="CR20" s="154">
        <f t="shared" si="38"/>
        <v>0</v>
      </c>
      <c r="CS20" s="154">
        <f t="shared" si="39"/>
        <v>0</v>
      </c>
      <c r="CT20" s="154">
        <f t="shared" si="40"/>
        <v>0</v>
      </c>
      <c r="CU20" s="154">
        <f t="shared" si="41"/>
        <v>0</v>
      </c>
      <c r="CV20" s="154">
        <f t="shared" si="42"/>
        <v>0</v>
      </c>
      <c r="CW20" s="154">
        <f t="shared" si="43"/>
        <v>0</v>
      </c>
      <c r="CX20" s="154">
        <f t="shared" si="44"/>
        <v>0</v>
      </c>
      <c r="CY20" s="154">
        <f t="shared" si="45"/>
        <v>0</v>
      </c>
      <c r="CZ20" s="154">
        <f t="shared" si="46"/>
        <v>0</v>
      </c>
      <c r="DA20" s="154">
        <f t="shared" si="47"/>
        <v>0</v>
      </c>
      <c r="DB20" s="154">
        <f t="shared" si="48"/>
        <v>0</v>
      </c>
      <c r="DC20" s="154">
        <f t="shared" si="49"/>
        <v>0</v>
      </c>
      <c r="DD20" s="154">
        <f t="shared" si="50"/>
        <v>0</v>
      </c>
      <c r="DE20" s="154">
        <f t="shared" si="51"/>
        <v>0</v>
      </c>
      <c r="DF20" s="154">
        <f t="shared" si="52"/>
        <v>0</v>
      </c>
      <c r="DG20" s="154">
        <f t="shared" si="53"/>
        <v>0</v>
      </c>
      <c r="DH20" s="154">
        <f t="shared" si="54"/>
        <v>0</v>
      </c>
      <c r="DI20" s="154">
        <f t="shared" si="55"/>
        <v>0</v>
      </c>
      <c r="DJ20" s="154">
        <f t="shared" si="56"/>
        <v>0</v>
      </c>
      <c r="DK20" s="162" t="str">
        <f t="shared" si="57"/>
        <v>1</v>
      </c>
      <c r="DL20" s="162">
        <f t="shared" ca="1" si="58"/>
        <v>0</v>
      </c>
      <c r="DM20" s="154">
        <f ca="1">IF($K20&lt;&gt;1,IF(ISNUMBER(INDEX(Import.PLE,$K20,DM$16)),IF(INDEX(Import.PLE,$K20,DM$16)&lt;=mediçao,BM20,0),0),PLE!$AA$28*BM20)</f>
        <v>0</v>
      </c>
      <c r="DN20" s="154">
        <f ca="1">IF($K20&lt;&gt;1,IF(ISNUMBER(INDEX(Import.PLE,$K20,DN$16)),IF(INDEX(Import.PLE,$K20,DN$16)&lt;=mediçao,BN20,0),0),PLE!$AA$28*BN20)</f>
        <v>0</v>
      </c>
      <c r="DO20" s="154">
        <f ca="1">IF($K20&lt;&gt;1,IF(ISNUMBER(INDEX(Import.PLE,$K20,DO$16)),IF(INDEX(Import.PLE,$K20,DO$16)&lt;=mediçao,BO20,0),0),PLE!$AA$28*BO20)</f>
        <v>0</v>
      </c>
      <c r="DP20" s="154">
        <f ca="1">IF($K20&lt;&gt;1,IF(ISNUMBER(INDEX(Import.PLE,$K20,DP$16)),IF(INDEX(Import.PLE,$K20,DP$16)&lt;=mediçao,BP20,0),0),PLE!$AA$28*BP20)</f>
        <v>0</v>
      </c>
      <c r="DQ20" s="154">
        <f ca="1">IF($K20&lt;&gt;1,IF(ISNUMBER(INDEX(Import.PLE,$K20,DQ$16)),IF(INDEX(Import.PLE,$K20,DQ$16)&lt;=mediçao,BQ20,0),0),PLE!$AA$28*BQ20)</f>
        <v>0</v>
      </c>
      <c r="DR20" s="154">
        <f ca="1">IF($K20&lt;&gt;1,IF(ISNUMBER(INDEX(Import.PLE,$K20,DR$16)),IF(INDEX(Import.PLE,$K20,DR$16)&lt;=mediçao,BR20,0),0),PLE!$AA$28*BR20)</f>
        <v>0</v>
      </c>
      <c r="DS20" s="154">
        <f ca="1">IF($K20&lt;&gt;1,IF(ISNUMBER(INDEX(Import.PLE,$K20,DS$16)),IF(INDEX(Import.PLE,$K20,DS$16)&lt;=mediçao,BS20,0),0),PLE!$AA$28*BS20)</f>
        <v>0</v>
      </c>
      <c r="DT20" s="154">
        <f ca="1">IF($K20&lt;&gt;1,IF(ISNUMBER(INDEX(Import.PLE,$K20,DT$16)),IF(INDEX(Import.PLE,$K20,DT$16)&lt;=mediçao,BT20,0),0),PLE!$AA$28*BT20)</f>
        <v>0</v>
      </c>
      <c r="DU20" s="154">
        <f ca="1">IF($K20&lt;&gt;1,IF(ISNUMBER(INDEX(Import.PLE,$K20,DU$16)),IF(INDEX(Import.PLE,$K20,DU$16)&lt;=mediçao,BU20,0),0),PLE!$AA$28*BU20)</f>
        <v>0</v>
      </c>
      <c r="DV20" s="154">
        <f ca="1">IF($K20&lt;&gt;1,IF(ISNUMBER(INDEX(Import.PLE,$K20,DV$16)),IF(INDEX(Import.PLE,$K20,DV$16)&lt;=mediçao,BV20,0),0),PLE!$AA$28*BV20)</f>
        <v>0</v>
      </c>
      <c r="DW20" s="154">
        <f ca="1">IF($K20&lt;&gt;1,IF(ISNUMBER(INDEX(Import.PLE,$K20,DW$16)),IF(INDEX(Import.PLE,$K20,DW$16)&lt;=mediçao,BW20,0),0),PLE!$AA$28*BW20)</f>
        <v>0</v>
      </c>
      <c r="DX20" s="154">
        <f ca="1">IF($K20&lt;&gt;1,IF(ISNUMBER(INDEX(Import.PLE,$K20,DX$16)),IF(INDEX(Import.PLE,$K20,DX$16)&lt;=mediçao,BX20,0),0),PLE!$AA$28*BX20)</f>
        <v>0</v>
      </c>
      <c r="DY20" s="154">
        <f ca="1">IF($K20&lt;&gt;1,IF(ISNUMBER(INDEX(Import.PLE,$K20,DY$16)),IF(INDEX(Import.PLE,$K20,DY$16)&lt;=mediçao,BY20,0),0),PLE!$AA$28*BY20)</f>
        <v>0</v>
      </c>
      <c r="DZ20" s="154">
        <f ca="1">IF($K20&lt;&gt;1,IF(ISNUMBER(INDEX(Import.PLE,$K20,DZ$16)),IF(INDEX(Import.PLE,$K20,DZ$16)&lt;=mediçao,BZ20,0),0),PLE!$AA$28*BZ20)</f>
        <v>0</v>
      </c>
      <c r="EA20" s="154">
        <f ca="1">IF($K20&lt;&gt;1,IF(ISNUMBER(INDEX(Import.PLE,$K20,EA$16)),IF(INDEX(Import.PLE,$K20,EA$16)&lt;=mediçao,CA20,0),0),PLE!$AA$28*CA20)</f>
        <v>0</v>
      </c>
      <c r="EB20" s="154">
        <f ca="1">IF($K20&lt;&gt;1,IF(ISNUMBER(INDEX(Import.PLE,$K20,EB$16)),IF(INDEX(Import.PLE,$K20,EB$16)&lt;=mediçao,CB20,0),0),PLE!$AA$28*CB20)</f>
        <v>0</v>
      </c>
      <c r="EC20" s="154">
        <f ca="1">IF($K20&lt;&gt;1,IF(ISNUMBER(INDEX(Import.PLE,$K20,EC$16)),IF(INDEX(Import.PLE,$K20,EC$16)&lt;=mediçao,CC20,0),0),PLE!$AA$28*CC20)</f>
        <v>0</v>
      </c>
      <c r="ED20" s="154">
        <f ca="1">IF($K20&lt;&gt;1,IF(ISNUMBER(INDEX(Import.PLE,$K20,ED$16)),IF(INDEX(Import.PLE,$K20,ED$16)&lt;=mediçao,CD20,0),0),PLE!$AA$28*CD20)</f>
        <v>0</v>
      </c>
      <c r="EE20" s="154">
        <f ca="1">IF($K20&lt;&gt;1,IF(ISNUMBER(INDEX(Import.PLE,$K20,EE$16)),IF(INDEX(Import.PLE,$K20,EE$16)&lt;=mediçao,CE20,0),0),PLE!$AA$28*CE20)</f>
        <v>0</v>
      </c>
      <c r="EF20" s="154">
        <f ca="1">IF($K20&lt;&gt;1,IF(ISNUMBER(INDEX(Import.PLE,$K20,EF$16)),IF(INDEX(Import.PLE,$K20,EF$16)&lt;=mediçao,CF20,0),0),PLE!$AA$28*CF20)</f>
        <v>0</v>
      </c>
      <c r="EG20" s="154">
        <f ca="1">IF($K20&lt;&gt;1,IF(ISNUMBER(INDEX(Import.PLE,$K20,EG$16)),IF(INDEX(Import.PLE,$K20,EG$16)&lt;=mediçao,CG20,0),0),PLE!$AA$28*CG20)</f>
        <v>0</v>
      </c>
      <c r="EH20" s="154">
        <f ca="1">IF($K20&lt;&gt;1,IF(ISNUMBER(INDEX(Import.PLE,$K20,EH$16)),IF(INDEX(Import.PLE,$K20,EH$16)&lt;=mediçao,CH20,0),0),PLE!$AA$28*CH20)</f>
        <v>0</v>
      </c>
      <c r="EI20" s="154">
        <f ca="1">IF($K20&lt;&gt;1,IF(ISNUMBER(INDEX(Import.PLE,$K20,EI$16)),IF(INDEX(Import.PLE,$K20,EI$16)&lt;=mediçao,CI20,0),0),PLE!$AA$28*CI20)</f>
        <v>0</v>
      </c>
      <c r="EJ20" s="154">
        <f ca="1">IF($K20&lt;&gt;1,IF(ISNUMBER(INDEX(Import.PLE,$K20,EJ$16)),IF(INDEX(Import.PLE,$K20,EJ$16)&lt;=mediçao,CJ20,0),0),PLE!$AA$28*CJ20)</f>
        <v>0</v>
      </c>
      <c r="EK20" s="154">
        <f ca="1">IF($K20&lt;&gt;1,IF(ISNUMBER(INDEX(Import.PLE,$K20,EK$16)),IF(INDEX(Import.PLE,$K20,EK$16)&lt;=mediçao,CK20,0),0),PLE!$AA$28*CK20)</f>
        <v>0</v>
      </c>
      <c r="EL20" s="154">
        <f ca="1">IF($K20&lt;&gt;1,IF(ISNUMBER(INDEX(Import.PLE,$K20,EL$16)),IF(INDEX(Import.PLE,$K20,EL$16)&lt;=mediçao,CL20,0),0),PLE!$AA$28*CL20)</f>
        <v>0</v>
      </c>
      <c r="EM20" s="154">
        <f ca="1">IF($K20&lt;&gt;1,IF(ISNUMBER(INDEX(Import.PLE,$K20,EM$16)),IF(INDEX(Import.PLE,$K20,EM$16)&lt;=mediçao,CM20,0),0),PLE!$AA$28*CM20)</f>
        <v>0</v>
      </c>
      <c r="EN20" s="154">
        <f ca="1">IF($K20&lt;&gt;1,IF(ISNUMBER(INDEX(Import.PLE,$K20,EN$16)),IF(INDEX(Import.PLE,$K20,EN$16)&lt;=mediçao,CN20,0),0),PLE!$AA$28*CN20)</f>
        <v>0</v>
      </c>
      <c r="EO20" s="154">
        <f ca="1">IF($K20&lt;&gt;1,IF(ISNUMBER(INDEX(Import.PLE,$K20,EO$16)),IF(INDEX(Import.PLE,$K20,EO$16)&lt;=mediçao,CO20,0),0),PLE!$AA$28*CO20)</f>
        <v>0</v>
      </c>
      <c r="EP20" s="154">
        <f ca="1">IF($K20&lt;&gt;1,IF(ISNUMBER(INDEX(Import.PLE,$K20,EP$16)),IF(INDEX(Import.PLE,$K20,EP$16)&lt;=mediçao,CP20,0),0),PLE!$AA$28*CP20)</f>
        <v>0</v>
      </c>
      <c r="EQ20" s="154">
        <f ca="1">IF($K20&lt;&gt;1,IF(ISNUMBER(INDEX(Import.PLE,$K20,EQ$16)),IF(INDEX(Import.PLE,$K20,EQ$16)&lt;=mediçao,CQ20,0),0),PLE!$AA$28*CQ20)</f>
        <v>0</v>
      </c>
      <c r="ER20" s="154">
        <f ca="1">IF($K20&lt;&gt;1,IF(ISNUMBER(INDEX(Import.PLE,$K20,ER$16)),IF(INDEX(Import.PLE,$K20,ER$16)&lt;=mediçao,CR20,0),0),PLE!$AA$28*CR20)</f>
        <v>0</v>
      </c>
      <c r="ES20" s="154">
        <f ca="1">IF($K20&lt;&gt;1,IF(ISNUMBER(INDEX(Import.PLE,$K20,ES$16)),IF(INDEX(Import.PLE,$K20,ES$16)&lt;=mediçao,CS20,0),0),PLE!$AA$28*CS20)</f>
        <v>0</v>
      </c>
      <c r="ET20" s="154">
        <f ca="1">IF($K20&lt;&gt;1,IF(ISNUMBER(INDEX(Import.PLE,$K20,ET$16)),IF(INDEX(Import.PLE,$K20,ET$16)&lt;=mediçao,CT20,0),0),PLE!$AA$28*CT20)</f>
        <v>0</v>
      </c>
      <c r="EU20" s="154">
        <f ca="1">IF($K20&lt;&gt;1,IF(ISNUMBER(INDEX(Import.PLE,$K20,EU$16)),IF(INDEX(Import.PLE,$K20,EU$16)&lt;=mediçao,CU20,0),0),PLE!$AA$28*CU20)</f>
        <v>0</v>
      </c>
      <c r="EV20" s="154">
        <f ca="1">IF($K20&lt;&gt;1,IF(ISNUMBER(INDEX(Import.PLE,$K20,EV$16)),IF(INDEX(Import.PLE,$K20,EV$16)&lt;=mediçao,CV20,0),0),PLE!$AA$28*CV20)</f>
        <v>0</v>
      </c>
      <c r="EW20" s="154">
        <f ca="1">IF($K20&lt;&gt;1,IF(ISNUMBER(INDEX(Import.PLE,$K20,EW$16)),IF(INDEX(Import.PLE,$K20,EW$16)&lt;=mediçao,CW20,0),0),PLE!$AA$28*CW20)</f>
        <v>0</v>
      </c>
      <c r="EX20" s="154">
        <f ca="1">IF($K20&lt;&gt;1,IF(ISNUMBER(INDEX(Import.PLE,$K20,EX$16)),IF(INDEX(Import.PLE,$K20,EX$16)&lt;=mediçao,CX20,0),0),PLE!$AA$28*CX20)</f>
        <v>0</v>
      </c>
      <c r="EY20" s="154">
        <f ca="1">IF($K20&lt;&gt;1,IF(ISNUMBER(INDEX(Import.PLE,$K20,EY$16)),IF(INDEX(Import.PLE,$K20,EY$16)&lt;=mediçao,CY20,0),0),PLE!$AA$28*CY20)</f>
        <v>0</v>
      </c>
      <c r="EZ20" s="154">
        <f ca="1">IF($K20&lt;&gt;1,IF(ISNUMBER(INDEX(Import.PLE,$K20,EZ$16)),IF(INDEX(Import.PLE,$K20,EZ$16)&lt;=mediçao,CZ20,0),0),PLE!$AA$28*CZ20)</f>
        <v>0</v>
      </c>
      <c r="FA20" s="154">
        <f ca="1">IF($K20&lt;&gt;1,IF(ISNUMBER(INDEX(Import.PLE,$K20,FA$16)),IF(INDEX(Import.PLE,$K20,FA$16)&lt;=mediçao,DA20,0),0),PLE!$AA$28*DA20)</f>
        <v>0</v>
      </c>
      <c r="FB20" s="154">
        <f ca="1">IF($K20&lt;&gt;1,IF(ISNUMBER(INDEX(Import.PLE,$K20,FB$16)),IF(INDEX(Import.PLE,$K20,FB$16)&lt;=mediçao,DB20,0),0),PLE!$AA$28*DB20)</f>
        <v>0</v>
      </c>
      <c r="FC20" s="154">
        <f ca="1">IF($K20&lt;&gt;1,IF(ISNUMBER(INDEX(Import.PLE,$K20,FC$16)),IF(INDEX(Import.PLE,$K20,FC$16)&lt;=mediçao,DC20,0),0),PLE!$AA$28*DC20)</f>
        <v>0</v>
      </c>
      <c r="FD20" s="154">
        <f ca="1">IF($K20&lt;&gt;1,IF(ISNUMBER(INDEX(Import.PLE,$K20,FD$16)),IF(INDEX(Import.PLE,$K20,FD$16)&lt;=mediçao,DD20,0),0),PLE!$AA$28*DD20)</f>
        <v>0</v>
      </c>
      <c r="FE20" s="154">
        <f ca="1">IF($K20&lt;&gt;1,IF(ISNUMBER(INDEX(Import.PLE,$K20,FE$16)),IF(INDEX(Import.PLE,$K20,FE$16)&lt;=mediçao,DE20,0),0),PLE!$AA$28*DE20)</f>
        <v>0</v>
      </c>
      <c r="FF20" s="154">
        <f ca="1">IF($K20&lt;&gt;1,IF(ISNUMBER(INDEX(Import.PLE,$K20,FF$16)),IF(INDEX(Import.PLE,$K20,FF$16)&lt;=mediçao,DF20,0),0),PLE!$AA$28*DF20)</f>
        <v>0</v>
      </c>
      <c r="FG20" s="154">
        <f ca="1">IF($K20&lt;&gt;1,IF(ISNUMBER(INDEX(Import.PLE,$K20,FG$16)),IF(INDEX(Import.PLE,$K20,FG$16)&lt;=mediçao,DG20,0),0),PLE!$AA$28*DG20)</f>
        <v>0</v>
      </c>
      <c r="FH20" s="154">
        <f ca="1">IF($K20&lt;&gt;1,IF(ISNUMBER(INDEX(Import.PLE,$K20,FH$16)),IF(INDEX(Import.PLE,$K20,FH$16)&lt;=mediçao,DH20,0),0),PLE!$AA$28*DH20)</f>
        <v>0</v>
      </c>
      <c r="FI20" s="154">
        <f ca="1">IF($K20&lt;&gt;1,IF(ISNUMBER(INDEX(Import.PLE,$K20,FI$16)),IF(INDEX(Import.PLE,$K20,FI$16)&lt;=mediçao,DI20,0),0),PLE!$AA$28*DI20)</f>
        <v>0</v>
      </c>
      <c r="FJ20" s="154">
        <f ca="1">IF($K20&lt;&gt;1,IF(ISNUMBER(INDEX(Import.PLE,$K20,FJ$16)),IF(INDEX(Import.PLE,$K20,FJ$16)&lt;=mediçao,DJ20,0),0),PLE!$AA$28*DJ20)</f>
        <v>0</v>
      </c>
    </row>
    <row r="21" spans="2:166" s="113" customFormat="1" x14ac:dyDescent="0.3">
      <c r="B21" s="153">
        <f t="shared" ca="1" si="3"/>
        <v>4</v>
      </c>
      <c r="C21" s="108" t="str">
        <f t="shared" si="4"/>
        <v>Serviço</v>
      </c>
      <c r="D21" s="210" t="s">
        <v>164</v>
      </c>
      <c r="E21" s="211" t="s">
        <v>194</v>
      </c>
      <c r="F21" s="212" t="s">
        <v>219</v>
      </c>
      <c r="G21" s="216">
        <f t="shared" si="5"/>
        <v>1</v>
      </c>
      <c r="H21" s="217">
        <f t="shared" si="6"/>
        <v>19506.82</v>
      </c>
      <c r="I21" s="218">
        <v>19506.82</v>
      </c>
      <c r="J21" s="111"/>
      <c r="K21" s="209">
        <f>deactivatedados.form1</f>
        <v>1</v>
      </c>
      <c r="L21" s="208" t="s">
        <v>239</v>
      </c>
      <c r="M21" s="112"/>
      <c r="N21" s="223">
        <v>0.35</v>
      </c>
      <c r="O21" s="223">
        <v>0.35</v>
      </c>
      <c r="P21" s="223">
        <v>0.3</v>
      </c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M21" s="154">
        <f t="shared" ca="1" si="7"/>
        <v>6827.3869999999997</v>
      </c>
      <c r="BN21" s="154">
        <f t="shared" ca="1" si="8"/>
        <v>6827.3869999999997</v>
      </c>
      <c r="BO21" s="154">
        <f t="shared" ca="1" si="9"/>
        <v>5852.0459999999994</v>
      </c>
      <c r="BP21" s="154">
        <f t="shared" si="10"/>
        <v>0</v>
      </c>
      <c r="BQ21" s="154">
        <f t="shared" si="11"/>
        <v>0</v>
      </c>
      <c r="BR21" s="154">
        <f t="shared" si="12"/>
        <v>0</v>
      </c>
      <c r="BS21" s="154">
        <f t="shared" si="13"/>
        <v>0</v>
      </c>
      <c r="BT21" s="154">
        <f t="shared" si="14"/>
        <v>0</v>
      </c>
      <c r="BU21" s="154">
        <f t="shared" si="15"/>
        <v>0</v>
      </c>
      <c r="BV21" s="154">
        <f t="shared" si="16"/>
        <v>0</v>
      </c>
      <c r="BW21" s="154">
        <f t="shared" si="17"/>
        <v>0</v>
      </c>
      <c r="BX21" s="154">
        <f t="shared" si="18"/>
        <v>0</v>
      </c>
      <c r="BY21" s="154">
        <f t="shared" si="19"/>
        <v>0</v>
      </c>
      <c r="BZ21" s="154">
        <f t="shared" si="20"/>
        <v>0</v>
      </c>
      <c r="CA21" s="154">
        <f t="shared" si="21"/>
        <v>0</v>
      </c>
      <c r="CB21" s="154">
        <f t="shared" si="22"/>
        <v>0</v>
      </c>
      <c r="CC21" s="154">
        <f t="shared" si="23"/>
        <v>0</v>
      </c>
      <c r="CD21" s="154">
        <f t="shared" si="24"/>
        <v>0</v>
      </c>
      <c r="CE21" s="154">
        <f t="shared" si="25"/>
        <v>0</v>
      </c>
      <c r="CF21" s="154">
        <f t="shared" si="26"/>
        <v>0</v>
      </c>
      <c r="CG21" s="154">
        <f t="shared" si="27"/>
        <v>0</v>
      </c>
      <c r="CH21" s="154">
        <f t="shared" si="28"/>
        <v>0</v>
      </c>
      <c r="CI21" s="154">
        <f t="shared" si="29"/>
        <v>0</v>
      </c>
      <c r="CJ21" s="154">
        <f t="shared" si="30"/>
        <v>0</v>
      </c>
      <c r="CK21" s="154">
        <f t="shared" si="31"/>
        <v>0</v>
      </c>
      <c r="CL21" s="154">
        <f t="shared" si="32"/>
        <v>0</v>
      </c>
      <c r="CM21" s="154">
        <f t="shared" si="33"/>
        <v>0</v>
      </c>
      <c r="CN21" s="154">
        <f t="shared" si="34"/>
        <v>0</v>
      </c>
      <c r="CO21" s="154">
        <f t="shared" si="35"/>
        <v>0</v>
      </c>
      <c r="CP21" s="154">
        <f t="shared" si="36"/>
        <v>0</v>
      </c>
      <c r="CQ21" s="154">
        <f t="shared" si="37"/>
        <v>0</v>
      </c>
      <c r="CR21" s="154">
        <f t="shared" si="38"/>
        <v>0</v>
      </c>
      <c r="CS21" s="154">
        <f t="shared" si="39"/>
        <v>0</v>
      </c>
      <c r="CT21" s="154">
        <f t="shared" si="40"/>
        <v>0</v>
      </c>
      <c r="CU21" s="154">
        <f t="shared" si="41"/>
        <v>0</v>
      </c>
      <c r="CV21" s="154">
        <f t="shared" si="42"/>
        <v>0</v>
      </c>
      <c r="CW21" s="154">
        <f t="shared" si="43"/>
        <v>0</v>
      </c>
      <c r="CX21" s="154">
        <f t="shared" si="44"/>
        <v>0</v>
      </c>
      <c r="CY21" s="154">
        <f t="shared" si="45"/>
        <v>0</v>
      </c>
      <c r="CZ21" s="154">
        <f t="shared" si="46"/>
        <v>0</v>
      </c>
      <c r="DA21" s="154">
        <f t="shared" si="47"/>
        <v>0</v>
      </c>
      <c r="DB21" s="154">
        <f t="shared" si="48"/>
        <v>0</v>
      </c>
      <c r="DC21" s="154">
        <f t="shared" si="49"/>
        <v>0</v>
      </c>
      <c r="DD21" s="154">
        <f t="shared" si="50"/>
        <v>0</v>
      </c>
      <c r="DE21" s="154">
        <f t="shared" si="51"/>
        <v>0</v>
      </c>
      <c r="DF21" s="154">
        <f t="shared" si="52"/>
        <v>0</v>
      </c>
      <c r="DG21" s="154">
        <f t="shared" si="53"/>
        <v>0</v>
      </c>
      <c r="DH21" s="154">
        <f t="shared" si="54"/>
        <v>0</v>
      </c>
      <c r="DI21" s="154">
        <f t="shared" si="55"/>
        <v>0</v>
      </c>
      <c r="DJ21" s="154">
        <f t="shared" si="56"/>
        <v>0</v>
      </c>
      <c r="DK21" s="162" t="str">
        <f t="shared" si="57"/>
        <v>1</v>
      </c>
      <c r="DL21" s="162">
        <f t="shared" ca="1" si="58"/>
        <v>0</v>
      </c>
      <c r="DM21" s="154">
        <f ca="1">IF($K21&lt;&gt;1,IF(ISNUMBER(INDEX(Import.PLE,$K21,DM$16)),IF(INDEX(Import.PLE,$K21,DM$16)&lt;=mediçao,BM21,0),0),PLE!$AA$28*BM21)</f>
        <v>0</v>
      </c>
      <c r="DN21" s="154">
        <f ca="1">IF($K21&lt;&gt;1,IF(ISNUMBER(INDEX(Import.PLE,$K21,DN$16)),IF(INDEX(Import.PLE,$K21,DN$16)&lt;=mediçao,BN21,0),0),PLE!$AA$28*BN21)</f>
        <v>0</v>
      </c>
      <c r="DO21" s="154">
        <f ca="1">IF($K21&lt;&gt;1,IF(ISNUMBER(INDEX(Import.PLE,$K21,DO$16)),IF(INDEX(Import.PLE,$K21,DO$16)&lt;=mediçao,BO21,0),0),PLE!$AA$28*BO21)</f>
        <v>0</v>
      </c>
      <c r="DP21" s="154">
        <f ca="1">IF($K21&lt;&gt;1,IF(ISNUMBER(INDEX(Import.PLE,$K21,DP$16)),IF(INDEX(Import.PLE,$K21,DP$16)&lt;=mediçao,BP21,0),0),PLE!$AA$28*BP21)</f>
        <v>0</v>
      </c>
      <c r="DQ21" s="154">
        <f ca="1">IF($K21&lt;&gt;1,IF(ISNUMBER(INDEX(Import.PLE,$K21,DQ$16)),IF(INDEX(Import.PLE,$K21,DQ$16)&lt;=mediçao,BQ21,0),0),PLE!$AA$28*BQ21)</f>
        <v>0</v>
      </c>
      <c r="DR21" s="154">
        <f ca="1">IF($K21&lt;&gt;1,IF(ISNUMBER(INDEX(Import.PLE,$K21,DR$16)),IF(INDEX(Import.PLE,$K21,DR$16)&lt;=mediçao,BR21,0),0),PLE!$AA$28*BR21)</f>
        <v>0</v>
      </c>
      <c r="DS21" s="154">
        <f ca="1">IF($K21&lt;&gt;1,IF(ISNUMBER(INDEX(Import.PLE,$K21,DS$16)),IF(INDEX(Import.PLE,$K21,DS$16)&lt;=mediçao,BS21,0),0),PLE!$AA$28*BS21)</f>
        <v>0</v>
      </c>
      <c r="DT21" s="154">
        <f ca="1">IF($K21&lt;&gt;1,IF(ISNUMBER(INDEX(Import.PLE,$K21,DT$16)),IF(INDEX(Import.PLE,$K21,DT$16)&lt;=mediçao,BT21,0),0),PLE!$AA$28*BT21)</f>
        <v>0</v>
      </c>
      <c r="DU21" s="154">
        <f ca="1">IF($K21&lt;&gt;1,IF(ISNUMBER(INDEX(Import.PLE,$K21,DU$16)),IF(INDEX(Import.PLE,$K21,DU$16)&lt;=mediçao,BU21,0),0),PLE!$AA$28*BU21)</f>
        <v>0</v>
      </c>
      <c r="DV21" s="154">
        <f ca="1">IF($K21&lt;&gt;1,IF(ISNUMBER(INDEX(Import.PLE,$K21,DV$16)),IF(INDEX(Import.PLE,$K21,DV$16)&lt;=mediçao,BV21,0),0),PLE!$AA$28*BV21)</f>
        <v>0</v>
      </c>
      <c r="DW21" s="154">
        <f ca="1">IF($K21&lt;&gt;1,IF(ISNUMBER(INDEX(Import.PLE,$K21,DW$16)),IF(INDEX(Import.PLE,$K21,DW$16)&lt;=mediçao,BW21,0),0),PLE!$AA$28*BW21)</f>
        <v>0</v>
      </c>
      <c r="DX21" s="154">
        <f ca="1">IF($K21&lt;&gt;1,IF(ISNUMBER(INDEX(Import.PLE,$K21,DX$16)),IF(INDEX(Import.PLE,$K21,DX$16)&lt;=mediçao,BX21,0),0),PLE!$AA$28*BX21)</f>
        <v>0</v>
      </c>
      <c r="DY21" s="154">
        <f ca="1">IF($K21&lt;&gt;1,IF(ISNUMBER(INDEX(Import.PLE,$K21,DY$16)),IF(INDEX(Import.PLE,$K21,DY$16)&lt;=mediçao,BY21,0),0),PLE!$AA$28*BY21)</f>
        <v>0</v>
      </c>
      <c r="DZ21" s="154">
        <f ca="1">IF($K21&lt;&gt;1,IF(ISNUMBER(INDEX(Import.PLE,$K21,DZ$16)),IF(INDEX(Import.PLE,$K21,DZ$16)&lt;=mediçao,BZ21,0),0),PLE!$AA$28*BZ21)</f>
        <v>0</v>
      </c>
      <c r="EA21" s="154">
        <f ca="1">IF($K21&lt;&gt;1,IF(ISNUMBER(INDEX(Import.PLE,$K21,EA$16)),IF(INDEX(Import.PLE,$K21,EA$16)&lt;=mediçao,CA21,0),0),PLE!$AA$28*CA21)</f>
        <v>0</v>
      </c>
      <c r="EB21" s="154">
        <f ca="1">IF($K21&lt;&gt;1,IF(ISNUMBER(INDEX(Import.PLE,$K21,EB$16)),IF(INDEX(Import.PLE,$K21,EB$16)&lt;=mediçao,CB21,0),0),PLE!$AA$28*CB21)</f>
        <v>0</v>
      </c>
      <c r="EC21" s="154">
        <f ca="1">IF($K21&lt;&gt;1,IF(ISNUMBER(INDEX(Import.PLE,$K21,EC$16)),IF(INDEX(Import.PLE,$K21,EC$16)&lt;=mediçao,CC21,0),0),PLE!$AA$28*CC21)</f>
        <v>0</v>
      </c>
      <c r="ED21" s="154">
        <f ca="1">IF($K21&lt;&gt;1,IF(ISNUMBER(INDEX(Import.PLE,$K21,ED$16)),IF(INDEX(Import.PLE,$K21,ED$16)&lt;=mediçao,CD21,0),0),PLE!$AA$28*CD21)</f>
        <v>0</v>
      </c>
      <c r="EE21" s="154">
        <f ca="1">IF($K21&lt;&gt;1,IF(ISNUMBER(INDEX(Import.PLE,$K21,EE$16)),IF(INDEX(Import.PLE,$K21,EE$16)&lt;=mediçao,CE21,0),0),PLE!$AA$28*CE21)</f>
        <v>0</v>
      </c>
      <c r="EF21" s="154">
        <f ca="1">IF($K21&lt;&gt;1,IF(ISNUMBER(INDEX(Import.PLE,$K21,EF$16)),IF(INDEX(Import.PLE,$K21,EF$16)&lt;=mediçao,CF21,0),0),PLE!$AA$28*CF21)</f>
        <v>0</v>
      </c>
      <c r="EG21" s="154">
        <f ca="1">IF($K21&lt;&gt;1,IF(ISNUMBER(INDEX(Import.PLE,$K21,EG$16)),IF(INDEX(Import.PLE,$K21,EG$16)&lt;=mediçao,CG21,0),0),PLE!$AA$28*CG21)</f>
        <v>0</v>
      </c>
      <c r="EH21" s="154">
        <f ca="1">IF($K21&lt;&gt;1,IF(ISNUMBER(INDEX(Import.PLE,$K21,EH$16)),IF(INDEX(Import.PLE,$K21,EH$16)&lt;=mediçao,CH21,0),0),PLE!$AA$28*CH21)</f>
        <v>0</v>
      </c>
      <c r="EI21" s="154">
        <f ca="1">IF($K21&lt;&gt;1,IF(ISNUMBER(INDEX(Import.PLE,$K21,EI$16)),IF(INDEX(Import.PLE,$K21,EI$16)&lt;=mediçao,CI21,0),0),PLE!$AA$28*CI21)</f>
        <v>0</v>
      </c>
      <c r="EJ21" s="154">
        <f ca="1">IF($K21&lt;&gt;1,IF(ISNUMBER(INDEX(Import.PLE,$K21,EJ$16)),IF(INDEX(Import.PLE,$K21,EJ$16)&lt;=mediçao,CJ21,0),0),PLE!$AA$28*CJ21)</f>
        <v>0</v>
      </c>
      <c r="EK21" s="154">
        <f ca="1">IF($K21&lt;&gt;1,IF(ISNUMBER(INDEX(Import.PLE,$K21,EK$16)),IF(INDEX(Import.PLE,$K21,EK$16)&lt;=mediçao,CK21,0),0),PLE!$AA$28*CK21)</f>
        <v>0</v>
      </c>
      <c r="EL21" s="154">
        <f ca="1">IF($K21&lt;&gt;1,IF(ISNUMBER(INDEX(Import.PLE,$K21,EL$16)),IF(INDEX(Import.PLE,$K21,EL$16)&lt;=mediçao,CL21,0),0),PLE!$AA$28*CL21)</f>
        <v>0</v>
      </c>
      <c r="EM21" s="154">
        <f ca="1">IF($K21&lt;&gt;1,IF(ISNUMBER(INDEX(Import.PLE,$K21,EM$16)),IF(INDEX(Import.PLE,$K21,EM$16)&lt;=mediçao,CM21,0),0),PLE!$AA$28*CM21)</f>
        <v>0</v>
      </c>
      <c r="EN21" s="154">
        <f ca="1">IF($K21&lt;&gt;1,IF(ISNUMBER(INDEX(Import.PLE,$K21,EN$16)),IF(INDEX(Import.PLE,$K21,EN$16)&lt;=mediçao,CN21,0),0),PLE!$AA$28*CN21)</f>
        <v>0</v>
      </c>
      <c r="EO21" s="154">
        <f ca="1">IF($K21&lt;&gt;1,IF(ISNUMBER(INDEX(Import.PLE,$K21,EO$16)),IF(INDEX(Import.PLE,$K21,EO$16)&lt;=mediçao,CO21,0),0),PLE!$AA$28*CO21)</f>
        <v>0</v>
      </c>
      <c r="EP21" s="154">
        <f ca="1">IF($K21&lt;&gt;1,IF(ISNUMBER(INDEX(Import.PLE,$K21,EP$16)),IF(INDEX(Import.PLE,$K21,EP$16)&lt;=mediçao,CP21,0),0),PLE!$AA$28*CP21)</f>
        <v>0</v>
      </c>
      <c r="EQ21" s="154">
        <f ca="1">IF($K21&lt;&gt;1,IF(ISNUMBER(INDEX(Import.PLE,$K21,EQ$16)),IF(INDEX(Import.PLE,$K21,EQ$16)&lt;=mediçao,CQ21,0),0),PLE!$AA$28*CQ21)</f>
        <v>0</v>
      </c>
      <c r="ER21" s="154">
        <f ca="1">IF($K21&lt;&gt;1,IF(ISNUMBER(INDEX(Import.PLE,$K21,ER$16)),IF(INDEX(Import.PLE,$K21,ER$16)&lt;=mediçao,CR21,0),0),PLE!$AA$28*CR21)</f>
        <v>0</v>
      </c>
      <c r="ES21" s="154">
        <f ca="1">IF($K21&lt;&gt;1,IF(ISNUMBER(INDEX(Import.PLE,$K21,ES$16)),IF(INDEX(Import.PLE,$K21,ES$16)&lt;=mediçao,CS21,0),0),PLE!$AA$28*CS21)</f>
        <v>0</v>
      </c>
      <c r="ET21" s="154">
        <f ca="1">IF($K21&lt;&gt;1,IF(ISNUMBER(INDEX(Import.PLE,$K21,ET$16)),IF(INDEX(Import.PLE,$K21,ET$16)&lt;=mediçao,CT21,0),0),PLE!$AA$28*CT21)</f>
        <v>0</v>
      </c>
      <c r="EU21" s="154">
        <f ca="1">IF($K21&lt;&gt;1,IF(ISNUMBER(INDEX(Import.PLE,$K21,EU$16)),IF(INDEX(Import.PLE,$K21,EU$16)&lt;=mediçao,CU21,0),0),PLE!$AA$28*CU21)</f>
        <v>0</v>
      </c>
      <c r="EV21" s="154">
        <f ca="1">IF($K21&lt;&gt;1,IF(ISNUMBER(INDEX(Import.PLE,$K21,EV$16)),IF(INDEX(Import.PLE,$K21,EV$16)&lt;=mediçao,CV21,0),0),PLE!$AA$28*CV21)</f>
        <v>0</v>
      </c>
      <c r="EW21" s="154">
        <f ca="1">IF($K21&lt;&gt;1,IF(ISNUMBER(INDEX(Import.PLE,$K21,EW$16)),IF(INDEX(Import.PLE,$K21,EW$16)&lt;=mediçao,CW21,0),0),PLE!$AA$28*CW21)</f>
        <v>0</v>
      </c>
      <c r="EX21" s="154">
        <f ca="1">IF($K21&lt;&gt;1,IF(ISNUMBER(INDEX(Import.PLE,$K21,EX$16)),IF(INDEX(Import.PLE,$K21,EX$16)&lt;=mediçao,CX21,0),0),PLE!$AA$28*CX21)</f>
        <v>0</v>
      </c>
      <c r="EY21" s="154">
        <f ca="1">IF($K21&lt;&gt;1,IF(ISNUMBER(INDEX(Import.PLE,$K21,EY$16)),IF(INDEX(Import.PLE,$K21,EY$16)&lt;=mediçao,CY21,0),0),PLE!$AA$28*CY21)</f>
        <v>0</v>
      </c>
      <c r="EZ21" s="154">
        <f ca="1">IF($K21&lt;&gt;1,IF(ISNUMBER(INDEX(Import.PLE,$K21,EZ$16)),IF(INDEX(Import.PLE,$K21,EZ$16)&lt;=mediçao,CZ21,0),0),PLE!$AA$28*CZ21)</f>
        <v>0</v>
      </c>
      <c r="FA21" s="154">
        <f ca="1">IF($K21&lt;&gt;1,IF(ISNUMBER(INDEX(Import.PLE,$K21,FA$16)),IF(INDEX(Import.PLE,$K21,FA$16)&lt;=mediçao,DA21,0),0),PLE!$AA$28*DA21)</f>
        <v>0</v>
      </c>
      <c r="FB21" s="154">
        <f ca="1">IF($K21&lt;&gt;1,IF(ISNUMBER(INDEX(Import.PLE,$K21,FB$16)),IF(INDEX(Import.PLE,$K21,FB$16)&lt;=mediçao,DB21,0),0),PLE!$AA$28*DB21)</f>
        <v>0</v>
      </c>
      <c r="FC21" s="154">
        <f ca="1">IF($K21&lt;&gt;1,IF(ISNUMBER(INDEX(Import.PLE,$K21,FC$16)),IF(INDEX(Import.PLE,$K21,FC$16)&lt;=mediçao,DC21,0),0),PLE!$AA$28*DC21)</f>
        <v>0</v>
      </c>
      <c r="FD21" s="154">
        <f ca="1">IF($K21&lt;&gt;1,IF(ISNUMBER(INDEX(Import.PLE,$K21,FD$16)),IF(INDEX(Import.PLE,$K21,FD$16)&lt;=mediçao,DD21,0),0),PLE!$AA$28*DD21)</f>
        <v>0</v>
      </c>
      <c r="FE21" s="154">
        <f ca="1">IF($K21&lt;&gt;1,IF(ISNUMBER(INDEX(Import.PLE,$K21,FE$16)),IF(INDEX(Import.PLE,$K21,FE$16)&lt;=mediçao,DE21,0),0),PLE!$AA$28*DE21)</f>
        <v>0</v>
      </c>
      <c r="FF21" s="154">
        <f ca="1">IF($K21&lt;&gt;1,IF(ISNUMBER(INDEX(Import.PLE,$K21,FF$16)),IF(INDEX(Import.PLE,$K21,FF$16)&lt;=mediçao,DF21,0),0),PLE!$AA$28*DF21)</f>
        <v>0</v>
      </c>
      <c r="FG21" s="154">
        <f ca="1">IF($K21&lt;&gt;1,IF(ISNUMBER(INDEX(Import.PLE,$K21,FG$16)),IF(INDEX(Import.PLE,$K21,FG$16)&lt;=mediçao,DG21,0),0),PLE!$AA$28*DG21)</f>
        <v>0</v>
      </c>
      <c r="FH21" s="154">
        <f ca="1">IF($K21&lt;&gt;1,IF(ISNUMBER(INDEX(Import.PLE,$K21,FH$16)),IF(INDEX(Import.PLE,$K21,FH$16)&lt;=mediçao,DH21,0),0),PLE!$AA$28*DH21)</f>
        <v>0</v>
      </c>
      <c r="FI21" s="154">
        <f ca="1">IF($K21&lt;&gt;1,IF(ISNUMBER(INDEX(Import.PLE,$K21,FI$16)),IF(INDEX(Import.PLE,$K21,FI$16)&lt;=mediçao,DI21,0),0),PLE!$AA$28*DI21)</f>
        <v>0</v>
      </c>
      <c r="FJ21" s="154">
        <f ca="1">IF($K21&lt;&gt;1,IF(ISNUMBER(INDEX(Import.PLE,$K21,FJ$16)),IF(INDEX(Import.PLE,$K21,FJ$16)&lt;=mediçao,DJ21,0),0),PLE!$AA$28*DJ21)</f>
        <v>0</v>
      </c>
    </row>
    <row r="22" spans="2:166" s="113" customFormat="1" x14ac:dyDescent="0.3">
      <c r="B22" s="153">
        <f t="shared" ca="1" si="3"/>
        <v>5</v>
      </c>
      <c r="C22" s="108" t="str">
        <f t="shared" si="4"/>
        <v>Serviço</v>
      </c>
      <c r="D22" s="177" t="s">
        <v>165</v>
      </c>
      <c r="E22" s="211" t="s">
        <v>195</v>
      </c>
      <c r="F22" s="212" t="s">
        <v>220</v>
      </c>
      <c r="G22" s="216">
        <f t="shared" si="5"/>
        <v>4.5</v>
      </c>
      <c r="H22" s="217">
        <f t="shared" si="6"/>
        <v>624.38</v>
      </c>
      <c r="I22" s="218">
        <v>2809.71</v>
      </c>
      <c r="J22" s="111"/>
      <c r="K22" s="209">
        <f>deactivatedados.form1</f>
        <v>3</v>
      </c>
      <c r="L22" s="208" t="s">
        <v>240</v>
      </c>
      <c r="M22" s="112"/>
      <c r="N22" s="223">
        <v>4.5</v>
      </c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M22" s="154">
        <f t="shared" ca="1" si="7"/>
        <v>2809.71</v>
      </c>
      <c r="BN22" s="154">
        <f t="shared" ca="1" si="8"/>
        <v>0</v>
      </c>
      <c r="BO22" s="154">
        <f t="shared" ca="1" si="9"/>
        <v>0</v>
      </c>
      <c r="BP22" s="154">
        <f t="shared" si="10"/>
        <v>0</v>
      </c>
      <c r="BQ22" s="154">
        <f t="shared" si="11"/>
        <v>0</v>
      </c>
      <c r="BR22" s="154">
        <f t="shared" si="12"/>
        <v>0</v>
      </c>
      <c r="BS22" s="154">
        <f t="shared" si="13"/>
        <v>0</v>
      </c>
      <c r="BT22" s="154">
        <f t="shared" si="14"/>
        <v>0</v>
      </c>
      <c r="BU22" s="154">
        <f t="shared" si="15"/>
        <v>0</v>
      </c>
      <c r="BV22" s="154">
        <f t="shared" si="16"/>
        <v>0</v>
      </c>
      <c r="BW22" s="154">
        <f t="shared" si="17"/>
        <v>0</v>
      </c>
      <c r="BX22" s="154">
        <f t="shared" si="18"/>
        <v>0</v>
      </c>
      <c r="BY22" s="154">
        <f t="shared" si="19"/>
        <v>0</v>
      </c>
      <c r="BZ22" s="154">
        <f t="shared" si="20"/>
        <v>0</v>
      </c>
      <c r="CA22" s="154">
        <f t="shared" si="21"/>
        <v>0</v>
      </c>
      <c r="CB22" s="154">
        <f t="shared" si="22"/>
        <v>0</v>
      </c>
      <c r="CC22" s="154">
        <f t="shared" si="23"/>
        <v>0</v>
      </c>
      <c r="CD22" s="154">
        <f t="shared" si="24"/>
        <v>0</v>
      </c>
      <c r="CE22" s="154">
        <f t="shared" si="25"/>
        <v>0</v>
      </c>
      <c r="CF22" s="154">
        <f t="shared" si="26"/>
        <v>0</v>
      </c>
      <c r="CG22" s="154">
        <f t="shared" si="27"/>
        <v>0</v>
      </c>
      <c r="CH22" s="154">
        <f t="shared" si="28"/>
        <v>0</v>
      </c>
      <c r="CI22" s="154">
        <f t="shared" si="29"/>
        <v>0</v>
      </c>
      <c r="CJ22" s="154">
        <f t="shared" si="30"/>
        <v>0</v>
      </c>
      <c r="CK22" s="154">
        <f t="shared" si="31"/>
        <v>0</v>
      </c>
      <c r="CL22" s="154">
        <f t="shared" si="32"/>
        <v>0</v>
      </c>
      <c r="CM22" s="154">
        <f t="shared" si="33"/>
        <v>0</v>
      </c>
      <c r="CN22" s="154">
        <f t="shared" si="34"/>
        <v>0</v>
      </c>
      <c r="CO22" s="154">
        <f t="shared" si="35"/>
        <v>0</v>
      </c>
      <c r="CP22" s="154">
        <f t="shared" si="36"/>
        <v>0</v>
      </c>
      <c r="CQ22" s="154">
        <f t="shared" si="37"/>
        <v>0</v>
      </c>
      <c r="CR22" s="154">
        <f t="shared" si="38"/>
        <v>0</v>
      </c>
      <c r="CS22" s="154">
        <f t="shared" si="39"/>
        <v>0</v>
      </c>
      <c r="CT22" s="154">
        <f t="shared" si="40"/>
        <v>0</v>
      </c>
      <c r="CU22" s="154">
        <f t="shared" si="41"/>
        <v>0</v>
      </c>
      <c r="CV22" s="154">
        <f t="shared" si="42"/>
        <v>0</v>
      </c>
      <c r="CW22" s="154">
        <f t="shared" si="43"/>
        <v>0</v>
      </c>
      <c r="CX22" s="154">
        <f t="shared" si="44"/>
        <v>0</v>
      </c>
      <c r="CY22" s="154">
        <f t="shared" si="45"/>
        <v>0</v>
      </c>
      <c r="CZ22" s="154">
        <f t="shared" si="46"/>
        <v>0</v>
      </c>
      <c r="DA22" s="154">
        <f t="shared" si="47"/>
        <v>0</v>
      </c>
      <c r="DB22" s="154">
        <f t="shared" si="48"/>
        <v>0</v>
      </c>
      <c r="DC22" s="154">
        <f t="shared" si="49"/>
        <v>0</v>
      </c>
      <c r="DD22" s="154">
        <f t="shared" si="50"/>
        <v>0</v>
      </c>
      <c r="DE22" s="154">
        <f t="shared" si="51"/>
        <v>0</v>
      </c>
      <c r="DF22" s="154">
        <f t="shared" si="52"/>
        <v>0</v>
      </c>
      <c r="DG22" s="154">
        <f t="shared" si="53"/>
        <v>0</v>
      </c>
      <c r="DH22" s="154">
        <f t="shared" si="54"/>
        <v>0</v>
      </c>
      <c r="DI22" s="154">
        <f t="shared" si="55"/>
        <v>0</v>
      </c>
      <c r="DJ22" s="154">
        <f t="shared" si="56"/>
        <v>0</v>
      </c>
      <c r="DK22" s="162" t="str">
        <f t="shared" si="57"/>
        <v>1</v>
      </c>
      <c r="DL22" s="162">
        <f t="shared" ca="1" si="58"/>
        <v>0</v>
      </c>
      <c r="DM22" s="154">
        <f ca="1">IF($K22&lt;&gt;1,IF(ISNUMBER(INDEX(Import.PLE,$K22,DM$16)),IF(INDEX(Import.PLE,$K22,DM$16)&lt;=mediçao,BM22,0),0),PLE!$AA$28*BM22)</f>
        <v>0</v>
      </c>
      <c r="DN22" s="154">
        <f ca="1">IF($K22&lt;&gt;1,IF(ISNUMBER(INDEX(Import.PLE,$K22,DN$16)),IF(INDEX(Import.PLE,$K22,DN$16)&lt;=mediçao,BN22,0),0),PLE!$AA$28*BN22)</f>
        <v>0</v>
      </c>
      <c r="DO22" s="154">
        <f ca="1">IF($K22&lt;&gt;1,IF(ISNUMBER(INDEX(Import.PLE,$K22,DO$16)),IF(INDEX(Import.PLE,$K22,DO$16)&lt;=mediçao,BO22,0),0),PLE!$AA$28*BO22)</f>
        <v>0</v>
      </c>
      <c r="DP22" s="154">
        <f ca="1">IF($K22&lt;&gt;1,IF(ISNUMBER(INDEX(Import.PLE,$K22,DP$16)),IF(INDEX(Import.PLE,$K22,DP$16)&lt;=mediçao,BP22,0),0),PLE!$AA$28*BP22)</f>
        <v>0</v>
      </c>
      <c r="DQ22" s="154">
        <f ca="1">IF($K22&lt;&gt;1,IF(ISNUMBER(INDEX(Import.PLE,$K22,DQ$16)),IF(INDEX(Import.PLE,$K22,DQ$16)&lt;=mediçao,BQ22,0),0),PLE!$AA$28*BQ22)</f>
        <v>0</v>
      </c>
      <c r="DR22" s="154">
        <f ca="1">IF($K22&lt;&gt;1,IF(ISNUMBER(INDEX(Import.PLE,$K22,DR$16)),IF(INDEX(Import.PLE,$K22,DR$16)&lt;=mediçao,BR22,0),0),PLE!$AA$28*BR22)</f>
        <v>0</v>
      </c>
      <c r="DS22" s="154">
        <f ca="1">IF($K22&lt;&gt;1,IF(ISNUMBER(INDEX(Import.PLE,$K22,DS$16)),IF(INDEX(Import.PLE,$K22,DS$16)&lt;=mediçao,BS22,0),0),PLE!$AA$28*BS22)</f>
        <v>0</v>
      </c>
      <c r="DT22" s="154">
        <f ca="1">IF($K22&lt;&gt;1,IF(ISNUMBER(INDEX(Import.PLE,$K22,DT$16)),IF(INDEX(Import.PLE,$K22,DT$16)&lt;=mediçao,BT22,0),0),PLE!$AA$28*BT22)</f>
        <v>0</v>
      </c>
      <c r="DU22" s="154">
        <f ca="1">IF($K22&lt;&gt;1,IF(ISNUMBER(INDEX(Import.PLE,$K22,DU$16)),IF(INDEX(Import.PLE,$K22,DU$16)&lt;=mediçao,BU22,0),0),PLE!$AA$28*BU22)</f>
        <v>0</v>
      </c>
      <c r="DV22" s="154">
        <f ca="1">IF($K22&lt;&gt;1,IF(ISNUMBER(INDEX(Import.PLE,$K22,DV$16)),IF(INDEX(Import.PLE,$K22,DV$16)&lt;=mediçao,BV22,0),0),PLE!$AA$28*BV22)</f>
        <v>0</v>
      </c>
      <c r="DW22" s="154">
        <f ca="1">IF($K22&lt;&gt;1,IF(ISNUMBER(INDEX(Import.PLE,$K22,DW$16)),IF(INDEX(Import.PLE,$K22,DW$16)&lt;=mediçao,BW22,0),0),PLE!$AA$28*BW22)</f>
        <v>0</v>
      </c>
      <c r="DX22" s="154">
        <f ca="1">IF($K22&lt;&gt;1,IF(ISNUMBER(INDEX(Import.PLE,$K22,DX$16)),IF(INDEX(Import.PLE,$K22,DX$16)&lt;=mediçao,BX22,0),0),PLE!$AA$28*BX22)</f>
        <v>0</v>
      </c>
      <c r="DY22" s="154">
        <f ca="1">IF($K22&lt;&gt;1,IF(ISNUMBER(INDEX(Import.PLE,$K22,DY$16)),IF(INDEX(Import.PLE,$K22,DY$16)&lt;=mediçao,BY22,0),0),PLE!$AA$28*BY22)</f>
        <v>0</v>
      </c>
      <c r="DZ22" s="154">
        <f ca="1">IF($K22&lt;&gt;1,IF(ISNUMBER(INDEX(Import.PLE,$K22,DZ$16)),IF(INDEX(Import.PLE,$K22,DZ$16)&lt;=mediçao,BZ22,0),0),PLE!$AA$28*BZ22)</f>
        <v>0</v>
      </c>
      <c r="EA22" s="154">
        <f ca="1">IF($K22&lt;&gt;1,IF(ISNUMBER(INDEX(Import.PLE,$K22,EA$16)),IF(INDEX(Import.PLE,$K22,EA$16)&lt;=mediçao,CA22,0),0),PLE!$AA$28*CA22)</f>
        <v>0</v>
      </c>
      <c r="EB22" s="154">
        <f ca="1">IF($K22&lt;&gt;1,IF(ISNUMBER(INDEX(Import.PLE,$K22,EB$16)),IF(INDEX(Import.PLE,$K22,EB$16)&lt;=mediçao,CB22,0),0),PLE!$AA$28*CB22)</f>
        <v>0</v>
      </c>
      <c r="EC22" s="154">
        <f ca="1">IF($K22&lt;&gt;1,IF(ISNUMBER(INDEX(Import.PLE,$K22,EC$16)),IF(INDEX(Import.PLE,$K22,EC$16)&lt;=mediçao,CC22,0),0),PLE!$AA$28*CC22)</f>
        <v>0</v>
      </c>
      <c r="ED22" s="154">
        <f ca="1">IF($K22&lt;&gt;1,IF(ISNUMBER(INDEX(Import.PLE,$K22,ED$16)),IF(INDEX(Import.PLE,$K22,ED$16)&lt;=mediçao,CD22,0),0),PLE!$AA$28*CD22)</f>
        <v>0</v>
      </c>
      <c r="EE22" s="154">
        <f ca="1">IF($K22&lt;&gt;1,IF(ISNUMBER(INDEX(Import.PLE,$K22,EE$16)),IF(INDEX(Import.PLE,$K22,EE$16)&lt;=mediçao,CE22,0),0),PLE!$AA$28*CE22)</f>
        <v>0</v>
      </c>
      <c r="EF22" s="154">
        <f ca="1">IF($K22&lt;&gt;1,IF(ISNUMBER(INDEX(Import.PLE,$K22,EF$16)),IF(INDEX(Import.PLE,$K22,EF$16)&lt;=mediçao,CF22,0),0),PLE!$AA$28*CF22)</f>
        <v>0</v>
      </c>
      <c r="EG22" s="154">
        <f ca="1">IF($K22&lt;&gt;1,IF(ISNUMBER(INDEX(Import.PLE,$K22,EG$16)),IF(INDEX(Import.PLE,$K22,EG$16)&lt;=mediçao,CG22,0),0),PLE!$AA$28*CG22)</f>
        <v>0</v>
      </c>
      <c r="EH22" s="154">
        <f ca="1">IF($K22&lt;&gt;1,IF(ISNUMBER(INDEX(Import.PLE,$K22,EH$16)),IF(INDEX(Import.PLE,$K22,EH$16)&lt;=mediçao,CH22,0),0),PLE!$AA$28*CH22)</f>
        <v>0</v>
      </c>
      <c r="EI22" s="154">
        <f ca="1">IF($K22&lt;&gt;1,IF(ISNUMBER(INDEX(Import.PLE,$K22,EI$16)),IF(INDEX(Import.PLE,$K22,EI$16)&lt;=mediçao,CI22,0),0),PLE!$AA$28*CI22)</f>
        <v>0</v>
      </c>
      <c r="EJ22" s="154">
        <f ca="1">IF($K22&lt;&gt;1,IF(ISNUMBER(INDEX(Import.PLE,$K22,EJ$16)),IF(INDEX(Import.PLE,$K22,EJ$16)&lt;=mediçao,CJ22,0),0),PLE!$AA$28*CJ22)</f>
        <v>0</v>
      </c>
      <c r="EK22" s="154">
        <f ca="1">IF($K22&lt;&gt;1,IF(ISNUMBER(INDEX(Import.PLE,$K22,EK$16)),IF(INDEX(Import.PLE,$K22,EK$16)&lt;=mediçao,CK22,0),0),PLE!$AA$28*CK22)</f>
        <v>0</v>
      </c>
      <c r="EL22" s="154">
        <f ca="1">IF($K22&lt;&gt;1,IF(ISNUMBER(INDEX(Import.PLE,$K22,EL$16)),IF(INDEX(Import.PLE,$K22,EL$16)&lt;=mediçao,CL22,0),0),PLE!$AA$28*CL22)</f>
        <v>0</v>
      </c>
      <c r="EM22" s="154">
        <f ca="1">IF($K22&lt;&gt;1,IF(ISNUMBER(INDEX(Import.PLE,$K22,EM$16)),IF(INDEX(Import.PLE,$K22,EM$16)&lt;=mediçao,CM22,0),0),PLE!$AA$28*CM22)</f>
        <v>0</v>
      </c>
      <c r="EN22" s="154">
        <f ca="1">IF($K22&lt;&gt;1,IF(ISNUMBER(INDEX(Import.PLE,$K22,EN$16)),IF(INDEX(Import.PLE,$K22,EN$16)&lt;=mediçao,CN22,0),0),PLE!$AA$28*CN22)</f>
        <v>0</v>
      </c>
      <c r="EO22" s="154">
        <f ca="1">IF($K22&lt;&gt;1,IF(ISNUMBER(INDEX(Import.PLE,$K22,EO$16)),IF(INDEX(Import.PLE,$K22,EO$16)&lt;=mediçao,CO22,0),0),PLE!$AA$28*CO22)</f>
        <v>0</v>
      </c>
      <c r="EP22" s="154">
        <f ca="1">IF($K22&lt;&gt;1,IF(ISNUMBER(INDEX(Import.PLE,$K22,EP$16)),IF(INDEX(Import.PLE,$K22,EP$16)&lt;=mediçao,CP22,0),0),PLE!$AA$28*CP22)</f>
        <v>0</v>
      </c>
      <c r="EQ22" s="154">
        <f ca="1">IF($K22&lt;&gt;1,IF(ISNUMBER(INDEX(Import.PLE,$K22,EQ$16)),IF(INDEX(Import.PLE,$K22,EQ$16)&lt;=mediçao,CQ22,0),0),PLE!$AA$28*CQ22)</f>
        <v>0</v>
      </c>
      <c r="ER22" s="154">
        <f ca="1">IF($K22&lt;&gt;1,IF(ISNUMBER(INDEX(Import.PLE,$K22,ER$16)),IF(INDEX(Import.PLE,$K22,ER$16)&lt;=mediçao,CR22,0),0),PLE!$AA$28*CR22)</f>
        <v>0</v>
      </c>
      <c r="ES22" s="154">
        <f ca="1">IF($K22&lt;&gt;1,IF(ISNUMBER(INDEX(Import.PLE,$K22,ES$16)),IF(INDEX(Import.PLE,$K22,ES$16)&lt;=mediçao,CS22,0),0),PLE!$AA$28*CS22)</f>
        <v>0</v>
      </c>
      <c r="ET22" s="154">
        <f ca="1">IF($K22&lt;&gt;1,IF(ISNUMBER(INDEX(Import.PLE,$K22,ET$16)),IF(INDEX(Import.PLE,$K22,ET$16)&lt;=mediçao,CT22,0),0),PLE!$AA$28*CT22)</f>
        <v>0</v>
      </c>
      <c r="EU22" s="154">
        <f ca="1">IF($K22&lt;&gt;1,IF(ISNUMBER(INDEX(Import.PLE,$K22,EU$16)),IF(INDEX(Import.PLE,$K22,EU$16)&lt;=mediçao,CU22,0),0),PLE!$AA$28*CU22)</f>
        <v>0</v>
      </c>
      <c r="EV22" s="154">
        <f ca="1">IF($K22&lt;&gt;1,IF(ISNUMBER(INDEX(Import.PLE,$K22,EV$16)),IF(INDEX(Import.PLE,$K22,EV$16)&lt;=mediçao,CV22,0),0),PLE!$AA$28*CV22)</f>
        <v>0</v>
      </c>
      <c r="EW22" s="154">
        <f ca="1">IF($K22&lt;&gt;1,IF(ISNUMBER(INDEX(Import.PLE,$K22,EW$16)),IF(INDEX(Import.PLE,$K22,EW$16)&lt;=mediçao,CW22,0),0),PLE!$AA$28*CW22)</f>
        <v>0</v>
      </c>
      <c r="EX22" s="154">
        <f ca="1">IF($K22&lt;&gt;1,IF(ISNUMBER(INDEX(Import.PLE,$K22,EX$16)),IF(INDEX(Import.PLE,$K22,EX$16)&lt;=mediçao,CX22,0),0),PLE!$AA$28*CX22)</f>
        <v>0</v>
      </c>
      <c r="EY22" s="154">
        <f ca="1">IF($K22&lt;&gt;1,IF(ISNUMBER(INDEX(Import.PLE,$K22,EY$16)),IF(INDEX(Import.PLE,$K22,EY$16)&lt;=mediçao,CY22,0),0),PLE!$AA$28*CY22)</f>
        <v>0</v>
      </c>
      <c r="EZ22" s="154">
        <f ca="1">IF($K22&lt;&gt;1,IF(ISNUMBER(INDEX(Import.PLE,$K22,EZ$16)),IF(INDEX(Import.PLE,$K22,EZ$16)&lt;=mediçao,CZ22,0),0),PLE!$AA$28*CZ22)</f>
        <v>0</v>
      </c>
      <c r="FA22" s="154">
        <f ca="1">IF($K22&lt;&gt;1,IF(ISNUMBER(INDEX(Import.PLE,$K22,FA$16)),IF(INDEX(Import.PLE,$K22,FA$16)&lt;=mediçao,DA22,0),0),PLE!$AA$28*DA22)</f>
        <v>0</v>
      </c>
      <c r="FB22" s="154">
        <f ca="1">IF($K22&lt;&gt;1,IF(ISNUMBER(INDEX(Import.PLE,$K22,FB$16)),IF(INDEX(Import.PLE,$K22,FB$16)&lt;=mediçao,DB22,0),0),PLE!$AA$28*DB22)</f>
        <v>0</v>
      </c>
      <c r="FC22" s="154">
        <f ca="1">IF($K22&lt;&gt;1,IF(ISNUMBER(INDEX(Import.PLE,$K22,FC$16)),IF(INDEX(Import.PLE,$K22,FC$16)&lt;=mediçao,DC22,0),0),PLE!$AA$28*DC22)</f>
        <v>0</v>
      </c>
      <c r="FD22" s="154">
        <f ca="1">IF($K22&lt;&gt;1,IF(ISNUMBER(INDEX(Import.PLE,$K22,FD$16)),IF(INDEX(Import.PLE,$K22,FD$16)&lt;=mediçao,DD22,0),0),PLE!$AA$28*DD22)</f>
        <v>0</v>
      </c>
      <c r="FE22" s="154">
        <f ca="1">IF($K22&lt;&gt;1,IF(ISNUMBER(INDEX(Import.PLE,$K22,FE$16)),IF(INDEX(Import.PLE,$K22,FE$16)&lt;=mediçao,DE22,0),0),PLE!$AA$28*DE22)</f>
        <v>0</v>
      </c>
      <c r="FF22" s="154">
        <f ca="1">IF($K22&lt;&gt;1,IF(ISNUMBER(INDEX(Import.PLE,$K22,FF$16)),IF(INDEX(Import.PLE,$K22,FF$16)&lt;=mediçao,DF22,0),0),PLE!$AA$28*DF22)</f>
        <v>0</v>
      </c>
      <c r="FG22" s="154">
        <f ca="1">IF($K22&lt;&gt;1,IF(ISNUMBER(INDEX(Import.PLE,$K22,FG$16)),IF(INDEX(Import.PLE,$K22,FG$16)&lt;=mediçao,DG22,0),0),PLE!$AA$28*DG22)</f>
        <v>0</v>
      </c>
      <c r="FH22" s="154">
        <f ca="1">IF($K22&lt;&gt;1,IF(ISNUMBER(INDEX(Import.PLE,$K22,FH$16)),IF(INDEX(Import.PLE,$K22,FH$16)&lt;=mediçao,DH22,0),0),PLE!$AA$28*DH22)</f>
        <v>0</v>
      </c>
      <c r="FI22" s="154">
        <f ca="1">IF($K22&lt;&gt;1,IF(ISNUMBER(INDEX(Import.PLE,$K22,FI$16)),IF(INDEX(Import.PLE,$K22,FI$16)&lt;=mediçao,DI22,0),0),PLE!$AA$28*DI22)</f>
        <v>0</v>
      </c>
      <c r="FJ22" s="154">
        <f ca="1">IF($K22&lt;&gt;1,IF(ISNUMBER(INDEX(Import.PLE,$K22,FJ$16)),IF(INDEX(Import.PLE,$K22,FJ$16)&lt;=mediçao,DJ22,0),0),PLE!$AA$28*DJ22)</f>
        <v>0</v>
      </c>
    </row>
    <row r="23" spans="2:166" s="113" customFormat="1" x14ac:dyDescent="0.3">
      <c r="B23" s="153">
        <f t="shared" ca="1" si="3"/>
        <v>6</v>
      </c>
      <c r="C23" s="108" t="str">
        <f t="shared" si="4"/>
        <v>Nível</v>
      </c>
      <c r="D23" s="177" t="s">
        <v>166</v>
      </c>
      <c r="E23" s="178" t="s">
        <v>196</v>
      </c>
      <c r="F23" s="176" t="s">
        <v>217</v>
      </c>
      <c r="G23" s="216" t="str">
        <f t="shared" si="5"/>
        <v/>
      </c>
      <c r="H23" s="217" t="str">
        <f t="shared" si="6"/>
        <v/>
      </c>
      <c r="I23" s="218">
        <v>1296256.6299999999</v>
      </c>
      <c r="J23" s="111"/>
      <c r="K23" s="209" t="str">
        <f>deactivatedados.form1</f>
        <v/>
      </c>
      <c r="L23" s="208"/>
      <c r="M23" s="112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M23" s="154">
        <f t="shared" si="7"/>
        <v>0</v>
      </c>
      <c r="BN23" s="154">
        <f t="shared" si="8"/>
        <v>0</v>
      </c>
      <c r="BO23" s="154">
        <f t="shared" si="9"/>
        <v>0</v>
      </c>
      <c r="BP23" s="154">
        <f t="shared" si="10"/>
        <v>0</v>
      </c>
      <c r="BQ23" s="154">
        <f t="shared" si="11"/>
        <v>0</v>
      </c>
      <c r="BR23" s="154">
        <f t="shared" si="12"/>
        <v>0</v>
      </c>
      <c r="BS23" s="154">
        <f t="shared" si="13"/>
        <v>0</v>
      </c>
      <c r="BT23" s="154">
        <f t="shared" si="14"/>
        <v>0</v>
      </c>
      <c r="BU23" s="154">
        <f t="shared" si="15"/>
        <v>0</v>
      </c>
      <c r="BV23" s="154">
        <f t="shared" si="16"/>
        <v>0</v>
      </c>
      <c r="BW23" s="154">
        <f t="shared" si="17"/>
        <v>0</v>
      </c>
      <c r="BX23" s="154">
        <f t="shared" si="18"/>
        <v>0</v>
      </c>
      <c r="BY23" s="154">
        <f t="shared" si="19"/>
        <v>0</v>
      </c>
      <c r="BZ23" s="154">
        <f t="shared" si="20"/>
        <v>0</v>
      </c>
      <c r="CA23" s="154">
        <f t="shared" si="21"/>
        <v>0</v>
      </c>
      <c r="CB23" s="154">
        <f t="shared" si="22"/>
        <v>0</v>
      </c>
      <c r="CC23" s="154">
        <f t="shared" si="23"/>
        <v>0</v>
      </c>
      <c r="CD23" s="154">
        <f t="shared" si="24"/>
        <v>0</v>
      </c>
      <c r="CE23" s="154">
        <f t="shared" si="25"/>
        <v>0</v>
      </c>
      <c r="CF23" s="154">
        <f t="shared" si="26"/>
        <v>0</v>
      </c>
      <c r="CG23" s="154">
        <f t="shared" si="27"/>
        <v>0</v>
      </c>
      <c r="CH23" s="154">
        <f t="shared" si="28"/>
        <v>0</v>
      </c>
      <c r="CI23" s="154">
        <f t="shared" si="29"/>
        <v>0</v>
      </c>
      <c r="CJ23" s="154">
        <f t="shared" si="30"/>
        <v>0</v>
      </c>
      <c r="CK23" s="154">
        <f t="shared" si="31"/>
        <v>0</v>
      </c>
      <c r="CL23" s="154">
        <f t="shared" si="32"/>
        <v>0</v>
      </c>
      <c r="CM23" s="154">
        <f t="shared" si="33"/>
        <v>0</v>
      </c>
      <c r="CN23" s="154">
        <f t="shared" si="34"/>
        <v>0</v>
      </c>
      <c r="CO23" s="154">
        <f t="shared" si="35"/>
        <v>0</v>
      </c>
      <c r="CP23" s="154">
        <f t="shared" si="36"/>
        <v>0</v>
      </c>
      <c r="CQ23" s="154">
        <f t="shared" si="37"/>
        <v>0</v>
      </c>
      <c r="CR23" s="154">
        <f t="shared" si="38"/>
        <v>0</v>
      </c>
      <c r="CS23" s="154">
        <f t="shared" si="39"/>
        <v>0</v>
      </c>
      <c r="CT23" s="154">
        <f t="shared" si="40"/>
        <v>0</v>
      </c>
      <c r="CU23" s="154">
        <f t="shared" si="41"/>
        <v>0</v>
      </c>
      <c r="CV23" s="154">
        <f t="shared" si="42"/>
        <v>0</v>
      </c>
      <c r="CW23" s="154">
        <f t="shared" si="43"/>
        <v>0</v>
      </c>
      <c r="CX23" s="154">
        <f t="shared" si="44"/>
        <v>0</v>
      </c>
      <c r="CY23" s="154">
        <f t="shared" si="45"/>
        <v>0</v>
      </c>
      <c r="CZ23" s="154">
        <f t="shared" si="46"/>
        <v>0</v>
      </c>
      <c r="DA23" s="154">
        <f t="shared" si="47"/>
        <v>0</v>
      </c>
      <c r="DB23" s="154">
        <f t="shared" si="48"/>
        <v>0</v>
      </c>
      <c r="DC23" s="154">
        <f t="shared" si="49"/>
        <v>0</v>
      </c>
      <c r="DD23" s="154">
        <f t="shared" si="50"/>
        <v>0</v>
      </c>
      <c r="DE23" s="154">
        <f t="shared" si="51"/>
        <v>0</v>
      </c>
      <c r="DF23" s="154">
        <f t="shared" si="52"/>
        <v>0</v>
      </c>
      <c r="DG23" s="154">
        <f t="shared" si="53"/>
        <v>0</v>
      </c>
      <c r="DH23" s="154">
        <f t="shared" si="54"/>
        <v>0</v>
      </c>
      <c r="DI23" s="154">
        <f t="shared" si="55"/>
        <v>0</v>
      </c>
      <c r="DJ23" s="154">
        <f t="shared" si="56"/>
        <v>0</v>
      </c>
      <c r="DK23" s="162" t="str">
        <f t="shared" si="57"/>
        <v>1</v>
      </c>
      <c r="DL23" s="162">
        <f t="shared" ca="1" si="58"/>
        <v>0</v>
      </c>
      <c r="DM23" s="154">
        <f ca="1">IF($K23&lt;&gt;1,IF(ISNUMBER(INDEX(Import.PLE,$K23,DM$16)),IF(INDEX(Import.PLE,$K23,DM$16)&lt;=mediçao,BM23,0),0),PLE!$AA$28*BM23)</f>
        <v>0</v>
      </c>
      <c r="DN23" s="154">
        <f ca="1">IF($K23&lt;&gt;1,IF(ISNUMBER(INDEX(Import.PLE,$K23,DN$16)),IF(INDEX(Import.PLE,$K23,DN$16)&lt;=mediçao,BN23,0),0),PLE!$AA$28*BN23)</f>
        <v>0</v>
      </c>
      <c r="DO23" s="154">
        <f ca="1">IF($K23&lt;&gt;1,IF(ISNUMBER(INDEX(Import.PLE,$K23,DO$16)),IF(INDEX(Import.PLE,$K23,DO$16)&lt;=mediçao,BO23,0),0),PLE!$AA$28*BO23)</f>
        <v>0</v>
      </c>
      <c r="DP23" s="154">
        <f ca="1">IF($K23&lt;&gt;1,IF(ISNUMBER(INDEX(Import.PLE,$K23,DP$16)),IF(INDEX(Import.PLE,$K23,DP$16)&lt;=mediçao,BP23,0),0),PLE!$AA$28*BP23)</f>
        <v>0</v>
      </c>
      <c r="DQ23" s="154">
        <f ca="1">IF($K23&lt;&gt;1,IF(ISNUMBER(INDEX(Import.PLE,$K23,DQ$16)),IF(INDEX(Import.PLE,$K23,DQ$16)&lt;=mediçao,BQ23,0),0),PLE!$AA$28*BQ23)</f>
        <v>0</v>
      </c>
      <c r="DR23" s="154">
        <f ca="1">IF($K23&lt;&gt;1,IF(ISNUMBER(INDEX(Import.PLE,$K23,DR$16)),IF(INDEX(Import.PLE,$K23,DR$16)&lt;=mediçao,BR23,0),0),PLE!$AA$28*BR23)</f>
        <v>0</v>
      </c>
      <c r="DS23" s="154">
        <f ca="1">IF($K23&lt;&gt;1,IF(ISNUMBER(INDEX(Import.PLE,$K23,DS$16)),IF(INDEX(Import.PLE,$K23,DS$16)&lt;=mediçao,BS23,0),0),PLE!$AA$28*BS23)</f>
        <v>0</v>
      </c>
      <c r="DT23" s="154">
        <f ca="1">IF($K23&lt;&gt;1,IF(ISNUMBER(INDEX(Import.PLE,$K23,DT$16)),IF(INDEX(Import.PLE,$K23,DT$16)&lt;=mediçao,BT23,0),0),PLE!$AA$28*BT23)</f>
        <v>0</v>
      </c>
      <c r="DU23" s="154">
        <f ca="1">IF($K23&lt;&gt;1,IF(ISNUMBER(INDEX(Import.PLE,$K23,DU$16)),IF(INDEX(Import.PLE,$K23,DU$16)&lt;=mediçao,BU23,0),0),PLE!$AA$28*BU23)</f>
        <v>0</v>
      </c>
      <c r="DV23" s="154">
        <f ca="1">IF($K23&lt;&gt;1,IF(ISNUMBER(INDEX(Import.PLE,$K23,DV$16)),IF(INDEX(Import.PLE,$K23,DV$16)&lt;=mediçao,BV23,0),0),PLE!$AA$28*BV23)</f>
        <v>0</v>
      </c>
      <c r="DW23" s="154">
        <f ca="1">IF($K23&lt;&gt;1,IF(ISNUMBER(INDEX(Import.PLE,$K23,DW$16)),IF(INDEX(Import.PLE,$K23,DW$16)&lt;=mediçao,BW23,0),0),PLE!$AA$28*BW23)</f>
        <v>0</v>
      </c>
      <c r="DX23" s="154">
        <f ca="1">IF($K23&lt;&gt;1,IF(ISNUMBER(INDEX(Import.PLE,$K23,DX$16)),IF(INDEX(Import.PLE,$K23,DX$16)&lt;=mediçao,BX23,0),0),PLE!$AA$28*BX23)</f>
        <v>0</v>
      </c>
      <c r="DY23" s="154">
        <f ca="1">IF($K23&lt;&gt;1,IF(ISNUMBER(INDEX(Import.PLE,$K23,DY$16)),IF(INDEX(Import.PLE,$K23,DY$16)&lt;=mediçao,BY23,0),0),PLE!$AA$28*BY23)</f>
        <v>0</v>
      </c>
      <c r="DZ23" s="154">
        <f ca="1">IF($K23&lt;&gt;1,IF(ISNUMBER(INDEX(Import.PLE,$K23,DZ$16)),IF(INDEX(Import.PLE,$K23,DZ$16)&lt;=mediçao,BZ23,0),0),PLE!$AA$28*BZ23)</f>
        <v>0</v>
      </c>
      <c r="EA23" s="154">
        <f ca="1">IF($K23&lt;&gt;1,IF(ISNUMBER(INDEX(Import.PLE,$K23,EA$16)),IF(INDEX(Import.PLE,$K23,EA$16)&lt;=mediçao,CA23,0),0),PLE!$AA$28*CA23)</f>
        <v>0</v>
      </c>
      <c r="EB23" s="154">
        <f ca="1">IF($K23&lt;&gt;1,IF(ISNUMBER(INDEX(Import.PLE,$K23,EB$16)),IF(INDEX(Import.PLE,$K23,EB$16)&lt;=mediçao,CB23,0),0),PLE!$AA$28*CB23)</f>
        <v>0</v>
      </c>
      <c r="EC23" s="154">
        <f ca="1">IF($K23&lt;&gt;1,IF(ISNUMBER(INDEX(Import.PLE,$K23,EC$16)),IF(INDEX(Import.PLE,$K23,EC$16)&lt;=mediçao,CC23,0),0),PLE!$AA$28*CC23)</f>
        <v>0</v>
      </c>
      <c r="ED23" s="154">
        <f ca="1">IF($K23&lt;&gt;1,IF(ISNUMBER(INDEX(Import.PLE,$K23,ED$16)),IF(INDEX(Import.PLE,$K23,ED$16)&lt;=mediçao,CD23,0),0),PLE!$AA$28*CD23)</f>
        <v>0</v>
      </c>
      <c r="EE23" s="154">
        <f ca="1">IF($K23&lt;&gt;1,IF(ISNUMBER(INDEX(Import.PLE,$K23,EE$16)),IF(INDEX(Import.PLE,$K23,EE$16)&lt;=mediçao,CE23,0),0),PLE!$AA$28*CE23)</f>
        <v>0</v>
      </c>
      <c r="EF23" s="154">
        <f ca="1">IF($K23&lt;&gt;1,IF(ISNUMBER(INDEX(Import.PLE,$K23,EF$16)),IF(INDEX(Import.PLE,$K23,EF$16)&lt;=mediçao,CF23,0),0),PLE!$AA$28*CF23)</f>
        <v>0</v>
      </c>
      <c r="EG23" s="154">
        <f ca="1">IF($K23&lt;&gt;1,IF(ISNUMBER(INDEX(Import.PLE,$K23,EG$16)),IF(INDEX(Import.PLE,$K23,EG$16)&lt;=mediçao,CG23,0),0),PLE!$AA$28*CG23)</f>
        <v>0</v>
      </c>
      <c r="EH23" s="154">
        <f ca="1">IF($K23&lt;&gt;1,IF(ISNUMBER(INDEX(Import.PLE,$K23,EH$16)),IF(INDEX(Import.PLE,$K23,EH$16)&lt;=mediçao,CH23,0),0),PLE!$AA$28*CH23)</f>
        <v>0</v>
      </c>
      <c r="EI23" s="154">
        <f ca="1">IF($K23&lt;&gt;1,IF(ISNUMBER(INDEX(Import.PLE,$K23,EI$16)),IF(INDEX(Import.PLE,$K23,EI$16)&lt;=mediçao,CI23,0),0),PLE!$AA$28*CI23)</f>
        <v>0</v>
      </c>
      <c r="EJ23" s="154">
        <f ca="1">IF($K23&lt;&gt;1,IF(ISNUMBER(INDEX(Import.PLE,$K23,EJ$16)),IF(INDEX(Import.PLE,$K23,EJ$16)&lt;=mediçao,CJ23,0),0),PLE!$AA$28*CJ23)</f>
        <v>0</v>
      </c>
      <c r="EK23" s="154">
        <f ca="1">IF($K23&lt;&gt;1,IF(ISNUMBER(INDEX(Import.PLE,$K23,EK$16)),IF(INDEX(Import.PLE,$K23,EK$16)&lt;=mediçao,CK23,0),0),PLE!$AA$28*CK23)</f>
        <v>0</v>
      </c>
      <c r="EL23" s="154">
        <f ca="1">IF($K23&lt;&gt;1,IF(ISNUMBER(INDEX(Import.PLE,$K23,EL$16)),IF(INDEX(Import.PLE,$K23,EL$16)&lt;=mediçao,CL23,0),0),PLE!$AA$28*CL23)</f>
        <v>0</v>
      </c>
      <c r="EM23" s="154">
        <f ca="1">IF($K23&lt;&gt;1,IF(ISNUMBER(INDEX(Import.PLE,$K23,EM$16)),IF(INDEX(Import.PLE,$K23,EM$16)&lt;=mediçao,CM23,0),0),PLE!$AA$28*CM23)</f>
        <v>0</v>
      </c>
      <c r="EN23" s="154">
        <f ca="1">IF($K23&lt;&gt;1,IF(ISNUMBER(INDEX(Import.PLE,$K23,EN$16)),IF(INDEX(Import.PLE,$K23,EN$16)&lt;=mediçao,CN23,0),0),PLE!$AA$28*CN23)</f>
        <v>0</v>
      </c>
      <c r="EO23" s="154">
        <f ca="1">IF($K23&lt;&gt;1,IF(ISNUMBER(INDEX(Import.PLE,$K23,EO$16)),IF(INDEX(Import.PLE,$K23,EO$16)&lt;=mediçao,CO23,0),0),PLE!$AA$28*CO23)</f>
        <v>0</v>
      </c>
      <c r="EP23" s="154">
        <f ca="1">IF($K23&lt;&gt;1,IF(ISNUMBER(INDEX(Import.PLE,$K23,EP$16)),IF(INDEX(Import.PLE,$K23,EP$16)&lt;=mediçao,CP23,0),0),PLE!$AA$28*CP23)</f>
        <v>0</v>
      </c>
      <c r="EQ23" s="154">
        <f ca="1">IF($K23&lt;&gt;1,IF(ISNUMBER(INDEX(Import.PLE,$K23,EQ$16)),IF(INDEX(Import.PLE,$K23,EQ$16)&lt;=mediçao,CQ23,0),0),PLE!$AA$28*CQ23)</f>
        <v>0</v>
      </c>
      <c r="ER23" s="154">
        <f ca="1">IF($K23&lt;&gt;1,IF(ISNUMBER(INDEX(Import.PLE,$K23,ER$16)),IF(INDEX(Import.PLE,$K23,ER$16)&lt;=mediçao,CR23,0),0),PLE!$AA$28*CR23)</f>
        <v>0</v>
      </c>
      <c r="ES23" s="154">
        <f ca="1">IF($K23&lt;&gt;1,IF(ISNUMBER(INDEX(Import.PLE,$K23,ES$16)),IF(INDEX(Import.PLE,$K23,ES$16)&lt;=mediçao,CS23,0),0),PLE!$AA$28*CS23)</f>
        <v>0</v>
      </c>
      <c r="ET23" s="154">
        <f ca="1">IF($K23&lt;&gt;1,IF(ISNUMBER(INDEX(Import.PLE,$K23,ET$16)),IF(INDEX(Import.PLE,$K23,ET$16)&lt;=mediçao,CT23,0),0),PLE!$AA$28*CT23)</f>
        <v>0</v>
      </c>
      <c r="EU23" s="154">
        <f ca="1">IF($K23&lt;&gt;1,IF(ISNUMBER(INDEX(Import.PLE,$K23,EU$16)),IF(INDEX(Import.PLE,$K23,EU$16)&lt;=mediçao,CU23,0),0),PLE!$AA$28*CU23)</f>
        <v>0</v>
      </c>
      <c r="EV23" s="154">
        <f ca="1">IF($K23&lt;&gt;1,IF(ISNUMBER(INDEX(Import.PLE,$K23,EV$16)),IF(INDEX(Import.PLE,$K23,EV$16)&lt;=mediçao,CV23,0),0),PLE!$AA$28*CV23)</f>
        <v>0</v>
      </c>
      <c r="EW23" s="154">
        <f ca="1">IF($K23&lt;&gt;1,IF(ISNUMBER(INDEX(Import.PLE,$K23,EW$16)),IF(INDEX(Import.PLE,$K23,EW$16)&lt;=mediçao,CW23,0),0),PLE!$AA$28*CW23)</f>
        <v>0</v>
      </c>
      <c r="EX23" s="154">
        <f ca="1">IF($K23&lt;&gt;1,IF(ISNUMBER(INDEX(Import.PLE,$K23,EX$16)),IF(INDEX(Import.PLE,$K23,EX$16)&lt;=mediçao,CX23,0),0),PLE!$AA$28*CX23)</f>
        <v>0</v>
      </c>
      <c r="EY23" s="154">
        <f ca="1">IF($K23&lt;&gt;1,IF(ISNUMBER(INDEX(Import.PLE,$K23,EY$16)),IF(INDEX(Import.PLE,$K23,EY$16)&lt;=mediçao,CY23,0),0),PLE!$AA$28*CY23)</f>
        <v>0</v>
      </c>
      <c r="EZ23" s="154">
        <f ca="1">IF($K23&lt;&gt;1,IF(ISNUMBER(INDEX(Import.PLE,$K23,EZ$16)),IF(INDEX(Import.PLE,$K23,EZ$16)&lt;=mediçao,CZ23,0),0),PLE!$AA$28*CZ23)</f>
        <v>0</v>
      </c>
      <c r="FA23" s="154">
        <f ca="1">IF($K23&lt;&gt;1,IF(ISNUMBER(INDEX(Import.PLE,$K23,FA$16)),IF(INDEX(Import.PLE,$K23,FA$16)&lt;=mediçao,DA23,0),0),PLE!$AA$28*DA23)</f>
        <v>0</v>
      </c>
      <c r="FB23" s="154">
        <f ca="1">IF($K23&lt;&gt;1,IF(ISNUMBER(INDEX(Import.PLE,$K23,FB$16)),IF(INDEX(Import.PLE,$K23,FB$16)&lt;=mediçao,DB23,0),0),PLE!$AA$28*DB23)</f>
        <v>0</v>
      </c>
      <c r="FC23" s="154">
        <f ca="1">IF($K23&lt;&gt;1,IF(ISNUMBER(INDEX(Import.PLE,$K23,FC$16)),IF(INDEX(Import.PLE,$K23,FC$16)&lt;=mediçao,DC23,0),0),PLE!$AA$28*DC23)</f>
        <v>0</v>
      </c>
      <c r="FD23" s="154">
        <f ca="1">IF($K23&lt;&gt;1,IF(ISNUMBER(INDEX(Import.PLE,$K23,FD$16)),IF(INDEX(Import.PLE,$K23,FD$16)&lt;=mediçao,DD23,0),0),PLE!$AA$28*DD23)</f>
        <v>0</v>
      </c>
      <c r="FE23" s="154">
        <f ca="1">IF($K23&lt;&gt;1,IF(ISNUMBER(INDEX(Import.PLE,$K23,FE$16)),IF(INDEX(Import.PLE,$K23,FE$16)&lt;=mediçao,DE23,0),0),PLE!$AA$28*DE23)</f>
        <v>0</v>
      </c>
      <c r="FF23" s="154">
        <f ca="1">IF($K23&lt;&gt;1,IF(ISNUMBER(INDEX(Import.PLE,$K23,FF$16)),IF(INDEX(Import.PLE,$K23,FF$16)&lt;=mediçao,DF23,0),0),PLE!$AA$28*DF23)</f>
        <v>0</v>
      </c>
      <c r="FG23" s="154">
        <f ca="1">IF($K23&lt;&gt;1,IF(ISNUMBER(INDEX(Import.PLE,$K23,FG$16)),IF(INDEX(Import.PLE,$K23,FG$16)&lt;=mediçao,DG23,0),0),PLE!$AA$28*DG23)</f>
        <v>0</v>
      </c>
      <c r="FH23" s="154">
        <f ca="1">IF($K23&lt;&gt;1,IF(ISNUMBER(INDEX(Import.PLE,$K23,FH$16)),IF(INDEX(Import.PLE,$K23,FH$16)&lt;=mediçao,DH23,0),0),PLE!$AA$28*DH23)</f>
        <v>0</v>
      </c>
      <c r="FI23" s="154">
        <f ca="1">IF($K23&lt;&gt;1,IF(ISNUMBER(INDEX(Import.PLE,$K23,FI$16)),IF(INDEX(Import.PLE,$K23,FI$16)&lt;=mediçao,DI23,0),0),PLE!$AA$28*DI23)</f>
        <v>0</v>
      </c>
      <c r="FJ23" s="154">
        <f ca="1">IF($K23&lt;&gt;1,IF(ISNUMBER(INDEX(Import.PLE,$K23,FJ$16)),IF(INDEX(Import.PLE,$K23,FJ$16)&lt;=mediçao,DJ23,0),0),PLE!$AA$28*DJ23)</f>
        <v>0</v>
      </c>
    </row>
    <row r="24" spans="2:166" s="113" customFormat="1" ht="20.399999999999999" x14ac:dyDescent="0.3">
      <c r="B24" s="153">
        <f t="shared" ca="1" si="3"/>
        <v>7</v>
      </c>
      <c r="C24" s="108" t="str">
        <f t="shared" si="4"/>
        <v>Serviço</v>
      </c>
      <c r="D24" s="177" t="s">
        <v>167</v>
      </c>
      <c r="E24" s="178" t="s">
        <v>197</v>
      </c>
      <c r="F24" s="176" t="s">
        <v>221</v>
      </c>
      <c r="G24" s="216">
        <f t="shared" si="5"/>
        <v>6440</v>
      </c>
      <c r="H24" s="217">
        <f t="shared" si="6"/>
        <v>3.34</v>
      </c>
      <c r="I24" s="218">
        <v>21509.599999999999</v>
      </c>
      <c r="J24" s="111"/>
      <c r="K24" s="209">
        <f>deactivatedados.form1</f>
        <v>4</v>
      </c>
      <c r="L24" s="208" t="s">
        <v>241</v>
      </c>
      <c r="M24" s="112"/>
      <c r="N24" s="223">
        <v>2450</v>
      </c>
      <c r="O24" s="223">
        <v>2450</v>
      </c>
      <c r="P24" s="223">
        <v>1540</v>
      </c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M24" s="154">
        <f t="shared" ca="1" si="7"/>
        <v>8183</v>
      </c>
      <c r="BN24" s="154">
        <f t="shared" ca="1" si="8"/>
        <v>8183</v>
      </c>
      <c r="BO24" s="154">
        <f t="shared" ca="1" si="9"/>
        <v>5143.5999999999995</v>
      </c>
      <c r="BP24" s="154">
        <f t="shared" si="10"/>
        <v>0</v>
      </c>
      <c r="BQ24" s="154">
        <f t="shared" si="11"/>
        <v>0</v>
      </c>
      <c r="BR24" s="154">
        <f t="shared" si="12"/>
        <v>0</v>
      </c>
      <c r="BS24" s="154">
        <f t="shared" si="13"/>
        <v>0</v>
      </c>
      <c r="BT24" s="154">
        <f t="shared" si="14"/>
        <v>0</v>
      </c>
      <c r="BU24" s="154">
        <f t="shared" si="15"/>
        <v>0</v>
      </c>
      <c r="BV24" s="154">
        <f t="shared" si="16"/>
        <v>0</v>
      </c>
      <c r="BW24" s="154">
        <f t="shared" si="17"/>
        <v>0</v>
      </c>
      <c r="BX24" s="154">
        <f t="shared" si="18"/>
        <v>0</v>
      </c>
      <c r="BY24" s="154">
        <f t="shared" si="19"/>
        <v>0</v>
      </c>
      <c r="BZ24" s="154">
        <f t="shared" si="20"/>
        <v>0</v>
      </c>
      <c r="CA24" s="154">
        <f t="shared" si="21"/>
        <v>0</v>
      </c>
      <c r="CB24" s="154">
        <f t="shared" si="22"/>
        <v>0</v>
      </c>
      <c r="CC24" s="154">
        <f t="shared" si="23"/>
        <v>0</v>
      </c>
      <c r="CD24" s="154">
        <f t="shared" si="24"/>
        <v>0</v>
      </c>
      <c r="CE24" s="154">
        <f t="shared" si="25"/>
        <v>0</v>
      </c>
      <c r="CF24" s="154">
        <f t="shared" si="26"/>
        <v>0</v>
      </c>
      <c r="CG24" s="154">
        <f t="shared" si="27"/>
        <v>0</v>
      </c>
      <c r="CH24" s="154">
        <f t="shared" si="28"/>
        <v>0</v>
      </c>
      <c r="CI24" s="154">
        <f t="shared" si="29"/>
        <v>0</v>
      </c>
      <c r="CJ24" s="154">
        <f t="shared" si="30"/>
        <v>0</v>
      </c>
      <c r="CK24" s="154">
        <f t="shared" si="31"/>
        <v>0</v>
      </c>
      <c r="CL24" s="154">
        <f t="shared" si="32"/>
        <v>0</v>
      </c>
      <c r="CM24" s="154">
        <f t="shared" si="33"/>
        <v>0</v>
      </c>
      <c r="CN24" s="154">
        <f t="shared" si="34"/>
        <v>0</v>
      </c>
      <c r="CO24" s="154">
        <f t="shared" si="35"/>
        <v>0</v>
      </c>
      <c r="CP24" s="154">
        <f t="shared" si="36"/>
        <v>0</v>
      </c>
      <c r="CQ24" s="154">
        <f t="shared" si="37"/>
        <v>0</v>
      </c>
      <c r="CR24" s="154">
        <f t="shared" si="38"/>
        <v>0</v>
      </c>
      <c r="CS24" s="154">
        <f t="shared" si="39"/>
        <v>0</v>
      </c>
      <c r="CT24" s="154">
        <f t="shared" si="40"/>
        <v>0</v>
      </c>
      <c r="CU24" s="154">
        <f t="shared" si="41"/>
        <v>0</v>
      </c>
      <c r="CV24" s="154">
        <f t="shared" si="42"/>
        <v>0</v>
      </c>
      <c r="CW24" s="154">
        <f t="shared" si="43"/>
        <v>0</v>
      </c>
      <c r="CX24" s="154">
        <f t="shared" si="44"/>
        <v>0</v>
      </c>
      <c r="CY24" s="154">
        <f t="shared" si="45"/>
        <v>0</v>
      </c>
      <c r="CZ24" s="154">
        <f t="shared" si="46"/>
        <v>0</v>
      </c>
      <c r="DA24" s="154">
        <f t="shared" si="47"/>
        <v>0</v>
      </c>
      <c r="DB24" s="154">
        <f t="shared" si="48"/>
        <v>0</v>
      </c>
      <c r="DC24" s="154">
        <f t="shared" si="49"/>
        <v>0</v>
      </c>
      <c r="DD24" s="154">
        <f t="shared" si="50"/>
        <v>0</v>
      </c>
      <c r="DE24" s="154">
        <f t="shared" si="51"/>
        <v>0</v>
      </c>
      <c r="DF24" s="154">
        <f t="shared" si="52"/>
        <v>0</v>
      </c>
      <c r="DG24" s="154">
        <f t="shared" si="53"/>
        <v>0</v>
      </c>
      <c r="DH24" s="154">
        <f t="shared" si="54"/>
        <v>0</v>
      </c>
      <c r="DI24" s="154">
        <f t="shared" si="55"/>
        <v>0</v>
      </c>
      <c r="DJ24" s="154">
        <f t="shared" si="56"/>
        <v>0</v>
      </c>
      <c r="DK24" s="162" t="str">
        <f t="shared" si="57"/>
        <v>1</v>
      </c>
      <c r="DL24" s="162">
        <f t="shared" ca="1" si="58"/>
        <v>0</v>
      </c>
      <c r="DM24" s="154">
        <f ca="1">IF($K24&lt;&gt;1,IF(ISNUMBER(INDEX(Import.PLE,$K24,DM$16)),IF(INDEX(Import.PLE,$K24,DM$16)&lt;=mediçao,BM24,0),0),PLE!$AA$28*BM24)</f>
        <v>0</v>
      </c>
      <c r="DN24" s="154">
        <f ca="1">IF($K24&lt;&gt;1,IF(ISNUMBER(INDEX(Import.PLE,$K24,DN$16)),IF(INDEX(Import.PLE,$K24,DN$16)&lt;=mediçao,BN24,0),0),PLE!$AA$28*BN24)</f>
        <v>0</v>
      </c>
      <c r="DO24" s="154">
        <f ca="1">IF($K24&lt;&gt;1,IF(ISNUMBER(INDEX(Import.PLE,$K24,DO$16)),IF(INDEX(Import.PLE,$K24,DO$16)&lt;=mediçao,BO24,0),0),PLE!$AA$28*BO24)</f>
        <v>0</v>
      </c>
      <c r="DP24" s="154">
        <f ca="1">IF($K24&lt;&gt;1,IF(ISNUMBER(INDEX(Import.PLE,$K24,DP$16)),IF(INDEX(Import.PLE,$K24,DP$16)&lt;=mediçao,BP24,0),0),PLE!$AA$28*BP24)</f>
        <v>0</v>
      </c>
      <c r="DQ24" s="154">
        <f ca="1">IF($K24&lt;&gt;1,IF(ISNUMBER(INDEX(Import.PLE,$K24,DQ$16)),IF(INDEX(Import.PLE,$K24,DQ$16)&lt;=mediçao,BQ24,0),0),PLE!$AA$28*BQ24)</f>
        <v>0</v>
      </c>
      <c r="DR24" s="154">
        <f ca="1">IF($K24&lt;&gt;1,IF(ISNUMBER(INDEX(Import.PLE,$K24,DR$16)),IF(INDEX(Import.PLE,$K24,DR$16)&lt;=mediçao,BR24,0),0),PLE!$AA$28*BR24)</f>
        <v>0</v>
      </c>
      <c r="DS24" s="154">
        <f ca="1">IF($K24&lt;&gt;1,IF(ISNUMBER(INDEX(Import.PLE,$K24,DS$16)),IF(INDEX(Import.PLE,$K24,DS$16)&lt;=mediçao,BS24,0),0),PLE!$AA$28*BS24)</f>
        <v>0</v>
      </c>
      <c r="DT24" s="154">
        <f ca="1">IF($K24&lt;&gt;1,IF(ISNUMBER(INDEX(Import.PLE,$K24,DT$16)),IF(INDEX(Import.PLE,$K24,DT$16)&lt;=mediçao,BT24,0),0),PLE!$AA$28*BT24)</f>
        <v>0</v>
      </c>
      <c r="DU24" s="154">
        <f ca="1">IF($K24&lt;&gt;1,IF(ISNUMBER(INDEX(Import.PLE,$K24,DU$16)),IF(INDEX(Import.PLE,$K24,DU$16)&lt;=mediçao,BU24,0),0),PLE!$AA$28*BU24)</f>
        <v>0</v>
      </c>
      <c r="DV24" s="154">
        <f ca="1">IF($K24&lt;&gt;1,IF(ISNUMBER(INDEX(Import.PLE,$K24,DV$16)),IF(INDEX(Import.PLE,$K24,DV$16)&lt;=mediçao,BV24,0),0),PLE!$AA$28*BV24)</f>
        <v>0</v>
      </c>
      <c r="DW24" s="154">
        <f ca="1">IF($K24&lt;&gt;1,IF(ISNUMBER(INDEX(Import.PLE,$K24,DW$16)),IF(INDEX(Import.PLE,$K24,DW$16)&lt;=mediçao,BW24,0),0),PLE!$AA$28*BW24)</f>
        <v>0</v>
      </c>
      <c r="DX24" s="154">
        <f ca="1">IF($K24&lt;&gt;1,IF(ISNUMBER(INDEX(Import.PLE,$K24,DX$16)),IF(INDEX(Import.PLE,$K24,DX$16)&lt;=mediçao,BX24,0),0),PLE!$AA$28*BX24)</f>
        <v>0</v>
      </c>
      <c r="DY24" s="154">
        <f ca="1">IF($K24&lt;&gt;1,IF(ISNUMBER(INDEX(Import.PLE,$K24,DY$16)),IF(INDEX(Import.PLE,$K24,DY$16)&lt;=mediçao,BY24,0),0),PLE!$AA$28*BY24)</f>
        <v>0</v>
      </c>
      <c r="DZ24" s="154">
        <f ca="1">IF($K24&lt;&gt;1,IF(ISNUMBER(INDEX(Import.PLE,$K24,DZ$16)),IF(INDEX(Import.PLE,$K24,DZ$16)&lt;=mediçao,BZ24,0),0),PLE!$AA$28*BZ24)</f>
        <v>0</v>
      </c>
      <c r="EA24" s="154">
        <f ca="1">IF($K24&lt;&gt;1,IF(ISNUMBER(INDEX(Import.PLE,$K24,EA$16)),IF(INDEX(Import.PLE,$K24,EA$16)&lt;=mediçao,CA24,0),0),PLE!$AA$28*CA24)</f>
        <v>0</v>
      </c>
      <c r="EB24" s="154">
        <f ca="1">IF($K24&lt;&gt;1,IF(ISNUMBER(INDEX(Import.PLE,$K24,EB$16)),IF(INDEX(Import.PLE,$K24,EB$16)&lt;=mediçao,CB24,0),0),PLE!$AA$28*CB24)</f>
        <v>0</v>
      </c>
      <c r="EC24" s="154">
        <f ca="1">IF($K24&lt;&gt;1,IF(ISNUMBER(INDEX(Import.PLE,$K24,EC$16)),IF(INDEX(Import.PLE,$K24,EC$16)&lt;=mediçao,CC24,0),0),PLE!$AA$28*CC24)</f>
        <v>0</v>
      </c>
      <c r="ED24" s="154">
        <f ca="1">IF($K24&lt;&gt;1,IF(ISNUMBER(INDEX(Import.PLE,$K24,ED$16)),IF(INDEX(Import.PLE,$K24,ED$16)&lt;=mediçao,CD24,0),0),PLE!$AA$28*CD24)</f>
        <v>0</v>
      </c>
      <c r="EE24" s="154">
        <f ca="1">IF($K24&lt;&gt;1,IF(ISNUMBER(INDEX(Import.PLE,$K24,EE$16)),IF(INDEX(Import.PLE,$K24,EE$16)&lt;=mediçao,CE24,0),0),PLE!$AA$28*CE24)</f>
        <v>0</v>
      </c>
      <c r="EF24" s="154">
        <f ca="1">IF($K24&lt;&gt;1,IF(ISNUMBER(INDEX(Import.PLE,$K24,EF$16)),IF(INDEX(Import.PLE,$K24,EF$16)&lt;=mediçao,CF24,0),0),PLE!$AA$28*CF24)</f>
        <v>0</v>
      </c>
      <c r="EG24" s="154">
        <f ca="1">IF($K24&lt;&gt;1,IF(ISNUMBER(INDEX(Import.PLE,$K24,EG$16)),IF(INDEX(Import.PLE,$K24,EG$16)&lt;=mediçao,CG24,0),0),PLE!$AA$28*CG24)</f>
        <v>0</v>
      </c>
      <c r="EH24" s="154">
        <f ca="1">IF($K24&lt;&gt;1,IF(ISNUMBER(INDEX(Import.PLE,$K24,EH$16)),IF(INDEX(Import.PLE,$K24,EH$16)&lt;=mediçao,CH24,0),0),PLE!$AA$28*CH24)</f>
        <v>0</v>
      </c>
      <c r="EI24" s="154">
        <f ca="1">IF($K24&lt;&gt;1,IF(ISNUMBER(INDEX(Import.PLE,$K24,EI$16)),IF(INDEX(Import.PLE,$K24,EI$16)&lt;=mediçao,CI24,0),0),PLE!$AA$28*CI24)</f>
        <v>0</v>
      </c>
      <c r="EJ24" s="154">
        <f ca="1">IF($K24&lt;&gt;1,IF(ISNUMBER(INDEX(Import.PLE,$K24,EJ$16)),IF(INDEX(Import.PLE,$K24,EJ$16)&lt;=mediçao,CJ24,0),0),PLE!$AA$28*CJ24)</f>
        <v>0</v>
      </c>
      <c r="EK24" s="154">
        <f ca="1">IF($K24&lt;&gt;1,IF(ISNUMBER(INDEX(Import.PLE,$K24,EK$16)),IF(INDEX(Import.PLE,$K24,EK$16)&lt;=mediçao,CK24,0),0),PLE!$AA$28*CK24)</f>
        <v>0</v>
      </c>
      <c r="EL24" s="154">
        <f ca="1">IF($K24&lt;&gt;1,IF(ISNUMBER(INDEX(Import.PLE,$K24,EL$16)),IF(INDEX(Import.PLE,$K24,EL$16)&lt;=mediçao,CL24,0),0),PLE!$AA$28*CL24)</f>
        <v>0</v>
      </c>
      <c r="EM24" s="154">
        <f ca="1">IF($K24&lt;&gt;1,IF(ISNUMBER(INDEX(Import.PLE,$K24,EM$16)),IF(INDEX(Import.PLE,$K24,EM$16)&lt;=mediçao,CM24,0),0),PLE!$AA$28*CM24)</f>
        <v>0</v>
      </c>
      <c r="EN24" s="154">
        <f ca="1">IF($K24&lt;&gt;1,IF(ISNUMBER(INDEX(Import.PLE,$K24,EN$16)),IF(INDEX(Import.PLE,$K24,EN$16)&lt;=mediçao,CN24,0),0),PLE!$AA$28*CN24)</f>
        <v>0</v>
      </c>
      <c r="EO24" s="154">
        <f ca="1">IF($K24&lt;&gt;1,IF(ISNUMBER(INDEX(Import.PLE,$K24,EO$16)),IF(INDEX(Import.PLE,$K24,EO$16)&lt;=mediçao,CO24,0),0),PLE!$AA$28*CO24)</f>
        <v>0</v>
      </c>
      <c r="EP24" s="154">
        <f ca="1">IF($K24&lt;&gt;1,IF(ISNUMBER(INDEX(Import.PLE,$K24,EP$16)),IF(INDEX(Import.PLE,$K24,EP$16)&lt;=mediçao,CP24,0),0),PLE!$AA$28*CP24)</f>
        <v>0</v>
      </c>
      <c r="EQ24" s="154">
        <f ca="1">IF($K24&lt;&gt;1,IF(ISNUMBER(INDEX(Import.PLE,$K24,EQ$16)),IF(INDEX(Import.PLE,$K24,EQ$16)&lt;=mediçao,CQ24,0),0),PLE!$AA$28*CQ24)</f>
        <v>0</v>
      </c>
      <c r="ER24" s="154">
        <f ca="1">IF($K24&lt;&gt;1,IF(ISNUMBER(INDEX(Import.PLE,$K24,ER$16)),IF(INDEX(Import.PLE,$K24,ER$16)&lt;=mediçao,CR24,0),0),PLE!$AA$28*CR24)</f>
        <v>0</v>
      </c>
      <c r="ES24" s="154">
        <f ca="1">IF($K24&lt;&gt;1,IF(ISNUMBER(INDEX(Import.PLE,$K24,ES$16)),IF(INDEX(Import.PLE,$K24,ES$16)&lt;=mediçao,CS24,0),0),PLE!$AA$28*CS24)</f>
        <v>0</v>
      </c>
      <c r="ET24" s="154">
        <f ca="1">IF($K24&lt;&gt;1,IF(ISNUMBER(INDEX(Import.PLE,$K24,ET$16)),IF(INDEX(Import.PLE,$K24,ET$16)&lt;=mediçao,CT24,0),0),PLE!$AA$28*CT24)</f>
        <v>0</v>
      </c>
      <c r="EU24" s="154">
        <f ca="1">IF($K24&lt;&gt;1,IF(ISNUMBER(INDEX(Import.PLE,$K24,EU$16)),IF(INDEX(Import.PLE,$K24,EU$16)&lt;=mediçao,CU24,0),0),PLE!$AA$28*CU24)</f>
        <v>0</v>
      </c>
      <c r="EV24" s="154">
        <f ca="1">IF($K24&lt;&gt;1,IF(ISNUMBER(INDEX(Import.PLE,$K24,EV$16)),IF(INDEX(Import.PLE,$K24,EV$16)&lt;=mediçao,CV24,0),0),PLE!$AA$28*CV24)</f>
        <v>0</v>
      </c>
      <c r="EW24" s="154">
        <f ca="1">IF($K24&lt;&gt;1,IF(ISNUMBER(INDEX(Import.PLE,$K24,EW$16)),IF(INDEX(Import.PLE,$K24,EW$16)&lt;=mediçao,CW24,0),0),PLE!$AA$28*CW24)</f>
        <v>0</v>
      </c>
      <c r="EX24" s="154">
        <f ca="1">IF($K24&lt;&gt;1,IF(ISNUMBER(INDEX(Import.PLE,$K24,EX$16)),IF(INDEX(Import.PLE,$K24,EX$16)&lt;=mediçao,CX24,0),0),PLE!$AA$28*CX24)</f>
        <v>0</v>
      </c>
      <c r="EY24" s="154">
        <f ca="1">IF($K24&lt;&gt;1,IF(ISNUMBER(INDEX(Import.PLE,$K24,EY$16)),IF(INDEX(Import.PLE,$K24,EY$16)&lt;=mediçao,CY24,0),0),PLE!$AA$28*CY24)</f>
        <v>0</v>
      </c>
      <c r="EZ24" s="154">
        <f ca="1">IF($K24&lt;&gt;1,IF(ISNUMBER(INDEX(Import.PLE,$K24,EZ$16)),IF(INDEX(Import.PLE,$K24,EZ$16)&lt;=mediçao,CZ24,0),0),PLE!$AA$28*CZ24)</f>
        <v>0</v>
      </c>
      <c r="FA24" s="154">
        <f ca="1">IF($K24&lt;&gt;1,IF(ISNUMBER(INDEX(Import.PLE,$K24,FA$16)),IF(INDEX(Import.PLE,$K24,FA$16)&lt;=mediçao,DA24,0),0),PLE!$AA$28*DA24)</f>
        <v>0</v>
      </c>
      <c r="FB24" s="154">
        <f ca="1">IF($K24&lt;&gt;1,IF(ISNUMBER(INDEX(Import.PLE,$K24,FB$16)),IF(INDEX(Import.PLE,$K24,FB$16)&lt;=mediçao,DB24,0),0),PLE!$AA$28*DB24)</f>
        <v>0</v>
      </c>
      <c r="FC24" s="154">
        <f ca="1">IF($K24&lt;&gt;1,IF(ISNUMBER(INDEX(Import.PLE,$K24,FC$16)),IF(INDEX(Import.PLE,$K24,FC$16)&lt;=mediçao,DC24,0),0),PLE!$AA$28*DC24)</f>
        <v>0</v>
      </c>
      <c r="FD24" s="154">
        <f ca="1">IF($K24&lt;&gt;1,IF(ISNUMBER(INDEX(Import.PLE,$K24,FD$16)),IF(INDEX(Import.PLE,$K24,FD$16)&lt;=mediçao,DD24,0),0),PLE!$AA$28*DD24)</f>
        <v>0</v>
      </c>
      <c r="FE24" s="154">
        <f ca="1">IF($K24&lt;&gt;1,IF(ISNUMBER(INDEX(Import.PLE,$K24,FE$16)),IF(INDEX(Import.PLE,$K24,FE$16)&lt;=mediçao,DE24,0),0),PLE!$AA$28*DE24)</f>
        <v>0</v>
      </c>
      <c r="FF24" s="154">
        <f ca="1">IF($K24&lt;&gt;1,IF(ISNUMBER(INDEX(Import.PLE,$K24,FF$16)),IF(INDEX(Import.PLE,$K24,FF$16)&lt;=mediçao,DF24,0),0),PLE!$AA$28*DF24)</f>
        <v>0</v>
      </c>
      <c r="FG24" s="154">
        <f ca="1">IF($K24&lt;&gt;1,IF(ISNUMBER(INDEX(Import.PLE,$K24,FG$16)),IF(INDEX(Import.PLE,$K24,FG$16)&lt;=mediçao,DG24,0),0),PLE!$AA$28*DG24)</f>
        <v>0</v>
      </c>
      <c r="FH24" s="154">
        <f ca="1">IF($K24&lt;&gt;1,IF(ISNUMBER(INDEX(Import.PLE,$K24,FH$16)),IF(INDEX(Import.PLE,$K24,FH$16)&lt;=mediçao,DH24,0),0),PLE!$AA$28*DH24)</f>
        <v>0</v>
      </c>
      <c r="FI24" s="154">
        <f ca="1">IF($K24&lt;&gt;1,IF(ISNUMBER(INDEX(Import.PLE,$K24,FI$16)),IF(INDEX(Import.PLE,$K24,FI$16)&lt;=mediçao,DI24,0),0),PLE!$AA$28*DI24)</f>
        <v>0</v>
      </c>
      <c r="FJ24" s="154">
        <f ca="1">IF($K24&lt;&gt;1,IF(ISNUMBER(INDEX(Import.PLE,$K24,FJ$16)),IF(INDEX(Import.PLE,$K24,FJ$16)&lt;=mediçao,DJ24,0),0),PLE!$AA$28*DJ24)</f>
        <v>0</v>
      </c>
    </row>
    <row r="25" spans="2:166" s="113" customFormat="1" ht="30.6" x14ac:dyDescent="0.3">
      <c r="B25" s="153">
        <f t="shared" ca="1" si="3"/>
        <v>8</v>
      </c>
      <c r="C25" s="108" t="str">
        <f t="shared" si="4"/>
        <v>Serviço</v>
      </c>
      <c r="D25" s="177" t="s">
        <v>168</v>
      </c>
      <c r="E25" s="178" t="s">
        <v>198</v>
      </c>
      <c r="F25" s="176" t="s">
        <v>222</v>
      </c>
      <c r="G25" s="216">
        <f t="shared" si="5"/>
        <v>956.8</v>
      </c>
      <c r="H25" s="217">
        <f t="shared" si="6"/>
        <v>166.70000000000002</v>
      </c>
      <c r="I25" s="218">
        <v>159498.56</v>
      </c>
      <c r="J25" s="111"/>
      <c r="K25" s="209">
        <f>deactivatedados.form1</f>
        <v>5</v>
      </c>
      <c r="L25" s="208" t="s">
        <v>242</v>
      </c>
      <c r="M25" s="112"/>
      <c r="N25" s="223">
        <v>364</v>
      </c>
      <c r="O25" s="223">
        <v>364</v>
      </c>
      <c r="P25" s="223">
        <v>228.8</v>
      </c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M25" s="154">
        <f t="shared" ca="1" si="7"/>
        <v>60678.8</v>
      </c>
      <c r="BN25" s="154">
        <f t="shared" ca="1" si="8"/>
        <v>60678.8</v>
      </c>
      <c r="BO25" s="154">
        <f t="shared" ca="1" si="9"/>
        <v>38140.960000000006</v>
      </c>
      <c r="BP25" s="154">
        <f t="shared" si="10"/>
        <v>0</v>
      </c>
      <c r="BQ25" s="154">
        <f t="shared" si="11"/>
        <v>0</v>
      </c>
      <c r="BR25" s="154">
        <f t="shared" si="12"/>
        <v>0</v>
      </c>
      <c r="BS25" s="154">
        <f t="shared" si="13"/>
        <v>0</v>
      </c>
      <c r="BT25" s="154">
        <f t="shared" si="14"/>
        <v>0</v>
      </c>
      <c r="BU25" s="154">
        <f t="shared" si="15"/>
        <v>0</v>
      </c>
      <c r="BV25" s="154">
        <f t="shared" si="16"/>
        <v>0</v>
      </c>
      <c r="BW25" s="154">
        <f t="shared" si="17"/>
        <v>0</v>
      </c>
      <c r="BX25" s="154">
        <f t="shared" si="18"/>
        <v>0</v>
      </c>
      <c r="BY25" s="154">
        <f t="shared" si="19"/>
        <v>0</v>
      </c>
      <c r="BZ25" s="154">
        <f t="shared" si="20"/>
        <v>0</v>
      </c>
      <c r="CA25" s="154">
        <f t="shared" si="21"/>
        <v>0</v>
      </c>
      <c r="CB25" s="154">
        <f t="shared" si="22"/>
        <v>0</v>
      </c>
      <c r="CC25" s="154">
        <f t="shared" si="23"/>
        <v>0</v>
      </c>
      <c r="CD25" s="154">
        <f t="shared" si="24"/>
        <v>0</v>
      </c>
      <c r="CE25" s="154">
        <f t="shared" si="25"/>
        <v>0</v>
      </c>
      <c r="CF25" s="154">
        <f t="shared" si="26"/>
        <v>0</v>
      </c>
      <c r="CG25" s="154">
        <f t="shared" si="27"/>
        <v>0</v>
      </c>
      <c r="CH25" s="154">
        <f t="shared" si="28"/>
        <v>0</v>
      </c>
      <c r="CI25" s="154">
        <f t="shared" si="29"/>
        <v>0</v>
      </c>
      <c r="CJ25" s="154">
        <f t="shared" si="30"/>
        <v>0</v>
      </c>
      <c r="CK25" s="154">
        <f t="shared" si="31"/>
        <v>0</v>
      </c>
      <c r="CL25" s="154">
        <f t="shared" si="32"/>
        <v>0</v>
      </c>
      <c r="CM25" s="154">
        <f t="shared" si="33"/>
        <v>0</v>
      </c>
      <c r="CN25" s="154">
        <f t="shared" si="34"/>
        <v>0</v>
      </c>
      <c r="CO25" s="154">
        <f t="shared" si="35"/>
        <v>0</v>
      </c>
      <c r="CP25" s="154">
        <f t="shared" si="36"/>
        <v>0</v>
      </c>
      <c r="CQ25" s="154">
        <f t="shared" si="37"/>
        <v>0</v>
      </c>
      <c r="CR25" s="154">
        <f t="shared" si="38"/>
        <v>0</v>
      </c>
      <c r="CS25" s="154">
        <f t="shared" si="39"/>
        <v>0</v>
      </c>
      <c r="CT25" s="154">
        <f t="shared" si="40"/>
        <v>0</v>
      </c>
      <c r="CU25" s="154">
        <f t="shared" si="41"/>
        <v>0</v>
      </c>
      <c r="CV25" s="154">
        <f t="shared" si="42"/>
        <v>0</v>
      </c>
      <c r="CW25" s="154">
        <f t="shared" si="43"/>
        <v>0</v>
      </c>
      <c r="CX25" s="154">
        <f t="shared" si="44"/>
        <v>0</v>
      </c>
      <c r="CY25" s="154">
        <f t="shared" si="45"/>
        <v>0</v>
      </c>
      <c r="CZ25" s="154">
        <f t="shared" si="46"/>
        <v>0</v>
      </c>
      <c r="DA25" s="154">
        <f t="shared" si="47"/>
        <v>0</v>
      </c>
      <c r="DB25" s="154">
        <f t="shared" si="48"/>
        <v>0</v>
      </c>
      <c r="DC25" s="154">
        <f t="shared" si="49"/>
        <v>0</v>
      </c>
      <c r="DD25" s="154">
        <f t="shared" si="50"/>
        <v>0</v>
      </c>
      <c r="DE25" s="154">
        <f t="shared" si="51"/>
        <v>0</v>
      </c>
      <c r="DF25" s="154">
        <f t="shared" si="52"/>
        <v>0</v>
      </c>
      <c r="DG25" s="154">
        <f t="shared" si="53"/>
        <v>0</v>
      </c>
      <c r="DH25" s="154">
        <f t="shared" si="54"/>
        <v>0</v>
      </c>
      <c r="DI25" s="154">
        <f t="shared" si="55"/>
        <v>0</v>
      </c>
      <c r="DJ25" s="154">
        <f t="shared" si="56"/>
        <v>0</v>
      </c>
      <c r="DK25" s="162" t="str">
        <f t="shared" si="57"/>
        <v>1</v>
      </c>
      <c r="DL25" s="162">
        <f t="shared" ca="1" si="58"/>
        <v>0</v>
      </c>
      <c r="DM25" s="154">
        <f ca="1">IF($K25&lt;&gt;1,IF(ISNUMBER(INDEX(Import.PLE,$K25,DM$16)),IF(INDEX(Import.PLE,$K25,DM$16)&lt;=mediçao,BM25,0),0),PLE!$AA$28*BM25)</f>
        <v>0</v>
      </c>
      <c r="DN25" s="154">
        <f ca="1">IF($K25&lt;&gt;1,IF(ISNUMBER(INDEX(Import.PLE,$K25,DN$16)),IF(INDEX(Import.PLE,$K25,DN$16)&lt;=mediçao,BN25,0),0),PLE!$AA$28*BN25)</f>
        <v>0</v>
      </c>
      <c r="DO25" s="154">
        <f ca="1">IF($K25&lt;&gt;1,IF(ISNUMBER(INDEX(Import.PLE,$K25,DO$16)),IF(INDEX(Import.PLE,$K25,DO$16)&lt;=mediçao,BO25,0),0),PLE!$AA$28*BO25)</f>
        <v>0</v>
      </c>
      <c r="DP25" s="154">
        <f ca="1">IF($K25&lt;&gt;1,IF(ISNUMBER(INDEX(Import.PLE,$K25,DP$16)),IF(INDEX(Import.PLE,$K25,DP$16)&lt;=mediçao,BP25,0),0),PLE!$AA$28*BP25)</f>
        <v>0</v>
      </c>
      <c r="DQ25" s="154">
        <f ca="1">IF($K25&lt;&gt;1,IF(ISNUMBER(INDEX(Import.PLE,$K25,DQ$16)),IF(INDEX(Import.PLE,$K25,DQ$16)&lt;=mediçao,BQ25,0),0),PLE!$AA$28*BQ25)</f>
        <v>0</v>
      </c>
      <c r="DR25" s="154">
        <f ca="1">IF($K25&lt;&gt;1,IF(ISNUMBER(INDEX(Import.PLE,$K25,DR$16)),IF(INDEX(Import.PLE,$K25,DR$16)&lt;=mediçao,BR25,0),0),PLE!$AA$28*BR25)</f>
        <v>0</v>
      </c>
      <c r="DS25" s="154">
        <f ca="1">IF($K25&lt;&gt;1,IF(ISNUMBER(INDEX(Import.PLE,$K25,DS$16)),IF(INDEX(Import.PLE,$K25,DS$16)&lt;=mediçao,BS25,0),0),PLE!$AA$28*BS25)</f>
        <v>0</v>
      </c>
      <c r="DT25" s="154">
        <f ca="1">IF($K25&lt;&gt;1,IF(ISNUMBER(INDEX(Import.PLE,$K25,DT$16)),IF(INDEX(Import.PLE,$K25,DT$16)&lt;=mediçao,BT25,0),0),PLE!$AA$28*BT25)</f>
        <v>0</v>
      </c>
      <c r="DU25" s="154">
        <f ca="1">IF($K25&lt;&gt;1,IF(ISNUMBER(INDEX(Import.PLE,$K25,DU$16)),IF(INDEX(Import.PLE,$K25,DU$16)&lt;=mediçao,BU25,0),0),PLE!$AA$28*BU25)</f>
        <v>0</v>
      </c>
      <c r="DV25" s="154">
        <f ca="1">IF($K25&lt;&gt;1,IF(ISNUMBER(INDEX(Import.PLE,$K25,DV$16)),IF(INDEX(Import.PLE,$K25,DV$16)&lt;=mediçao,BV25,0),0),PLE!$AA$28*BV25)</f>
        <v>0</v>
      </c>
      <c r="DW25" s="154">
        <f ca="1">IF($K25&lt;&gt;1,IF(ISNUMBER(INDEX(Import.PLE,$K25,DW$16)),IF(INDEX(Import.PLE,$K25,DW$16)&lt;=mediçao,BW25,0),0),PLE!$AA$28*BW25)</f>
        <v>0</v>
      </c>
      <c r="DX25" s="154">
        <f ca="1">IF($K25&lt;&gt;1,IF(ISNUMBER(INDEX(Import.PLE,$K25,DX$16)),IF(INDEX(Import.PLE,$K25,DX$16)&lt;=mediçao,BX25,0),0),PLE!$AA$28*BX25)</f>
        <v>0</v>
      </c>
      <c r="DY25" s="154">
        <f ca="1">IF($K25&lt;&gt;1,IF(ISNUMBER(INDEX(Import.PLE,$K25,DY$16)),IF(INDEX(Import.PLE,$K25,DY$16)&lt;=mediçao,BY25,0),0),PLE!$AA$28*BY25)</f>
        <v>0</v>
      </c>
      <c r="DZ25" s="154">
        <f ca="1">IF($K25&lt;&gt;1,IF(ISNUMBER(INDEX(Import.PLE,$K25,DZ$16)),IF(INDEX(Import.PLE,$K25,DZ$16)&lt;=mediçao,BZ25,0),0),PLE!$AA$28*BZ25)</f>
        <v>0</v>
      </c>
      <c r="EA25" s="154">
        <f ca="1">IF($K25&lt;&gt;1,IF(ISNUMBER(INDEX(Import.PLE,$K25,EA$16)),IF(INDEX(Import.PLE,$K25,EA$16)&lt;=mediçao,CA25,0),0),PLE!$AA$28*CA25)</f>
        <v>0</v>
      </c>
      <c r="EB25" s="154">
        <f ca="1">IF($K25&lt;&gt;1,IF(ISNUMBER(INDEX(Import.PLE,$K25,EB$16)),IF(INDEX(Import.PLE,$K25,EB$16)&lt;=mediçao,CB25,0),0),PLE!$AA$28*CB25)</f>
        <v>0</v>
      </c>
      <c r="EC25" s="154">
        <f ca="1">IF($K25&lt;&gt;1,IF(ISNUMBER(INDEX(Import.PLE,$K25,EC$16)),IF(INDEX(Import.PLE,$K25,EC$16)&lt;=mediçao,CC25,0),0),PLE!$AA$28*CC25)</f>
        <v>0</v>
      </c>
      <c r="ED25" s="154">
        <f ca="1">IF($K25&lt;&gt;1,IF(ISNUMBER(INDEX(Import.PLE,$K25,ED$16)),IF(INDEX(Import.PLE,$K25,ED$16)&lt;=mediçao,CD25,0),0),PLE!$AA$28*CD25)</f>
        <v>0</v>
      </c>
      <c r="EE25" s="154">
        <f ca="1">IF($K25&lt;&gt;1,IF(ISNUMBER(INDEX(Import.PLE,$K25,EE$16)),IF(INDEX(Import.PLE,$K25,EE$16)&lt;=mediçao,CE25,0),0),PLE!$AA$28*CE25)</f>
        <v>0</v>
      </c>
      <c r="EF25" s="154">
        <f ca="1">IF($K25&lt;&gt;1,IF(ISNUMBER(INDEX(Import.PLE,$K25,EF$16)),IF(INDEX(Import.PLE,$K25,EF$16)&lt;=mediçao,CF25,0),0),PLE!$AA$28*CF25)</f>
        <v>0</v>
      </c>
      <c r="EG25" s="154">
        <f ca="1">IF($K25&lt;&gt;1,IF(ISNUMBER(INDEX(Import.PLE,$K25,EG$16)),IF(INDEX(Import.PLE,$K25,EG$16)&lt;=mediçao,CG25,0),0),PLE!$AA$28*CG25)</f>
        <v>0</v>
      </c>
      <c r="EH25" s="154">
        <f ca="1">IF($K25&lt;&gt;1,IF(ISNUMBER(INDEX(Import.PLE,$K25,EH$16)),IF(INDEX(Import.PLE,$K25,EH$16)&lt;=mediçao,CH25,0),0),PLE!$AA$28*CH25)</f>
        <v>0</v>
      </c>
      <c r="EI25" s="154">
        <f ca="1">IF($K25&lt;&gt;1,IF(ISNUMBER(INDEX(Import.PLE,$K25,EI$16)),IF(INDEX(Import.PLE,$K25,EI$16)&lt;=mediçao,CI25,0),0),PLE!$AA$28*CI25)</f>
        <v>0</v>
      </c>
      <c r="EJ25" s="154">
        <f ca="1">IF($K25&lt;&gt;1,IF(ISNUMBER(INDEX(Import.PLE,$K25,EJ$16)),IF(INDEX(Import.PLE,$K25,EJ$16)&lt;=mediçao,CJ25,0),0),PLE!$AA$28*CJ25)</f>
        <v>0</v>
      </c>
      <c r="EK25" s="154">
        <f ca="1">IF($K25&lt;&gt;1,IF(ISNUMBER(INDEX(Import.PLE,$K25,EK$16)),IF(INDEX(Import.PLE,$K25,EK$16)&lt;=mediçao,CK25,0),0),PLE!$AA$28*CK25)</f>
        <v>0</v>
      </c>
      <c r="EL25" s="154">
        <f ca="1">IF($K25&lt;&gt;1,IF(ISNUMBER(INDEX(Import.PLE,$K25,EL$16)),IF(INDEX(Import.PLE,$K25,EL$16)&lt;=mediçao,CL25,0),0),PLE!$AA$28*CL25)</f>
        <v>0</v>
      </c>
      <c r="EM25" s="154">
        <f ca="1">IF($K25&lt;&gt;1,IF(ISNUMBER(INDEX(Import.PLE,$K25,EM$16)),IF(INDEX(Import.PLE,$K25,EM$16)&lt;=mediçao,CM25,0),0),PLE!$AA$28*CM25)</f>
        <v>0</v>
      </c>
      <c r="EN25" s="154">
        <f ca="1">IF($K25&lt;&gt;1,IF(ISNUMBER(INDEX(Import.PLE,$K25,EN$16)),IF(INDEX(Import.PLE,$K25,EN$16)&lt;=mediçao,CN25,0),0),PLE!$AA$28*CN25)</f>
        <v>0</v>
      </c>
      <c r="EO25" s="154">
        <f ca="1">IF($K25&lt;&gt;1,IF(ISNUMBER(INDEX(Import.PLE,$K25,EO$16)),IF(INDEX(Import.PLE,$K25,EO$16)&lt;=mediçao,CO25,0),0),PLE!$AA$28*CO25)</f>
        <v>0</v>
      </c>
      <c r="EP25" s="154">
        <f ca="1">IF($K25&lt;&gt;1,IF(ISNUMBER(INDEX(Import.PLE,$K25,EP$16)),IF(INDEX(Import.PLE,$K25,EP$16)&lt;=mediçao,CP25,0),0),PLE!$AA$28*CP25)</f>
        <v>0</v>
      </c>
      <c r="EQ25" s="154">
        <f ca="1">IF($K25&lt;&gt;1,IF(ISNUMBER(INDEX(Import.PLE,$K25,EQ$16)),IF(INDEX(Import.PLE,$K25,EQ$16)&lt;=mediçao,CQ25,0),0),PLE!$AA$28*CQ25)</f>
        <v>0</v>
      </c>
      <c r="ER25" s="154">
        <f ca="1">IF($K25&lt;&gt;1,IF(ISNUMBER(INDEX(Import.PLE,$K25,ER$16)),IF(INDEX(Import.PLE,$K25,ER$16)&lt;=mediçao,CR25,0),0),PLE!$AA$28*CR25)</f>
        <v>0</v>
      </c>
      <c r="ES25" s="154">
        <f ca="1">IF($K25&lt;&gt;1,IF(ISNUMBER(INDEX(Import.PLE,$K25,ES$16)),IF(INDEX(Import.PLE,$K25,ES$16)&lt;=mediçao,CS25,0),0),PLE!$AA$28*CS25)</f>
        <v>0</v>
      </c>
      <c r="ET25" s="154">
        <f ca="1">IF($K25&lt;&gt;1,IF(ISNUMBER(INDEX(Import.PLE,$K25,ET$16)),IF(INDEX(Import.PLE,$K25,ET$16)&lt;=mediçao,CT25,0),0),PLE!$AA$28*CT25)</f>
        <v>0</v>
      </c>
      <c r="EU25" s="154">
        <f ca="1">IF($K25&lt;&gt;1,IF(ISNUMBER(INDEX(Import.PLE,$K25,EU$16)),IF(INDEX(Import.PLE,$K25,EU$16)&lt;=mediçao,CU25,0),0),PLE!$AA$28*CU25)</f>
        <v>0</v>
      </c>
      <c r="EV25" s="154">
        <f ca="1">IF($K25&lt;&gt;1,IF(ISNUMBER(INDEX(Import.PLE,$K25,EV$16)),IF(INDEX(Import.PLE,$K25,EV$16)&lt;=mediçao,CV25,0),0),PLE!$AA$28*CV25)</f>
        <v>0</v>
      </c>
      <c r="EW25" s="154">
        <f ca="1">IF($K25&lt;&gt;1,IF(ISNUMBER(INDEX(Import.PLE,$K25,EW$16)),IF(INDEX(Import.PLE,$K25,EW$16)&lt;=mediçao,CW25,0),0),PLE!$AA$28*CW25)</f>
        <v>0</v>
      </c>
      <c r="EX25" s="154">
        <f ca="1">IF($K25&lt;&gt;1,IF(ISNUMBER(INDEX(Import.PLE,$K25,EX$16)),IF(INDEX(Import.PLE,$K25,EX$16)&lt;=mediçao,CX25,0),0),PLE!$AA$28*CX25)</f>
        <v>0</v>
      </c>
      <c r="EY25" s="154">
        <f ca="1">IF($K25&lt;&gt;1,IF(ISNUMBER(INDEX(Import.PLE,$K25,EY$16)),IF(INDEX(Import.PLE,$K25,EY$16)&lt;=mediçao,CY25,0),0),PLE!$AA$28*CY25)</f>
        <v>0</v>
      </c>
      <c r="EZ25" s="154">
        <f ca="1">IF($K25&lt;&gt;1,IF(ISNUMBER(INDEX(Import.PLE,$K25,EZ$16)),IF(INDEX(Import.PLE,$K25,EZ$16)&lt;=mediçao,CZ25,0),0),PLE!$AA$28*CZ25)</f>
        <v>0</v>
      </c>
      <c r="FA25" s="154">
        <f ca="1">IF($K25&lt;&gt;1,IF(ISNUMBER(INDEX(Import.PLE,$K25,FA$16)),IF(INDEX(Import.PLE,$K25,FA$16)&lt;=mediçao,DA25,0),0),PLE!$AA$28*DA25)</f>
        <v>0</v>
      </c>
      <c r="FB25" s="154">
        <f ca="1">IF($K25&lt;&gt;1,IF(ISNUMBER(INDEX(Import.PLE,$K25,FB$16)),IF(INDEX(Import.PLE,$K25,FB$16)&lt;=mediçao,DB25,0),0),PLE!$AA$28*DB25)</f>
        <v>0</v>
      </c>
      <c r="FC25" s="154">
        <f ca="1">IF($K25&lt;&gt;1,IF(ISNUMBER(INDEX(Import.PLE,$K25,FC$16)),IF(INDEX(Import.PLE,$K25,FC$16)&lt;=mediçao,DC25,0),0),PLE!$AA$28*DC25)</f>
        <v>0</v>
      </c>
      <c r="FD25" s="154">
        <f ca="1">IF($K25&lt;&gt;1,IF(ISNUMBER(INDEX(Import.PLE,$K25,FD$16)),IF(INDEX(Import.PLE,$K25,FD$16)&lt;=mediçao,DD25,0),0),PLE!$AA$28*DD25)</f>
        <v>0</v>
      </c>
      <c r="FE25" s="154">
        <f ca="1">IF($K25&lt;&gt;1,IF(ISNUMBER(INDEX(Import.PLE,$K25,FE$16)),IF(INDEX(Import.PLE,$K25,FE$16)&lt;=mediçao,DE25,0),0),PLE!$AA$28*DE25)</f>
        <v>0</v>
      </c>
      <c r="FF25" s="154">
        <f ca="1">IF($K25&lt;&gt;1,IF(ISNUMBER(INDEX(Import.PLE,$K25,FF$16)),IF(INDEX(Import.PLE,$K25,FF$16)&lt;=mediçao,DF25,0),0),PLE!$AA$28*DF25)</f>
        <v>0</v>
      </c>
      <c r="FG25" s="154">
        <f ca="1">IF($K25&lt;&gt;1,IF(ISNUMBER(INDEX(Import.PLE,$K25,FG$16)),IF(INDEX(Import.PLE,$K25,FG$16)&lt;=mediçao,DG25,0),0),PLE!$AA$28*DG25)</f>
        <v>0</v>
      </c>
      <c r="FH25" s="154">
        <f ca="1">IF($K25&lt;&gt;1,IF(ISNUMBER(INDEX(Import.PLE,$K25,FH$16)),IF(INDEX(Import.PLE,$K25,FH$16)&lt;=mediçao,DH25,0),0),PLE!$AA$28*DH25)</f>
        <v>0</v>
      </c>
      <c r="FI25" s="154">
        <f ca="1">IF($K25&lt;&gt;1,IF(ISNUMBER(INDEX(Import.PLE,$K25,FI$16)),IF(INDEX(Import.PLE,$K25,FI$16)&lt;=mediçao,DI25,0),0),PLE!$AA$28*DI25)</f>
        <v>0</v>
      </c>
      <c r="FJ25" s="154">
        <f ca="1">IF($K25&lt;&gt;1,IF(ISNUMBER(INDEX(Import.PLE,$K25,FJ$16)),IF(INDEX(Import.PLE,$K25,FJ$16)&lt;=mediçao,DJ25,0),0),PLE!$AA$28*DJ25)</f>
        <v>0</v>
      </c>
    </row>
    <row r="26" spans="2:166" s="113" customFormat="1" ht="30.6" x14ac:dyDescent="0.3">
      <c r="B26" s="153">
        <f t="shared" ca="1" si="3"/>
        <v>9</v>
      </c>
      <c r="C26" s="108" t="str">
        <f t="shared" si="4"/>
        <v>Serviço</v>
      </c>
      <c r="D26" s="177" t="s">
        <v>169</v>
      </c>
      <c r="E26" s="178" t="s">
        <v>199</v>
      </c>
      <c r="F26" s="176" t="s">
        <v>223</v>
      </c>
      <c r="G26" s="216">
        <f t="shared" si="5"/>
        <v>28704</v>
      </c>
      <c r="H26" s="217">
        <f t="shared" si="6"/>
        <v>3.1199999999999997</v>
      </c>
      <c r="I26" s="218">
        <v>89556.479999999996</v>
      </c>
      <c r="J26" s="111"/>
      <c r="K26" s="209">
        <f>deactivatedados.form1</f>
        <v>5</v>
      </c>
      <c r="L26" s="208" t="s">
        <v>242</v>
      </c>
      <c r="M26" s="112"/>
      <c r="N26" s="223">
        <v>10920</v>
      </c>
      <c r="O26" s="223">
        <v>10920</v>
      </c>
      <c r="P26" s="223">
        <v>6864</v>
      </c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M26" s="154">
        <f t="shared" ca="1" si="7"/>
        <v>34070.399999999994</v>
      </c>
      <c r="BN26" s="154">
        <f t="shared" ca="1" si="8"/>
        <v>34070.399999999994</v>
      </c>
      <c r="BO26" s="154">
        <f t="shared" ca="1" si="9"/>
        <v>21415.679999999997</v>
      </c>
      <c r="BP26" s="154">
        <f t="shared" si="10"/>
        <v>0</v>
      </c>
      <c r="BQ26" s="154">
        <f t="shared" si="11"/>
        <v>0</v>
      </c>
      <c r="BR26" s="154">
        <f t="shared" si="12"/>
        <v>0</v>
      </c>
      <c r="BS26" s="154">
        <f t="shared" si="13"/>
        <v>0</v>
      </c>
      <c r="BT26" s="154">
        <f t="shared" si="14"/>
        <v>0</v>
      </c>
      <c r="BU26" s="154">
        <f t="shared" si="15"/>
        <v>0</v>
      </c>
      <c r="BV26" s="154">
        <f t="shared" si="16"/>
        <v>0</v>
      </c>
      <c r="BW26" s="154">
        <f t="shared" si="17"/>
        <v>0</v>
      </c>
      <c r="BX26" s="154">
        <f t="shared" si="18"/>
        <v>0</v>
      </c>
      <c r="BY26" s="154">
        <f t="shared" si="19"/>
        <v>0</v>
      </c>
      <c r="BZ26" s="154">
        <f t="shared" si="20"/>
        <v>0</v>
      </c>
      <c r="CA26" s="154">
        <f t="shared" si="21"/>
        <v>0</v>
      </c>
      <c r="CB26" s="154">
        <f t="shared" si="22"/>
        <v>0</v>
      </c>
      <c r="CC26" s="154">
        <f t="shared" si="23"/>
        <v>0</v>
      </c>
      <c r="CD26" s="154">
        <f t="shared" si="24"/>
        <v>0</v>
      </c>
      <c r="CE26" s="154">
        <f t="shared" si="25"/>
        <v>0</v>
      </c>
      <c r="CF26" s="154">
        <f t="shared" si="26"/>
        <v>0</v>
      </c>
      <c r="CG26" s="154">
        <f t="shared" si="27"/>
        <v>0</v>
      </c>
      <c r="CH26" s="154">
        <f t="shared" si="28"/>
        <v>0</v>
      </c>
      <c r="CI26" s="154">
        <f t="shared" si="29"/>
        <v>0</v>
      </c>
      <c r="CJ26" s="154">
        <f t="shared" si="30"/>
        <v>0</v>
      </c>
      <c r="CK26" s="154">
        <f t="shared" si="31"/>
        <v>0</v>
      </c>
      <c r="CL26" s="154">
        <f t="shared" si="32"/>
        <v>0</v>
      </c>
      <c r="CM26" s="154">
        <f t="shared" si="33"/>
        <v>0</v>
      </c>
      <c r="CN26" s="154">
        <f t="shared" si="34"/>
        <v>0</v>
      </c>
      <c r="CO26" s="154">
        <f t="shared" si="35"/>
        <v>0</v>
      </c>
      <c r="CP26" s="154">
        <f t="shared" si="36"/>
        <v>0</v>
      </c>
      <c r="CQ26" s="154">
        <f t="shared" si="37"/>
        <v>0</v>
      </c>
      <c r="CR26" s="154">
        <f t="shared" si="38"/>
        <v>0</v>
      </c>
      <c r="CS26" s="154">
        <f t="shared" si="39"/>
        <v>0</v>
      </c>
      <c r="CT26" s="154">
        <f t="shared" si="40"/>
        <v>0</v>
      </c>
      <c r="CU26" s="154">
        <f t="shared" si="41"/>
        <v>0</v>
      </c>
      <c r="CV26" s="154">
        <f t="shared" si="42"/>
        <v>0</v>
      </c>
      <c r="CW26" s="154">
        <f t="shared" si="43"/>
        <v>0</v>
      </c>
      <c r="CX26" s="154">
        <f t="shared" si="44"/>
        <v>0</v>
      </c>
      <c r="CY26" s="154">
        <f t="shared" si="45"/>
        <v>0</v>
      </c>
      <c r="CZ26" s="154">
        <f t="shared" si="46"/>
        <v>0</v>
      </c>
      <c r="DA26" s="154">
        <f t="shared" si="47"/>
        <v>0</v>
      </c>
      <c r="DB26" s="154">
        <f t="shared" si="48"/>
        <v>0</v>
      </c>
      <c r="DC26" s="154">
        <f t="shared" si="49"/>
        <v>0</v>
      </c>
      <c r="DD26" s="154">
        <f t="shared" si="50"/>
        <v>0</v>
      </c>
      <c r="DE26" s="154">
        <f t="shared" si="51"/>
        <v>0</v>
      </c>
      <c r="DF26" s="154">
        <f t="shared" si="52"/>
        <v>0</v>
      </c>
      <c r="DG26" s="154">
        <f t="shared" si="53"/>
        <v>0</v>
      </c>
      <c r="DH26" s="154">
        <f t="shared" si="54"/>
        <v>0</v>
      </c>
      <c r="DI26" s="154">
        <f t="shared" si="55"/>
        <v>0</v>
      </c>
      <c r="DJ26" s="154">
        <f t="shared" si="56"/>
        <v>0</v>
      </c>
      <c r="DK26" s="162" t="str">
        <f t="shared" si="57"/>
        <v>1</v>
      </c>
      <c r="DL26" s="162">
        <f t="shared" ca="1" si="58"/>
        <v>0</v>
      </c>
      <c r="DM26" s="154">
        <f ca="1">IF($K26&lt;&gt;1,IF(ISNUMBER(INDEX(Import.PLE,$K26,DM$16)),IF(INDEX(Import.PLE,$K26,DM$16)&lt;=mediçao,BM26,0),0),PLE!$AA$28*BM26)</f>
        <v>0</v>
      </c>
      <c r="DN26" s="154">
        <f ca="1">IF($K26&lt;&gt;1,IF(ISNUMBER(INDEX(Import.PLE,$K26,DN$16)),IF(INDEX(Import.PLE,$K26,DN$16)&lt;=mediçao,BN26,0),0),PLE!$AA$28*BN26)</f>
        <v>0</v>
      </c>
      <c r="DO26" s="154">
        <f ca="1">IF($K26&lt;&gt;1,IF(ISNUMBER(INDEX(Import.PLE,$K26,DO$16)),IF(INDEX(Import.PLE,$K26,DO$16)&lt;=mediçao,BO26,0),0),PLE!$AA$28*BO26)</f>
        <v>0</v>
      </c>
      <c r="DP26" s="154">
        <f ca="1">IF($K26&lt;&gt;1,IF(ISNUMBER(INDEX(Import.PLE,$K26,DP$16)),IF(INDEX(Import.PLE,$K26,DP$16)&lt;=mediçao,BP26,0),0),PLE!$AA$28*BP26)</f>
        <v>0</v>
      </c>
      <c r="DQ26" s="154">
        <f ca="1">IF($K26&lt;&gt;1,IF(ISNUMBER(INDEX(Import.PLE,$K26,DQ$16)),IF(INDEX(Import.PLE,$K26,DQ$16)&lt;=mediçao,BQ26,0),0),PLE!$AA$28*BQ26)</f>
        <v>0</v>
      </c>
      <c r="DR26" s="154">
        <f ca="1">IF($K26&lt;&gt;1,IF(ISNUMBER(INDEX(Import.PLE,$K26,DR$16)),IF(INDEX(Import.PLE,$K26,DR$16)&lt;=mediçao,BR26,0),0),PLE!$AA$28*BR26)</f>
        <v>0</v>
      </c>
      <c r="DS26" s="154">
        <f ca="1">IF($K26&lt;&gt;1,IF(ISNUMBER(INDEX(Import.PLE,$K26,DS$16)),IF(INDEX(Import.PLE,$K26,DS$16)&lt;=mediçao,BS26,0),0),PLE!$AA$28*BS26)</f>
        <v>0</v>
      </c>
      <c r="DT26" s="154">
        <f ca="1">IF($K26&lt;&gt;1,IF(ISNUMBER(INDEX(Import.PLE,$K26,DT$16)),IF(INDEX(Import.PLE,$K26,DT$16)&lt;=mediçao,BT26,0),0),PLE!$AA$28*BT26)</f>
        <v>0</v>
      </c>
      <c r="DU26" s="154">
        <f ca="1">IF($K26&lt;&gt;1,IF(ISNUMBER(INDEX(Import.PLE,$K26,DU$16)),IF(INDEX(Import.PLE,$K26,DU$16)&lt;=mediçao,BU26,0),0),PLE!$AA$28*BU26)</f>
        <v>0</v>
      </c>
      <c r="DV26" s="154">
        <f ca="1">IF($K26&lt;&gt;1,IF(ISNUMBER(INDEX(Import.PLE,$K26,DV$16)),IF(INDEX(Import.PLE,$K26,DV$16)&lt;=mediçao,BV26,0),0),PLE!$AA$28*BV26)</f>
        <v>0</v>
      </c>
      <c r="DW26" s="154">
        <f ca="1">IF($K26&lt;&gt;1,IF(ISNUMBER(INDEX(Import.PLE,$K26,DW$16)),IF(INDEX(Import.PLE,$K26,DW$16)&lt;=mediçao,BW26,0),0),PLE!$AA$28*BW26)</f>
        <v>0</v>
      </c>
      <c r="DX26" s="154">
        <f ca="1">IF($K26&lt;&gt;1,IF(ISNUMBER(INDEX(Import.PLE,$K26,DX$16)),IF(INDEX(Import.PLE,$K26,DX$16)&lt;=mediçao,BX26,0),0),PLE!$AA$28*BX26)</f>
        <v>0</v>
      </c>
      <c r="DY26" s="154">
        <f ca="1">IF($K26&lt;&gt;1,IF(ISNUMBER(INDEX(Import.PLE,$K26,DY$16)),IF(INDEX(Import.PLE,$K26,DY$16)&lt;=mediçao,BY26,0),0),PLE!$AA$28*BY26)</f>
        <v>0</v>
      </c>
      <c r="DZ26" s="154">
        <f ca="1">IF($K26&lt;&gt;1,IF(ISNUMBER(INDEX(Import.PLE,$K26,DZ$16)),IF(INDEX(Import.PLE,$K26,DZ$16)&lt;=mediçao,BZ26,0),0),PLE!$AA$28*BZ26)</f>
        <v>0</v>
      </c>
      <c r="EA26" s="154">
        <f ca="1">IF($K26&lt;&gt;1,IF(ISNUMBER(INDEX(Import.PLE,$K26,EA$16)),IF(INDEX(Import.PLE,$K26,EA$16)&lt;=mediçao,CA26,0),0),PLE!$AA$28*CA26)</f>
        <v>0</v>
      </c>
      <c r="EB26" s="154">
        <f ca="1">IF($K26&lt;&gt;1,IF(ISNUMBER(INDEX(Import.PLE,$K26,EB$16)),IF(INDEX(Import.PLE,$K26,EB$16)&lt;=mediçao,CB26,0),0),PLE!$AA$28*CB26)</f>
        <v>0</v>
      </c>
      <c r="EC26" s="154">
        <f ca="1">IF($K26&lt;&gt;1,IF(ISNUMBER(INDEX(Import.PLE,$K26,EC$16)),IF(INDEX(Import.PLE,$K26,EC$16)&lt;=mediçao,CC26,0),0),PLE!$AA$28*CC26)</f>
        <v>0</v>
      </c>
      <c r="ED26" s="154">
        <f ca="1">IF($K26&lt;&gt;1,IF(ISNUMBER(INDEX(Import.PLE,$K26,ED$16)),IF(INDEX(Import.PLE,$K26,ED$16)&lt;=mediçao,CD26,0),0),PLE!$AA$28*CD26)</f>
        <v>0</v>
      </c>
      <c r="EE26" s="154">
        <f ca="1">IF($K26&lt;&gt;1,IF(ISNUMBER(INDEX(Import.PLE,$K26,EE$16)),IF(INDEX(Import.PLE,$K26,EE$16)&lt;=mediçao,CE26,0),0),PLE!$AA$28*CE26)</f>
        <v>0</v>
      </c>
      <c r="EF26" s="154">
        <f ca="1">IF($K26&lt;&gt;1,IF(ISNUMBER(INDEX(Import.PLE,$K26,EF$16)),IF(INDEX(Import.PLE,$K26,EF$16)&lt;=mediçao,CF26,0),0),PLE!$AA$28*CF26)</f>
        <v>0</v>
      </c>
      <c r="EG26" s="154">
        <f ca="1">IF($K26&lt;&gt;1,IF(ISNUMBER(INDEX(Import.PLE,$K26,EG$16)),IF(INDEX(Import.PLE,$K26,EG$16)&lt;=mediçao,CG26,0),0),PLE!$AA$28*CG26)</f>
        <v>0</v>
      </c>
      <c r="EH26" s="154">
        <f ca="1">IF($K26&lt;&gt;1,IF(ISNUMBER(INDEX(Import.PLE,$K26,EH$16)),IF(INDEX(Import.PLE,$K26,EH$16)&lt;=mediçao,CH26,0),0),PLE!$AA$28*CH26)</f>
        <v>0</v>
      </c>
      <c r="EI26" s="154">
        <f ca="1">IF($K26&lt;&gt;1,IF(ISNUMBER(INDEX(Import.PLE,$K26,EI$16)),IF(INDEX(Import.PLE,$K26,EI$16)&lt;=mediçao,CI26,0),0),PLE!$AA$28*CI26)</f>
        <v>0</v>
      </c>
      <c r="EJ26" s="154">
        <f ca="1">IF($K26&lt;&gt;1,IF(ISNUMBER(INDEX(Import.PLE,$K26,EJ$16)),IF(INDEX(Import.PLE,$K26,EJ$16)&lt;=mediçao,CJ26,0),0),PLE!$AA$28*CJ26)</f>
        <v>0</v>
      </c>
      <c r="EK26" s="154">
        <f ca="1">IF($K26&lt;&gt;1,IF(ISNUMBER(INDEX(Import.PLE,$K26,EK$16)),IF(INDEX(Import.PLE,$K26,EK$16)&lt;=mediçao,CK26,0),0),PLE!$AA$28*CK26)</f>
        <v>0</v>
      </c>
      <c r="EL26" s="154">
        <f ca="1">IF($K26&lt;&gt;1,IF(ISNUMBER(INDEX(Import.PLE,$K26,EL$16)),IF(INDEX(Import.PLE,$K26,EL$16)&lt;=mediçao,CL26,0),0),PLE!$AA$28*CL26)</f>
        <v>0</v>
      </c>
      <c r="EM26" s="154">
        <f ca="1">IF($K26&lt;&gt;1,IF(ISNUMBER(INDEX(Import.PLE,$K26,EM$16)),IF(INDEX(Import.PLE,$K26,EM$16)&lt;=mediçao,CM26,0),0),PLE!$AA$28*CM26)</f>
        <v>0</v>
      </c>
      <c r="EN26" s="154">
        <f ca="1">IF($K26&lt;&gt;1,IF(ISNUMBER(INDEX(Import.PLE,$K26,EN$16)),IF(INDEX(Import.PLE,$K26,EN$16)&lt;=mediçao,CN26,0),0),PLE!$AA$28*CN26)</f>
        <v>0</v>
      </c>
      <c r="EO26" s="154">
        <f ca="1">IF($K26&lt;&gt;1,IF(ISNUMBER(INDEX(Import.PLE,$K26,EO$16)),IF(INDEX(Import.PLE,$K26,EO$16)&lt;=mediçao,CO26,0),0),PLE!$AA$28*CO26)</f>
        <v>0</v>
      </c>
      <c r="EP26" s="154">
        <f ca="1">IF($K26&lt;&gt;1,IF(ISNUMBER(INDEX(Import.PLE,$K26,EP$16)),IF(INDEX(Import.PLE,$K26,EP$16)&lt;=mediçao,CP26,0),0),PLE!$AA$28*CP26)</f>
        <v>0</v>
      </c>
      <c r="EQ26" s="154">
        <f ca="1">IF($K26&lt;&gt;1,IF(ISNUMBER(INDEX(Import.PLE,$K26,EQ$16)),IF(INDEX(Import.PLE,$K26,EQ$16)&lt;=mediçao,CQ26,0),0),PLE!$AA$28*CQ26)</f>
        <v>0</v>
      </c>
      <c r="ER26" s="154">
        <f ca="1">IF($K26&lt;&gt;1,IF(ISNUMBER(INDEX(Import.PLE,$K26,ER$16)),IF(INDEX(Import.PLE,$K26,ER$16)&lt;=mediçao,CR26,0),0),PLE!$AA$28*CR26)</f>
        <v>0</v>
      </c>
      <c r="ES26" s="154">
        <f ca="1">IF($K26&lt;&gt;1,IF(ISNUMBER(INDEX(Import.PLE,$K26,ES$16)),IF(INDEX(Import.PLE,$K26,ES$16)&lt;=mediçao,CS26,0),0),PLE!$AA$28*CS26)</f>
        <v>0</v>
      </c>
      <c r="ET26" s="154">
        <f ca="1">IF($K26&lt;&gt;1,IF(ISNUMBER(INDEX(Import.PLE,$K26,ET$16)),IF(INDEX(Import.PLE,$K26,ET$16)&lt;=mediçao,CT26,0),0),PLE!$AA$28*CT26)</f>
        <v>0</v>
      </c>
      <c r="EU26" s="154">
        <f ca="1">IF($K26&lt;&gt;1,IF(ISNUMBER(INDEX(Import.PLE,$K26,EU$16)),IF(INDEX(Import.PLE,$K26,EU$16)&lt;=mediçao,CU26,0),0),PLE!$AA$28*CU26)</f>
        <v>0</v>
      </c>
      <c r="EV26" s="154">
        <f ca="1">IF($K26&lt;&gt;1,IF(ISNUMBER(INDEX(Import.PLE,$K26,EV$16)),IF(INDEX(Import.PLE,$K26,EV$16)&lt;=mediçao,CV26,0),0),PLE!$AA$28*CV26)</f>
        <v>0</v>
      </c>
      <c r="EW26" s="154">
        <f ca="1">IF($K26&lt;&gt;1,IF(ISNUMBER(INDEX(Import.PLE,$K26,EW$16)),IF(INDEX(Import.PLE,$K26,EW$16)&lt;=mediçao,CW26,0),0),PLE!$AA$28*CW26)</f>
        <v>0</v>
      </c>
      <c r="EX26" s="154">
        <f ca="1">IF($K26&lt;&gt;1,IF(ISNUMBER(INDEX(Import.PLE,$K26,EX$16)),IF(INDEX(Import.PLE,$K26,EX$16)&lt;=mediçao,CX26,0),0),PLE!$AA$28*CX26)</f>
        <v>0</v>
      </c>
      <c r="EY26" s="154">
        <f ca="1">IF($K26&lt;&gt;1,IF(ISNUMBER(INDEX(Import.PLE,$K26,EY$16)),IF(INDEX(Import.PLE,$K26,EY$16)&lt;=mediçao,CY26,0),0),PLE!$AA$28*CY26)</f>
        <v>0</v>
      </c>
      <c r="EZ26" s="154">
        <f ca="1">IF($K26&lt;&gt;1,IF(ISNUMBER(INDEX(Import.PLE,$K26,EZ$16)),IF(INDEX(Import.PLE,$K26,EZ$16)&lt;=mediçao,CZ26,0),0),PLE!$AA$28*CZ26)</f>
        <v>0</v>
      </c>
      <c r="FA26" s="154">
        <f ca="1">IF($K26&lt;&gt;1,IF(ISNUMBER(INDEX(Import.PLE,$K26,FA$16)),IF(INDEX(Import.PLE,$K26,FA$16)&lt;=mediçao,DA26,0),0),PLE!$AA$28*DA26)</f>
        <v>0</v>
      </c>
      <c r="FB26" s="154">
        <f ca="1">IF($K26&lt;&gt;1,IF(ISNUMBER(INDEX(Import.PLE,$K26,FB$16)),IF(INDEX(Import.PLE,$K26,FB$16)&lt;=mediçao,DB26,0),0),PLE!$AA$28*DB26)</f>
        <v>0</v>
      </c>
      <c r="FC26" s="154">
        <f ca="1">IF($K26&lt;&gt;1,IF(ISNUMBER(INDEX(Import.PLE,$K26,FC$16)),IF(INDEX(Import.PLE,$K26,FC$16)&lt;=mediçao,DC26,0),0),PLE!$AA$28*DC26)</f>
        <v>0</v>
      </c>
      <c r="FD26" s="154">
        <f ca="1">IF($K26&lt;&gt;1,IF(ISNUMBER(INDEX(Import.PLE,$K26,FD$16)),IF(INDEX(Import.PLE,$K26,FD$16)&lt;=mediçao,DD26,0),0),PLE!$AA$28*DD26)</f>
        <v>0</v>
      </c>
      <c r="FE26" s="154">
        <f ca="1">IF($K26&lt;&gt;1,IF(ISNUMBER(INDEX(Import.PLE,$K26,FE$16)),IF(INDEX(Import.PLE,$K26,FE$16)&lt;=mediçao,DE26,0),0),PLE!$AA$28*DE26)</f>
        <v>0</v>
      </c>
      <c r="FF26" s="154">
        <f ca="1">IF($K26&lt;&gt;1,IF(ISNUMBER(INDEX(Import.PLE,$K26,FF$16)),IF(INDEX(Import.PLE,$K26,FF$16)&lt;=mediçao,DF26,0),0),PLE!$AA$28*DF26)</f>
        <v>0</v>
      </c>
      <c r="FG26" s="154">
        <f ca="1">IF($K26&lt;&gt;1,IF(ISNUMBER(INDEX(Import.PLE,$K26,FG$16)),IF(INDEX(Import.PLE,$K26,FG$16)&lt;=mediçao,DG26,0),0),PLE!$AA$28*DG26)</f>
        <v>0</v>
      </c>
      <c r="FH26" s="154">
        <f ca="1">IF($K26&lt;&gt;1,IF(ISNUMBER(INDEX(Import.PLE,$K26,FH$16)),IF(INDEX(Import.PLE,$K26,FH$16)&lt;=mediçao,DH26,0),0),PLE!$AA$28*DH26)</f>
        <v>0</v>
      </c>
      <c r="FI26" s="154">
        <f ca="1">IF($K26&lt;&gt;1,IF(ISNUMBER(INDEX(Import.PLE,$K26,FI$16)),IF(INDEX(Import.PLE,$K26,FI$16)&lt;=mediçao,DI26,0),0),PLE!$AA$28*DI26)</f>
        <v>0</v>
      </c>
      <c r="FJ26" s="154">
        <f ca="1">IF($K26&lt;&gt;1,IF(ISNUMBER(INDEX(Import.PLE,$K26,FJ$16)),IF(INDEX(Import.PLE,$K26,FJ$16)&lt;=mediçao,DJ26,0),0),PLE!$AA$28*DJ26)</f>
        <v>0</v>
      </c>
    </row>
    <row r="27" spans="2:166" s="113" customFormat="1" ht="30.6" x14ac:dyDescent="0.3">
      <c r="B27" s="153">
        <f t="shared" ca="1" si="3"/>
        <v>10</v>
      </c>
      <c r="C27" s="108" t="str">
        <f t="shared" si="4"/>
        <v>Serviço</v>
      </c>
      <c r="D27" s="177" t="s">
        <v>170</v>
      </c>
      <c r="E27" s="178" t="s">
        <v>200</v>
      </c>
      <c r="F27" s="176" t="s">
        <v>223</v>
      </c>
      <c r="G27" s="216">
        <f t="shared" si="5"/>
        <v>11184.99</v>
      </c>
      <c r="H27" s="217">
        <f t="shared" si="6"/>
        <v>1.2300002056327275</v>
      </c>
      <c r="I27" s="218">
        <v>13757.54</v>
      </c>
      <c r="J27" s="111"/>
      <c r="K27" s="209">
        <f>deactivatedados.form1</f>
        <v>5</v>
      </c>
      <c r="L27" s="208" t="s">
        <v>242</v>
      </c>
      <c r="M27" s="112"/>
      <c r="N27" s="223">
        <v>4255.16</v>
      </c>
      <c r="O27" s="223">
        <v>4255.16</v>
      </c>
      <c r="P27" s="223">
        <v>2674.67</v>
      </c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M27" s="154">
        <f t="shared" ca="1" si="7"/>
        <v>5233.8476750001564</v>
      </c>
      <c r="BN27" s="154">
        <f t="shared" ca="1" si="8"/>
        <v>5233.8476750001564</v>
      </c>
      <c r="BO27" s="154">
        <f t="shared" ca="1" si="9"/>
        <v>3289.8446499996871</v>
      </c>
      <c r="BP27" s="154">
        <f t="shared" si="10"/>
        <v>0</v>
      </c>
      <c r="BQ27" s="154">
        <f t="shared" si="11"/>
        <v>0</v>
      </c>
      <c r="BR27" s="154">
        <f t="shared" si="12"/>
        <v>0</v>
      </c>
      <c r="BS27" s="154">
        <f t="shared" si="13"/>
        <v>0</v>
      </c>
      <c r="BT27" s="154">
        <f t="shared" si="14"/>
        <v>0</v>
      </c>
      <c r="BU27" s="154">
        <f t="shared" si="15"/>
        <v>0</v>
      </c>
      <c r="BV27" s="154">
        <f t="shared" si="16"/>
        <v>0</v>
      </c>
      <c r="BW27" s="154">
        <f t="shared" si="17"/>
        <v>0</v>
      </c>
      <c r="BX27" s="154">
        <f t="shared" si="18"/>
        <v>0</v>
      </c>
      <c r="BY27" s="154">
        <f t="shared" si="19"/>
        <v>0</v>
      </c>
      <c r="BZ27" s="154">
        <f t="shared" si="20"/>
        <v>0</v>
      </c>
      <c r="CA27" s="154">
        <f t="shared" si="21"/>
        <v>0</v>
      </c>
      <c r="CB27" s="154">
        <f t="shared" si="22"/>
        <v>0</v>
      </c>
      <c r="CC27" s="154">
        <f t="shared" si="23"/>
        <v>0</v>
      </c>
      <c r="CD27" s="154">
        <f t="shared" si="24"/>
        <v>0</v>
      </c>
      <c r="CE27" s="154">
        <f t="shared" si="25"/>
        <v>0</v>
      </c>
      <c r="CF27" s="154">
        <f t="shared" si="26"/>
        <v>0</v>
      </c>
      <c r="CG27" s="154">
        <f t="shared" si="27"/>
        <v>0</v>
      </c>
      <c r="CH27" s="154">
        <f t="shared" si="28"/>
        <v>0</v>
      </c>
      <c r="CI27" s="154">
        <f t="shared" si="29"/>
        <v>0</v>
      </c>
      <c r="CJ27" s="154">
        <f t="shared" si="30"/>
        <v>0</v>
      </c>
      <c r="CK27" s="154">
        <f t="shared" si="31"/>
        <v>0</v>
      </c>
      <c r="CL27" s="154">
        <f t="shared" si="32"/>
        <v>0</v>
      </c>
      <c r="CM27" s="154">
        <f t="shared" si="33"/>
        <v>0</v>
      </c>
      <c r="CN27" s="154">
        <f t="shared" si="34"/>
        <v>0</v>
      </c>
      <c r="CO27" s="154">
        <f t="shared" si="35"/>
        <v>0</v>
      </c>
      <c r="CP27" s="154">
        <f t="shared" si="36"/>
        <v>0</v>
      </c>
      <c r="CQ27" s="154">
        <f t="shared" si="37"/>
        <v>0</v>
      </c>
      <c r="CR27" s="154">
        <f t="shared" si="38"/>
        <v>0</v>
      </c>
      <c r="CS27" s="154">
        <f t="shared" si="39"/>
        <v>0</v>
      </c>
      <c r="CT27" s="154">
        <f t="shared" si="40"/>
        <v>0</v>
      </c>
      <c r="CU27" s="154">
        <f t="shared" si="41"/>
        <v>0</v>
      </c>
      <c r="CV27" s="154">
        <f t="shared" si="42"/>
        <v>0</v>
      </c>
      <c r="CW27" s="154">
        <f t="shared" si="43"/>
        <v>0</v>
      </c>
      <c r="CX27" s="154">
        <f t="shared" si="44"/>
        <v>0</v>
      </c>
      <c r="CY27" s="154">
        <f t="shared" si="45"/>
        <v>0</v>
      </c>
      <c r="CZ27" s="154">
        <f t="shared" si="46"/>
        <v>0</v>
      </c>
      <c r="DA27" s="154">
        <f t="shared" si="47"/>
        <v>0</v>
      </c>
      <c r="DB27" s="154">
        <f t="shared" si="48"/>
        <v>0</v>
      </c>
      <c r="DC27" s="154">
        <f t="shared" si="49"/>
        <v>0</v>
      </c>
      <c r="DD27" s="154">
        <f t="shared" si="50"/>
        <v>0</v>
      </c>
      <c r="DE27" s="154">
        <f t="shared" si="51"/>
        <v>0</v>
      </c>
      <c r="DF27" s="154">
        <f t="shared" si="52"/>
        <v>0</v>
      </c>
      <c r="DG27" s="154">
        <f t="shared" si="53"/>
        <v>0</v>
      </c>
      <c r="DH27" s="154">
        <f t="shared" si="54"/>
        <v>0</v>
      </c>
      <c r="DI27" s="154">
        <f t="shared" si="55"/>
        <v>0</v>
      </c>
      <c r="DJ27" s="154">
        <f t="shared" si="56"/>
        <v>0</v>
      </c>
      <c r="DK27" s="162" t="str">
        <f t="shared" si="57"/>
        <v>1</v>
      </c>
      <c r="DL27" s="162">
        <f t="shared" ca="1" si="58"/>
        <v>0</v>
      </c>
      <c r="DM27" s="154">
        <f ca="1">IF($K27&lt;&gt;1,IF(ISNUMBER(INDEX(Import.PLE,$K27,DM$16)),IF(INDEX(Import.PLE,$K27,DM$16)&lt;=mediçao,BM27,0),0),PLE!$AA$28*BM27)</f>
        <v>0</v>
      </c>
      <c r="DN27" s="154">
        <f ca="1">IF($K27&lt;&gt;1,IF(ISNUMBER(INDEX(Import.PLE,$K27,DN$16)),IF(INDEX(Import.PLE,$K27,DN$16)&lt;=mediçao,BN27,0),0),PLE!$AA$28*BN27)</f>
        <v>0</v>
      </c>
      <c r="DO27" s="154">
        <f ca="1">IF($K27&lt;&gt;1,IF(ISNUMBER(INDEX(Import.PLE,$K27,DO$16)),IF(INDEX(Import.PLE,$K27,DO$16)&lt;=mediçao,BO27,0),0),PLE!$AA$28*BO27)</f>
        <v>0</v>
      </c>
      <c r="DP27" s="154">
        <f ca="1">IF($K27&lt;&gt;1,IF(ISNUMBER(INDEX(Import.PLE,$K27,DP$16)),IF(INDEX(Import.PLE,$K27,DP$16)&lt;=mediçao,BP27,0),0),PLE!$AA$28*BP27)</f>
        <v>0</v>
      </c>
      <c r="DQ27" s="154">
        <f ca="1">IF($K27&lt;&gt;1,IF(ISNUMBER(INDEX(Import.PLE,$K27,DQ$16)),IF(INDEX(Import.PLE,$K27,DQ$16)&lt;=mediçao,BQ27,0),0),PLE!$AA$28*BQ27)</f>
        <v>0</v>
      </c>
      <c r="DR27" s="154">
        <f ca="1">IF($K27&lt;&gt;1,IF(ISNUMBER(INDEX(Import.PLE,$K27,DR$16)),IF(INDEX(Import.PLE,$K27,DR$16)&lt;=mediçao,BR27,0),0),PLE!$AA$28*BR27)</f>
        <v>0</v>
      </c>
      <c r="DS27" s="154">
        <f ca="1">IF($K27&lt;&gt;1,IF(ISNUMBER(INDEX(Import.PLE,$K27,DS$16)),IF(INDEX(Import.PLE,$K27,DS$16)&lt;=mediçao,BS27,0),0),PLE!$AA$28*BS27)</f>
        <v>0</v>
      </c>
      <c r="DT27" s="154">
        <f ca="1">IF($K27&lt;&gt;1,IF(ISNUMBER(INDEX(Import.PLE,$K27,DT$16)),IF(INDEX(Import.PLE,$K27,DT$16)&lt;=mediçao,BT27,0),0),PLE!$AA$28*BT27)</f>
        <v>0</v>
      </c>
      <c r="DU27" s="154">
        <f ca="1">IF($K27&lt;&gt;1,IF(ISNUMBER(INDEX(Import.PLE,$K27,DU$16)),IF(INDEX(Import.PLE,$K27,DU$16)&lt;=mediçao,BU27,0),0),PLE!$AA$28*BU27)</f>
        <v>0</v>
      </c>
      <c r="DV27" s="154">
        <f ca="1">IF($K27&lt;&gt;1,IF(ISNUMBER(INDEX(Import.PLE,$K27,DV$16)),IF(INDEX(Import.PLE,$K27,DV$16)&lt;=mediçao,BV27,0),0),PLE!$AA$28*BV27)</f>
        <v>0</v>
      </c>
      <c r="DW27" s="154">
        <f ca="1">IF($K27&lt;&gt;1,IF(ISNUMBER(INDEX(Import.PLE,$K27,DW$16)),IF(INDEX(Import.PLE,$K27,DW$16)&lt;=mediçao,BW27,0),0),PLE!$AA$28*BW27)</f>
        <v>0</v>
      </c>
      <c r="DX27" s="154">
        <f ca="1">IF($K27&lt;&gt;1,IF(ISNUMBER(INDEX(Import.PLE,$K27,DX$16)),IF(INDEX(Import.PLE,$K27,DX$16)&lt;=mediçao,BX27,0),0),PLE!$AA$28*BX27)</f>
        <v>0</v>
      </c>
      <c r="DY27" s="154">
        <f ca="1">IF($K27&lt;&gt;1,IF(ISNUMBER(INDEX(Import.PLE,$K27,DY$16)),IF(INDEX(Import.PLE,$K27,DY$16)&lt;=mediçao,BY27,0),0),PLE!$AA$28*BY27)</f>
        <v>0</v>
      </c>
      <c r="DZ27" s="154">
        <f ca="1">IF($K27&lt;&gt;1,IF(ISNUMBER(INDEX(Import.PLE,$K27,DZ$16)),IF(INDEX(Import.PLE,$K27,DZ$16)&lt;=mediçao,BZ27,0),0),PLE!$AA$28*BZ27)</f>
        <v>0</v>
      </c>
      <c r="EA27" s="154">
        <f ca="1">IF($K27&lt;&gt;1,IF(ISNUMBER(INDEX(Import.PLE,$K27,EA$16)),IF(INDEX(Import.PLE,$K27,EA$16)&lt;=mediçao,CA27,0),0),PLE!$AA$28*CA27)</f>
        <v>0</v>
      </c>
      <c r="EB27" s="154">
        <f ca="1">IF($K27&lt;&gt;1,IF(ISNUMBER(INDEX(Import.PLE,$K27,EB$16)),IF(INDEX(Import.PLE,$K27,EB$16)&lt;=mediçao,CB27,0),0),PLE!$AA$28*CB27)</f>
        <v>0</v>
      </c>
      <c r="EC27" s="154">
        <f ca="1">IF($K27&lt;&gt;1,IF(ISNUMBER(INDEX(Import.PLE,$K27,EC$16)),IF(INDEX(Import.PLE,$K27,EC$16)&lt;=mediçao,CC27,0),0),PLE!$AA$28*CC27)</f>
        <v>0</v>
      </c>
      <c r="ED27" s="154">
        <f ca="1">IF($K27&lt;&gt;1,IF(ISNUMBER(INDEX(Import.PLE,$K27,ED$16)),IF(INDEX(Import.PLE,$K27,ED$16)&lt;=mediçao,CD27,0),0),PLE!$AA$28*CD27)</f>
        <v>0</v>
      </c>
      <c r="EE27" s="154">
        <f ca="1">IF($K27&lt;&gt;1,IF(ISNUMBER(INDEX(Import.PLE,$K27,EE$16)),IF(INDEX(Import.PLE,$K27,EE$16)&lt;=mediçao,CE27,0),0),PLE!$AA$28*CE27)</f>
        <v>0</v>
      </c>
      <c r="EF27" s="154">
        <f ca="1">IF($K27&lt;&gt;1,IF(ISNUMBER(INDEX(Import.PLE,$K27,EF$16)),IF(INDEX(Import.PLE,$K27,EF$16)&lt;=mediçao,CF27,0),0),PLE!$AA$28*CF27)</f>
        <v>0</v>
      </c>
      <c r="EG27" s="154">
        <f ca="1">IF($K27&lt;&gt;1,IF(ISNUMBER(INDEX(Import.PLE,$K27,EG$16)),IF(INDEX(Import.PLE,$K27,EG$16)&lt;=mediçao,CG27,0),0),PLE!$AA$28*CG27)</f>
        <v>0</v>
      </c>
      <c r="EH27" s="154">
        <f ca="1">IF($K27&lt;&gt;1,IF(ISNUMBER(INDEX(Import.PLE,$K27,EH$16)),IF(INDEX(Import.PLE,$K27,EH$16)&lt;=mediçao,CH27,0),0),PLE!$AA$28*CH27)</f>
        <v>0</v>
      </c>
      <c r="EI27" s="154">
        <f ca="1">IF($K27&lt;&gt;1,IF(ISNUMBER(INDEX(Import.PLE,$K27,EI$16)),IF(INDEX(Import.PLE,$K27,EI$16)&lt;=mediçao,CI27,0),0),PLE!$AA$28*CI27)</f>
        <v>0</v>
      </c>
      <c r="EJ27" s="154">
        <f ca="1">IF($K27&lt;&gt;1,IF(ISNUMBER(INDEX(Import.PLE,$K27,EJ$16)),IF(INDEX(Import.PLE,$K27,EJ$16)&lt;=mediçao,CJ27,0),0),PLE!$AA$28*CJ27)</f>
        <v>0</v>
      </c>
      <c r="EK27" s="154">
        <f ca="1">IF($K27&lt;&gt;1,IF(ISNUMBER(INDEX(Import.PLE,$K27,EK$16)),IF(INDEX(Import.PLE,$K27,EK$16)&lt;=mediçao,CK27,0),0),PLE!$AA$28*CK27)</f>
        <v>0</v>
      </c>
      <c r="EL27" s="154">
        <f ca="1">IF($K27&lt;&gt;1,IF(ISNUMBER(INDEX(Import.PLE,$K27,EL$16)),IF(INDEX(Import.PLE,$K27,EL$16)&lt;=mediçao,CL27,0),0),PLE!$AA$28*CL27)</f>
        <v>0</v>
      </c>
      <c r="EM27" s="154">
        <f ca="1">IF($K27&lt;&gt;1,IF(ISNUMBER(INDEX(Import.PLE,$K27,EM$16)),IF(INDEX(Import.PLE,$K27,EM$16)&lt;=mediçao,CM27,0),0),PLE!$AA$28*CM27)</f>
        <v>0</v>
      </c>
      <c r="EN27" s="154">
        <f ca="1">IF($K27&lt;&gt;1,IF(ISNUMBER(INDEX(Import.PLE,$K27,EN$16)),IF(INDEX(Import.PLE,$K27,EN$16)&lt;=mediçao,CN27,0),0),PLE!$AA$28*CN27)</f>
        <v>0</v>
      </c>
      <c r="EO27" s="154">
        <f ca="1">IF($K27&lt;&gt;1,IF(ISNUMBER(INDEX(Import.PLE,$K27,EO$16)),IF(INDEX(Import.PLE,$K27,EO$16)&lt;=mediçao,CO27,0),0),PLE!$AA$28*CO27)</f>
        <v>0</v>
      </c>
      <c r="EP27" s="154">
        <f ca="1">IF($K27&lt;&gt;1,IF(ISNUMBER(INDEX(Import.PLE,$K27,EP$16)),IF(INDEX(Import.PLE,$K27,EP$16)&lt;=mediçao,CP27,0),0),PLE!$AA$28*CP27)</f>
        <v>0</v>
      </c>
      <c r="EQ27" s="154">
        <f ca="1">IF($K27&lt;&gt;1,IF(ISNUMBER(INDEX(Import.PLE,$K27,EQ$16)),IF(INDEX(Import.PLE,$K27,EQ$16)&lt;=mediçao,CQ27,0),0),PLE!$AA$28*CQ27)</f>
        <v>0</v>
      </c>
      <c r="ER27" s="154">
        <f ca="1">IF($K27&lt;&gt;1,IF(ISNUMBER(INDEX(Import.PLE,$K27,ER$16)),IF(INDEX(Import.PLE,$K27,ER$16)&lt;=mediçao,CR27,0),0),PLE!$AA$28*CR27)</f>
        <v>0</v>
      </c>
      <c r="ES27" s="154">
        <f ca="1">IF($K27&lt;&gt;1,IF(ISNUMBER(INDEX(Import.PLE,$K27,ES$16)),IF(INDEX(Import.PLE,$K27,ES$16)&lt;=mediçao,CS27,0),0),PLE!$AA$28*CS27)</f>
        <v>0</v>
      </c>
      <c r="ET27" s="154">
        <f ca="1">IF($K27&lt;&gt;1,IF(ISNUMBER(INDEX(Import.PLE,$K27,ET$16)),IF(INDEX(Import.PLE,$K27,ET$16)&lt;=mediçao,CT27,0),0),PLE!$AA$28*CT27)</f>
        <v>0</v>
      </c>
      <c r="EU27" s="154">
        <f ca="1">IF($K27&lt;&gt;1,IF(ISNUMBER(INDEX(Import.PLE,$K27,EU$16)),IF(INDEX(Import.PLE,$K27,EU$16)&lt;=mediçao,CU27,0),0),PLE!$AA$28*CU27)</f>
        <v>0</v>
      </c>
      <c r="EV27" s="154">
        <f ca="1">IF($K27&lt;&gt;1,IF(ISNUMBER(INDEX(Import.PLE,$K27,EV$16)),IF(INDEX(Import.PLE,$K27,EV$16)&lt;=mediçao,CV27,0),0),PLE!$AA$28*CV27)</f>
        <v>0</v>
      </c>
      <c r="EW27" s="154">
        <f ca="1">IF($K27&lt;&gt;1,IF(ISNUMBER(INDEX(Import.PLE,$K27,EW$16)),IF(INDEX(Import.PLE,$K27,EW$16)&lt;=mediçao,CW27,0),0),PLE!$AA$28*CW27)</f>
        <v>0</v>
      </c>
      <c r="EX27" s="154">
        <f ca="1">IF($K27&lt;&gt;1,IF(ISNUMBER(INDEX(Import.PLE,$K27,EX$16)),IF(INDEX(Import.PLE,$K27,EX$16)&lt;=mediçao,CX27,0),0),PLE!$AA$28*CX27)</f>
        <v>0</v>
      </c>
      <c r="EY27" s="154">
        <f ca="1">IF($K27&lt;&gt;1,IF(ISNUMBER(INDEX(Import.PLE,$K27,EY$16)),IF(INDEX(Import.PLE,$K27,EY$16)&lt;=mediçao,CY27,0),0),PLE!$AA$28*CY27)</f>
        <v>0</v>
      </c>
      <c r="EZ27" s="154">
        <f ca="1">IF($K27&lt;&gt;1,IF(ISNUMBER(INDEX(Import.PLE,$K27,EZ$16)),IF(INDEX(Import.PLE,$K27,EZ$16)&lt;=mediçao,CZ27,0),0),PLE!$AA$28*CZ27)</f>
        <v>0</v>
      </c>
      <c r="FA27" s="154">
        <f ca="1">IF($K27&lt;&gt;1,IF(ISNUMBER(INDEX(Import.PLE,$K27,FA$16)),IF(INDEX(Import.PLE,$K27,FA$16)&lt;=mediçao,DA27,0),0),PLE!$AA$28*DA27)</f>
        <v>0</v>
      </c>
      <c r="FB27" s="154">
        <f ca="1">IF($K27&lt;&gt;1,IF(ISNUMBER(INDEX(Import.PLE,$K27,FB$16)),IF(INDEX(Import.PLE,$K27,FB$16)&lt;=mediçao,DB27,0),0),PLE!$AA$28*DB27)</f>
        <v>0</v>
      </c>
      <c r="FC27" s="154">
        <f ca="1">IF($K27&lt;&gt;1,IF(ISNUMBER(INDEX(Import.PLE,$K27,FC$16)),IF(INDEX(Import.PLE,$K27,FC$16)&lt;=mediçao,DC27,0),0),PLE!$AA$28*DC27)</f>
        <v>0</v>
      </c>
      <c r="FD27" s="154">
        <f ca="1">IF($K27&lt;&gt;1,IF(ISNUMBER(INDEX(Import.PLE,$K27,FD$16)),IF(INDEX(Import.PLE,$K27,FD$16)&lt;=mediçao,DD27,0),0),PLE!$AA$28*DD27)</f>
        <v>0</v>
      </c>
      <c r="FE27" s="154">
        <f ca="1">IF($K27&lt;&gt;1,IF(ISNUMBER(INDEX(Import.PLE,$K27,FE$16)),IF(INDEX(Import.PLE,$K27,FE$16)&lt;=mediçao,DE27,0),0),PLE!$AA$28*DE27)</f>
        <v>0</v>
      </c>
      <c r="FF27" s="154">
        <f ca="1">IF($K27&lt;&gt;1,IF(ISNUMBER(INDEX(Import.PLE,$K27,FF$16)),IF(INDEX(Import.PLE,$K27,FF$16)&lt;=mediçao,DF27,0),0),PLE!$AA$28*DF27)</f>
        <v>0</v>
      </c>
      <c r="FG27" s="154">
        <f ca="1">IF($K27&lt;&gt;1,IF(ISNUMBER(INDEX(Import.PLE,$K27,FG$16)),IF(INDEX(Import.PLE,$K27,FG$16)&lt;=mediçao,DG27,0),0),PLE!$AA$28*DG27)</f>
        <v>0</v>
      </c>
      <c r="FH27" s="154">
        <f ca="1">IF($K27&lt;&gt;1,IF(ISNUMBER(INDEX(Import.PLE,$K27,FH$16)),IF(INDEX(Import.PLE,$K27,FH$16)&lt;=mediçao,DH27,0),0),PLE!$AA$28*DH27)</f>
        <v>0</v>
      </c>
      <c r="FI27" s="154">
        <f ca="1">IF($K27&lt;&gt;1,IF(ISNUMBER(INDEX(Import.PLE,$K27,FI$16)),IF(INDEX(Import.PLE,$K27,FI$16)&lt;=mediçao,DI27,0),0),PLE!$AA$28*DI27)</f>
        <v>0</v>
      </c>
      <c r="FJ27" s="154">
        <f ca="1">IF($K27&lt;&gt;1,IF(ISNUMBER(INDEX(Import.PLE,$K27,FJ$16)),IF(INDEX(Import.PLE,$K27,FJ$16)&lt;=mediçao,DJ27,0),0),PLE!$AA$28*DJ27)</f>
        <v>0</v>
      </c>
    </row>
    <row r="28" spans="2:166" s="113" customFormat="1" ht="30.6" x14ac:dyDescent="0.3">
      <c r="B28" s="153">
        <f t="shared" ca="1" si="3"/>
        <v>11</v>
      </c>
      <c r="C28" s="108" t="str">
        <f t="shared" si="4"/>
        <v>Serviço</v>
      </c>
      <c r="D28" s="177" t="s">
        <v>171</v>
      </c>
      <c r="E28" s="178" t="s">
        <v>201</v>
      </c>
      <c r="F28" s="176" t="s">
        <v>222</v>
      </c>
      <c r="G28" s="216">
        <f t="shared" si="5"/>
        <v>717.6</v>
      </c>
      <c r="H28" s="217">
        <f t="shared" si="6"/>
        <v>185.54999999999998</v>
      </c>
      <c r="I28" s="218">
        <v>133150.68</v>
      </c>
      <c r="J28" s="111"/>
      <c r="K28" s="209">
        <f>deactivatedados.form1</f>
        <v>6</v>
      </c>
      <c r="L28" s="225" t="s">
        <v>243</v>
      </c>
      <c r="M28" s="112"/>
      <c r="N28" s="223">
        <v>273</v>
      </c>
      <c r="O28" s="223">
        <v>273</v>
      </c>
      <c r="P28" s="223">
        <v>171.6</v>
      </c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M28" s="154">
        <f t="shared" ca="1" si="7"/>
        <v>50655.149999999994</v>
      </c>
      <c r="BN28" s="154">
        <f t="shared" ca="1" si="8"/>
        <v>50655.149999999994</v>
      </c>
      <c r="BO28" s="154">
        <f t="shared" ca="1" si="9"/>
        <v>31840.379999999997</v>
      </c>
      <c r="BP28" s="154">
        <f t="shared" si="10"/>
        <v>0</v>
      </c>
      <c r="BQ28" s="154">
        <f t="shared" si="11"/>
        <v>0</v>
      </c>
      <c r="BR28" s="154">
        <f t="shared" si="12"/>
        <v>0</v>
      </c>
      <c r="BS28" s="154">
        <f t="shared" si="13"/>
        <v>0</v>
      </c>
      <c r="BT28" s="154">
        <f t="shared" si="14"/>
        <v>0</v>
      </c>
      <c r="BU28" s="154">
        <f t="shared" si="15"/>
        <v>0</v>
      </c>
      <c r="BV28" s="154">
        <f t="shared" si="16"/>
        <v>0</v>
      </c>
      <c r="BW28" s="154">
        <f t="shared" si="17"/>
        <v>0</v>
      </c>
      <c r="BX28" s="154">
        <f t="shared" si="18"/>
        <v>0</v>
      </c>
      <c r="BY28" s="154">
        <f t="shared" si="19"/>
        <v>0</v>
      </c>
      <c r="BZ28" s="154">
        <f t="shared" si="20"/>
        <v>0</v>
      </c>
      <c r="CA28" s="154">
        <f t="shared" si="21"/>
        <v>0</v>
      </c>
      <c r="CB28" s="154">
        <f t="shared" si="22"/>
        <v>0</v>
      </c>
      <c r="CC28" s="154">
        <f t="shared" si="23"/>
        <v>0</v>
      </c>
      <c r="CD28" s="154">
        <f t="shared" si="24"/>
        <v>0</v>
      </c>
      <c r="CE28" s="154">
        <f t="shared" si="25"/>
        <v>0</v>
      </c>
      <c r="CF28" s="154">
        <f t="shared" si="26"/>
        <v>0</v>
      </c>
      <c r="CG28" s="154">
        <f t="shared" si="27"/>
        <v>0</v>
      </c>
      <c r="CH28" s="154">
        <f t="shared" si="28"/>
        <v>0</v>
      </c>
      <c r="CI28" s="154">
        <f t="shared" si="29"/>
        <v>0</v>
      </c>
      <c r="CJ28" s="154">
        <f t="shared" si="30"/>
        <v>0</v>
      </c>
      <c r="CK28" s="154">
        <f t="shared" si="31"/>
        <v>0</v>
      </c>
      <c r="CL28" s="154">
        <f t="shared" si="32"/>
        <v>0</v>
      </c>
      <c r="CM28" s="154">
        <f t="shared" si="33"/>
        <v>0</v>
      </c>
      <c r="CN28" s="154">
        <f t="shared" si="34"/>
        <v>0</v>
      </c>
      <c r="CO28" s="154">
        <f t="shared" si="35"/>
        <v>0</v>
      </c>
      <c r="CP28" s="154">
        <f t="shared" si="36"/>
        <v>0</v>
      </c>
      <c r="CQ28" s="154">
        <f t="shared" si="37"/>
        <v>0</v>
      </c>
      <c r="CR28" s="154">
        <f t="shared" si="38"/>
        <v>0</v>
      </c>
      <c r="CS28" s="154">
        <f t="shared" si="39"/>
        <v>0</v>
      </c>
      <c r="CT28" s="154">
        <f t="shared" si="40"/>
        <v>0</v>
      </c>
      <c r="CU28" s="154">
        <f t="shared" si="41"/>
        <v>0</v>
      </c>
      <c r="CV28" s="154">
        <f t="shared" si="42"/>
        <v>0</v>
      </c>
      <c r="CW28" s="154">
        <f t="shared" si="43"/>
        <v>0</v>
      </c>
      <c r="CX28" s="154">
        <f t="shared" si="44"/>
        <v>0</v>
      </c>
      <c r="CY28" s="154">
        <f t="shared" si="45"/>
        <v>0</v>
      </c>
      <c r="CZ28" s="154">
        <f t="shared" si="46"/>
        <v>0</v>
      </c>
      <c r="DA28" s="154">
        <f t="shared" si="47"/>
        <v>0</v>
      </c>
      <c r="DB28" s="154">
        <f t="shared" si="48"/>
        <v>0</v>
      </c>
      <c r="DC28" s="154">
        <f t="shared" si="49"/>
        <v>0</v>
      </c>
      <c r="DD28" s="154">
        <f t="shared" si="50"/>
        <v>0</v>
      </c>
      <c r="DE28" s="154">
        <f t="shared" si="51"/>
        <v>0</v>
      </c>
      <c r="DF28" s="154">
        <f t="shared" si="52"/>
        <v>0</v>
      </c>
      <c r="DG28" s="154">
        <f t="shared" si="53"/>
        <v>0</v>
      </c>
      <c r="DH28" s="154">
        <f t="shared" si="54"/>
        <v>0</v>
      </c>
      <c r="DI28" s="154">
        <f t="shared" si="55"/>
        <v>0</v>
      </c>
      <c r="DJ28" s="154">
        <f t="shared" si="56"/>
        <v>0</v>
      </c>
      <c r="DK28" s="162" t="str">
        <f t="shared" si="57"/>
        <v>1</v>
      </c>
      <c r="DL28" s="162">
        <f t="shared" ca="1" si="58"/>
        <v>0</v>
      </c>
      <c r="DM28" s="154">
        <f ca="1">IF($K28&lt;&gt;1,IF(ISNUMBER(INDEX(Import.PLE,$K28,DM$16)),IF(INDEX(Import.PLE,$K28,DM$16)&lt;=mediçao,BM28,0),0),PLE!$AA$28*BM28)</f>
        <v>0</v>
      </c>
      <c r="DN28" s="154">
        <f ca="1">IF($K28&lt;&gt;1,IF(ISNUMBER(INDEX(Import.PLE,$K28,DN$16)),IF(INDEX(Import.PLE,$K28,DN$16)&lt;=mediçao,BN28,0),0),PLE!$AA$28*BN28)</f>
        <v>0</v>
      </c>
      <c r="DO28" s="154">
        <f ca="1">IF($K28&lt;&gt;1,IF(ISNUMBER(INDEX(Import.PLE,$K28,DO$16)),IF(INDEX(Import.PLE,$K28,DO$16)&lt;=mediçao,BO28,0),0),PLE!$AA$28*BO28)</f>
        <v>0</v>
      </c>
      <c r="DP28" s="154">
        <f ca="1">IF($K28&lt;&gt;1,IF(ISNUMBER(INDEX(Import.PLE,$K28,DP$16)),IF(INDEX(Import.PLE,$K28,DP$16)&lt;=mediçao,BP28,0),0),PLE!$AA$28*BP28)</f>
        <v>0</v>
      </c>
      <c r="DQ28" s="154">
        <f ca="1">IF($K28&lt;&gt;1,IF(ISNUMBER(INDEX(Import.PLE,$K28,DQ$16)),IF(INDEX(Import.PLE,$K28,DQ$16)&lt;=mediçao,BQ28,0),0),PLE!$AA$28*BQ28)</f>
        <v>0</v>
      </c>
      <c r="DR28" s="154">
        <f ca="1">IF($K28&lt;&gt;1,IF(ISNUMBER(INDEX(Import.PLE,$K28,DR$16)),IF(INDEX(Import.PLE,$K28,DR$16)&lt;=mediçao,BR28,0),0),PLE!$AA$28*BR28)</f>
        <v>0</v>
      </c>
      <c r="DS28" s="154">
        <f ca="1">IF($K28&lt;&gt;1,IF(ISNUMBER(INDEX(Import.PLE,$K28,DS$16)),IF(INDEX(Import.PLE,$K28,DS$16)&lt;=mediçao,BS28,0),0),PLE!$AA$28*BS28)</f>
        <v>0</v>
      </c>
      <c r="DT28" s="154">
        <f ca="1">IF($K28&lt;&gt;1,IF(ISNUMBER(INDEX(Import.PLE,$K28,DT$16)),IF(INDEX(Import.PLE,$K28,DT$16)&lt;=mediçao,BT28,0),0),PLE!$AA$28*BT28)</f>
        <v>0</v>
      </c>
      <c r="DU28" s="154">
        <f ca="1">IF($K28&lt;&gt;1,IF(ISNUMBER(INDEX(Import.PLE,$K28,DU$16)),IF(INDEX(Import.PLE,$K28,DU$16)&lt;=mediçao,BU28,0),0),PLE!$AA$28*BU28)</f>
        <v>0</v>
      </c>
      <c r="DV28" s="154">
        <f ca="1">IF($K28&lt;&gt;1,IF(ISNUMBER(INDEX(Import.PLE,$K28,DV$16)),IF(INDEX(Import.PLE,$K28,DV$16)&lt;=mediçao,BV28,0),0),PLE!$AA$28*BV28)</f>
        <v>0</v>
      </c>
      <c r="DW28" s="154">
        <f ca="1">IF($K28&lt;&gt;1,IF(ISNUMBER(INDEX(Import.PLE,$K28,DW$16)),IF(INDEX(Import.PLE,$K28,DW$16)&lt;=mediçao,BW28,0),0),PLE!$AA$28*BW28)</f>
        <v>0</v>
      </c>
      <c r="DX28" s="154">
        <f ca="1">IF($K28&lt;&gt;1,IF(ISNUMBER(INDEX(Import.PLE,$K28,DX$16)),IF(INDEX(Import.PLE,$K28,DX$16)&lt;=mediçao,BX28,0),0),PLE!$AA$28*BX28)</f>
        <v>0</v>
      </c>
      <c r="DY28" s="154">
        <f ca="1">IF($K28&lt;&gt;1,IF(ISNUMBER(INDEX(Import.PLE,$K28,DY$16)),IF(INDEX(Import.PLE,$K28,DY$16)&lt;=mediçao,BY28,0),0),PLE!$AA$28*BY28)</f>
        <v>0</v>
      </c>
      <c r="DZ28" s="154">
        <f ca="1">IF($K28&lt;&gt;1,IF(ISNUMBER(INDEX(Import.PLE,$K28,DZ$16)),IF(INDEX(Import.PLE,$K28,DZ$16)&lt;=mediçao,BZ28,0),0),PLE!$AA$28*BZ28)</f>
        <v>0</v>
      </c>
      <c r="EA28" s="154">
        <f ca="1">IF($K28&lt;&gt;1,IF(ISNUMBER(INDEX(Import.PLE,$K28,EA$16)),IF(INDEX(Import.PLE,$K28,EA$16)&lt;=mediçao,CA28,0),0),PLE!$AA$28*CA28)</f>
        <v>0</v>
      </c>
      <c r="EB28" s="154">
        <f ca="1">IF($K28&lt;&gt;1,IF(ISNUMBER(INDEX(Import.PLE,$K28,EB$16)),IF(INDEX(Import.PLE,$K28,EB$16)&lt;=mediçao,CB28,0),0),PLE!$AA$28*CB28)</f>
        <v>0</v>
      </c>
      <c r="EC28" s="154">
        <f ca="1">IF($K28&lt;&gt;1,IF(ISNUMBER(INDEX(Import.PLE,$K28,EC$16)),IF(INDEX(Import.PLE,$K28,EC$16)&lt;=mediçao,CC28,0),0),PLE!$AA$28*CC28)</f>
        <v>0</v>
      </c>
      <c r="ED28" s="154">
        <f ca="1">IF($K28&lt;&gt;1,IF(ISNUMBER(INDEX(Import.PLE,$K28,ED$16)),IF(INDEX(Import.PLE,$K28,ED$16)&lt;=mediçao,CD28,0),0),PLE!$AA$28*CD28)</f>
        <v>0</v>
      </c>
      <c r="EE28" s="154">
        <f ca="1">IF($K28&lt;&gt;1,IF(ISNUMBER(INDEX(Import.PLE,$K28,EE$16)),IF(INDEX(Import.PLE,$K28,EE$16)&lt;=mediçao,CE28,0),0),PLE!$AA$28*CE28)</f>
        <v>0</v>
      </c>
      <c r="EF28" s="154">
        <f ca="1">IF($K28&lt;&gt;1,IF(ISNUMBER(INDEX(Import.PLE,$K28,EF$16)),IF(INDEX(Import.PLE,$K28,EF$16)&lt;=mediçao,CF28,0),0),PLE!$AA$28*CF28)</f>
        <v>0</v>
      </c>
      <c r="EG28" s="154">
        <f ca="1">IF($K28&lt;&gt;1,IF(ISNUMBER(INDEX(Import.PLE,$K28,EG$16)),IF(INDEX(Import.PLE,$K28,EG$16)&lt;=mediçao,CG28,0),0),PLE!$AA$28*CG28)</f>
        <v>0</v>
      </c>
      <c r="EH28" s="154">
        <f ca="1">IF($K28&lt;&gt;1,IF(ISNUMBER(INDEX(Import.PLE,$K28,EH$16)),IF(INDEX(Import.PLE,$K28,EH$16)&lt;=mediçao,CH28,0),0),PLE!$AA$28*CH28)</f>
        <v>0</v>
      </c>
      <c r="EI28" s="154">
        <f ca="1">IF($K28&lt;&gt;1,IF(ISNUMBER(INDEX(Import.PLE,$K28,EI$16)),IF(INDEX(Import.PLE,$K28,EI$16)&lt;=mediçao,CI28,0),0),PLE!$AA$28*CI28)</f>
        <v>0</v>
      </c>
      <c r="EJ28" s="154">
        <f ca="1">IF($K28&lt;&gt;1,IF(ISNUMBER(INDEX(Import.PLE,$K28,EJ$16)),IF(INDEX(Import.PLE,$K28,EJ$16)&lt;=mediçao,CJ28,0),0),PLE!$AA$28*CJ28)</f>
        <v>0</v>
      </c>
      <c r="EK28" s="154">
        <f ca="1">IF($K28&lt;&gt;1,IF(ISNUMBER(INDEX(Import.PLE,$K28,EK$16)),IF(INDEX(Import.PLE,$K28,EK$16)&lt;=mediçao,CK28,0),0),PLE!$AA$28*CK28)</f>
        <v>0</v>
      </c>
      <c r="EL28" s="154">
        <f ca="1">IF($K28&lt;&gt;1,IF(ISNUMBER(INDEX(Import.PLE,$K28,EL$16)),IF(INDEX(Import.PLE,$K28,EL$16)&lt;=mediçao,CL28,0),0),PLE!$AA$28*CL28)</f>
        <v>0</v>
      </c>
      <c r="EM28" s="154">
        <f ca="1">IF($K28&lt;&gt;1,IF(ISNUMBER(INDEX(Import.PLE,$K28,EM$16)),IF(INDEX(Import.PLE,$K28,EM$16)&lt;=mediçao,CM28,0),0),PLE!$AA$28*CM28)</f>
        <v>0</v>
      </c>
      <c r="EN28" s="154">
        <f ca="1">IF($K28&lt;&gt;1,IF(ISNUMBER(INDEX(Import.PLE,$K28,EN$16)),IF(INDEX(Import.PLE,$K28,EN$16)&lt;=mediçao,CN28,0),0),PLE!$AA$28*CN28)</f>
        <v>0</v>
      </c>
      <c r="EO28" s="154">
        <f ca="1">IF($K28&lt;&gt;1,IF(ISNUMBER(INDEX(Import.PLE,$K28,EO$16)),IF(INDEX(Import.PLE,$K28,EO$16)&lt;=mediçao,CO28,0),0),PLE!$AA$28*CO28)</f>
        <v>0</v>
      </c>
      <c r="EP28" s="154">
        <f ca="1">IF($K28&lt;&gt;1,IF(ISNUMBER(INDEX(Import.PLE,$K28,EP$16)),IF(INDEX(Import.PLE,$K28,EP$16)&lt;=mediçao,CP28,0),0),PLE!$AA$28*CP28)</f>
        <v>0</v>
      </c>
      <c r="EQ28" s="154">
        <f ca="1">IF($K28&lt;&gt;1,IF(ISNUMBER(INDEX(Import.PLE,$K28,EQ$16)),IF(INDEX(Import.PLE,$K28,EQ$16)&lt;=mediçao,CQ28,0),0),PLE!$AA$28*CQ28)</f>
        <v>0</v>
      </c>
      <c r="ER28" s="154">
        <f ca="1">IF($K28&lt;&gt;1,IF(ISNUMBER(INDEX(Import.PLE,$K28,ER$16)),IF(INDEX(Import.PLE,$K28,ER$16)&lt;=mediçao,CR28,0),0),PLE!$AA$28*CR28)</f>
        <v>0</v>
      </c>
      <c r="ES28" s="154">
        <f ca="1">IF($K28&lt;&gt;1,IF(ISNUMBER(INDEX(Import.PLE,$K28,ES$16)),IF(INDEX(Import.PLE,$K28,ES$16)&lt;=mediçao,CS28,0),0),PLE!$AA$28*CS28)</f>
        <v>0</v>
      </c>
      <c r="ET28" s="154">
        <f ca="1">IF($K28&lt;&gt;1,IF(ISNUMBER(INDEX(Import.PLE,$K28,ET$16)),IF(INDEX(Import.PLE,$K28,ET$16)&lt;=mediçao,CT28,0),0),PLE!$AA$28*CT28)</f>
        <v>0</v>
      </c>
      <c r="EU28" s="154">
        <f ca="1">IF($K28&lt;&gt;1,IF(ISNUMBER(INDEX(Import.PLE,$K28,EU$16)),IF(INDEX(Import.PLE,$K28,EU$16)&lt;=mediçao,CU28,0),0),PLE!$AA$28*CU28)</f>
        <v>0</v>
      </c>
      <c r="EV28" s="154">
        <f ca="1">IF($K28&lt;&gt;1,IF(ISNUMBER(INDEX(Import.PLE,$K28,EV$16)),IF(INDEX(Import.PLE,$K28,EV$16)&lt;=mediçao,CV28,0),0),PLE!$AA$28*CV28)</f>
        <v>0</v>
      </c>
      <c r="EW28" s="154">
        <f ca="1">IF($K28&lt;&gt;1,IF(ISNUMBER(INDEX(Import.PLE,$K28,EW$16)),IF(INDEX(Import.PLE,$K28,EW$16)&lt;=mediçao,CW28,0),0),PLE!$AA$28*CW28)</f>
        <v>0</v>
      </c>
      <c r="EX28" s="154">
        <f ca="1">IF($K28&lt;&gt;1,IF(ISNUMBER(INDEX(Import.PLE,$K28,EX$16)),IF(INDEX(Import.PLE,$K28,EX$16)&lt;=mediçao,CX28,0),0),PLE!$AA$28*CX28)</f>
        <v>0</v>
      </c>
      <c r="EY28" s="154">
        <f ca="1">IF($K28&lt;&gt;1,IF(ISNUMBER(INDEX(Import.PLE,$K28,EY$16)),IF(INDEX(Import.PLE,$K28,EY$16)&lt;=mediçao,CY28,0),0),PLE!$AA$28*CY28)</f>
        <v>0</v>
      </c>
      <c r="EZ28" s="154">
        <f ca="1">IF($K28&lt;&gt;1,IF(ISNUMBER(INDEX(Import.PLE,$K28,EZ$16)),IF(INDEX(Import.PLE,$K28,EZ$16)&lt;=mediçao,CZ28,0),0),PLE!$AA$28*CZ28)</f>
        <v>0</v>
      </c>
      <c r="FA28" s="154">
        <f ca="1">IF($K28&lt;&gt;1,IF(ISNUMBER(INDEX(Import.PLE,$K28,FA$16)),IF(INDEX(Import.PLE,$K28,FA$16)&lt;=mediçao,DA28,0),0),PLE!$AA$28*DA28)</f>
        <v>0</v>
      </c>
      <c r="FB28" s="154">
        <f ca="1">IF($K28&lt;&gt;1,IF(ISNUMBER(INDEX(Import.PLE,$K28,FB$16)),IF(INDEX(Import.PLE,$K28,FB$16)&lt;=mediçao,DB28,0),0),PLE!$AA$28*DB28)</f>
        <v>0</v>
      </c>
      <c r="FC28" s="154">
        <f ca="1">IF($K28&lt;&gt;1,IF(ISNUMBER(INDEX(Import.PLE,$K28,FC$16)),IF(INDEX(Import.PLE,$K28,FC$16)&lt;=mediçao,DC28,0),0),PLE!$AA$28*DC28)</f>
        <v>0</v>
      </c>
      <c r="FD28" s="154">
        <f ca="1">IF($K28&lt;&gt;1,IF(ISNUMBER(INDEX(Import.PLE,$K28,FD$16)),IF(INDEX(Import.PLE,$K28,FD$16)&lt;=mediçao,DD28,0),0),PLE!$AA$28*DD28)</f>
        <v>0</v>
      </c>
      <c r="FE28" s="154">
        <f ca="1">IF($K28&lt;&gt;1,IF(ISNUMBER(INDEX(Import.PLE,$K28,FE$16)),IF(INDEX(Import.PLE,$K28,FE$16)&lt;=mediçao,DE28,0),0),PLE!$AA$28*DE28)</f>
        <v>0</v>
      </c>
      <c r="FF28" s="154">
        <f ca="1">IF($K28&lt;&gt;1,IF(ISNUMBER(INDEX(Import.PLE,$K28,FF$16)),IF(INDEX(Import.PLE,$K28,FF$16)&lt;=mediçao,DF28,0),0),PLE!$AA$28*DF28)</f>
        <v>0</v>
      </c>
      <c r="FG28" s="154">
        <f ca="1">IF($K28&lt;&gt;1,IF(ISNUMBER(INDEX(Import.PLE,$K28,FG$16)),IF(INDEX(Import.PLE,$K28,FG$16)&lt;=mediçao,DG28,0),0),PLE!$AA$28*DG28)</f>
        <v>0</v>
      </c>
      <c r="FH28" s="154">
        <f ca="1">IF($K28&lt;&gt;1,IF(ISNUMBER(INDEX(Import.PLE,$K28,FH$16)),IF(INDEX(Import.PLE,$K28,FH$16)&lt;=mediçao,DH28,0),0),PLE!$AA$28*DH28)</f>
        <v>0</v>
      </c>
      <c r="FI28" s="154">
        <f ca="1">IF($K28&lt;&gt;1,IF(ISNUMBER(INDEX(Import.PLE,$K28,FI$16)),IF(INDEX(Import.PLE,$K28,FI$16)&lt;=mediçao,DI28,0),0),PLE!$AA$28*DI28)</f>
        <v>0</v>
      </c>
      <c r="FJ28" s="154">
        <f ca="1">IF($K28&lt;&gt;1,IF(ISNUMBER(INDEX(Import.PLE,$K28,FJ$16)),IF(INDEX(Import.PLE,$K28,FJ$16)&lt;=mediçao,DJ28,0),0),PLE!$AA$28*DJ28)</f>
        <v>0</v>
      </c>
    </row>
    <row r="29" spans="2:166" s="113" customFormat="1" ht="30.6" x14ac:dyDescent="0.3">
      <c r="B29" s="153">
        <f t="shared" ca="1" si="3"/>
        <v>12</v>
      </c>
      <c r="C29" s="108" t="str">
        <f t="shared" si="4"/>
        <v>Serviço</v>
      </c>
      <c r="D29" s="177" t="s">
        <v>172</v>
      </c>
      <c r="E29" s="178" t="s">
        <v>199</v>
      </c>
      <c r="F29" s="176" t="s">
        <v>223</v>
      </c>
      <c r="G29" s="216">
        <f t="shared" si="5"/>
        <v>21528</v>
      </c>
      <c r="H29" s="217">
        <f t="shared" si="6"/>
        <v>3.12</v>
      </c>
      <c r="I29" s="218">
        <v>67167.360000000001</v>
      </c>
      <c r="J29" s="111"/>
      <c r="K29" s="209">
        <f>deactivatedados.form1</f>
        <v>6</v>
      </c>
      <c r="L29" s="225" t="s">
        <v>243</v>
      </c>
      <c r="M29" s="112"/>
      <c r="N29" s="223">
        <v>8190</v>
      </c>
      <c r="O29" s="223">
        <v>8190</v>
      </c>
      <c r="P29" s="223">
        <v>5148</v>
      </c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M29" s="154">
        <f t="shared" ca="1" si="7"/>
        <v>25552.799999999999</v>
      </c>
      <c r="BN29" s="154">
        <f t="shared" ca="1" si="8"/>
        <v>25552.799999999999</v>
      </c>
      <c r="BO29" s="154">
        <f t="shared" ca="1" si="9"/>
        <v>16061.76</v>
      </c>
      <c r="BP29" s="154">
        <f t="shared" si="10"/>
        <v>0</v>
      </c>
      <c r="BQ29" s="154">
        <f t="shared" si="11"/>
        <v>0</v>
      </c>
      <c r="BR29" s="154">
        <f t="shared" si="12"/>
        <v>0</v>
      </c>
      <c r="BS29" s="154">
        <f t="shared" si="13"/>
        <v>0</v>
      </c>
      <c r="BT29" s="154">
        <f t="shared" si="14"/>
        <v>0</v>
      </c>
      <c r="BU29" s="154">
        <f t="shared" si="15"/>
        <v>0</v>
      </c>
      <c r="BV29" s="154">
        <f t="shared" si="16"/>
        <v>0</v>
      </c>
      <c r="BW29" s="154">
        <f t="shared" si="17"/>
        <v>0</v>
      </c>
      <c r="BX29" s="154">
        <f t="shared" si="18"/>
        <v>0</v>
      </c>
      <c r="BY29" s="154">
        <f t="shared" si="19"/>
        <v>0</v>
      </c>
      <c r="BZ29" s="154">
        <f t="shared" si="20"/>
        <v>0</v>
      </c>
      <c r="CA29" s="154">
        <f t="shared" si="21"/>
        <v>0</v>
      </c>
      <c r="CB29" s="154">
        <f t="shared" si="22"/>
        <v>0</v>
      </c>
      <c r="CC29" s="154">
        <f t="shared" si="23"/>
        <v>0</v>
      </c>
      <c r="CD29" s="154">
        <f t="shared" si="24"/>
        <v>0</v>
      </c>
      <c r="CE29" s="154">
        <f t="shared" si="25"/>
        <v>0</v>
      </c>
      <c r="CF29" s="154">
        <f t="shared" si="26"/>
        <v>0</v>
      </c>
      <c r="CG29" s="154">
        <f t="shared" si="27"/>
        <v>0</v>
      </c>
      <c r="CH29" s="154">
        <f t="shared" si="28"/>
        <v>0</v>
      </c>
      <c r="CI29" s="154">
        <f t="shared" si="29"/>
        <v>0</v>
      </c>
      <c r="CJ29" s="154">
        <f t="shared" si="30"/>
        <v>0</v>
      </c>
      <c r="CK29" s="154">
        <f t="shared" si="31"/>
        <v>0</v>
      </c>
      <c r="CL29" s="154">
        <f t="shared" si="32"/>
        <v>0</v>
      </c>
      <c r="CM29" s="154">
        <f t="shared" si="33"/>
        <v>0</v>
      </c>
      <c r="CN29" s="154">
        <f t="shared" si="34"/>
        <v>0</v>
      </c>
      <c r="CO29" s="154">
        <f t="shared" si="35"/>
        <v>0</v>
      </c>
      <c r="CP29" s="154">
        <f t="shared" si="36"/>
        <v>0</v>
      </c>
      <c r="CQ29" s="154">
        <f t="shared" si="37"/>
        <v>0</v>
      </c>
      <c r="CR29" s="154">
        <f t="shared" si="38"/>
        <v>0</v>
      </c>
      <c r="CS29" s="154">
        <f t="shared" si="39"/>
        <v>0</v>
      </c>
      <c r="CT29" s="154">
        <f t="shared" si="40"/>
        <v>0</v>
      </c>
      <c r="CU29" s="154">
        <f t="shared" si="41"/>
        <v>0</v>
      </c>
      <c r="CV29" s="154">
        <f t="shared" si="42"/>
        <v>0</v>
      </c>
      <c r="CW29" s="154">
        <f t="shared" si="43"/>
        <v>0</v>
      </c>
      <c r="CX29" s="154">
        <f t="shared" si="44"/>
        <v>0</v>
      </c>
      <c r="CY29" s="154">
        <f t="shared" si="45"/>
        <v>0</v>
      </c>
      <c r="CZ29" s="154">
        <f t="shared" si="46"/>
        <v>0</v>
      </c>
      <c r="DA29" s="154">
        <f t="shared" si="47"/>
        <v>0</v>
      </c>
      <c r="DB29" s="154">
        <f t="shared" si="48"/>
        <v>0</v>
      </c>
      <c r="DC29" s="154">
        <f t="shared" si="49"/>
        <v>0</v>
      </c>
      <c r="DD29" s="154">
        <f t="shared" si="50"/>
        <v>0</v>
      </c>
      <c r="DE29" s="154">
        <f t="shared" si="51"/>
        <v>0</v>
      </c>
      <c r="DF29" s="154">
        <f t="shared" si="52"/>
        <v>0</v>
      </c>
      <c r="DG29" s="154">
        <f t="shared" si="53"/>
        <v>0</v>
      </c>
      <c r="DH29" s="154">
        <f t="shared" si="54"/>
        <v>0</v>
      </c>
      <c r="DI29" s="154">
        <f t="shared" si="55"/>
        <v>0</v>
      </c>
      <c r="DJ29" s="154">
        <f t="shared" si="56"/>
        <v>0</v>
      </c>
      <c r="DK29" s="162" t="str">
        <f t="shared" si="57"/>
        <v>1</v>
      </c>
      <c r="DL29" s="162">
        <f t="shared" ca="1" si="58"/>
        <v>0</v>
      </c>
      <c r="DM29" s="154">
        <f ca="1">IF($K29&lt;&gt;1,IF(ISNUMBER(INDEX(Import.PLE,$K29,DM$16)),IF(INDEX(Import.PLE,$K29,DM$16)&lt;=mediçao,BM29,0),0),PLE!$AA$28*BM29)</f>
        <v>0</v>
      </c>
      <c r="DN29" s="154">
        <f ca="1">IF($K29&lt;&gt;1,IF(ISNUMBER(INDEX(Import.PLE,$K29,DN$16)),IF(INDEX(Import.PLE,$K29,DN$16)&lt;=mediçao,BN29,0),0),PLE!$AA$28*BN29)</f>
        <v>0</v>
      </c>
      <c r="DO29" s="154">
        <f ca="1">IF($K29&lt;&gt;1,IF(ISNUMBER(INDEX(Import.PLE,$K29,DO$16)),IF(INDEX(Import.PLE,$K29,DO$16)&lt;=mediçao,BO29,0),0),PLE!$AA$28*BO29)</f>
        <v>0</v>
      </c>
      <c r="DP29" s="154">
        <f ca="1">IF($K29&lt;&gt;1,IF(ISNUMBER(INDEX(Import.PLE,$K29,DP$16)),IF(INDEX(Import.PLE,$K29,DP$16)&lt;=mediçao,BP29,0),0),PLE!$AA$28*BP29)</f>
        <v>0</v>
      </c>
      <c r="DQ29" s="154">
        <f ca="1">IF($K29&lt;&gt;1,IF(ISNUMBER(INDEX(Import.PLE,$K29,DQ$16)),IF(INDEX(Import.PLE,$K29,DQ$16)&lt;=mediçao,BQ29,0),0),PLE!$AA$28*BQ29)</f>
        <v>0</v>
      </c>
      <c r="DR29" s="154">
        <f ca="1">IF($K29&lt;&gt;1,IF(ISNUMBER(INDEX(Import.PLE,$K29,DR$16)),IF(INDEX(Import.PLE,$K29,DR$16)&lt;=mediçao,BR29,0),0),PLE!$AA$28*BR29)</f>
        <v>0</v>
      </c>
      <c r="DS29" s="154">
        <f ca="1">IF($K29&lt;&gt;1,IF(ISNUMBER(INDEX(Import.PLE,$K29,DS$16)),IF(INDEX(Import.PLE,$K29,DS$16)&lt;=mediçao,BS29,0),0),PLE!$AA$28*BS29)</f>
        <v>0</v>
      </c>
      <c r="DT29" s="154">
        <f ca="1">IF($K29&lt;&gt;1,IF(ISNUMBER(INDEX(Import.PLE,$K29,DT$16)),IF(INDEX(Import.PLE,$K29,DT$16)&lt;=mediçao,BT29,0),0),PLE!$AA$28*BT29)</f>
        <v>0</v>
      </c>
      <c r="DU29" s="154">
        <f ca="1">IF($K29&lt;&gt;1,IF(ISNUMBER(INDEX(Import.PLE,$K29,DU$16)),IF(INDEX(Import.PLE,$K29,DU$16)&lt;=mediçao,BU29,0),0),PLE!$AA$28*BU29)</f>
        <v>0</v>
      </c>
      <c r="DV29" s="154">
        <f ca="1">IF($K29&lt;&gt;1,IF(ISNUMBER(INDEX(Import.PLE,$K29,DV$16)),IF(INDEX(Import.PLE,$K29,DV$16)&lt;=mediçao,BV29,0),0),PLE!$AA$28*BV29)</f>
        <v>0</v>
      </c>
      <c r="DW29" s="154">
        <f ca="1">IF($K29&lt;&gt;1,IF(ISNUMBER(INDEX(Import.PLE,$K29,DW$16)),IF(INDEX(Import.PLE,$K29,DW$16)&lt;=mediçao,BW29,0),0),PLE!$AA$28*BW29)</f>
        <v>0</v>
      </c>
      <c r="DX29" s="154">
        <f ca="1">IF($K29&lt;&gt;1,IF(ISNUMBER(INDEX(Import.PLE,$K29,DX$16)),IF(INDEX(Import.PLE,$K29,DX$16)&lt;=mediçao,BX29,0),0),PLE!$AA$28*BX29)</f>
        <v>0</v>
      </c>
      <c r="DY29" s="154">
        <f ca="1">IF($K29&lt;&gt;1,IF(ISNUMBER(INDEX(Import.PLE,$K29,DY$16)),IF(INDEX(Import.PLE,$K29,DY$16)&lt;=mediçao,BY29,0),0),PLE!$AA$28*BY29)</f>
        <v>0</v>
      </c>
      <c r="DZ29" s="154">
        <f ca="1">IF($K29&lt;&gt;1,IF(ISNUMBER(INDEX(Import.PLE,$K29,DZ$16)),IF(INDEX(Import.PLE,$K29,DZ$16)&lt;=mediçao,BZ29,0),0),PLE!$AA$28*BZ29)</f>
        <v>0</v>
      </c>
      <c r="EA29" s="154">
        <f ca="1">IF($K29&lt;&gt;1,IF(ISNUMBER(INDEX(Import.PLE,$K29,EA$16)),IF(INDEX(Import.PLE,$K29,EA$16)&lt;=mediçao,CA29,0),0),PLE!$AA$28*CA29)</f>
        <v>0</v>
      </c>
      <c r="EB29" s="154">
        <f ca="1">IF($K29&lt;&gt;1,IF(ISNUMBER(INDEX(Import.PLE,$K29,EB$16)),IF(INDEX(Import.PLE,$K29,EB$16)&lt;=mediçao,CB29,0),0),PLE!$AA$28*CB29)</f>
        <v>0</v>
      </c>
      <c r="EC29" s="154">
        <f ca="1">IF($K29&lt;&gt;1,IF(ISNUMBER(INDEX(Import.PLE,$K29,EC$16)),IF(INDEX(Import.PLE,$K29,EC$16)&lt;=mediçao,CC29,0),0),PLE!$AA$28*CC29)</f>
        <v>0</v>
      </c>
      <c r="ED29" s="154">
        <f ca="1">IF($K29&lt;&gt;1,IF(ISNUMBER(INDEX(Import.PLE,$K29,ED$16)),IF(INDEX(Import.PLE,$K29,ED$16)&lt;=mediçao,CD29,0),0),PLE!$AA$28*CD29)</f>
        <v>0</v>
      </c>
      <c r="EE29" s="154">
        <f ca="1">IF($K29&lt;&gt;1,IF(ISNUMBER(INDEX(Import.PLE,$K29,EE$16)),IF(INDEX(Import.PLE,$K29,EE$16)&lt;=mediçao,CE29,0),0),PLE!$AA$28*CE29)</f>
        <v>0</v>
      </c>
      <c r="EF29" s="154">
        <f ca="1">IF($K29&lt;&gt;1,IF(ISNUMBER(INDEX(Import.PLE,$K29,EF$16)),IF(INDEX(Import.PLE,$K29,EF$16)&lt;=mediçao,CF29,0),0),PLE!$AA$28*CF29)</f>
        <v>0</v>
      </c>
      <c r="EG29" s="154">
        <f ca="1">IF($K29&lt;&gt;1,IF(ISNUMBER(INDEX(Import.PLE,$K29,EG$16)),IF(INDEX(Import.PLE,$K29,EG$16)&lt;=mediçao,CG29,0),0),PLE!$AA$28*CG29)</f>
        <v>0</v>
      </c>
      <c r="EH29" s="154">
        <f ca="1">IF($K29&lt;&gt;1,IF(ISNUMBER(INDEX(Import.PLE,$K29,EH$16)),IF(INDEX(Import.PLE,$K29,EH$16)&lt;=mediçao,CH29,0),0),PLE!$AA$28*CH29)</f>
        <v>0</v>
      </c>
      <c r="EI29" s="154">
        <f ca="1">IF($K29&lt;&gt;1,IF(ISNUMBER(INDEX(Import.PLE,$K29,EI$16)),IF(INDEX(Import.PLE,$K29,EI$16)&lt;=mediçao,CI29,0),0),PLE!$AA$28*CI29)</f>
        <v>0</v>
      </c>
      <c r="EJ29" s="154">
        <f ca="1">IF($K29&lt;&gt;1,IF(ISNUMBER(INDEX(Import.PLE,$K29,EJ$16)),IF(INDEX(Import.PLE,$K29,EJ$16)&lt;=mediçao,CJ29,0),0),PLE!$AA$28*CJ29)</f>
        <v>0</v>
      </c>
      <c r="EK29" s="154">
        <f ca="1">IF($K29&lt;&gt;1,IF(ISNUMBER(INDEX(Import.PLE,$K29,EK$16)),IF(INDEX(Import.PLE,$K29,EK$16)&lt;=mediçao,CK29,0),0),PLE!$AA$28*CK29)</f>
        <v>0</v>
      </c>
      <c r="EL29" s="154">
        <f ca="1">IF($K29&lt;&gt;1,IF(ISNUMBER(INDEX(Import.PLE,$K29,EL$16)),IF(INDEX(Import.PLE,$K29,EL$16)&lt;=mediçao,CL29,0),0),PLE!$AA$28*CL29)</f>
        <v>0</v>
      </c>
      <c r="EM29" s="154">
        <f ca="1">IF($K29&lt;&gt;1,IF(ISNUMBER(INDEX(Import.PLE,$K29,EM$16)),IF(INDEX(Import.PLE,$K29,EM$16)&lt;=mediçao,CM29,0),0),PLE!$AA$28*CM29)</f>
        <v>0</v>
      </c>
      <c r="EN29" s="154">
        <f ca="1">IF($K29&lt;&gt;1,IF(ISNUMBER(INDEX(Import.PLE,$K29,EN$16)),IF(INDEX(Import.PLE,$K29,EN$16)&lt;=mediçao,CN29,0),0),PLE!$AA$28*CN29)</f>
        <v>0</v>
      </c>
      <c r="EO29" s="154">
        <f ca="1">IF($K29&lt;&gt;1,IF(ISNUMBER(INDEX(Import.PLE,$K29,EO$16)),IF(INDEX(Import.PLE,$K29,EO$16)&lt;=mediçao,CO29,0),0),PLE!$AA$28*CO29)</f>
        <v>0</v>
      </c>
      <c r="EP29" s="154">
        <f ca="1">IF($K29&lt;&gt;1,IF(ISNUMBER(INDEX(Import.PLE,$K29,EP$16)),IF(INDEX(Import.PLE,$K29,EP$16)&lt;=mediçao,CP29,0),0),PLE!$AA$28*CP29)</f>
        <v>0</v>
      </c>
      <c r="EQ29" s="154">
        <f ca="1">IF($K29&lt;&gt;1,IF(ISNUMBER(INDEX(Import.PLE,$K29,EQ$16)),IF(INDEX(Import.PLE,$K29,EQ$16)&lt;=mediçao,CQ29,0),0),PLE!$AA$28*CQ29)</f>
        <v>0</v>
      </c>
      <c r="ER29" s="154">
        <f ca="1">IF($K29&lt;&gt;1,IF(ISNUMBER(INDEX(Import.PLE,$K29,ER$16)),IF(INDEX(Import.PLE,$K29,ER$16)&lt;=mediçao,CR29,0),0),PLE!$AA$28*CR29)</f>
        <v>0</v>
      </c>
      <c r="ES29" s="154">
        <f ca="1">IF($K29&lt;&gt;1,IF(ISNUMBER(INDEX(Import.PLE,$K29,ES$16)),IF(INDEX(Import.PLE,$K29,ES$16)&lt;=mediçao,CS29,0),0),PLE!$AA$28*CS29)</f>
        <v>0</v>
      </c>
      <c r="ET29" s="154">
        <f ca="1">IF($K29&lt;&gt;1,IF(ISNUMBER(INDEX(Import.PLE,$K29,ET$16)),IF(INDEX(Import.PLE,$K29,ET$16)&lt;=mediçao,CT29,0),0),PLE!$AA$28*CT29)</f>
        <v>0</v>
      </c>
      <c r="EU29" s="154">
        <f ca="1">IF($K29&lt;&gt;1,IF(ISNUMBER(INDEX(Import.PLE,$K29,EU$16)),IF(INDEX(Import.PLE,$K29,EU$16)&lt;=mediçao,CU29,0),0),PLE!$AA$28*CU29)</f>
        <v>0</v>
      </c>
      <c r="EV29" s="154">
        <f ca="1">IF($K29&lt;&gt;1,IF(ISNUMBER(INDEX(Import.PLE,$K29,EV$16)),IF(INDEX(Import.PLE,$K29,EV$16)&lt;=mediçao,CV29,0),0),PLE!$AA$28*CV29)</f>
        <v>0</v>
      </c>
      <c r="EW29" s="154">
        <f ca="1">IF($K29&lt;&gt;1,IF(ISNUMBER(INDEX(Import.PLE,$K29,EW$16)),IF(INDEX(Import.PLE,$K29,EW$16)&lt;=mediçao,CW29,0),0),PLE!$AA$28*CW29)</f>
        <v>0</v>
      </c>
      <c r="EX29" s="154">
        <f ca="1">IF($K29&lt;&gt;1,IF(ISNUMBER(INDEX(Import.PLE,$K29,EX$16)),IF(INDEX(Import.PLE,$K29,EX$16)&lt;=mediçao,CX29,0),0),PLE!$AA$28*CX29)</f>
        <v>0</v>
      </c>
      <c r="EY29" s="154">
        <f ca="1">IF($K29&lt;&gt;1,IF(ISNUMBER(INDEX(Import.PLE,$K29,EY$16)),IF(INDEX(Import.PLE,$K29,EY$16)&lt;=mediçao,CY29,0),0),PLE!$AA$28*CY29)</f>
        <v>0</v>
      </c>
      <c r="EZ29" s="154">
        <f ca="1">IF($K29&lt;&gt;1,IF(ISNUMBER(INDEX(Import.PLE,$K29,EZ$16)),IF(INDEX(Import.PLE,$K29,EZ$16)&lt;=mediçao,CZ29,0),0),PLE!$AA$28*CZ29)</f>
        <v>0</v>
      </c>
      <c r="FA29" s="154">
        <f ca="1">IF($K29&lt;&gt;1,IF(ISNUMBER(INDEX(Import.PLE,$K29,FA$16)),IF(INDEX(Import.PLE,$K29,FA$16)&lt;=mediçao,DA29,0),0),PLE!$AA$28*DA29)</f>
        <v>0</v>
      </c>
      <c r="FB29" s="154">
        <f ca="1">IF($K29&lt;&gt;1,IF(ISNUMBER(INDEX(Import.PLE,$K29,FB$16)),IF(INDEX(Import.PLE,$K29,FB$16)&lt;=mediçao,DB29,0),0),PLE!$AA$28*DB29)</f>
        <v>0</v>
      </c>
      <c r="FC29" s="154">
        <f ca="1">IF($K29&lt;&gt;1,IF(ISNUMBER(INDEX(Import.PLE,$K29,FC$16)),IF(INDEX(Import.PLE,$K29,FC$16)&lt;=mediçao,DC29,0),0),PLE!$AA$28*DC29)</f>
        <v>0</v>
      </c>
      <c r="FD29" s="154">
        <f ca="1">IF($K29&lt;&gt;1,IF(ISNUMBER(INDEX(Import.PLE,$K29,FD$16)),IF(INDEX(Import.PLE,$K29,FD$16)&lt;=mediçao,DD29,0),0),PLE!$AA$28*DD29)</f>
        <v>0</v>
      </c>
      <c r="FE29" s="154">
        <f ca="1">IF($K29&lt;&gt;1,IF(ISNUMBER(INDEX(Import.PLE,$K29,FE$16)),IF(INDEX(Import.PLE,$K29,FE$16)&lt;=mediçao,DE29,0),0),PLE!$AA$28*DE29)</f>
        <v>0</v>
      </c>
      <c r="FF29" s="154">
        <f ca="1">IF($K29&lt;&gt;1,IF(ISNUMBER(INDEX(Import.PLE,$K29,FF$16)),IF(INDEX(Import.PLE,$K29,FF$16)&lt;=mediçao,DF29,0),0),PLE!$AA$28*DF29)</f>
        <v>0</v>
      </c>
      <c r="FG29" s="154">
        <f ca="1">IF($K29&lt;&gt;1,IF(ISNUMBER(INDEX(Import.PLE,$K29,FG$16)),IF(INDEX(Import.PLE,$K29,FG$16)&lt;=mediçao,DG29,0),0),PLE!$AA$28*DG29)</f>
        <v>0</v>
      </c>
      <c r="FH29" s="154">
        <f ca="1">IF($K29&lt;&gt;1,IF(ISNUMBER(INDEX(Import.PLE,$K29,FH$16)),IF(INDEX(Import.PLE,$K29,FH$16)&lt;=mediçao,DH29,0),0),PLE!$AA$28*DH29)</f>
        <v>0</v>
      </c>
      <c r="FI29" s="154">
        <f ca="1">IF($K29&lt;&gt;1,IF(ISNUMBER(INDEX(Import.PLE,$K29,FI$16)),IF(INDEX(Import.PLE,$K29,FI$16)&lt;=mediçao,DI29,0),0),PLE!$AA$28*DI29)</f>
        <v>0</v>
      </c>
      <c r="FJ29" s="154">
        <f ca="1">IF($K29&lt;&gt;1,IF(ISNUMBER(INDEX(Import.PLE,$K29,FJ$16)),IF(INDEX(Import.PLE,$K29,FJ$16)&lt;=mediçao,DJ29,0),0),PLE!$AA$28*DJ29)</f>
        <v>0</v>
      </c>
    </row>
    <row r="30" spans="2:166" s="113" customFormat="1" ht="30.6" x14ac:dyDescent="0.3">
      <c r="B30" s="153">
        <f t="shared" ca="1" si="3"/>
        <v>13</v>
      </c>
      <c r="C30" s="108" t="str">
        <f t="shared" si="4"/>
        <v>Serviço</v>
      </c>
      <c r="D30" s="177" t="s">
        <v>173</v>
      </c>
      <c r="E30" s="178" t="s">
        <v>200</v>
      </c>
      <c r="F30" s="176" t="s">
        <v>223</v>
      </c>
      <c r="G30" s="216">
        <f t="shared" si="5"/>
        <v>8388.74</v>
      </c>
      <c r="H30" s="217">
        <f t="shared" si="6"/>
        <v>1.2299999761585172</v>
      </c>
      <c r="I30" s="218">
        <v>10318.15</v>
      </c>
      <c r="J30" s="111"/>
      <c r="K30" s="209">
        <f>deactivatedados.form1</f>
        <v>6</v>
      </c>
      <c r="L30" s="225" t="s">
        <v>243</v>
      </c>
      <c r="M30" s="112"/>
      <c r="N30" s="223">
        <v>3191.37</v>
      </c>
      <c r="O30" s="223">
        <v>3191.37</v>
      </c>
      <c r="P30" s="223">
        <v>2006</v>
      </c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M30" s="154">
        <f t="shared" ca="1" si="7"/>
        <v>3925.385023913007</v>
      </c>
      <c r="BN30" s="154">
        <f t="shared" ca="1" si="8"/>
        <v>3925.385023913007</v>
      </c>
      <c r="BO30" s="154">
        <f t="shared" ca="1" si="9"/>
        <v>2467.3799521739857</v>
      </c>
      <c r="BP30" s="154">
        <f t="shared" si="10"/>
        <v>0</v>
      </c>
      <c r="BQ30" s="154">
        <f t="shared" si="11"/>
        <v>0</v>
      </c>
      <c r="BR30" s="154">
        <f t="shared" si="12"/>
        <v>0</v>
      </c>
      <c r="BS30" s="154">
        <f t="shared" si="13"/>
        <v>0</v>
      </c>
      <c r="BT30" s="154">
        <f t="shared" si="14"/>
        <v>0</v>
      </c>
      <c r="BU30" s="154">
        <f t="shared" si="15"/>
        <v>0</v>
      </c>
      <c r="BV30" s="154">
        <f t="shared" si="16"/>
        <v>0</v>
      </c>
      <c r="BW30" s="154">
        <f t="shared" si="17"/>
        <v>0</v>
      </c>
      <c r="BX30" s="154">
        <f t="shared" si="18"/>
        <v>0</v>
      </c>
      <c r="BY30" s="154">
        <f t="shared" si="19"/>
        <v>0</v>
      </c>
      <c r="BZ30" s="154">
        <f t="shared" si="20"/>
        <v>0</v>
      </c>
      <c r="CA30" s="154">
        <f t="shared" si="21"/>
        <v>0</v>
      </c>
      <c r="CB30" s="154">
        <f t="shared" si="22"/>
        <v>0</v>
      </c>
      <c r="CC30" s="154">
        <f t="shared" si="23"/>
        <v>0</v>
      </c>
      <c r="CD30" s="154">
        <f t="shared" si="24"/>
        <v>0</v>
      </c>
      <c r="CE30" s="154">
        <f t="shared" si="25"/>
        <v>0</v>
      </c>
      <c r="CF30" s="154">
        <f t="shared" si="26"/>
        <v>0</v>
      </c>
      <c r="CG30" s="154">
        <f t="shared" si="27"/>
        <v>0</v>
      </c>
      <c r="CH30" s="154">
        <f t="shared" si="28"/>
        <v>0</v>
      </c>
      <c r="CI30" s="154">
        <f t="shared" si="29"/>
        <v>0</v>
      </c>
      <c r="CJ30" s="154">
        <f t="shared" si="30"/>
        <v>0</v>
      </c>
      <c r="CK30" s="154">
        <f t="shared" si="31"/>
        <v>0</v>
      </c>
      <c r="CL30" s="154">
        <f t="shared" si="32"/>
        <v>0</v>
      </c>
      <c r="CM30" s="154">
        <f t="shared" si="33"/>
        <v>0</v>
      </c>
      <c r="CN30" s="154">
        <f t="shared" si="34"/>
        <v>0</v>
      </c>
      <c r="CO30" s="154">
        <f t="shared" si="35"/>
        <v>0</v>
      </c>
      <c r="CP30" s="154">
        <f t="shared" si="36"/>
        <v>0</v>
      </c>
      <c r="CQ30" s="154">
        <f t="shared" si="37"/>
        <v>0</v>
      </c>
      <c r="CR30" s="154">
        <f t="shared" si="38"/>
        <v>0</v>
      </c>
      <c r="CS30" s="154">
        <f t="shared" si="39"/>
        <v>0</v>
      </c>
      <c r="CT30" s="154">
        <f t="shared" si="40"/>
        <v>0</v>
      </c>
      <c r="CU30" s="154">
        <f t="shared" si="41"/>
        <v>0</v>
      </c>
      <c r="CV30" s="154">
        <f t="shared" si="42"/>
        <v>0</v>
      </c>
      <c r="CW30" s="154">
        <f t="shared" si="43"/>
        <v>0</v>
      </c>
      <c r="CX30" s="154">
        <f t="shared" si="44"/>
        <v>0</v>
      </c>
      <c r="CY30" s="154">
        <f t="shared" si="45"/>
        <v>0</v>
      </c>
      <c r="CZ30" s="154">
        <f t="shared" si="46"/>
        <v>0</v>
      </c>
      <c r="DA30" s="154">
        <f t="shared" si="47"/>
        <v>0</v>
      </c>
      <c r="DB30" s="154">
        <f t="shared" si="48"/>
        <v>0</v>
      </c>
      <c r="DC30" s="154">
        <f t="shared" si="49"/>
        <v>0</v>
      </c>
      <c r="DD30" s="154">
        <f t="shared" si="50"/>
        <v>0</v>
      </c>
      <c r="DE30" s="154">
        <f t="shared" si="51"/>
        <v>0</v>
      </c>
      <c r="DF30" s="154">
        <f t="shared" si="52"/>
        <v>0</v>
      </c>
      <c r="DG30" s="154">
        <f t="shared" si="53"/>
        <v>0</v>
      </c>
      <c r="DH30" s="154">
        <f t="shared" si="54"/>
        <v>0</v>
      </c>
      <c r="DI30" s="154">
        <f t="shared" si="55"/>
        <v>0</v>
      </c>
      <c r="DJ30" s="154">
        <f t="shared" si="56"/>
        <v>0</v>
      </c>
      <c r="DK30" s="162" t="str">
        <f t="shared" si="57"/>
        <v>1</v>
      </c>
      <c r="DL30" s="162">
        <f t="shared" ca="1" si="58"/>
        <v>0</v>
      </c>
      <c r="DM30" s="154">
        <f ca="1">IF($K30&lt;&gt;1,IF(ISNUMBER(INDEX(Import.PLE,$K30,DM$16)),IF(INDEX(Import.PLE,$K30,DM$16)&lt;=mediçao,BM30,0),0),PLE!$AA$28*BM30)</f>
        <v>0</v>
      </c>
      <c r="DN30" s="154">
        <f ca="1">IF($K30&lt;&gt;1,IF(ISNUMBER(INDEX(Import.PLE,$K30,DN$16)),IF(INDEX(Import.PLE,$K30,DN$16)&lt;=mediçao,BN30,0),0),PLE!$AA$28*BN30)</f>
        <v>0</v>
      </c>
      <c r="DO30" s="154">
        <f ca="1">IF($K30&lt;&gt;1,IF(ISNUMBER(INDEX(Import.PLE,$K30,DO$16)),IF(INDEX(Import.PLE,$K30,DO$16)&lt;=mediçao,BO30,0),0),PLE!$AA$28*BO30)</f>
        <v>0</v>
      </c>
      <c r="DP30" s="154">
        <f ca="1">IF($K30&lt;&gt;1,IF(ISNUMBER(INDEX(Import.PLE,$K30,DP$16)),IF(INDEX(Import.PLE,$K30,DP$16)&lt;=mediçao,BP30,0),0),PLE!$AA$28*BP30)</f>
        <v>0</v>
      </c>
      <c r="DQ30" s="154">
        <f ca="1">IF($K30&lt;&gt;1,IF(ISNUMBER(INDEX(Import.PLE,$K30,DQ$16)),IF(INDEX(Import.PLE,$K30,DQ$16)&lt;=mediçao,BQ30,0),0),PLE!$AA$28*BQ30)</f>
        <v>0</v>
      </c>
      <c r="DR30" s="154">
        <f ca="1">IF($K30&lt;&gt;1,IF(ISNUMBER(INDEX(Import.PLE,$K30,DR$16)),IF(INDEX(Import.PLE,$K30,DR$16)&lt;=mediçao,BR30,0),0),PLE!$AA$28*BR30)</f>
        <v>0</v>
      </c>
      <c r="DS30" s="154">
        <f ca="1">IF($K30&lt;&gt;1,IF(ISNUMBER(INDEX(Import.PLE,$K30,DS$16)),IF(INDEX(Import.PLE,$K30,DS$16)&lt;=mediçao,BS30,0),0),PLE!$AA$28*BS30)</f>
        <v>0</v>
      </c>
      <c r="DT30" s="154">
        <f ca="1">IF($K30&lt;&gt;1,IF(ISNUMBER(INDEX(Import.PLE,$K30,DT$16)),IF(INDEX(Import.PLE,$K30,DT$16)&lt;=mediçao,BT30,0),0),PLE!$AA$28*BT30)</f>
        <v>0</v>
      </c>
      <c r="DU30" s="154">
        <f ca="1">IF($K30&lt;&gt;1,IF(ISNUMBER(INDEX(Import.PLE,$K30,DU$16)),IF(INDEX(Import.PLE,$K30,DU$16)&lt;=mediçao,BU30,0),0),PLE!$AA$28*BU30)</f>
        <v>0</v>
      </c>
      <c r="DV30" s="154">
        <f ca="1">IF($K30&lt;&gt;1,IF(ISNUMBER(INDEX(Import.PLE,$K30,DV$16)),IF(INDEX(Import.PLE,$K30,DV$16)&lt;=mediçao,BV30,0),0),PLE!$AA$28*BV30)</f>
        <v>0</v>
      </c>
      <c r="DW30" s="154">
        <f ca="1">IF($K30&lt;&gt;1,IF(ISNUMBER(INDEX(Import.PLE,$K30,DW$16)),IF(INDEX(Import.PLE,$K30,DW$16)&lt;=mediçao,BW30,0),0),PLE!$AA$28*BW30)</f>
        <v>0</v>
      </c>
      <c r="DX30" s="154">
        <f ca="1">IF($K30&lt;&gt;1,IF(ISNUMBER(INDEX(Import.PLE,$K30,DX$16)),IF(INDEX(Import.PLE,$K30,DX$16)&lt;=mediçao,BX30,0),0),PLE!$AA$28*BX30)</f>
        <v>0</v>
      </c>
      <c r="DY30" s="154">
        <f ca="1">IF($K30&lt;&gt;1,IF(ISNUMBER(INDEX(Import.PLE,$K30,DY$16)),IF(INDEX(Import.PLE,$K30,DY$16)&lt;=mediçao,BY30,0),0),PLE!$AA$28*BY30)</f>
        <v>0</v>
      </c>
      <c r="DZ30" s="154">
        <f ca="1">IF($K30&lt;&gt;1,IF(ISNUMBER(INDEX(Import.PLE,$K30,DZ$16)),IF(INDEX(Import.PLE,$K30,DZ$16)&lt;=mediçao,BZ30,0),0),PLE!$AA$28*BZ30)</f>
        <v>0</v>
      </c>
      <c r="EA30" s="154">
        <f ca="1">IF($K30&lt;&gt;1,IF(ISNUMBER(INDEX(Import.PLE,$K30,EA$16)),IF(INDEX(Import.PLE,$K30,EA$16)&lt;=mediçao,CA30,0),0),PLE!$AA$28*CA30)</f>
        <v>0</v>
      </c>
      <c r="EB30" s="154">
        <f ca="1">IF($K30&lt;&gt;1,IF(ISNUMBER(INDEX(Import.PLE,$K30,EB$16)),IF(INDEX(Import.PLE,$K30,EB$16)&lt;=mediçao,CB30,0),0),PLE!$AA$28*CB30)</f>
        <v>0</v>
      </c>
      <c r="EC30" s="154">
        <f ca="1">IF($K30&lt;&gt;1,IF(ISNUMBER(INDEX(Import.PLE,$K30,EC$16)),IF(INDEX(Import.PLE,$K30,EC$16)&lt;=mediçao,CC30,0),0),PLE!$AA$28*CC30)</f>
        <v>0</v>
      </c>
      <c r="ED30" s="154">
        <f ca="1">IF($K30&lt;&gt;1,IF(ISNUMBER(INDEX(Import.PLE,$K30,ED$16)),IF(INDEX(Import.PLE,$K30,ED$16)&lt;=mediçao,CD30,0),0),PLE!$AA$28*CD30)</f>
        <v>0</v>
      </c>
      <c r="EE30" s="154">
        <f ca="1">IF($K30&lt;&gt;1,IF(ISNUMBER(INDEX(Import.PLE,$K30,EE$16)),IF(INDEX(Import.PLE,$K30,EE$16)&lt;=mediçao,CE30,0),0),PLE!$AA$28*CE30)</f>
        <v>0</v>
      </c>
      <c r="EF30" s="154">
        <f ca="1">IF($K30&lt;&gt;1,IF(ISNUMBER(INDEX(Import.PLE,$K30,EF$16)),IF(INDEX(Import.PLE,$K30,EF$16)&lt;=mediçao,CF30,0),0),PLE!$AA$28*CF30)</f>
        <v>0</v>
      </c>
      <c r="EG30" s="154">
        <f ca="1">IF($K30&lt;&gt;1,IF(ISNUMBER(INDEX(Import.PLE,$K30,EG$16)),IF(INDEX(Import.PLE,$K30,EG$16)&lt;=mediçao,CG30,0),0),PLE!$AA$28*CG30)</f>
        <v>0</v>
      </c>
      <c r="EH30" s="154">
        <f ca="1">IF($K30&lt;&gt;1,IF(ISNUMBER(INDEX(Import.PLE,$K30,EH$16)),IF(INDEX(Import.PLE,$K30,EH$16)&lt;=mediçao,CH30,0),0),PLE!$AA$28*CH30)</f>
        <v>0</v>
      </c>
      <c r="EI30" s="154">
        <f ca="1">IF($K30&lt;&gt;1,IF(ISNUMBER(INDEX(Import.PLE,$K30,EI$16)),IF(INDEX(Import.PLE,$K30,EI$16)&lt;=mediçao,CI30,0),0),PLE!$AA$28*CI30)</f>
        <v>0</v>
      </c>
      <c r="EJ30" s="154">
        <f ca="1">IF($K30&lt;&gt;1,IF(ISNUMBER(INDEX(Import.PLE,$K30,EJ$16)),IF(INDEX(Import.PLE,$K30,EJ$16)&lt;=mediçao,CJ30,0),0),PLE!$AA$28*CJ30)</f>
        <v>0</v>
      </c>
      <c r="EK30" s="154">
        <f ca="1">IF($K30&lt;&gt;1,IF(ISNUMBER(INDEX(Import.PLE,$K30,EK$16)),IF(INDEX(Import.PLE,$K30,EK$16)&lt;=mediçao,CK30,0),0),PLE!$AA$28*CK30)</f>
        <v>0</v>
      </c>
      <c r="EL30" s="154">
        <f ca="1">IF($K30&lt;&gt;1,IF(ISNUMBER(INDEX(Import.PLE,$K30,EL$16)),IF(INDEX(Import.PLE,$K30,EL$16)&lt;=mediçao,CL30,0),0),PLE!$AA$28*CL30)</f>
        <v>0</v>
      </c>
      <c r="EM30" s="154">
        <f ca="1">IF($K30&lt;&gt;1,IF(ISNUMBER(INDEX(Import.PLE,$K30,EM$16)),IF(INDEX(Import.PLE,$K30,EM$16)&lt;=mediçao,CM30,0),0),PLE!$AA$28*CM30)</f>
        <v>0</v>
      </c>
      <c r="EN30" s="154">
        <f ca="1">IF($K30&lt;&gt;1,IF(ISNUMBER(INDEX(Import.PLE,$K30,EN$16)),IF(INDEX(Import.PLE,$K30,EN$16)&lt;=mediçao,CN30,0),0),PLE!$AA$28*CN30)</f>
        <v>0</v>
      </c>
      <c r="EO30" s="154">
        <f ca="1">IF($K30&lt;&gt;1,IF(ISNUMBER(INDEX(Import.PLE,$K30,EO$16)),IF(INDEX(Import.PLE,$K30,EO$16)&lt;=mediçao,CO30,0),0),PLE!$AA$28*CO30)</f>
        <v>0</v>
      </c>
      <c r="EP30" s="154">
        <f ca="1">IF($K30&lt;&gt;1,IF(ISNUMBER(INDEX(Import.PLE,$K30,EP$16)),IF(INDEX(Import.PLE,$K30,EP$16)&lt;=mediçao,CP30,0),0),PLE!$AA$28*CP30)</f>
        <v>0</v>
      </c>
      <c r="EQ30" s="154">
        <f ca="1">IF($K30&lt;&gt;1,IF(ISNUMBER(INDEX(Import.PLE,$K30,EQ$16)),IF(INDEX(Import.PLE,$K30,EQ$16)&lt;=mediçao,CQ30,0),0),PLE!$AA$28*CQ30)</f>
        <v>0</v>
      </c>
      <c r="ER30" s="154">
        <f ca="1">IF($K30&lt;&gt;1,IF(ISNUMBER(INDEX(Import.PLE,$K30,ER$16)),IF(INDEX(Import.PLE,$K30,ER$16)&lt;=mediçao,CR30,0),0),PLE!$AA$28*CR30)</f>
        <v>0</v>
      </c>
      <c r="ES30" s="154">
        <f ca="1">IF($K30&lt;&gt;1,IF(ISNUMBER(INDEX(Import.PLE,$K30,ES$16)),IF(INDEX(Import.PLE,$K30,ES$16)&lt;=mediçao,CS30,0),0),PLE!$AA$28*CS30)</f>
        <v>0</v>
      </c>
      <c r="ET30" s="154">
        <f ca="1">IF($K30&lt;&gt;1,IF(ISNUMBER(INDEX(Import.PLE,$K30,ET$16)),IF(INDEX(Import.PLE,$K30,ET$16)&lt;=mediçao,CT30,0),0),PLE!$AA$28*CT30)</f>
        <v>0</v>
      </c>
      <c r="EU30" s="154">
        <f ca="1">IF($K30&lt;&gt;1,IF(ISNUMBER(INDEX(Import.PLE,$K30,EU$16)),IF(INDEX(Import.PLE,$K30,EU$16)&lt;=mediçao,CU30,0),0),PLE!$AA$28*CU30)</f>
        <v>0</v>
      </c>
      <c r="EV30" s="154">
        <f ca="1">IF($K30&lt;&gt;1,IF(ISNUMBER(INDEX(Import.PLE,$K30,EV$16)),IF(INDEX(Import.PLE,$K30,EV$16)&lt;=mediçao,CV30,0),0),PLE!$AA$28*CV30)</f>
        <v>0</v>
      </c>
      <c r="EW30" s="154">
        <f ca="1">IF($K30&lt;&gt;1,IF(ISNUMBER(INDEX(Import.PLE,$K30,EW$16)),IF(INDEX(Import.PLE,$K30,EW$16)&lt;=mediçao,CW30,0),0),PLE!$AA$28*CW30)</f>
        <v>0</v>
      </c>
      <c r="EX30" s="154">
        <f ca="1">IF($K30&lt;&gt;1,IF(ISNUMBER(INDEX(Import.PLE,$K30,EX$16)),IF(INDEX(Import.PLE,$K30,EX$16)&lt;=mediçao,CX30,0),0),PLE!$AA$28*CX30)</f>
        <v>0</v>
      </c>
      <c r="EY30" s="154">
        <f ca="1">IF($K30&lt;&gt;1,IF(ISNUMBER(INDEX(Import.PLE,$K30,EY$16)),IF(INDEX(Import.PLE,$K30,EY$16)&lt;=mediçao,CY30,0),0),PLE!$AA$28*CY30)</f>
        <v>0</v>
      </c>
      <c r="EZ30" s="154">
        <f ca="1">IF($K30&lt;&gt;1,IF(ISNUMBER(INDEX(Import.PLE,$K30,EZ$16)),IF(INDEX(Import.PLE,$K30,EZ$16)&lt;=mediçao,CZ30,0),0),PLE!$AA$28*CZ30)</f>
        <v>0</v>
      </c>
      <c r="FA30" s="154">
        <f ca="1">IF($K30&lt;&gt;1,IF(ISNUMBER(INDEX(Import.PLE,$K30,FA$16)),IF(INDEX(Import.PLE,$K30,FA$16)&lt;=mediçao,DA30,0),0),PLE!$AA$28*DA30)</f>
        <v>0</v>
      </c>
      <c r="FB30" s="154">
        <f ca="1">IF($K30&lt;&gt;1,IF(ISNUMBER(INDEX(Import.PLE,$K30,FB$16)),IF(INDEX(Import.PLE,$K30,FB$16)&lt;=mediçao,DB30,0),0),PLE!$AA$28*DB30)</f>
        <v>0</v>
      </c>
      <c r="FC30" s="154">
        <f ca="1">IF($K30&lt;&gt;1,IF(ISNUMBER(INDEX(Import.PLE,$K30,FC$16)),IF(INDEX(Import.PLE,$K30,FC$16)&lt;=mediçao,DC30,0),0),PLE!$AA$28*DC30)</f>
        <v>0</v>
      </c>
      <c r="FD30" s="154">
        <f ca="1">IF($K30&lt;&gt;1,IF(ISNUMBER(INDEX(Import.PLE,$K30,FD$16)),IF(INDEX(Import.PLE,$K30,FD$16)&lt;=mediçao,DD30,0),0),PLE!$AA$28*DD30)</f>
        <v>0</v>
      </c>
      <c r="FE30" s="154">
        <f ca="1">IF($K30&lt;&gt;1,IF(ISNUMBER(INDEX(Import.PLE,$K30,FE$16)),IF(INDEX(Import.PLE,$K30,FE$16)&lt;=mediçao,DE30,0),0),PLE!$AA$28*DE30)</f>
        <v>0</v>
      </c>
      <c r="FF30" s="154">
        <f ca="1">IF($K30&lt;&gt;1,IF(ISNUMBER(INDEX(Import.PLE,$K30,FF$16)),IF(INDEX(Import.PLE,$K30,FF$16)&lt;=mediçao,DF30,0),0),PLE!$AA$28*DF30)</f>
        <v>0</v>
      </c>
      <c r="FG30" s="154">
        <f ca="1">IF($K30&lt;&gt;1,IF(ISNUMBER(INDEX(Import.PLE,$K30,FG$16)),IF(INDEX(Import.PLE,$K30,FG$16)&lt;=mediçao,DG30,0),0),PLE!$AA$28*DG30)</f>
        <v>0</v>
      </c>
      <c r="FH30" s="154">
        <f ca="1">IF($K30&lt;&gt;1,IF(ISNUMBER(INDEX(Import.PLE,$K30,FH$16)),IF(INDEX(Import.PLE,$K30,FH$16)&lt;=mediçao,DH30,0),0),PLE!$AA$28*DH30)</f>
        <v>0</v>
      </c>
      <c r="FI30" s="154">
        <f ca="1">IF($K30&lt;&gt;1,IF(ISNUMBER(INDEX(Import.PLE,$K30,FI$16)),IF(INDEX(Import.PLE,$K30,FI$16)&lt;=mediçao,DI30,0),0),PLE!$AA$28*DI30)</f>
        <v>0</v>
      </c>
      <c r="FJ30" s="154">
        <f ca="1">IF($K30&lt;&gt;1,IF(ISNUMBER(INDEX(Import.PLE,$K30,FJ$16)),IF(INDEX(Import.PLE,$K30,FJ$16)&lt;=mediçao,DJ30,0),0),PLE!$AA$28*DJ30)</f>
        <v>0</v>
      </c>
    </row>
    <row r="31" spans="2:166" s="113" customFormat="1" ht="20.399999999999999" x14ac:dyDescent="0.3">
      <c r="B31" s="153">
        <f t="shared" ca="1" si="3"/>
        <v>14</v>
      </c>
      <c r="C31" s="108" t="str">
        <f t="shared" si="4"/>
        <v>Serviço</v>
      </c>
      <c r="D31" s="177" t="s">
        <v>174</v>
      </c>
      <c r="E31" s="178" t="s">
        <v>202</v>
      </c>
      <c r="F31" s="176" t="s">
        <v>221</v>
      </c>
      <c r="G31" s="216">
        <f t="shared" si="5"/>
        <v>5980</v>
      </c>
      <c r="H31" s="217">
        <f t="shared" si="6"/>
        <v>8.5500000000000007</v>
      </c>
      <c r="I31" s="218">
        <v>51129</v>
      </c>
      <c r="J31" s="111"/>
      <c r="K31" s="209">
        <f>deactivatedados.form1</f>
        <v>8</v>
      </c>
      <c r="L31" s="225" t="s">
        <v>244</v>
      </c>
      <c r="M31" s="112"/>
      <c r="N31" s="223">
        <v>2275</v>
      </c>
      <c r="O31" s="223">
        <v>2275</v>
      </c>
      <c r="P31" s="223">
        <v>1430</v>
      </c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M31" s="154">
        <f t="shared" ca="1" si="7"/>
        <v>19451.25</v>
      </c>
      <c r="BN31" s="154">
        <f t="shared" ca="1" si="8"/>
        <v>19451.25</v>
      </c>
      <c r="BO31" s="154">
        <f t="shared" ca="1" si="9"/>
        <v>12226.500000000002</v>
      </c>
      <c r="BP31" s="154">
        <f t="shared" si="10"/>
        <v>0</v>
      </c>
      <c r="BQ31" s="154">
        <f t="shared" si="11"/>
        <v>0</v>
      </c>
      <c r="BR31" s="154">
        <f t="shared" si="12"/>
        <v>0</v>
      </c>
      <c r="BS31" s="154">
        <f t="shared" si="13"/>
        <v>0</v>
      </c>
      <c r="BT31" s="154">
        <f t="shared" si="14"/>
        <v>0</v>
      </c>
      <c r="BU31" s="154">
        <f t="shared" si="15"/>
        <v>0</v>
      </c>
      <c r="BV31" s="154">
        <f t="shared" si="16"/>
        <v>0</v>
      </c>
      <c r="BW31" s="154">
        <f t="shared" si="17"/>
        <v>0</v>
      </c>
      <c r="BX31" s="154">
        <f t="shared" si="18"/>
        <v>0</v>
      </c>
      <c r="BY31" s="154">
        <f t="shared" si="19"/>
        <v>0</v>
      </c>
      <c r="BZ31" s="154">
        <f t="shared" si="20"/>
        <v>0</v>
      </c>
      <c r="CA31" s="154">
        <f t="shared" si="21"/>
        <v>0</v>
      </c>
      <c r="CB31" s="154">
        <f t="shared" si="22"/>
        <v>0</v>
      </c>
      <c r="CC31" s="154">
        <f t="shared" si="23"/>
        <v>0</v>
      </c>
      <c r="CD31" s="154">
        <f t="shared" si="24"/>
        <v>0</v>
      </c>
      <c r="CE31" s="154">
        <f t="shared" si="25"/>
        <v>0</v>
      </c>
      <c r="CF31" s="154">
        <f t="shared" si="26"/>
        <v>0</v>
      </c>
      <c r="CG31" s="154">
        <f t="shared" si="27"/>
        <v>0</v>
      </c>
      <c r="CH31" s="154">
        <f t="shared" si="28"/>
        <v>0</v>
      </c>
      <c r="CI31" s="154">
        <f t="shared" si="29"/>
        <v>0</v>
      </c>
      <c r="CJ31" s="154">
        <f t="shared" si="30"/>
        <v>0</v>
      </c>
      <c r="CK31" s="154">
        <f t="shared" si="31"/>
        <v>0</v>
      </c>
      <c r="CL31" s="154">
        <f t="shared" si="32"/>
        <v>0</v>
      </c>
      <c r="CM31" s="154">
        <f t="shared" si="33"/>
        <v>0</v>
      </c>
      <c r="CN31" s="154">
        <f t="shared" si="34"/>
        <v>0</v>
      </c>
      <c r="CO31" s="154">
        <f t="shared" si="35"/>
        <v>0</v>
      </c>
      <c r="CP31" s="154">
        <f t="shared" si="36"/>
        <v>0</v>
      </c>
      <c r="CQ31" s="154">
        <f t="shared" si="37"/>
        <v>0</v>
      </c>
      <c r="CR31" s="154">
        <f t="shared" si="38"/>
        <v>0</v>
      </c>
      <c r="CS31" s="154">
        <f t="shared" si="39"/>
        <v>0</v>
      </c>
      <c r="CT31" s="154">
        <f t="shared" si="40"/>
        <v>0</v>
      </c>
      <c r="CU31" s="154">
        <f t="shared" si="41"/>
        <v>0</v>
      </c>
      <c r="CV31" s="154">
        <f t="shared" si="42"/>
        <v>0</v>
      </c>
      <c r="CW31" s="154">
        <f t="shared" si="43"/>
        <v>0</v>
      </c>
      <c r="CX31" s="154">
        <f t="shared" si="44"/>
        <v>0</v>
      </c>
      <c r="CY31" s="154">
        <f t="shared" si="45"/>
        <v>0</v>
      </c>
      <c r="CZ31" s="154">
        <f t="shared" si="46"/>
        <v>0</v>
      </c>
      <c r="DA31" s="154">
        <f t="shared" si="47"/>
        <v>0</v>
      </c>
      <c r="DB31" s="154">
        <f t="shared" si="48"/>
        <v>0</v>
      </c>
      <c r="DC31" s="154">
        <f t="shared" si="49"/>
        <v>0</v>
      </c>
      <c r="DD31" s="154">
        <f t="shared" si="50"/>
        <v>0</v>
      </c>
      <c r="DE31" s="154">
        <f t="shared" si="51"/>
        <v>0</v>
      </c>
      <c r="DF31" s="154">
        <f t="shared" si="52"/>
        <v>0</v>
      </c>
      <c r="DG31" s="154">
        <f t="shared" si="53"/>
        <v>0</v>
      </c>
      <c r="DH31" s="154">
        <f t="shared" si="54"/>
        <v>0</v>
      </c>
      <c r="DI31" s="154">
        <f t="shared" si="55"/>
        <v>0</v>
      </c>
      <c r="DJ31" s="154">
        <f t="shared" si="56"/>
        <v>0</v>
      </c>
      <c r="DK31" s="162" t="str">
        <f t="shared" si="57"/>
        <v>1</v>
      </c>
      <c r="DL31" s="162">
        <f t="shared" ca="1" si="58"/>
        <v>0</v>
      </c>
      <c r="DM31" s="154">
        <f ca="1">IF($K31&lt;&gt;1,IF(ISNUMBER(INDEX(Import.PLE,$K31,DM$16)),IF(INDEX(Import.PLE,$K31,DM$16)&lt;=mediçao,BM31,0),0),PLE!$AA$28*BM31)</f>
        <v>0</v>
      </c>
      <c r="DN31" s="154">
        <f ca="1">IF($K31&lt;&gt;1,IF(ISNUMBER(INDEX(Import.PLE,$K31,DN$16)),IF(INDEX(Import.PLE,$K31,DN$16)&lt;=mediçao,BN31,0),0),PLE!$AA$28*BN31)</f>
        <v>0</v>
      </c>
      <c r="DO31" s="154">
        <f ca="1">IF($K31&lt;&gt;1,IF(ISNUMBER(INDEX(Import.PLE,$K31,DO$16)),IF(INDEX(Import.PLE,$K31,DO$16)&lt;=mediçao,BO31,0),0),PLE!$AA$28*BO31)</f>
        <v>0</v>
      </c>
      <c r="DP31" s="154">
        <f ca="1">IF($K31&lt;&gt;1,IF(ISNUMBER(INDEX(Import.PLE,$K31,DP$16)),IF(INDEX(Import.PLE,$K31,DP$16)&lt;=mediçao,BP31,0),0),PLE!$AA$28*BP31)</f>
        <v>0</v>
      </c>
      <c r="DQ31" s="154">
        <f ca="1">IF($K31&lt;&gt;1,IF(ISNUMBER(INDEX(Import.PLE,$K31,DQ$16)),IF(INDEX(Import.PLE,$K31,DQ$16)&lt;=mediçao,BQ31,0),0),PLE!$AA$28*BQ31)</f>
        <v>0</v>
      </c>
      <c r="DR31" s="154">
        <f ca="1">IF($K31&lt;&gt;1,IF(ISNUMBER(INDEX(Import.PLE,$K31,DR$16)),IF(INDEX(Import.PLE,$K31,DR$16)&lt;=mediçao,BR31,0),0),PLE!$AA$28*BR31)</f>
        <v>0</v>
      </c>
      <c r="DS31" s="154">
        <f ca="1">IF($K31&lt;&gt;1,IF(ISNUMBER(INDEX(Import.PLE,$K31,DS$16)),IF(INDEX(Import.PLE,$K31,DS$16)&lt;=mediçao,BS31,0),0),PLE!$AA$28*BS31)</f>
        <v>0</v>
      </c>
      <c r="DT31" s="154">
        <f ca="1">IF($K31&lt;&gt;1,IF(ISNUMBER(INDEX(Import.PLE,$K31,DT$16)),IF(INDEX(Import.PLE,$K31,DT$16)&lt;=mediçao,BT31,0),0),PLE!$AA$28*BT31)</f>
        <v>0</v>
      </c>
      <c r="DU31" s="154">
        <f ca="1">IF($K31&lt;&gt;1,IF(ISNUMBER(INDEX(Import.PLE,$K31,DU$16)),IF(INDEX(Import.PLE,$K31,DU$16)&lt;=mediçao,BU31,0),0),PLE!$AA$28*BU31)</f>
        <v>0</v>
      </c>
      <c r="DV31" s="154">
        <f ca="1">IF($K31&lt;&gt;1,IF(ISNUMBER(INDEX(Import.PLE,$K31,DV$16)),IF(INDEX(Import.PLE,$K31,DV$16)&lt;=mediçao,BV31,0),0),PLE!$AA$28*BV31)</f>
        <v>0</v>
      </c>
      <c r="DW31" s="154">
        <f ca="1">IF($K31&lt;&gt;1,IF(ISNUMBER(INDEX(Import.PLE,$K31,DW$16)),IF(INDEX(Import.PLE,$K31,DW$16)&lt;=mediçao,BW31,0),0),PLE!$AA$28*BW31)</f>
        <v>0</v>
      </c>
      <c r="DX31" s="154">
        <f ca="1">IF($K31&lt;&gt;1,IF(ISNUMBER(INDEX(Import.PLE,$K31,DX$16)),IF(INDEX(Import.PLE,$K31,DX$16)&lt;=mediçao,BX31,0),0),PLE!$AA$28*BX31)</f>
        <v>0</v>
      </c>
      <c r="DY31" s="154">
        <f ca="1">IF($K31&lt;&gt;1,IF(ISNUMBER(INDEX(Import.PLE,$K31,DY$16)),IF(INDEX(Import.PLE,$K31,DY$16)&lt;=mediçao,BY31,0),0),PLE!$AA$28*BY31)</f>
        <v>0</v>
      </c>
      <c r="DZ31" s="154">
        <f ca="1">IF($K31&lt;&gt;1,IF(ISNUMBER(INDEX(Import.PLE,$K31,DZ$16)),IF(INDEX(Import.PLE,$K31,DZ$16)&lt;=mediçao,BZ31,0),0),PLE!$AA$28*BZ31)</f>
        <v>0</v>
      </c>
      <c r="EA31" s="154">
        <f ca="1">IF($K31&lt;&gt;1,IF(ISNUMBER(INDEX(Import.PLE,$K31,EA$16)),IF(INDEX(Import.PLE,$K31,EA$16)&lt;=mediçao,CA31,0),0),PLE!$AA$28*CA31)</f>
        <v>0</v>
      </c>
      <c r="EB31" s="154">
        <f ca="1">IF($K31&lt;&gt;1,IF(ISNUMBER(INDEX(Import.PLE,$K31,EB$16)),IF(INDEX(Import.PLE,$K31,EB$16)&lt;=mediçao,CB31,0),0),PLE!$AA$28*CB31)</f>
        <v>0</v>
      </c>
      <c r="EC31" s="154">
        <f ca="1">IF($K31&lt;&gt;1,IF(ISNUMBER(INDEX(Import.PLE,$K31,EC$16)),IF(INDEX(Import.PLE,$K31,EC$16)&lt;=mediçao,CC31,0),0),PLE!$AA$28*CC31)</f>
        <v>0</v>
      </c>
      <c r="ED31" s="154">
        <f ca="1">IF($K31&lt;&gt;1,IF(ISNUMBER(INDEX(Import.PLE,$K31,ED$16)),IF(INDEX(Import.PLE,$K31,ED$16)&lt;=mediçao,CD31,0),0),PLE!$AA$28*CD31)</f>
        <v>0</v>
      </c>
      <c r="EE31" s="154">
        <f ca="1">IF($K31&lt;&gt;1,IF(ISNUMBER(INDEX(Import.PLE,$K31,EE$16)),IF(INDEX(Import.PLE,$K31,EE$16)&lt;=mediçao,CE31,0),0),PLE!$AA$28*CE31)</f>
        <v>0</v>
      </c>
      <c r="EF31" s="154">
        <f ca="1">IF($K31&lt;&gt;1,IF(ISNUMBER(INDEX(Import.PLE,$K31,EF$16)),IF(INDEX(Import.PLE,$K31,EF$16)&lt;=mediçao,CF31,0),0),PLE!$AA$28*CF31)</f>
        <v>0</v>
      </c>
      <c r="EG31" s="154">
        <f ca="1">IF($K31&lt;&gt;1,IF(ISNUMBER(INDEX(Import.PLE,$K31,EG$16)),IF(INDEX(Import.PLE,$K31,EG$16)&lt;=mediçao,CG31,0),0),PLE!$AA$28*CG31)</f>
        <v>0</v>
      </c>
      <c r="EH31" s="154">
        <f ca="1">IF($K31&lt;&gt;1,IF(ISNUMBER(INDEX(Import.PLE,$K31,EH$16)),IF(INDEX(Import.PLE,$K31,EH$16)&lt;=mediçao,CH31,0),0),PLE!$AA$28*CH31)</f>
        <v>0</v>
      </c>
      <c r="EI31" s="154">
        <f ca="1">IF($K31&lt;&gt;1,IF(ISNUMBER(INDEX(Import.PLE,$K31,EI$16)),IF(INDEX(Import.PLE,$K31,EI$16)&lt;=mediçao,CI31,0),0),PLE!$AA$28*CI31)</f>
        <v>0</v>
      </c>
      <c r="EJ31" s="154">
        <f ca="1">IF($K31&lt;&gt;1,IF(ISNUMBER(INDEX(Import.PLE,$K31,EJ$16)),IF(INDEX(Import.PLE,$K31,EJ$16)&lt;=mediçao,CJ31,0),0),PLE!$AA$28*CJ31)</f>
        <v>0</v>
      </c>
      <c r="EK31" s="154">
        <f ca="1">IF($K31&lt;&gt;1,IF(ISNUMBER(INDEX(Import.PLE,$K31,EK$16)),IF(INDEX(Import.PLE,$K31,EK$16)&lt;=mediçao,CK31,0),0),PLE!$AA$28*CK31)</f>
        <v>0</v>
      </c>
      <c r="EL31" s="154">
        <f ca="1">IF($K31&lt;&gt;1,IF(ISNUMBER(INDEX(Import.PLE,$K31,EL$16)),IF(INDEX(Import.PLE,$K31,EL$16)&lt;=mediçao,CL31,0),0),PLE!$AA$28*CL31)</f>
        <v>0</v>
      </c>
      <c r="EM31" s="154">
        <f ca="1">IF($K31&lt;&gt;1,IF(ISNUMBER(INDEX(Import.PLE,$K31,EM$16)),IF(INDEX(Import.PLE,$K31,EM$16)&lt;=mediçao,CM31,0),0),PLE!$AA$28*CM31)</f>
        <v>0</v>
      </c>
      <c r="EN31" s="154">
        <f ca="1">IF($K31&lt;&gt;1,IF(ISNUMBER(INDEX(Import.PLE,$K31,EN$16)),IF(INDEX(Import.PLE,$K31,EN$16)&lt;=mediçao,CN31,0),0),PLE!$AA$28*CN31)</f>
        <v>0</v>
      </c>
      <c r="EO31" s="154">
        <f ca="1">IF($K31&lt;&gt;1,IF(ISNUMBER(INDEX(Import.PLE,$K31,EO$16)),IF(INDEX(Import.PLE,$K31,EO$16)&lt;=mediçao,CO31,0),0),PLE!$AA$28*CO31)</f>
        <v>0</v>
      </c>
      <c r="EP31" s="154">
        <f ca="1">IF($K31&lt;&gt;1,IF(ISNUMBER(INDEX(Import.PLE,$K31,EP$16)),IF(INDEX(Import.PLE,$K31,EP$16)&lt;=mediçao,CP31,0),0),PLE!$AA$28*CP31)</f>
        <v>0</v>
      </c>
      <c r="EQ31" s="154">
        <f ca="1">IF($K31&lt;&gt;1,IF(ISNUMBER(INDEX(Import.PLE,$K31,EQ$16)),IF(INDEX(Import.PLE,$K31,EQ$16)&lt;=mediçao,CQ31,0),0),PLE!$AA$28*CQ31)</f>
        <v>0</v>
      </c>
      <c r="ER31" s="154">
        <f ca="1">IF($K31&lt;&gt;1,IF(ISNUMBER(INDEX(Import.PLE,$K31,ER$16)),IF(INDEX(Import.PLE,$K31,ER$16)&lt;=mediçao,CR31,0),0),PLE!$AA$28*CR31)</f>
        <v>0</v>
      </c>
      <c r="ES31" s="154">
        <f ca="1">IF($K31&lt;&gt;1,IF(ISNUMBER(INDEX(Import.PLE,$K31,ES$16)),IF(INDEX(Import.PLE,$K31,ES$16)&lt;=mediçao,CS31,0),0),PLE!$AA$28*CS31)</f>
        <v>0</v>
      </c>
      <c r="ET31" s="154">
        <f ca="1">IF($K31&lt;&gt;1,IF(ISNUMBER(INDEX(Import.PLE,$K31,ET$16)),IF(INDEX(Import.PLE,$K31,ET$16)&lt;=mediçao,CT31,0),0),PLE!$AA$28*CT31)</f>
        <v>0</v>
      </c>
      <c r="EU31" s="154">
        <f ca="1">IF($K31&lt;&gt;1,IF(ISNUMBER(INDEX(Import.PLE,$K31,EU$16)),IF(INDEX(Import.PLE,$K31,EU$16)&lt;=mediçao,CU31,0),0),PLE!$AA$28*CU31)</f>
        <v>0</v>
      </c>
      <c r="EV31" s="154">
        <f ca="1">IF($K31&lt;&gt;1,IF(ISNUMBER(INDEX(Import.PLE,$K31,EV$16)),IF(INDEX(Import.PLE,$K31,EV$16)&lt;=mediçao,CV31,0),0),PLE!$AA$28*CV31)</f>
        <v>0</v>
      </c>
      <c r="EW31" s="154">
        <f ca="1">IF($K31&lt;&gt;1,IF(ISNUMBER(INDEX(Import.PLE,$K31,EW$16)),IF(INDEX(Import.PLE,$K31,EW$16)&lt;=mediçao,CW31,0),0),PLE!$AA$28*CW31)</f>
        <v>0</v>
      </c>
      <c r="EX31" s="154">
        <f ca="1">IF($K31&lt;&gt;1,IF(ISNUMBER(INDEX(Import.PLE,$K31,EX$16)),IF(INDEX(Import.PLE,$K31,EX$16)&lt;=mediçao,CX31,0),0),PLE!$AA$28*CX31)</f>
        <v>0</v>
      </c>
      <c r="EY31" s="154">
        <f ca="1">IF($K31&lt;&gt;1,IF(ISNUMBER(INDEX(Import.PLE,$K31,EY$16)),IF(INDEX(Import.PLE,$K31,EY$16)&lt;=mediçao,CY31,0),0),PLE!$AA$28*CY31)</f>
        <v>0</v>
      </c>
      <c r="EZ31" s="154">
        <f ca="1">IF($K31&lt;&gt;1,IF(ISNUMBER(INDEX(Import.PLE,$K31,EZ$16)),IF(INDEX(Import.PLE,$K31,EZ$16)&lt;=mediçao,CZ31,0),0),PLE!$AA$28*CZ31)</f>
        <v>0</v>
      </c>
      <c r="FA31" s="154">
        <f ca="1">IF($K31&lt;&gt;1,IF(ISNUMBER(INDEX(Import.PLE,$K31,FA$16)),IF(INDEX(Import.PLE,$K31,FA$16)&lt;=mediçao,DA31,0),0),PLE!$AA$28*DA31)</f>
        <v>0</v>
      </c>
      <c r="FB31" s="154">
        <f ca="1">IF($K31&lt;&gt;1,IF(ISNUMBER(INDEX(Import.PLE,$K31,FB$16)),IF(INDEX(Import.PLE,$K31,FB$16)&lt;=mediçao,DB31,0),0),PLE!$AA$28*DB31)</f>
        <v>0</v>
      </c>
      <c r="FC31" s="154">
        <f ca="1">IF($K31&lt;&gt;1,IF(ISNUMBER(INDEX(Import.PLE,$K31,FC$16)),IF(INDEX(Import.PLE,$K31,FC$16)&lt;=mediçao,DC31,0),0),PLE!$AA$28*DC31)</f>
        <v>0</v>
      </c>
      <c r="FD31" s="154">
        <f ca="1">IF($K31&lt;&gt;1,IF(ISNUMBER(INDEX(Import.PLE,$K31,FD$16)),IF(INDEX(Import.PLE,$K31,FD$16)&lt;=mediçao,DD31,0),0),PLE!$AA$28*DD31)</f>
        <v>0</v>
      </c>
      <c r="FE31" s="154">
        <f ca="1">IF($K31&lt;&gt;1,IF(ISNUMBER(INDEX(Import.PLE,$K31,FE$16)),IF(INDEX(Import.PLE,$K31,FE$16)&lt;=mediçao,DE31,0),0),PLE!$AA$28*DE31)</f>
        <v>0</v>
      </c>
      <c r="FF31" s="154">
        <f ca="1">IF($K31&lt;&gt;1,IF(ISNUMBER(INDEX(Import.PLE,$K31,FF$16)),IF(INDEX(Import.PLE,$K31,FF$16)&lt;=mediçao,DF31,0),0),PLE!$AA$28*DF31)</f>
        <v>0</v>
      </c>
      <c r="FG31" s="154">
        <f ca="1">IF($K31&lt;&gt;1,IF(ISNUMBER(INDEX(Import.PLE,$K31,FG$16)),IF(INDEX(Import.PLE,$K31,FG$16)&lt;=mediçao,DG31,0),0),PLE!$AA$28*DG31)</f>
        <v>0</v>
      </c>
      <c r="FH31" s="154">
        <f ca="1">IF($K31&lt;&gt;1,IF(ISNUMBER(INDEX(Import.PLE,$K31,FH$16)),IF(INDEX(Import.PLE,$K31,FH$16)&lt;=mediçao,DH31,0),0),PLE!$AA$28*DH31)</f>
        <v>0</v>
      </c>
      <c r="FI31" s="154">
        <f ca="1">IF($K31&lt;&gt;1,IF(ISNUMBER(INDEX(Import.PLE,$K31,FI$16)),IF(INDEX(Import.PLE,$K31,FI$16)&lt;=mediçao,DI31,0),0),PLE!$AA$28*DI31)</f>
        <v>0</v>
      </c>
      <c r="FJ31" s="154">
        <f ca="1">IF($K31&lt;&gt;1,IF(ISNUMBER(INDEX(Import.PLE,$K31,FJ$16)),IF(INDEX(Import.PLE,$K31,FJ$16)&lt;=mediçao,DJ31,0),0),PLE!$AA$28*DJ31)</f>
        <v>0</v>
      </c>
    </row>
    <row r="32" spans="2:166" s="113" customFormat="1" x14ac:dyDescent="0.3">
      <c r="B32" s="153">
        <f t="shared" ca="1" si="3"/>
        <v>15</v>
      </c>
      <c r="C32" s="108" t="str">
        <f t="shared" si="4"/>
        <v>Serviço</v>
      </c>
      <c r="D32" s="177" t="s">
        <v>175</v>
      </c>
      <c r="E32" s="178" t="s">
        <v>203</v>
      </c>
      <c r="F32" s="176" t="s">
        <v>221</v>
      </c>
      <c r="G32" s="216">
        <f t="shared" si="5"/>
        <v>5980</v>
      </c>
      <c r="H32" s="217">
        <f t="shared" si="6"/>
        <v>1.53</v>
      </c>
      <c r="I32" s="218">
        <v>9149.4</v>
      </c>
      <c r="J32" s="111"/>
      <c r="K32" s="209">
        <f>deactivatedados.form1</f>
        <v>8</v>
      </c>
      <c r="L32" s="208" t="s">
        <v>244</v>
      </c>
      <c r="M32" s="112"/>
      <c r="N32" s="223">
        <v>2275</v>
      </c>
      <c r="O32" s="223">
        <v>2275</v>
      </c>
      <c r="P32" s="223">
        <v>1430</v>
      </c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M32" s="154">
        <f t="shared" ca="1" si="7"/>
        <v>3480.75</v>
      </c>
      <c r="BN32" s="154">
        <f t="shared" ca="1" si="8"/>
        <v>3480.75</v>
      </c>
      <c r="BO32" s="154">
        <f t="shared" ca="1" si="9"/>
        <v>2187.9</v>
      </c>
      <c r="BP32" s="154">
        <f t="shared" si="10"/>
        <v>0</v>
      </c>
      <c r="BQ32" s="154">
        <f t="shared" si="11"/>
        <v>0</v>
      </c>
      <c r="BR32" s="154">
        <f t="shared" si="12"/>
        <v>0</v>
      </c>
      <c r="BS32" s="154">
        <f t="shared" si="13"/>
        <v>0</v>
      </c>
      <c r="BT32" s="154">
        <f t="shared" si="14"/>
        <v>0</v>
      </c>
      <c r="BU32" s="154">
        <f t="shared" si="15"/>
        <v>0</v>
      </c>
      <c r="BV32" s="154">
        <f t="shared" si="16"/>
        <v>0</v>
      </c>
      <c r="BW32" s="154">
        <f t="shared" si="17"/>
        <v>0</v>
      </c>
      <c r="BX32" s="154">
        <f t="shared" si="18"/>
        <v>0</v>
      </c>
      <c r="BY32" s="154">
        <f t="shared" si="19"/>
        <v>0</v>
      </c>
      <c r="BZ32" s="154">
        <f t="shared" si="20"/>
        <v>0</v>
      </c>
      <c r="CA32" s="154">
        <f t="shared" si="21"/>
        <v>0</v>
      </c>
      <c r="CB32" s="154">
        <f t="shared" si="22"/>
        <v>0</v>
      </c>
      <c r="CC32" s="154">
        <f t="shared" si="23"/>
        <v>0</v>
      </c>
      <c r="CD32" s="154">
        <f t="shared" si="24"/>
        <v>0</v>
      </c>
      <c r="CE32" s="154">
        <f t="shared" si="25"/>
        <v>0</v>
      </c>
      <c r="CF32" s="154">
        <f t="shared" si="26"/>
        <v>0</v>
      </c>
      <c r="CG32" s="154">
        <f t="shared" si="27"/>
        <v>0</v>
      </c>
      <c r="CH32" s="154">
        <f t="shared" si="28"/>
        <v>0</v>
      </c>
      <c r="CI32" s="154">
        <f t="shared" si="29"/>
        <v>0</v>
      </c>
      <c r="CJ32" s="154">
        <f t="shared" si="30"/>
        <v>0</v>
      </c>
      <c r="CK32" s="154">
        <f t="shared" si="31"/>
        <v>0</v>
      </c>
      <c r="CL32" s="154">
        <f t="shared" si="32"/>
        <v>0</v>
      </c>
      <c r="CM32" s="154">
        <f t="shared" si="33"/>
        <v>0</v>
      </c>
      <c r="CN32" s="154">
        <f t="shared" si="34"/>
        <v>0</v>
      </c>
      <c r="CO32" s="154">
        <f t="shared" si="35"/>
        <v>0</v>
      </c>
      <c r="CP32" s="154">
        <f t="shared" si="36"/>
        <v>0</v>
      </c>
      <c r="CQ32" s="154">
        <f t="shared" si="37"/>
        <v>0</v>
      </c>
      <c r="CR32" s="154">
        <f t="shared" si="38"/>
        <v>0</v>
      </c>
      <c r="CS32" s="154">
        <f t="shared" si="39"/>
        <v>0</v>
      </c>
      <c r="CT32" s="154">
        <f t="shared" si="40"/>
        <v>0</v>
      </c>
      <c r="CU32" s="154">
        <f t="shared" si="41"/>
        <v>0</v>
      </c>
      <c r="CV32" s="154">
        <f t="shared" si="42"/>
        <v>0</v>
      </c>
      <c r="CW32" s="154">
        <f t="shared" si="43"/>
        <v>0</v>
      </c>
      <c r="CX32" s="154">
        <f t="shared" si="44"/>
        <v>0</v>
      </c>
      <c r="CY32" s="154">
        <f t="shared" si="45"/>
        <v>0</v>
      </c>
      <c r="CZ32" s="154">
        <f t="shared" si="46"/>
        <v>0</v>
      </c>
      <c r="DA32" s="154">
        <f t="shared" si="47"/>
        <v>0</v>
      </c>
      <c r="DB32" s="154">
        <f t="shared" si="48"/>
        <v>0</v>
      </c>
      <c r="DC32" s="154">
        <f t="shared" si="49"/>
        <v>0</v>
      </c>
      <c r="DD32" s="154">
        <f t="shared" si="50"/>
        <v>0</v>
      </c>
      <c r="DE32" s="154">
        <f t="shared" si="51"/>
        <v>0</v>
      </c>
      <c r="DF32" s="154">
        <f t="shared" si="52"/>
        <v>0</v>
      </c>
      <c r="DG32" s="154">
        <f t="shared" si="53"/>
        <v>0</v>
      </c>
      <c r="DH32" s="154">
        <f t="shared" si="54"/>
        <v>0</v>
      </c>
      <c r="DI32" s="154">
        <f t="shared" si="55"/>
        <v>0</v>
      </c>
      <c r="DJ32" s="154">
        <f t="shared" si="56"/>
        <v>0</v>
      </c>
      <c r="DK32" s="162" t="str">
        <f t="shared" si="57"/>
        <v>1</v>
      </c>
      <c r="DL32" s="162">
        <f t="shared" ca="1" si="58"/>
        <v>0</v>
      </c>
      <c r="DM32" s="154">
        <f ca="1">IF($K32&lt;&gt;1,IF(ISNUMBER(INDEX(Import.PLE,$K32,DM$16)),IF(INDEX(Import.PLE,$K32,DM$16)&lt;=mediçao,BM32,0),0),PLE!$AA$28*BM32)</f>
        <v>0</v>
      </c>
      <c r="DN32" s="154">
        <f ca="1">IF($K32&lt;&gt;1,IF(ISNUMBER(INDEX(Import.PLE,$K32,DN$16)),IF(INDEX(Import.PLE,$K32,DN$16)&lt;=mediçao,BN32,0),0),PLE!$AA$28*BN32)</f>
        <v>0</v>
      </c>
      <c r="DO32" s="154">
        <f ca="1">IF($K32&lt;&gt;1,IF(ISNUMBER(INDEX(Import.PLE,$K32,DO$16)),IF(INDEX(Import.PLE,$K32,DO$16)&lt;=mediçao,BO32,0),0),PLE!$AA$28*BO32)</f>
        <v>0</v>
      </c>
      <c r="DP32" s="154">
        <f ca="1">IF($K32&lt;&gt;1,IF(ISNUMBER(INDEX(Import.PLE,$K32,DP$16)),IF(INDEX(Import.PLE,$K32,DP$16)&lt;=mediçao,BP32,0),0),PLE!$AA$28*BP32)</f>
        <v>0</v>
      </c>
      <c r="DQ32" s="154">
        <f ca="1">IF($K32&lt;&gt;1,IF(ISNUMBER(INDEX(Import.PLE,$K32,DQ$16)),IF(INDEX(Import.PLE,$K32,DQ$16)&lt;=mediçao,BQ32,0),0),PLE!$AA$28*BQ32)</f>
        <v>0</v>
      </c>
      <c r="DR32" s="154">
        <f ca="1">IF($K32&lt;&gt;1,IF(ISNUMBER(INDEX(Import.PLE,$K32,DR$16)),IF(INDEX(Import.PLE,$K32,DR$16)&lt;=mediçao,BR32,0),0),PLE!$AA$28*BR32)</f>
        <v>0</v>
      </c>
      <c r="DS32" s="154">
        <f ca="1">IF($K32&lt;&gt;1,IF(ISNUMBER(INDEX(Import.PLE,$K32,DS$16)),IF(INDEX(Import.PLE,$K32,DS$16)&lt;=mediçao,BS32,0),0),PLE!$AA$28*BS32)</f>
        <v>0</v>
      </c>
      <c r="DT32" s="154">
        <f ca="1">IF($K32&lt;&gt;1,IF(ISNUMBER(INDEX(Import.PLE,$K32,DT$16)),IF(INDEX(Import.PLE,$K32,DT$16)&lt;=mediçao,BT32,0),0),PLE!$AA$28*BT32)</f>
        <v>0</v>
      </c>
      <c r="DU32" s="154">
        <f ca="1">IF($K32&lt;&gt;1,IF(ISNUMBER(INDEX(Import.PLE,$K32,DU$16)),IF(INDEX(Import.PLE,$K32,DU$16)&lt;=mediçao,BU32,0),0),PLE!$AA$28*BU32)</f>
        <v>0</v>
      </c>
      <c r="DV32" s="154">
        <f ca="1">IF($K32&lt;&gt;1,IF(ISNUMBER(INDEX(Import.PLE,$K32,DV$16)),IF(INDEX(Import.PLE,$K32,DV$16)&lt;=mediçao,BV32,0),0),PLE!$AA$28*BV32)</f>
        <v>0</v>
      </c>
      <c r="DW32" s="154">
        <f ca="1">IF($K32&lt;&gt;1,IF(ISNUMBER(INDEX(Import.PLE,$K32,DW$16)),IF(INDEX(Import.PLE,$K32,DW$16)&lt;=mediçao,BW32,0),0),PLE!$AA$28*BW32)</f>
        <v>0</v>
      </c>
      <c r="DX32" s="154">
        <f ca="1">IF($K32&lt;&gt;1,IF(ISNUMBER(INDEX(Import.PLE,$K32,DX$16)),IF(INDEX(Import.PLE,$K32,DX$16)&lt;=mediçao,BX32,0),0),PLE!$AA$28*BX32)</f>
        <v>0</v>
      </c>
      <c r="DY32" s="154">
        <f ca="1">IF($K32&lt;&gt;1,IF(ISNUMBER(INDEX(Import.PLE,$K32,DY$16)),IF(INDEX(Import.PLE,$K32,DY$16)&lt;=mediçao,BY32,0),0),PLE!$AA$28*BY32)</f>
        <v>0</v>
      </c>
      <c r="DZ32" s="154">
        <f ca="1">IF($K32&lt;&gt;1,IF(ISNUMBER(INDEX(Import.PLE,$K32,DZ$16)),IF(INDEX(Import.PLE,$K32,DZ$16)&lt;=mediçao,BZ32,0),0),PLE!$AA$28*BZ32)</f>
        <v>0</v>
      </c>
      <c r="EA32" s="154">
        <f ca="1">IF($K32&lt;&gt;1,IF(ISNUMBER(INDEX(Import.PLE,$K32,EA$16)),IF(INDEX(Import.PLE,$K32,EA$16)&lt;=mediçao,CA32,0),0),PLE!$AA$28*CA32)</f>
        <v>0</v>
      </c>
      <c r="EB32" s="154">
        <f ca="1">IF($K32&lt;&gt;1,IF(ISNUMBER(INDEX(Import.PLE,$K32,EB$16)),IF(INDEX(Import.PLE,$K32,EB$16)&lt;=mediçao,CB32,0),0),PLE!$AA$28*CB32)</f>
        <v>0</v>
      </c>
      <c r="EC32" s="154">
        <f ca="1">IF($K32&lt;&gt;1,IF(ISNUMBER(INDEX(Import.PLE,$K32,EC$16)),IF(INDEX(Import.PLE,$K32,EC$16)&lt;=mediçao,CC32,0),0),PLE!$AA$28*CC32)</f>
        <v>0</v>
      </c>
      <c r="ED32" s="154">
        <f ca="1">IF($K32&lt;&gt;1,IF(ISNUMBER(INDEX(Import.PLE,$K32,ED$16)),IF(INDEX(Import.PLE,$K32,ED$16)&lt;=mediçao,CD32,0),0),PLE!$AA$28*CD32)</f>
        <v>0</v>
      </c>
      <c r="EE32" s="154">
        <f ca="1">IF($K32&lt;&gt;1,IF(ISNUMBER(INDEX(Import.PLE,$K32,EE$16)),IF(INDEX(Import.PLE,$K32,EE$16)&lt;=mediçao,CE32,0),0),PLE!$AA$28*CE32)</f>
        <v>0</v>
      </c>
      <c r="EF32" s="154">
        <f ca="1">IF($K32&lt;&gt;1,IF(ISNUMBER(INDEX(Import.PLE,$K32,EF$16)),IF(INDEX(Import.PLE,$K32,EF$16)&lt;=mediçao,CF32,0),0),PLE!$AA$28*CF32)</f>
        <v>0</v>
      </c>
      <c r="EG32" s="154">
        <f ca="1">IF($K32&lt;&gt;1,IF(ISNUMBER(INDEX(Import.PLE,$K32,EG$16)),IF(INDEX(Import.PLE,$K32,EG$16)&lt;=mediçao,CG32,0),0),PLE!$AA$28*CG32)</f>
        <v>0</v>
      </c>
      <c r="EH32" s="154">
        <f ca="1">IF($K32&lt;&gt;1,IF(ISNUMBER(INDEX(Import.PLE,$K32,EH$16)),IF(INDEX(Import.PLE,$K32,EH$16)&lt;=mediçao,CH32,0),0),PLE!$AA$28*CH32)</f>
        <v>0</v>
      </c>
      <c r="EI32" s="154">
        <f ca="1">IF($K32&lt;&gt;1,IF(ISNUMBER(INDEX(Import.PLE,$K32,EI$16)),IF(INDEX(Import.PLE,$K32,EI$16)&lt;=mediçao,CI32,0),0),PLE!$AA$28*CI32)</f>
        <v>0</v>
      </c>
      <c r="EJ32" s="154">
        <f ca="1">IF($K32&lt;&gt;1,IF(ISNUMBER(INDEX(Import.PLE,$K32,EJ$16)),IF(INDEX(Import.PLE,$K32,EJ$16)&lt;=mediçao,CJ32,0),0),PLE!$AA$28*CJ32)</f>
        <v>0</v>
      </c>
      <c r="EK32" s="154">
        <f ca="1">IF($K32&lt;&gt;1,IF(ISNUMBER(INDEX(Import.PLE,$K32,EK$16)),IF(INDEX(Import.PLE,$K32,EK$16)&lt;=mediçao,CK32,0),0),PLE!$AA$28*CK32)</f>
        <v>0</v>
      </c>
      <c r="EL32" s="154">
        <f ca="1">IF($K32&lt;&gt;1,IF(ISNUMBER(INDEX(Import.PLE,$K32,EL$16)),IF(INDEX(Import.PLE,$K32,EL$16)&lt;=mediçao,CL32,0),0),PLE!$AA$28*CL32)</f>
        <v>0</v>
      </c>
      <c r="EM32" s="154">
        <f ca="1">IF($K32&lt;&gt;1,IF(ISNUMBER(INDEX(Import.PLE,$K32,EM$16)),IF(INDEX(Import.PLE,$K32,EM$16)&lt;=mediçao,CM32,0),0),PLE!$AA$28*CM32)</f>
        <v>0</v>
      </c>
      <c r="EN32" s="154">
        <f ca="1">IF($K32&lt;&gt;1,IF(ISNUMBER(INDEX(Import.PLE,$K32,EN$16)),IF(INDEX(Import.PLE,$K32,EN$16)&lt;=mediçao,CN32,0),0),PLE!$AA$28*CN32)</f>
        <v>0</v>
      </c>
      <c r="EO32" s="154">
        <f ca="1">IF($K32&lt;&gt;1,IF(ISNUMBER(INDEX(Import.PLE,$K32,EO$16)),IF(INDEX(Import.PLE,$K32,EO$16)&lt;=mediçao,CO32,0),0),PLE!$AA$28*CO32)</f>
        <v>0</v>
      </c>
      <c r="EP32" s="154">
        <f ca="1">IF($K32&lt;&gt;1,IF(ISNUMBER(INDEX(Import.PLE,$K32,EP$16)),IF(INDEX(Import.PLE,$K32,EP$16)&lt;=mediçao,CP32,0),0),PLE!$AA$28*CP32)</f>
        <v>0</v>
      </c>
      <c r="EQ32" s="154">
        <f ca="1">IF($K32&lt;&gt;1,IF(ISNUMBER(INDEX(Import.PLE,$K32,EQ$16)),IF(INDEX(Import.PLE,$K32,EQ$16)&lt;=mediçao,CQ32,0),0),PLE!$AA$28*CQ32)</f>
        <v>0</v>
      </c>
      <c r="ER32" s="154">
        <f ca="1">IF($K32&lt;&gt;1,IF(ISNUMBER(INDEX(Import.PLE,$K32,ER$16)),IF(INDEX(Import.PLE,$K32,ER$16)&lt;=mediçao,CR32,0),0),PLE!$AA$28*CR32)</f>
        <v>0</v>
      </c>
      <c r="ES32" s="154">
        <f ca="1">IF($K32&lt;&gt;1,IF(ISNUMBER(INDEX(Import.PLE,$K32,ES$16)),IF(INDEX(Import.PLE,$K32,ES$16)&lt;=mediçao,CS32,0),0),PLE!$AA$28*CS32)</f>
        <v>0</v>
      </c>
      <c r="ET32" s="154">
        <f ca="1">IF($K32&lt;&gt;1,IF(ISNUMBER(INDEX(Import.PLE,$K32,ET$16)),IF(INDEX(Import.PLE,$K32,ET$16)&lt;=mediçao,CT32,0),0),PLE!$AA$28*CT32)</f>
        <v>0</v>
      </c>
      <c r="EU32" s="154">
        <f ca="1">IF($K32&lt;&gt;1,IF(ISNUMBER(INDEX(Import.PLE,$K32,EU$16)),IF(INDEX(Import.PLE,$K32,EU$16)&lt;=mediçao,CU32,0),0),PLE!$AA$28*CU32)</f>
        <v>0</v>
      </c>
      <c r="EV32" s="154">
        <f ca="1">IF($K32&lt;&gt;1,IF(ISNUMBER(INDEX(Import.PLE,$K32,EV$16)),IF(INDEX(Import.PLE,$K32,EV$16)&lt;=mediçao,CV32,0),0),PLE!$AA$28*CV32)</f>
        <v>0</v>
      </c>
      <c r="EW32" s="154">
        <f ca="1">IF($K32&lt;&gt;1,IF(ISNUMBER(INDEX(Import.PLE,$K32,EW$16)),IF(INDEX(Import.PLE,$K32,EW$16)&lt;=mediçao,CW32,0),0),PLE!$AA$28*CW32)</f>
        <v>0</v>
      </c>
      <c r="EX32" s="154">
        <f ca="1">IF($K32&lt;&gt;1,IF(ISNUMBER(INDEX(Import.PLE,$K32,EX$16)),IF(INDEX(Import.PLE,$K32,EX$16)&lt;=mediçao,CX32,0),0),PLE!$AA$28*CX32)</f>
        <v>0</v>
      </c>
      <c r="EY32" s="154">
        <f ca="1">IF($K32&lt;&gt;1,IF(ISNUMBER(INDEX(Import.PLE,$K32,EY$16)),IF(INDEX(Import.PLE,$K32,EY$16)&lt;=mediçao,CY32,0),0),PLE!$AA$28*CY32)</f>
        <v>0</v>
      </c>
      <c r="EZ32" s="154">
        <f ca="1">IF($K32&lt;&gt;1,IF(ISNUMBER(INDEX(Import.PLE,$K32,EZ$16)),IF(INDEX(Import.PLE,$K32,EZ$16)&lt;=mediçao,CZ32,0),0),PLE!$AA$28*CZ32)</f>
        <v>0</v>
      </c>
      <c r="FA32" s="154">
        <f ca="1">IF($K32&lt;&gt;1,IF(ISNUMBER(INDEX(Import.PLE,$K32,FA$16)),IF(INDEX(Import.PLE,$K32,FA$16)&lt;=mediçao,DA32,0),0),PLE!$AA$28*DA32)</f>
        <v>0</v>
      </c>
      <c r="FB32" s="154">
        <f ca="1">IF($K32&lt;&gt;1,IF(ISNUMBER(INDEX(Import.PLE,$K32,FB$16)),IF(INDEX(Import.PLE,$K32,FB$16)&lt;=mediçao,DB32,0),0),PLE!$AA$28*DB32)</f>
        <v>0</v>
      </c>
      <c r="FC32" s="154">
        <f ca="1">IF($K32&lt;&gt;1,IF(ISNUMBER(INDEX(Import.PLE,$K32,FC$16)),IF(INDEX(Import.PLE,$K32,FC$16)&lt;=mediçao,DC32,0),0),PLE!$AA$28*DC32)</f>
        <v>0</v>
      </c>
      <c r="FD32" s="154">
        <f ca="1">IF($K32&lt;&gt;1,IF(ISNUMBER(INDEX(Import.PLE,$K32,FD$16)),IF(INDEX(Import.PLE,$K32,FD$16)&lt;=mediçao,DD32,0),0),PLE!$AA$28*DD32)</f>
        <v>0</v>
      </c>
      <c r="FE32" s="154">
        <f ca="1">IF($K32&lt;&gt;1,IF(ISNUMBER(INDEX(Import.PLE,$K32,FE$16)),IF(INDEX(Import.PLE,$K32,FE$16)&lt;=mediçao,DE32,0),0),PLE!$AA$28*DE32)</f>
        <v>0</v>
      </c>
      <c r="FF32" s="154">
        <f ca="1">IF($K32&lt;&gt;1,IF(ISNUMBER(INDEX(Import.PLE,$K32,FF$16)),IF(INDEX(Import.PLE,$K32,FF$16)&lt;=mediçao,DF32,0),0),PLE!$AA$28*DF32)</f>
        <v>0</v>
      </c>
      <c r="FG32" s="154">
        <f ca="1">IF($K32&lt;&gt;1,IF(ISNUMBER(INDEX(Import.PLE,$K32,FG$16)),IF(INDEX(Import.PLE,$K32,FG$16)&lt;=mediçao,DG32,0),0),PLE!$AA$28*DG32)</f>
        <v>0</v>
      </c>
      <c r="FH32" s="154">
        <f ca="1">IF($K32&lt;&gt;1,IF(ISNUMBER(INDEX(Import.PLE,$K32,FH$16)),IF(INDEX(Import.PLE,$K32,FH$16)&lt;=mediçao,DH32,0),0),PLE!$AA$28*DH32)</f>
        <v>0</v>
      </c>
      <c r="FI32" s="154">
        <f ca="1">IF($K32&lt;&gt;1,IF(ISNUMBER(INDEX(Import.PLE,$K32,FI$16)),IF(INDEX(Import.PLE,$K32,FI$16)&lt;=mediçao,DI32,0),0),PLE!$AA$28*DI32)</f>
        <v>0</v>
      </c>
      <c r="FJ32" s="154">
        <f ca="1">IF($K32&lt;&gt;1,IF(ISNUMBER(INDEX(Import.PLE,$K32,FJ$16)),IF(INDEX(Import.PLE,$K32,FJ$16)&lt;=mediçao,DJ32,0),0),PLE!$AA$28*DJ32)</f>
        <v>0</v>
      </c>
    </row>
    <row r="33" spans="2:166" s="113" customFormat="1" ht="30.6" x14ac:dyDescent="0.3">
      <c r="B33" s="153">
        <f t="shared" ca="1" si="3"/>
        <v>16</v>
      </c>
      <c r="C33" s="108" t="str">
        <f t="shared" si="4"/>
        <v>Serviço</v>
      </c>
      <c r="D33" s="177" t="s">
        <v>176</v>
      </c>
      <c r="E33" s="178" t="s">
        <v>204</v>
      </c>
      <c r="F33" s="176" t="s">
        <v>221</v>
      </c>
      <c r="G33" s="216">
        <f t="shared" si="5"/>
        <v>5520</v>
      </c>
      <c r="H33" s="217">
        <f t="shared" si="6"/>
        <v>2.0499999999999998</v>
      </c>
      <c r="I33" s="218">
        <v>11316</v>
      </c>
      <c r="J33" s="111"/>
      <c r="K33" s="209">
        <f>deactivatedados.form1</f>
        <v>9</v>
      </c>
      <c r="L33" s="208" t="s">
        <v>245</v>
      </c>
      <c r="M33" s="112"/>
      <c r="N33" s="223">
        <v>2100</v>
      </c>
      <c r="O33" s="223">
        <v>2100</v>
      </c>
      <c r="P33" s="223">
        <v>1320</v>
      </c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M33" s="154">
        <f t="shared" ca="1" si="7"/>
        <v>4305</v>
      </c>
      <c r="BN33" s="154">
        <f t="shared" ca="1" si="8"/>
        <v>4305</v>
      </c>
      <c r="BO33" s="154">
        <f t="shared" ca="1" si="9"/>
        <v>2705.9999999999995</v>
      </c>
      <c r="BP33" s="154">
        <f t="shared" si="10"/>
        <v>0</v>
      </c>
      <c r="BQ33" s="154">
        <f t="shared" si="11"/>
        <v>0</v>
      </c>
      <c r="BR33" s="154">
        <f t="shared" si="12"/>
        <v>0</v>
      </c>
      <c r="BS33" s="154">
        <f t="shared" si="13"/>
        <v>0</v>
      </c>
      <c r="BT33" s="154">
        <f t="shared" si="14"/>
        <v>0</v>
      </c>
      <c r="BU33" s="154">
        <f t="shared" si="15"/>
        <v>0</v>
      </c>
      <c r="BV33" s="154">
        <f t="shared" si="16"/>
        <v>0</v>
      </c>
      <c r="BW33" s="154">
        <f t="shared" si="17"/>
        <v>0</v>
      </c>
      <c r="BX33" s="154">
        <f t="shared" si="18"/>
        <v>0</v>
      </c>
      <c r="BY33" s="154">
        <f t="shared" si="19"/>
        <v>0</v>
      </c>
      <c r="BZ33" s="154">
        <f t="shared" si="20"/>
        <v>0</v>
      </c>
      <c r="CA33" s="154">
        <f t="shared" si="21"/>
        <v>0</v>
      </c>
      <c r="CB33" s="154">
        <f t="shared" si="22"/>
        <v>0</v>
      </c>
      <c r="CC33" s="154">
        <f t="shared" si="23"/>
        <v>0</v>
      </c>
      <c r="CD33" s="154">
        <f t="shared" si="24"/>
        <v>0</v>
      </c>
      <c r="CE33" s="154">
        <f t="shared" si="25"/>
        <v>0</v>
      </c>
      <c r="CF33" s="154">
        <f t="shared" si="26"/>
        <v>0</v>
      </c>
      <c r="CG33" s="154">
        <f t="shared" si="27"/>
        <v>0</v>
      </c>
      <c r="CH33" s="154">
        <f t="shared" si="28"/>
        <v>0</v>
      </c>
      <c r="CI33" s="154">
        <f t="shared" si="29"/>
        <v>0</v>
      </c>
      <c r="CJ33" s="154">
        <f t="shared" si="30"/>
        <v>0</v>
      </c>
      <c r="CK33" s="154">
        <f t="shared" si="31"/>
        <v>0</v>
      </c>
      <c r="CL33" s="154">
        <f t="shared" si="32"/>
        <v>0</v>
      </c>
      <c r="CM33" s="154">
        <f t="shared" si="33"/>
        <v>0</v>
      </c>
      <c r="CN33" s="154">
        <f t="shared" si="34"/>
        <v>0</v>
      </c>
      <c r="CO33" s="154">
        <f t="shared" si="35"/>
        <v>0</v>
      </c>
      <c r="CP33" s="154">
        <f t="shared" si="36"/>
        <v>0</v>
      </c>
      <c r="CQ33" s="154">
        <f t="shared" si="37"/>
        <v>0</v>
      </c>
      <c r="CR33" s="154">
        <f t="shared" si="38"/>
        <v>0</v>
      </c>
      <c r="CS33" s="154">
        <f t="shared" si="39"/>
        <v>0</v>
      </c>
      <c r="CT33" s="154">
        <f t="shared" si="40"/>
        <v>0</v>
      </c>
      <c r="CU33" s="154">
        <f t="shared" si="41"/>
        <v>0</v>
      </c>
      <c r="CV33" s="154">
        <f t="shared" si="42"/>
        <v>0</v>
      </c>
      <c r="CW33" s="154">
        <f t="shared" si="43"/>
        <v>0</v>
      </c>
      <c r="CX33" s="154">
        <f t="shared" si="44"/>
        <v>0</v>
      </c>
      <c r="CY33" s="154">
        <f t="shared" si="45"/>
        <v>0</v>
      </c>
      <c r="CZ33" s="154">
        <f t="shared" si="46"/>
        <v>0</v>
      </c>
      <c r="DA33" s="154">
        <f t="shared" si="47"/>
        <v>0</v>
      </c>
      <c r="DB33" s="154">
        <f t="shared" si="48"/>
        <v>0</v>
      </c>
      <c r="DC33" s="154">
        <f t="shared" si="49"/>
        <v>0</v>
      </c>
      <c r="DD33" s="154">
        <f t="shared" si="50"/>
        <v>0</v>
      </c>
      <c r="DE33" s="154">
        <f t="shared" si="51"/>
        <v>0</v>
      </c>
      <c r="DF33" s="154">
        <f t="shared" si="52"/>
        <v>0</v>
      </c>
      <c r="DG33" s="154">
        <f t="shared" si="53"/>
        <v>0</v>
      </c>
      <c r="DH33" s="154">
        <f t="shared" si="54"/>
        <v>0</v>
      </c>
      <c r="DI33" s="154">
        <f t="shared" si="55"/>
        <v>0</v>
      </c>
      <c r="DJ33" s="154">
        <f t="shared" si="56"/>
        <v>0</v>
      </c>
      <c r="DK33" s="162" t="str">
        <f t="shared" si="57"/>
        <v>1</v>
      </c>
      <c r="DL33" s="162">
        <f t="shared" ca="1" si="58"/>
        <v>0</v>
      </c>
      <c r="DM33" s="154">
        <f ca="1">IF($K33&lt;&gt;1,IF(ISNUMBER(INDEX(Import.PLE,$K33,DM$16)),IF(INDEX(Import.PLE,$K33,DM$16)&lt;=mediçao,BM33,0),0),PLE!$AA$28*BM33)</f>
        <v>0</v>
      </c>
      <c r="DN33" s="154">
        <f ca="1">IF($K33&lt;&gt;1,IF(ISNUMBER(INDEX(Import.PLE,$K33,DN$16)),IF(INDEX(Import.PLE,$K33,DN$16)&lt;=mediçao,BN33,0),0),PLE!$AA$28*BN33)</f>
        <v>0</v>
      </c>
      <c r="DO33" s="154">
        <f ca="1">IF($K33&lt;&gt;1,IF(ISNUMBER(INDEX(Import.PLE,$K33,DO$16)),IF(INDEX(Import.PLE,$K33,DO$16)&lt;=mediçao,BO33,0),0),PLE!$AA$28*BO33)</f>
        <v>0</v>
      </c>
      <c r="DP33" s="154">
        <f ca="1">IF($K33&lt;&gt;1,IF(ISNUMBER(INDEX(Import.PLE,$K33,DP$16)),IF(INDEX(Import.PLE,$K33,DP$16)&lt;=mediçao,BP33,0),0),PLE!$AA$28*BP33)</f>
        <v>0</v>
      </c>
      <c r="DQ33" s="154">
        <f ca="1">IF($K33&lt;&gt;1,IF(ISNUMBER(INDEX(Import.PLE,$K33,DQ$16)),IF(INDEX(Import.PLE,$K33,DQ$16)&lt;=mediçao,BQ33,0),0),PLE!$AA$28*BQ33)</f>
        <v>0</v>
      </c>
      <c r="DR33" s="154">
        <f ca="1">IF($K33&lt;&gt;1,IF(ISNUMBER(INDEX(Import.PLE,$K33,DR$16)),IF(INDEX(Import.PLE,$K33,DR$16)&lt;=mediçao,BR33,0),0),PLE!$AA$28*BR33)</f>
        <v>0</v>
      </c>
      <c r="DS33" s="154">
        <f ca="1">IF($K33&lt;&gt;1,IF(ISNUMBER(INDEX(Import.PLE,$K33,DS$16)),IF(INDEX(Import.PLE,$K33,DS$16)&lt;=mediçao,BS33,0),0),PLE!$AA$28*BS33)</f>
        <v>0</v>
      </c>
      <c r="DT33" s="154">
        <f ca="1">IF($K33&lt;&gt;1,IF(ISNUMBER(INDEX(Import.PLE,$K33,DT$16)),IF(INDEX(Import.PLE,$K33,DT$16)&lt;=mediçao,BT33,0),0),PLE!$AA$28*BT33)</f>
        <v>0</v>
      </c>
      <c r="DU33" s="154">
        <f ca="1">IF($K33&lt;&gt;1,IF(ISNUMBER(INDEX(Import.PLE,$K33,DU$16)),IF(INDEX(Import.PLE,$K33,DU$16)&lt;=mediçao,BU33,0),0),PLE!$AA$28*BU33)</f>
        <v>0</v>
      </c>
      <c r="DV33" s="154">
        <f ca="1">IF($K33&lt;&gt;1,IF(ISNUMBER(INDEX(Import.PLE,$K33,DV$16)),IF(INDEX(Import.PLE,$K33,DV$16)&lt;=mediçao,BV33,0),0),PLE!$AA$28*BV33)</f>
        <v>0</v>
      </c>
      <c r="DW33" s="154">
        <f ca="1">IF($K33&lt;&gt;1,IF(ISNUMBER(INDEX(Import.PLE,$K33,DW$16)),IF(INDEX(Import.PLE,$K33,DW$16)&lt;=mediçao,BW33,0),0),PLE!$AA$28*BW33)</f>
        <v>0</v>
      </c>
      <c r="DX33" s="154">
        <f ca="1">IF($K33&lt;&gt;1,IF(ISNUMBER(INDEX(Import.PLE,$K33,DX$16)),IF(INDEX(Import.PLE,$K33,DX$16)&lt;=mediçao,BX33,0),0),PLE!$AA$28*BX33)</f>
        <v>0</v>
      </c>
      <c r="DY33" s="154">
        <f ca="1">IF($K33&lt;&gt;1,IF(ISNUMBER(INDEX(Import.PLE,$K33,DY$16)),IF(INDEX(Import.PLE,$K33,DY$16)&lt;=mediçao,BY33,0),0),PLE!$AA$28*BY33)</f>
        <v>0</v>
      </c>
      <c r="DZ33" s="154">
        <f ca="1">IF($K33&lt;&gt;1,IF(ISNUMBER(INDEX(Import.PLE,$K33,DZ$16)),IF(INDEX(Import.PLE,$K33,DZ$16)&lt;=mediçao,BZ33,0),0),PLE!$AA$28*BZ33)</f>
        <v>0</v>
      </c>
      <c r="EA33" s="154">
        <f ca="1">IF($K33&lt;&gt;1,IF(ISNUMBER(INDEX(Import.PLE,$K33,EA$16)),IF(INDEX(Import.PLE,$K33,EA$16)&lt;=mediçao,CA33,0),0),PLE!$AA$28*CA33)</f>
        <v>0</v>
      </c>
      <c r="EB33" s="154">
        <f ca="1">IF($K33&lt;&gt;1,IF(ISNUMBER(INDEX(Import.PLE,$K33,EB$16)),IF(INDEX(Import.PLE,$K33,EB$16)&lt;=mediçao,CB33,0),0),PLE!$AA$28*CB33)</f>
        <v>0</v>
      </c>
      <c r="EC33" s="154">
        <f ca="1">IF($K33&lt;&gt;1,IF(ISNUMBER(INDEX(Import.PLE,$K33,EC$16)),IF(INDEX(Import.PLE,$K33,EC$16)&lt;=mediçao,CC33,0),0),PLE!$AA$28*CC33)</f>
        <v>0</v>
      </c>
      <c r="ED33" s="154">
        <f ca="1">IF($K33&lt;&gt;1,IF(ISNUMBER(INDEX(Import.PLE,$K33,ED$16)),IF(INDEX(Import.PLE,$K33,ED$16)&lt;=mediçao,CD33,0),0),PLE!$AA$28*CD33)</f>
        <v>0</v>
      </c>
      <c r="EE33" s="154">
        <f ca="1">IF($K33&lt;&gt;1,IF(ISNUMBER(INDEX(Import.PLE,$K33,EE$16)),IF(INDEX(Import.PLE,$K33,EE$16)&lt;=mediçao,CE33,0),0),PLE!$AA$28*CE33)</f>
        <v>0</v>
      </c>
      <c r="EF33" s="154">
        <f ca="1">IF($K33&lt;&gt;1,IF(ISNUMBER(INDEX(Import.PLE,$K33,EF$16)),IF(INDEX(Import.PLE,$K33,EF$16)&lt;=mediçao,CF33,0),0),PLE!$AA$28*CF33)</f>
        <v>0</v>
      </c>
      <c r="EG33" s="154">
        <f ca="1">IF($K33&lt;&gt;1,IF(ISNUMBER(INDEX(Import.PLE,$K33,EG$16)),IF(INDEX(Import.PLE,$K33,EG$16)&lt;=mediçao,CG33,0),0),PLE!$AA$28*CG33)</f>
        <v>0</v>
      </c>
      <c r="EH33" s="154">
        <f ca="1">IF($K33&lt;&gt;1,IF(ISNUMBER(INDEX(Import.PLE,$K33,EH$16)),IF(INDEX(Import.PLE,$K33,EH$16)&lt;=mediçao,CH33,0),0),PLE!$AA$28*CH33)</f>
        <v>0</v>
      </c>
      <c r="EI33" s="154">
        <f ca="1">IF($K33&lt;&gt;1,IF(ISNUMBER(INDEX(Import.PLE,$K33,EI$16)),IF(INDEX(Import.PLE,$K33,EI$16)&lt;=mediçao,CI33,0),0),PLE!$AA$28*CI33)</f>
        <v>0</v>
      </c>
      <c r="EJ33" s="154">
        <f ca="1">IF($K33&lt;&gt;1,IF(ISNUMBER(INDEX(Import.PLE,$K33,EJ$16)),IF(INDEX(Import.PLE,$K33,EJ$16)&lt;=mediçao,CJ33,0),0),PLE!$AA$28*CJ33)</f>
        <v>0</v>
      </c>
      <c r="EK33" s="154">
        <f ca="1">IF($K33&lt;&gt;1,IF(ISNUMBER(INDEX(Import.PLE,$K33,EK$16)),IF(INDEX(Import.PLE,$K33,EK$16)&lt;=mediçao,CK33,0),0),PLE!$AA$28*CK33)</f>
        <v>0</v>
      </c>
      <c r="EL33" s="154">
        <f ca="1">IF($K33&lt;&gt;1,IF(ISNUMBER(INDEX(Import.PLE,$K33,EL$16)),IF(INDEX(Import.PLE,$K33,EL$16)&lt;=mediçao,CL33,0),0),PLE!$AA$28*CL33)</f>
        <v>0</v>
      </c>
      <c r="EM33" s="154">
        <f ca="1">IF($K33&lt;&gt;1,IF(ISNUMBER(INDEX(Import.PLE,$K33,EM$16)),IF(INDEX(Import.PLE,$K33,EM$16)&lt;=mediçao,CM33,0),0),PLE!$AA$28*CM33)</f>
        <v>0</v>
      </c>
      <c r="EN33" s="154">
        <f ca="1">IF($K33&lt;&gt;1,IF(ISNUMBER(INDEX(Import.PLE,$K33,EN$16)),IF(INDEX(Import.PLE,$K33,EN$16)&lt;=mediçao,CN33,0),0),PLE!$AA$28*CN33)</f>
        <v>0</v>
      </c>
      <c r="EO33" s="154">
        <f ca="1">IF($K33&lt;&gt;1,IF(ISNUMBER(INDEX(Import.PLE,$K33,EO$16)),IF(INDEX(Import.PLE,$K33,EO$16)&lt;=mediçao,CO33,0),0),PLE!$AA$28*CO33)</f>
        <v>0</v>
      </c>
      <c r="EP33" s="154">
        <f ca="1">IF($K33&lt;&gt;1,IF(ISNUMBER(INDEX(Import.PLE,$K33,EP$16)),IF(INDEX(Import.PLE,$K33,EP$16)&lt;=mediçao,CP33,0),0),PLE!$AA$28*CP33)</f>
        <v>0</v>
      </c>
      <c r="EQ33" s="154">
        <f ca="1">IF($K33&lt;&gt;1,IF(ISNUMBER(INDEX(Import.PLE,$K33,EQ$16)),IF(INDEX(Import.PLE,$K33,EQ$16)&lt;=mediçao,CQ33,0),0),PLE!$AA$28*CQ33)</f>
        <v>0</v>
      </c>
      <c r="ER33" s="154">
        <f ca="1">IF($K33&lt;&gt;1,IF(ISNUMBER(INDEX(Import.PLE,$K33,ER$16)),IF(INDEX(Import.PLE,$K33,ER$16)&lt;=mediçao,CR33,0),0),PLE!$AA$28*CR33)</f>
        <v>0</v>
      </c>
      <c r="ES33" s="154">
        <f ca="1">IF($K33&lt;&gt;1,IF(ISNUMBER(INDEX(Import.PLE,$K33,ES$16)),IF(INDEX(Import.PLE,$K33,ES$16)&lt;=mediçao,CS33,0),0),PLE!$AA$28*CS33)</f>
        <v>0</v>
      </c>
      <c r="ET33" s="154">
        <f ca="1">IF($K33&lt;&gt;1,IF(ISNUMBER(INDEX(Import.PLE,$K33,ET$16)),IF(INDEX(Import.PLE,$K33,ET$16)&lt;=mediçao,CT33,0),0),PLE!$AA$28*CT33)</f>
        <v>0</v>
      </c>
      <c r="EU33" s="154">
        <f ca="1">IF($K33&lt;&gt;1,IF(ISNUMBER(INDEX(Import.PLE,$K33,EU$16)),IF(INDEX(Import.PLE,$K33,EU$16)&lt;=mediçao,CU33,0),0),PLE!$AA$28*CU33)</f>
        <v>0</v>
      </c>
      <c r="EV33" s="154">
        <f ca="1">IF($K33&lt;&gt;1,IF(ISNUMBER(INDEX(Import.PLE,$K33,EV$16)),IF(INDEX(Import.PLE,$K33,EV$16)&lt;=mediçao,CV33,0),0),PLE!$AA$28*CV33)</f>
        <v>0</v>
      </c>
      <c r="EW33" s="154">
        <f ca="1">IF($K33&lt;&gt;1,IF(ISNUMBER(INDEX(Import.PLE,$K33,EW$16)),IF(INDEX(Import.PLE,$K33,EW$16)&lt;=mediçao,CW33,0),0),PLE!$AA$28*CW33)</f>
        <v>0</v>
      </c>
      <c r="EX33" s="154">
        <f ca="1">IF($K33&lt;&gt;1,IF(ISNUMBER(INDEX(Import.PLE,$K33,EX$16)),IF(INDEX(Import.PLE,$K33,EX$16)&lt;=mediçao,CX33,0),0),PLE!$AA$28*CX33)</f>
        <v>0</v>
      </c>
      <c r="EY33" s="154">
        <f ca="1">IF($K33&lt;&gt;1,IF(ISNUMBER(INDEX(Import.PLE,$K33,EY$16)),IF(INDEX(Import.PLE,$K33,EY$16)&lt;=mediçao,CY33,0),0),PLE!$AA$28*CY33)</f>
        <v>0</v>
      </c>
      <c r="EZ33" s="154">
        <f ca="1">IF($K33&lt;&gt;1,IF(ISNUMBER(INDEX(Import.PLE,$K33,EZ$16)),IF(INDEX(Import.PLE,$K33,EZ$16)&lt;=mediçao,CZ33,0),0),PLE!$AA$28*CZ33)</f>
        <v>0</v>
      </c>
      <c r="FA33" s="154">
        <f ca="1">IF($K33&lt;&gt;1,IF(ISNUMBER(INDEX(Import.PLE,$K33,FA$16)),IF(INDEX(Import.PLE,$K33,FA$16)&lt;=mediçao,DA33,0),0),PLE!$AA$28*DA33)</f>
        <v>0</v>
      </c>
      <c r="FB33" s="154">
        <f ca="1">IF($K33&lt;&gt;1,IF(ISNUMBER(INDEX(Import.PLE,$K33,FB$16)),IF(INDEX(Import.PLE,$K33,FB$16)&lt;=mediçao,DB33,0),0),PLE!$AA$28*DB33)</f>
        <v>0</v>
      </c>
      <c r="FC33" s="154">
        <f ca="1">IF($K33&lt;&gt;1,IF(ISNUMBER(INDEX(Import.PLE,$K33,FC$16)),IF(INDEX(Import.PLE,$K33,FC$16)&lt;=mediçao,DC33,0),0),PLE!$AA$28*DC33)</f>
        <v>0</v>
      </c>
      <c r="FD33" s="154">
        <f ca="1">IF($K33&lt;&gt;1,IF(ISNUMBER(INDEX(Import.PLE,$K33,FD$16)),IF(INDEX(Import.PLE,$K33,FD$16)&lt;=mediçao,DD33,0),0),PLE!$AA$28*DD33)</f>
        <v>0</v>
      </c>
      <c r="FE33" s="154">
        <f ca="1">IF($K33&lt;&gt;1,IF(ISNUMBER(INDEX(Import.PLE,$K33,FE$16)),IF(INDEX(Import.PLE,$K33,FE$16)&lt;=mediçao,DE33,0),0),PLE!$AA$28*DE33)</f>
        <v>0</v>
      </c>
      <c r="FF33" s="154">
        <f ca="1">IF($K33&lt;&gt;1,IF(ISNUMBER(INDEX(Import.PLE,$K33,FF$16)),IF(INDEX(Import.PLE,$K33,FF$16)&lt;=mediçao,DF33,0),0),PLE!$AA$28*DF33)</f>
        <v>0</v>
      </c>
      <c r="FG33" s="154">
        <f ca="1">IF($K33&lt;&gt;1,IF(ISNUMBER(INDEX(Import.PLE,$K33,FG$16)),IF(INDEX(Import.PLE,$K33,FG$16)&lt;=mediçao,DG33,0),0),PLE!$AA$28*DG33)</f>
        <v>0</v>
      </c>
      <c r="FH33" s="154">
        <f ca="1">IF($K33&lt;&gt;1,IF(ISNUMBER(INDEX(Import.PLE,$K33,FH$16)),IF(INDEX(Import.PLE,$K33,FH$16)&lt;=mediçao,DH33,0),0),PLE!$AA$28*DH33)</f>
        <v>0</v>
      </c>
      <c r="FI33" s="154">
        <f ca="1">IF($K33&lt;&gt;1,IF(ISNUMBER(INDEX(Import.PLE,$K33,FI$16)),IF(INDEX(Import.PLE,$K33,FI$16)&lt;=mediçao,DI33,0),0),PLE!$AA$28*DI33)</f>
        <v>0</v>
      </c>
      <c r="FJ33" s="154">
        <f ca="1">IF($K33&lt;&gt;1,IF(ISNUMBER(INDEX(Import.PLE,$K33,FJ$16)),IF(INDEX(Import.PLE,$K33,FJ$16)&lt;=mediçao,DJ33,0),0),PLE!$AA$28*DJ33)</f>
        <v>0</v>
      </c>
    </row>
    <row r="34" spans="2:166" s="113" customFormat="1" ht="20.399999999999999" x14ac:dyDescent="0.3">
      <c r="B34" s="153">
        <f t="shared" ca="1" si="3"/>
        <v>17</v>
      </c>
      <c r="C34" s="108" t="str">
        <f t="shared" si="4"/>
        <v>Serviço</v>
      </c>
      <c r="D34" s="177" t="s">
        <v>177</v>
      </c>
      <c r="E34" s="178" t="s">
        <v>205</v>
      </c>
      <c r="F34" s="176" t="s">
        <v>221</v>
      </c>
      <c r="G34" s="216">
        <f t="shared" si="5"/>
        <v>5520</v>
      </c>
      <c r="H34" s="217">
        <f t="shared" si="6"/>
        <v>1.1199999999999999</v>
      </c>
      <c r="I34" s="218">
        <v>6182.4</v>
      </c>
      <c r="J34" s="111"/>
      <c r="K34" s="209">
        <f>deactivatedados.form1</f>
        <v>9</v>
      </c>
      <c r="L34" s="208" t="s">
        <v>245</v>
      </c>
      <c r="M34" s="112"/>
      <c r="N34" s="223">
        <v>2100</v>
      </c>
      <c r="O34" s="223">
        <v>2100</v>
      </c>
      <c r="P34" s="223">
        <v>1320</v>
      </c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M34" s="154">
        <f t="shared" ca="1" si="7"/>
        <v>2351.9999999999995</v>
      </c>
      <c r="BN34" s="154">
        <f t="shared" ca="1" si="8"/>
        <v>2351.9999999999995</v>
      </c>
      <c r="BO34" s="154">
        <f t="shared" ca="1" si="9"/>
        <v>1478.3999999999999</v>
      </c>
      <c r="BP34" s="154">
        <f t="shared" si="10"/>
        <v>0</v>
      </c>
      <c r="BQ34" s="154">
        <f t="shared" si="11"/>
        <v>0</v>
      </c>
      <c r="BR34" s="154">
        <f t="shared" si="12"/>
        <v>0</v>
      </c>
      <c r="BS34" s="154">
        <f t="shared" si="13"/>
        <v>0</v>
      </c>
      <c r="BT34" s="154">
        <f t="shared" si="14"/>
        <v>0</v>
      </c>
      <c r="BU34" s="154">
        <f t="shared" si="15"/>
        <v>0</v>
      </c>
      <c r="BV34" s="154">
        <f t="shared" si="16"/>
        <v>0</v>
      </c>
      <c r="BW34" s="154">
        <f t="shared" si="17"/>
        <v>0</v>
      </c>
      <c r="BX34" s="154">
        <f t="shared" si="18"/>
        <v>0</v>
      </c>
      <c r="BY34" s="154">
        <f t="shared" si="19"/>
        <v>0</v>
      </c>
      <c r="BZ34" s="154">
        <f t="shared" si="20"/>
        <v>0</v>
      </c>
      <c r="CA34" s="154">
        <f t="shared" si="21"/>
        <v>0</v>
      </c>
      <c r="CB34" s="154">
        <f t="shared" si="22"/>
        <v>0</v>
      </c>
      <c r="CC34" s="154">
        <f t="shared" si="23"/>
        <v>0</v>
      </c>
      <c r="CD34" s="154">
        <f t="shared" si="24"/>
        <v>0</v>
      </c>
      <c r="CE34" s="154">
        <f t="shared" si="25"/>
        <v>0</v>
      </c>
      <c r="CF34" s="154">
        <f t="shared" si="26"/>
        <v>0</v>
      </c>
      <c r="CG34" s="154">
        <f t="shared" si="27"/>
        <v>0</v>
      </c>
      <c r="CH34" s="154">
        <f t="shared" si="28"/>
        <v>0</v>
      </c>
      <c r="CI34" s="154">
        <f t="shared" si="29"/>
        <v>0</v>
      </c>
      <c r="CJ34" s="154">
        <f t="shared" si="30"/>
        <v>0</v>
      </c>
      <c r="CK34" s="154">
        <f t="shared" si="31"/>
        <v>0</v>
      </c>
      <c r="CL34" s="154">
        <f t="shared" si="32"/>
        <v>0</v>
      </c>
      <c r="CM34" s="154">
        <f t="shared" si="33"/>
        <v>0</v>
      </c>
      <c r="CN34" s="154">
        <f t="shared" si="34"/>
        <v>0</v>
      </c>
      <c r="CO34" s="154">
        <f t="shared" si="35"/>
        <v>0</v>
      </c>
      <c r="CP34" s="154">
        <f t="shared" si="36"/>
        <v>0</v>
      </c>
      <c r="CQ34" s="154">
        <f t="shared" si="37"/>
        <v>0</v>
      </c>
      <c r="CR34" s="154">
        <f t="shared" si="38"/>
        <v>0</v>
      </c>
      <c r="CS34" s="154">
        <f t="shared" si="39"/>
        <v>0</v>
      </c>
      <c r="CT34" s="154">
        <f t="shared" si="40"/>
        <v>0</v>
      </c>
      <c r="CU34" s="154">
        <f t="shared" si="41"/>
        <v>0</v>
      </c>
      <c r="CV34" s="154">
        <f t="shared" si="42"/>
        <v>0</v>
      </c>
      <c r="CW34" s="154">
        <f t="shared" si="43"/>
        <v>0</v>
      </c>
      <c r="CX34" s="154">
        <f t="shared" si="44"/>
        <v>0</v>
      </c>
      <c r="CY34" s="154">
        <f t="shared" si="45"/>
        <v>0</v>
      </c>
      <c r="CZ34" s="154">
        <f t="shared" si="46"/>
        <v>0</v>
      </c>
      <c r="DA34" s="154">
        <f t="shared" si="47"/>
        <v>0</v>
      </c>
      <c r="DB34" s="154">
        <f t="shared" si="48"/>
        <v>0</v>
      </c>
      <c r="DC34" s="154">
        <f t="shared" si="49"/>
        <v>0</v>
      </c>
      <c r="DD34" s="154">
        <f t="shared" si="50"/>
        <v>0</v>
      </c>
      <c r="DE34" s="154">
        <f t="shared" si="51"/>
        <v>0</v>
      </c>
      <c r="DF34" s="154">
        <f t="shared" si="52"/>
        <v>0</v>
      </c>
      <c r="DG34" s="154">
        <f t="shared" si="53"/>
        <v>0</v>
      </c>
      <c r="DH34" s="154">
        <f t="shared" si="54"/>
        <v>0</v>
      </c>
      <c r="DI34" s="154">
        <f t="shared" si="55"/>
        <v>0</v>
      </c>
      <c r="DJ34" s="154">
        <f t="shared" si="56"/>
        <v>0</v>
      </c>
      <c r="DK34" s="162" t="str">
        <f t="shared" si="57"/>
        <v>1</v>
      </c>
      <c r="DL34" s="162">
        <f t="shared" ca="1" si="58"/>
        <v>0</v>
      </c>
      <c r="DM34" s="154">
        <f ca="1">IF($K34&lt;&gt;1,IF(ISNUMBER(INDEX(Import.PLE,$K34,DM$16)),IF(INDEX(Import.PLE,$K34,DM$16)&lt;=mediçao,BM34,0),0),PLE!$AA$28*BM34)</f>
        <v>0</v>
      </c>
      <c r="DN34" s="154">
        <f ca="1">IF($K34&lt;&gt;1,IF(ISNUMBER(INDEX(Import.PLE,$K34,DN$16)),IF(INDEX(Import.PLE,$K34,DN$16)&lt;=mediçao,BN34,0),0),PLE!$AA$28*BN34)</f>
        <v>0</v>
      </c>
      <c r="DO34" s="154">
        <f ca="1">IF($K34&lt;&gt;1,IF(ISNUMBER(INDEX(Import.PLE,$K34,DO$16)),IF(INDEX(Import.PLE,$K34,DO$16)&lt;=mediçao,BO34,0),0),PLE!$AA$28*BO34)</f>
        <v>0</v>
      </c>
      <c r="DP34" s="154">
        <f ca="1">IF($K34&lt;&gt;1,IF(ISNUMBER(INDEX(Import.PLE,$K34,DP$16)),IF(INDEX(Import.PLE,$K34,DP$16)&lt;=mediçao,BP34,0),0),PLE!$AA$28*BP34)</f>
        <v>0</v>
      </c>
      <c r="DQ34" s="154">
        <f ca="1">IF($K34&lt;&gt;1,IF(ISNUMBER(INDEX(Import.PLE,$K34,DQ$16)),IF(INDEX(Import.PLE,$K34,DQ$16)&lt;=mediçao,BQ34,0),0),PLE!$AA$28*BQ34)</f>
        <v>0</v>
      </c>
      <c r="DR34" s="154">
        <f ca="1">IF($K34&lt;&gt;1,IF(ISNUMBER(INDEX(Import.PLE,$K34,DR$16)),IF(INDEX(Import.PLE,$K34,DR$16)&lt;=mediçao,BR34,0),0),PLE!$AA$28*BR34)</f>
        <v>0</v>
      </c>
      <c r="DS34" s="154">
        <f ca="1">IF($K34&lt;&gt;1,IF(ISNUMBER(INDEX(Import.PLE,$K34,DS$16)),IF(INDEX(Import.PLE,$K34,DS$16)&lt;=mediçao,BS34,0),0),PLE!$AA$28*BS34)</f>
        <v>0</v>
      </c>
      <c r="DT34" s="154">
        <f ca="1">IF($K34&lt;&gt;1,IF(ISNUMBER(INDEX(Import.PLE,$K34,DT$16)),IF(INDEX(Import.PLE,$K34,DT$16)&lt;=mediçao,BT34,0),0),PLE!$AA$28*BT34)</f>
        <v>0</v>
      </c>
      <c r="DU34" s="154">
        <f ca="1">IF($K34&lt;&gt;1,IF(ISNUMBER(INDEX(Import.PLE,$K34,DU$16)),IF(INDEX(Import.PLE,$K34,DU$16)&lt;=mediçao,BU34,0),0),PLE!$AA$28*BU34)</f>
        <v>0</v>
      </c>
      <c r="DV34" s="154">
        <f ca="1">IF($K34&lt;&gt;1,IF(ISNUMBER(INDEX(Import.PLE,$K34,DV$16)),IF(INDEX(Import.PLE,$K34,DV$16)&lt;=mediçao,BV34,0),0),PLE!$AA$28*BV34)</f>
        <v>0</v>
      </c>
      <c r="DW34" s="154">
        <f ca="1">IF($K34&lt;&gt;1,IF(ISNUMBER(INDEX(Import.PLE,$K34,DW$16)),IF(INDEX(Import.PLE,$K34,DW$16)&lt;=mediçao,BW34,0),0),PLE!$AA$28*BW34)</f>
        <v>0</v>
      </c>
      <c r="DX34" s="154">
        <f ca="1">IF($K34&lt;&gt;1,IF(ISNUMBER(INDEX(Import.PLE,$K34,DX$16)),IF(INDEX(Import.PLE,$K34,DX$16)&lt;=mediçao,BX34,0),0),PLE!$AA$28*BX34)</f>
        <v>0</v>
      </c>
      <c r="DY34" s="154">
        <f ca="1">IF($K34&lt;&gt;1,IF(ISNUMBER(INDEX(Import.PLE,$K34,DY$16)),IF(INDEX(Import.PLE,$K34,DY$16)&lt;=mediçao,BY34,0),0),PLE!$AA$28*BY34)</f>
        <v>0</v>
      </c>
      <c r="DZ34" s="154">
        <f ca="1">IF($K34&lt;&gt;1,IF(ISNUMBER(INDEX(Import.PLE,$K34,DZ$16)),IF(INDEX(Import.PLE,$K34,DZ$16)&lt;=mediçao,BZ34,0),0),PLE!$AA$28*BZ34)</f>
        <v>0</v>
      </c>
      <c r="EA34" s="154">
        <f ca="1">IF($K34&lt;&gt;1,IF(ISNUMBER(INDEX(Import.PLE,$K34,EA$16)),IF(INDEX(Import.PLE,$K34,EA$16)&lt;=mediçao,CA34,0),0),PLE!$AA$28*CA34)</f>
        <v>0</v>
      </c>
      <c r="EB34" s="154">
        <f ca="1">IF($K34&lt;&gt;1,IF(ISNUMBER(INDEX(Import.PLE,$K34,EB$16)),IF(INDEX(Import.PLE,$K34,EB$16)&lt;=mediçao,CB34,0),0),PLE!$AA$28*CB34)</f>
        <v>0</v>
      </c>
      <c r="EC34" s="154">
        <f ca="1">IF($K34&lt;&gt;1,IF(ISNUMBER(INDEX(Import.PLE,$K34,EC$16)),IF(INDEX(Import.PLE,$K34,EC$16)&lt;=mediçao,CC34,0),0),PLE!$AA$28*CC34)</f>
        <v>0</v>
      </c>
      <c r="ED34" s="154">
        <f ca="1">IF($K34&lt;&gt;1,IF(ISNUMBER(INDEX(Import.PLE,$K34,ED$16)),IF(INDEX(Import.PLE,$K34,ED$16)&lt;=mediçao,CD34,0),0),PLE!$AA$28*CD34)</f>
        <v>0</v>
      </c>
      <c r="EE34" s="154">
        <f ca="1">IF($K34&lt;&gt;1,IF(ISNUMBER(INDEX(Import.PLE,$K34,EE$16)),IF(INDEX(Import.PLE,$K34,EE$16)&lt;=mediçao,CE34,0),0),PLE!$AA$28*CE34)</f>
        <v>0</v>
      </c>
      <c r="EF34" s="154">
        <f ca="1">IF($K34&lt;&gt;1,IF(ISNUMBER(INDEX(Import.PLE,$K34,EF$16)),IF(INDEX(Import.PLE,$K34,EF$16)&lt;=mediçao,CF34,0),0),PLE!$AA$28*CF34)</f>
        <v>0</v>
      </c>
      <c r="EG34" s="154">
        <f ca="1">IF($K34&lt;&gt;1,IF(ISNUMBER(INDEX(Import.PLE,$K34,EG$16)),IF(INDEX(Import.PLE,$K34,EG$16)&lt;=mediçao,CG34,0),0),PLE!$AA$28*CG34)</f>
        <v>0</v>
      </c>
      <c r="EH34" s="154">
        <f ca="1">IF($K34&lt;&gt;1,IF(ISNUMBER(INDEX(Import.PLE,$K34,EH$16)),IF(INDEX(Import.PLE,$K34,EH$16)&lt;=mediçao,CH34,0),0),PLE!$AA$28*CH34)</f>
        <v>0</v>
      </c>
      <c r="EI34" s="154">
        <f ca="1">IF($K34&lt;&gt;1,IF(ISNUMBER(INDEX(Import.PLE,$K34,EI$16)),IF(INDEX(Import.PLE,$K34,EI$16)&lt;=mediçao,CI34,0),0),PLE!$AA$28*CI34)</f>
        <v>0</v>
      </c>
      <c r="EJ34" s="154">
        <f ca="1">IF($K34&lt;&gt;1,IF(ISNUMBER(INDEX(Import.PLE,$K34,EJ$16)),IF(INDEX(Import.PLE,$K34,EJ$16)&lt;=mediçao,CJ34,0),0),PLE!$AA$28*CJ34)</f>
        <v>0</v>
      </c>
      <c r="EK34" s="154">
        <f ca="1">IF($K34&lt;&gt;1,IF(ISNUMBER(INDEX(Import.PLE,$K34,EK$16)),IF(INDEX(Import.PLE,$K34,EK$16)&lt;=mediçao,CK34,0),0),PLE!$AA$28*CK34)</f>
        <v>0</v>
      </c>
      <c r="EL34" s="154">
        <f ca="1">IF($K34&lt;&gt;1,IF(ISNUMBER(INDEX(Import.PLE,$K34,EL$16)),IF(INDEX(Import.PLE,$K34,EL$16)&lt;=mediçao,CL34,0),0),PLE!$AA$28*CL34)</f>
        <v>0</v>
      </c>
      <c r="EM34" s="154">
        <f ca="1">IF($K34&lt;&gt;1,IF(ISNUMBER(INDEX(Import.PLE,$K34,EM$16)),IF(INDEX(Import.PLE,$K34,EM$16)&lt;=mediçao,CM34,0),0),PLE!$AA$28*CM34)</f>
        <v>0</v>
      </c>
      <c r="EN34" s="154">
        <f ca="1">IF($K34&lt;&gt;1,IF(ISNUMBER(INDEX(Import.PLE,$K34,EN$16)),IF(INDEX(Import.PLE,$K34,EN$16)&lt;=mediçao,CN34,0),0),PLE!$AA$28*CN34)</f>
        <v>0</v>
      </c>
      <c r="EO34" s="154">
        <f ca="1">IF($K34&lt;&gt;1,IF(ISNUMBER(INDEX(Import.PLE,$K34,EO$16)),IF(INDEX(Import.PLE,$K34,EO$16)&lt;=mediçao,CO34,0),0),PLE!$AA$28*CO34)</f>
        <v>0</v>
      </c>
      <c r="EP34" s="154">
        <f ca="1">IF($K34&lt;&gt;1,IF(ISNUMBER(INDEX(Import.PLE,$K34,EP$16)),IF(INDEX(Import.PLE,$K34,EP$16)&lt;=mediçao,CP34,0),0),PLE!$AA$28*CP34)</f>
        <v>0</v>
      </c>
      <c r="EQ34" s="154">
        <f ca="1">IF($K34&lt;&gt;1,IF(ISNUMBER(INDEX(Import.PLE,$K34,EQ$16)),IF(INDEX(Import.PLE,$K34,EQ$16)&lt;=mediçao,CQ34,0),0),PLE!$AA$28*CQ34)</f>
        <v>0</v>
      </c>
      <c r="ER34" s="154">
        <f ca="1">IF($K34&lt;&gt;1,IF(ISNUMBER(INDEX(Import.PLE,$K34,ER$16)),IF(INDEX(Import.PLE,$K34,ER$16)&lt;=mediçao,CR34,0),0),PLE!$AA$28*CR34)</f>
        <v>0</v>
      </c>
      <c r="ES34" s="154">
        <f ca="1">IF($K34&lt;&gt;1,IF(ISNUMBER(INDEX(Import.PLE,$K34,ES$16)),IF(INDEX(Import.PLE,$K34,ES$16)&lt;=mediçao,CS34,0),0),PLE!$AA$28*CS34)</f>
        <v>0</v>
      </c>
      <c r="ET34" s="154">
        <f ca="1">IF($K34&lt;&gt;1,IF(ISNUMBER(INDEX(Import.PLE,$K34,ET$16)),IF(INDEX(Import.PLE,$K34,ET$16)&lt;=mediçao,CT34,0),0),PLE!$AA$28*CT34)</f>
        <v>0</v>
      </c>
      <c r="EU34" s="154">
        <f ca="1">IF($K34&lt;&gt;1,IF(ISNUMBER(INDEX(Import.PLE,$K34,EU$16)),IF(INDEX(Import.PLE,$K34,EU$16)&lt;=mediçao,CU34,0),0),PLE!$AA$28*CU34)</f>
        <v>0</v>
      </c>
      <c r="EV34" s="154">
        <f ca="1">IF($K34&lt;&gt;1,IF(ISNUMBER(INDEX(Import.PLE,$K34,EV$16)),IF(INDEX(Import.PLE,$K34,EV$16)&lt;=mediçao,CV34,0),0),PLE!$AA$28*CV34)</f>
        <v>0</v>
      </c>
      <c r="EW34" s="154">
        <f ca="1">IF($K34&lt;&gt;1,IF(ISNUMBER(INDEX(Import.PLE,$K34,EW$16)),IF(INDEX(Import.PLE,$K34,EW$16)&lt;=mediçao,CW34,0),0),PLE!$AA$28*CW34)</f>
        <v>0</v>
      </c>
      <c r="EX34" s="154">
        <f ca="1">IF($K34&lt;&gt;1,IF(ISNUMBER(INDEX(Import.PLE,$K34,EX$16)),IF(INDEX(Import.PLE,$K34,EX$16)&lt;=mediçao,CX34,0),0),PLE!$AA$28*CX34)</f>
        <v>0</v>
      </c>
      <c r="EY34" s="154">
        <f ca="1">IF($K34&lt;&gt;1,IF(ISNUMBER(INDEX(Import.PLE,$K34,EY$16)),IF(INDEX(Import.PLE,$K34,EY$16)&lt;=mediçao,CY34,0),0),PLE!$AA$28*CY34)</f>
        <v>0</v>
      </c>
      <c r="EZ34" s="154">
        <f ca="1">IF($K34&lt;&gt;1,IF(ISNUMBER(INDEX(Import.PLE,$K34,EZ$16)),IF(INDEX(Import.PLE,$K34,EZ$16)&lt;=mediçao,CZ34,0),0),PLE!$AA$28*CZ34)</f>
        <v>0</v>
      </c>
      <c r="FA34" s="154">
        <f ca="1">IF($K34&lt;&gt;1,IF(ISNUMBER(INDEX(Import.PLE,$K34,FA$16)),IF(INDEX(Import.PLE,$K34,FA$16)&lt;=mediçao,DA34,0),0),PLE!$AA$28*DA34)</f>
        <v>0</v>
      </c>
      <c r="FB34" s="154">
        <f ca="1">IF($K34&lt;&gt;1,IF(ISNUMBER(INDEX(Import.PLE,$K34,FB$16)),IF(INDEX(Import.PLE,$K34,FB$16)&lt;=mediçao,DB34,0),0),PLE!$AA$28*DB34)</f>
        <v>0</v>
      </c>
      <c r="FC34" s="154">
        <f ca="1">IF($K34&lt;&gt;1,IF(ISNUMBER(INDEX(Import.PLE,$K34,FC$16)),IF(INDEX(Import.PLE,$K34,FC$16)&lt;=mediçao,DC34,0),0),PLE!$AA$28*DC34)</f>
        <v>0</v>
      </c>
      <c r="FD34" s="154">
        <f ca="1">IF($K34&lt;&gt;1,IF(ISNUMBER(INDEX(Import.PLE,$K34,FD$16)),IF(INDEX(Import.PLE,$K34,FD$16)&lt;=mediçao,DD34,0),0),PLE!$AA$28*DD34)</f>
        <v>0</v>
      </c>
      <c r="FE34" s="154">
        <f ca="1">IF($K34&lt;&gt;1,IF(ISNUMBER(INDEX(Import.PLE,$K34,FE$16)),IF(INDEX(Import.PLE,$K34,FE$16)&lt;=mediçao,DE34,0),0),PLE!$AA$28*DE34)</f>
        <v>0</v>
      </c>
      <c r="FF34" s="154">
        <f ca="1">IF($K34&lt;&gt;1,IF(ISNUMBER(INDEX(Import.PLE,$K34,FF$16)),IF(INDEX(Import.PLE,$K34,FF$16)&lt;=mediçao,DF34,0),0),PLE!$AA$28*DF34)</f>
        <v>0</v>
      </c>
      <c r="FG34" s="154">
        <f ca="1">IF($K34&lt;&gt;1,IF(ISNUMBER(INDEX(Import.PLE,$K34,FG$16)),IF(INDEX(Import.PLE,$K34,FG$16)&lt;=mediçao,DG34,0),0),PLE!$AA$28*DG34)</f>
        <v>0</v>
      </c>
      <c r="FH34" s="154">
        <f ca="1">IF($K34&lt;&gt;1,IF(ISNUMBER(INDEX(Import.PLE,$K34,FH$16)),IF(INDEX(Import.PLE,$K34,FH$16)&lt;=mediçao,DH34,0),0),PLE!$AA$28*DH34)</f>
        <v>0</v>
      </c>
      <c r="FI34" s="154">
        <f ca="1">IF($K34&lt;&gt;1,IF(ISNUMBER(INDEX(Import.PLE,$K34,FI$16)),IF(INDEX(Import.PLE,$K34,FI$16)&lt;=mediçao,DI34,0),0),PLE!$AA$28*DI34)</f>
        <v>0</v>
      </c>
      <c r="FJ34" s="154">
        <f ca="1">IF($K34&lt;&gt;1,IF(ISNUMBER(INDEX(Import.PLE,$K34,FJ$16)),IF(INDEX(Import.PLE,$K34,FJ$16)&lt;=mediçao,DJ34,0),0),PLE!$AA$28*DJ34)</f>
        <v>0</v>
      </c>
    </row>
    <row r="35" spans="2:166" s="113" customFormat="1" ht="30.6" x14ac:dyDescent="0.3">
      <c r="B35" s="153">
        <f t="shared" ca="1" si="3"/>
        <v>18</v>
      </c>
      <c r="C35" s="108" t="str">
        <f t="shared" si="4"/>
        <v>Serviço</v>
      </c>
      <c r="D35" s="177" t="s">
        <v>178</v>
      </c>
      <c r="E35" s="178" t="s">
        <v>206</v>
      </c>
      <c r="F35" s="176" t="s">
        <v>222</v>
      </c>
      <c r="G35" s="216">
        <f t="shared" si="5"/>
        <v>220.8</v>
      </c>
      <c r="H35" s="217">
        <f t="shared" si="6"/>
        <v>851.12998188405788</v>
      </c>
      <c r="I35" s="218">
        <v>187929.5</v>
      </c>
      <c r="J35" s="111"/>
      <c r="K35" s="209">
        <f>deactivatedados.form1</f>
        <v>9</v>
      </c>
      <c r="L35" s="208" t="s">
        <v>245</v>
      </c>
      <c r="M35" s="112"/>
      <c r="N35" s="223">
        <v>84</v>
      </c>
      <c r="O35" s="223">
        <v>84</v>
      </c>
      <c r="P35" s="223">
        <v>52.8</v>
      </c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M35" s="154">
        <f t="shared" ca="1" si="7"/>
        <v>71494.918478260865</v>
      </c>
      <c r="BN35" s="154">
        <f t="shared" ca="1" si="8"/>
        <v>71494.918478260865</v>
      </c>
      <c r="BO35" s="154">
        <f t="shared" ca="1" si="9"/>
        <v>44939.663043478256</v>
      </c>
      <c r="BP35" s="154">
        <f t="shared" si="10"/>
        <v>0</v>
      </c>
      <c r="BQ35" s="154">
        <f t="shared" si="11"/>
        <v>0</v>
      </c>
      <c r="BR35" s="154">
        <f t="shared" si="12"/>
        <v>0</v>
      </c>
      <c r="BS35" s="154">
        <f t="shared" si="13"/>
        <v>0</v>
      </c>
      <c r="BT35" s="154">
        <f t="shared" si="14"/>
        <v>0</v>
      </c>
      <c r="BU35" s="154">
        <f t="shared" si="15"/>
        <v>0</v>
      </c>
      <c r="BV35" s="154">
        <f t="shared" si="16"/>
        <v>0</v>
      </c>
      <c r="BW35" s="154">
        <f t="shared" si="17"/>
        <v>0</v>
      </c>
      <c r="BX35" s="154">
        <f t="shared" si="18"/>
        <v>0</v>
      </c>
      <c r="BY35" s="154">
        <f t="shared" si="19"/>
        <v>0</v>
      </c>
      <c r="BZ35" s="154">
        <f t="shared" si="20"/>
        <v>0</v>
      </c>
      <c r="CA35" s="154">
        <f t="shared" si="21"/>
        <v>0</v>
      </c>
      <c r="CB35" s="154">
        <f t="shared" si="22"/>
        <v>0</v>
      </c>
      <c r="CC35" s="154">
        <f t="shared" si="23"/>
        <v>0</v>
      </c>
      <c r="CD35" s="154">
        <f t="shared" si="24"/>
        <v>0</v>
      </c>
      <c r="CE35" s="154">
        <f t="shared" si="25"/>
        <v>0</v>
      </c>
      <c r="CF35" s="154">
        <f t="shared" si="26"/>
        <v>0</v>
      </c>
      <c r="CG35" s="154">
        <f t="shared" si="27"/>
        <v>0</v>
      </c>
      <c r="CH35" s="154">
        <f t="shared" si="28"/>
        <v>0</v>
      </c>
      <c r="CI35" s="154">
        <f t="shared" si="29"/>
        <v>0</v>
      </c>
      <c r="CJ35" s="154">
        <f t="shared" si="30"/>
        <v>0</v>
      </c>
      <c r="CK35" s="154">
        <f t="shared" si="31"/>
        <v>0</v>
      </c>
      <c r="CL35" s="154">
        <f t="shared" si="32"/>
        <v>0</v>
      </c>
      <c r="CM35" s="154">
        <f t="shared" si="33"/>
        <v>0</v>
      </c>
      <c r="CN35" s="154">
        <f t="shared" si="34"/>
        <v>0</v>
      </c>
      <c r="CO35" s="154">
        <f t="shared" si="35"/>
        <v>0</v>
      </c>
      <c r="CP35" s="154">
        <f t="shared" si="36"/>
        <v>0</v>
      </c>
      <c r="CQ35" s="154">
        <f t="shared" si="37"/>
        <v>0</v>
      </c>
      <c r="CR35" s="154">
        <f t="shared" si="38"/>
        <v>0</v>
      </c>
      <c r="CS35" s="154">
        <f t="shared" si="39"/>
        <v>0</v>
      </c>
      <c r="CT35" s="154">
        <f t="shared" si="40"/>
        <v>0</v>
      </c>
      <c r="CU35" s="154">
        <f t="shared" si="41"/>
        <v>0</v>
      </c>
      <c r="CV35" s="154">
        <f t="shared" si="42"/>
        <v>0</v>
      </c>
      <c r="CW35" s="154">
        <f t="shared" si="43"/>
        <v>0</v>
      </c>
      <c r="CX35" s="154">
        <f t="shared" si="44"/>
        <v>0</v>
      </c>
      <c r="CY35" s="154">
        <f t="shared" si="45"/>
        <v>0</v>
      </c>
      <c r="CZ35" s="154">
        <f t="shared" si="46"/>
        <v>0</v>
      </c>
      <c r="DA35" s="154">
        <f t="shared" si="47"/>
        <v>0</v>
      </c>
      <c r="DB35" s="154">
        <f t="shared" si="48"/>
        <v>0</v>
      </c>
      <c r="DC35" s="154">
        <f t="shared" si="49"/>
        <v>0</v>
      </c>
      <c r="DD35" s="154">
        <f t="shared" si="50"/>
        <v>0</v>
      </c>
      <c r="DE35" s="154">
        <f t="shared" si="51"/>
        <v>0</v>
      </c>
      <c r="DF35" s="154">
        <f t="shared" si="52"/>
        <v>0</v>
      </c>
      <c r="DG35" s="154">
        <f t="shared" si="53"/>
        <v>0</v>
      </c>
      <c r="DH35" s="154">
        <f t="shared" si="54"/>
        <v>0</v>
      </c>
      <c r="DI35" s="154">
        <f t="shared" si="55"/>
        <v>0</v>
      </c>
      <c r="DJ35" s="154">
        <f t="shared" si="56"/>
        <v>0</v>
      </c>
      <c r="DK35" s="162" t="str">
        <f t="shared" si="57"/>
        <v>1</v>
      </c>
      <c r="DL35" s="162">
        <f t="shared" ca="1" si="58"/>
        <v>0</v>
      </c>
      <c r="DM35" s="154">
        <f ca="1">IF($K35&lt;&gt;1,IF(ISNUMBER(INDEX(Import.PLE,$K35,DM$16)),IF(INDEX(Import.PLE,$K35,DM$16)&lt;=mediçao,BM35,0),0),PLE!$AA$28*BM35)</f>
        <v>0</v>
      </c>
      <c r="DN35" s="154">
        <f ca="1">IF($K35&lt;&gt;1,IF(ISNUMBER(INDEX(Import.PLE,$K35,DN$16)),IF(INDEX(Import.PLE,$K35,DN$16)&lt;=mediçao,BN35,0),0),PLE!$AA$28*BN35)</f>
        <v>0</v>
      </c>
      <c r="DO35" s="154">
        <f ca="1">IF($K35&lt;&gt;1,IF(ISNUMBER(INDEX(Import.PLE,$K35,DO$16)),IF(INDEX(Import.PLE,$K35,DO$16)&lt;=mediçao,BO35,0),0),PLE!$AA$28*BO35)</f>
        <v>0</v>
      </c>
      <c r="DP35" s="154">
        <f ca="1">IF($K35&lt;&gt;1,IF(ISNUMBER(INDEX(Import.PLE,$K35,DP$16)),IF(INDEX(Import.PLE,$K35,DP$16)&lt;=mediçao,BP35,0),0),PLE!$AA$28*BP35)</f>
        <v>0</v>
      </c>
      <c r="DQ35" s="154">
        <f ca="1">IF($K35&lt;&gt;1,IF(ISNUMBER(INDEX(Import.PLE,$K35,DQ$16)),IF(INDEX(Import.PLE,$K35,DQ$16)&lt;=mediçao,BQ35,0),0),PLE!$AA$28*BQ35)</f>
        <v>0</v>
      </c>
      <c r="DR35" s="154">
        <f ca="1">IF($K35&lt;&gt;1,IF(ISNUMBER(INDEX(Import.PLE,$K35,DR$16)),IF(INDEX(Import.PLE,$K35,DR$16)&lt;=mediçao,BR35,0),0),PLE!$AA$28*BR35)</f>
        <v>0</v>
      </c>
      <c r="DS35" s="154">
        <f ca="1">IF($K35&lt;&gt;1,IF(ISNUMBER(INDEX(Import.PLE,$K35,DS$16)),IF(INDEX(Import.PLE,$K35,DS$16)&lt;=mediçao,BS35,0),0),PLE!$AA$28*BS35)</f>
        <v>0</v>
      </c>
      <c r="DT35" s="154">
        <f ca="1">IF($K35&lt;&gt;1,IF(ISNUMBER(INDEX(Import.PLE,$K35,DT$16)),IF(INDEX(Import.PLE,$K35,DT$16)&lt;=mediçao,BT35,0),0),PLE!$AA$28*BT35)</f>
        <v>0</v>
      </c>
      <c r="DU35" s="154">
        <f ca="1">IF($K35&lt;&gt;1,IF(ISNUMBER(INDEX(Import.PLE,$K35,DU$16)),IF(INDEX(Import.PLE,$K35,DU$16)&lt;=mediçao,BU35,0),0),PLE!$AA$28*BU35)</f>
        <v>0</v>
      </c>
      <c r="DV35" s="154">
        <f ca="1">IF($K35&lt;&gt;1,IF(ISNUMBER(INDEX(Import.PLE,$K35,DV$16)),IF(INDEX(Import.PLE,$K35,DV$16)&lt;=mediçao,BV35,0),0),PLE!$AA$28*BV35)</f>
        <v>0</v>
      </c>
      <c r="DW35" s="154">
        <f ca="1">IF($K35&lt;&gt;1,IF(ISNUMBER(INDEX(Import.PLE,$K35,DW$16)),IF(INDEX(Import.PLE,$K35,DW$16)&lt;=mediçao,BW35,0),0),PLE!$AA$28*BW35)</f>
        <v>0</v>
      </c>
      <c r="DX35" s="154">
        <f ca="1">IF($K35&lt;&gt;1,IF(ISNUMBER(INDEX(Import.PLE,$K35,DX$16)),IF(INDEX(Import.PLE,$K35,DX$16)&lt;=mediçao,BX35,0),0),PLE!$AA$28*BX35)</f>
        <v>0</v>
      </c>
      <c r="DY35" s="154">
        <f ca="1">IF($K35&lt;&gt;1,IF(ISNUMBER(INDEX(Import.PLE,$K35,DY$16)),IF(INDEX(Import.PLE,$K35,DY$16)&lt;=mediçao,BY35,0),0),PLE!$AA$28*BY35)</f>
        <v>0</v>
      </c>
      <c r="DZ35" s="154">
        <f ca="1">IF($K35&lt;&gt;1,IF(ISNUMBER(INDEX(Import.PLE,$K35,DZ$16)),IF(INDEX(Import.PLE,$K35,DZ$16)&lt;=mediçao,BZ35,0),0),PLE!$AA$28*BZ35)</f>
        <v>0</v>
      </c>
      <c r="EA35" s="154">
        <f ca="1">IF($K35&lt;&gt;1,IF(ISNUMBER(INDEX(Import.PLE,$K35,EA$16)),IF(INDEX(Import.PLE,$K35,EA$16)&lt;=mediçao,CA35,0),0),PLE!$AA$28*CA35)</f>
        <v>0</v>
      </c>
      <c r="EB35" s="154">
        <f ca="1">IF($K35&lt;&gt;1,IF(ISNUMBER(INDEX(Import.PLE,$K35,EB$16)),IF(INDEX(Import.PLE,$K35,EB$16)&lt;=mediçao,CB35,0),0),PLE!$AA$28*CB35)</f>
        <v>0</v>
      </c>
      <c r="EC35" s="154">
        <f ca="1">IF($K35&lt;&gt;1,IF(ISNUMBER(INDEX(Import.PLE,$K35,EC$16)),IF(INDEX(Import.PLE,$K35,EC$16)&lt;=mediçao,CC35,0),0),PLE!$AA$28*CC35)</f>
        <v>0</v>
      </c>
      <c r="ED35" s="154">
        <f ca="1">IF($K35&lt;&gt;1,IF(ISNUMBER(INDEX(Import.PLE,$K35,ED$16)),IF(INDEX(Import.PLE,$K35,ED$16)&lt;=mediçao,CD35,0),0),PLE!$AA$28*CD35)</f>
        <v>0</v>
      </c>
      <c r="EE35" s="154">
        <f ca="1">IF($K35&lt;&gt;1,IF(ISNUMBER(INDEX(Import.PLE,$K35,EE$16)),IF(INDEX(Import.PLE,$K35,EE$16)&lt;=mediçao,CE35,0),0),PLE!$AA$28*CE35)</f>
        <v>0</v>
      </c>
      <c r="EF35" s="154">
        <f ca="1">IF($K35&lt;&gt;1,IF(ISNUMBER(INDEX(Import.PLE,$K35,EF$16)),IF(INDEX(Import.PLE,$K35,EF$16)&lt;=mediçao,CF35,0),0),PLE!$AA$28*CF35)</f>
        <v>0</v>
      </c>
      <c r="EG35" s="154">
        <f ca="1">IF($K35&lt;&gt;1,IF(ISNUMBER(INDEX(Import.PLE,$K35,EG$16)),IF(INDEX(Import.PLE,$K35,EG$16)&lt;=mediçao,CG35,0),0),PLE!$AA$28*CG35)</f>
        <v>0</v>
      </c>
      <c r="EH35" s="154">
        <f ca="1">IF($K35&lt;&gt;1,IF(ISNUMBER(INDEX(Import.PLE,$K35,EH$16)),IF(INDEX(Import.PLE,$K35,EH$16)&lt;=mediçao,CH35,0),0),PLE!$AA$28*CH35)</f>
        <v>0</v>
      </c>
      <c r="EI35" s="154">
        <f ca="1">IF($K35&lt;&gt;1,IF(ISNUMBER(INDEX(Import.PLE,$K35,EI$16)),IF(INDEX(Import.PLE,$K35,EI$16)&lt;=mediçao,CI35,0),0),PLE!$AA$28*CI35)</f>
        <v>0</v>
      </c>
      <c r="EJ35" s="154">
        <f ca="1">IF($K35&lt;&gt;1,IF(ISNUMBER(INDEX(Import.PLE,$K35,EJ$16)),IF(INDEX(Import.PLE,$K35,EJ$16)&lt;=mediçao,CJ35,0),0),PLE!$AA$28*CJ35)</f>
        <v>0</v>
      </c>
      <c r="EK35" s="154">
        <f ca="1">IF($K35&lt;&gt;1,IF(ISNUMBER(INDEX(Import.PLE,$K35,EK$16)),IF(INDEX(Import.PLE,$K35,EK$16)&lt;=mediçao,CK35,0),0),PLE!$AA$28*CK35)</f>
        <v>0</v>
      </c>
      <c r="EL35" s="154">
        <f ca="1">IF($K35&lt;&gt;1,IF(ISNUMBER(INDEX(Import.PLE,$K35,EL$16)),IF(INDEX(Import.PLE,$K35,EL$16)&lt;=mediçao,CL35,0),0),PLE!$AA$28*CL35)</f>
        <v>0</v>
      </c>
      <c r="EM35" s="154">
        <f ca="1">IF($K35&lt;&gt;1,IF(ISNUMBER(INDEX(Import.PLE,$K35,EM$16)),IF(INDEX(Import.PLE,$K35,EM$16)&lt;=mediçao,CM35,0),0),PLE!$AA$28*CM35)</f>
        <v>0</v>
      </c>
      <c r="EN35" s="154">
        <f ca="1">IF($K35&lt;&gt;1,IF(ISNUMBER(INDEX(Import.PLE,$K35,EN$16)),IF(INDEX(Import.PLE,$K35,EN$16)&lt;=mediçao,CN35,0),0),PLE!$AA$28*CN35)</f>
        <v>0</v>
      </c>
      <c r="EO35" s="154">
        <f ca="1">IF($K35&lt;&gt;1,IF(ISNUMBER(INDEX(Import.PLE,$K35,EO$16)),IF(INDEX(Import.PLE,$K35,EO$16)&lt;=mediçao,CO35,0),0),PLE!$AA$28*CO35)</f>
        <v>0</v>
      </c>
      <c r="EP35" s="154">
        <f ca="1">IF($K35&lt;&gt;1,IF(ISNUMBER(INDEX(Import.PLE,$K35,EP$16)),IF(INDEX(Import.PLE,$K35,EP$16)&lt;=mediçao,CP35,0),0),PLE!$AA$28*CP35)</f>
        <v>0</v>
      </c>
      <c r="EQ35" s="154">
        <f ca="1">IF($K35&lt;&gt;1,IF(ISNUMBER(INDEX(Import.PLE,$K35,EQ$16)),IF(INDEX(Import.PLE,$K35,EQ$16)&lt;=mediçao,CQ35,0),0),PLE!$AA$28*CQ35)</f>
        <v>0</v>
      </c>
      <c r="ER35" s="154">
        <f ca="1">IF($K35&lt;&gt;1,IF(ISNUMBER(INDEX(Import.PLE,$K35,ER$16)),IF(INDEX(Import.PLE,$K35,ER$16)&lt;=mediçao,CR35,0),0),PLE!$AA$28*CR35)</f>
        <v>0</v>
      </c>
      <c r="ES35" s="154">
        <f ca="1">IF($K35&lt;&gt;1,IF(ISNUMBER(INDEX(Import.PLE,$K35,ES$16)),IF(INDEX(Import.PLE,$K35,ES$16)&lt;=mediçao,CS35,0),0),PLE!$AA$28*CS35)</f>
        <v>0</v>
      </c>
      <c r="ET35" s="154">
        <f ca="1">IF($K35&lt;&gt;1,IF(ISNUMBER(INDEX(Import.PLE,$K35,ET$16)),IF(INDEX(Import.PLE,$K35,ET$16)&lt;=mediçao,CT35,0),0),PLE!$AA$28*CT35)</f>
        <v>0</v>
      </c>
      <c r="EU35" s="154">
        <f ca="1">IF($K35&lt;&gt;1,IF(ISNUMBER(INDEX(Import.PLE,$K35,EU$16)),IF(INDEX(Import.PLE,$K35,EU$16)&lt;=mediçao,CU35,0),0),PLE!$AA$28*CU35)</f>
        <v>0</v>
      </c>
      <c r="EV35" s="154">
        <f ca="1">IF($K35&lt;&gt;1,IF(ISNUMBER(INDEX(Import.PLE,$K35,EV$16)),IF(INDEX(Import.PLE,$K35,EV$16)&lt;=mediçao,CV35,0),0),PLE!$AA$28*CV35)</f>
        <v>0</v>
      </c>
      <c r="EW35" s="154">
        <f ca="1">IF($K35&lt;&gt;1,IF(ISNUMBER(INDEX(Import.PLE,$K35,EW$16)),IF(INDEX(Import.PLE,$K35,EW$16)&lt;=mediçao,CW35,0),0),PLE!$AA$28*CW35)</f>
        <v>0</v>
      </c>
      <c r="EX35" s="154">
        <f ca="1">IF($K35&lt;&gt;1,IF(ISNUMBER(INDEX(Import.PLE,$K35,EX$16)),IF(INDEX(Import.PLE,$K35,EX$16)&lt;=mediçao,CX35,0),0),PLE!$AA$28*CX35)</f>
        <v>0</v>
      </c>
      <c r="EY35" s="154">
        <f ca="1">IF($K35&lt;&gt;1,IF(ISNUMBER(INDEX(Import.PLE,$K35,EY$16)),IF(INDEX(Import.PLE,$K35,EY$16)&lt;=mediçao,CY35,0),0),PLE!$AA$28*CY35)</f>
        <v>0</v>
      </c>
      <c r="EZ35" s="154">
        <f ca="1">IF($K35&lt;&gt;1,IF(ISNUMBER(INDEX(Import.PLE,$K35,EZ$16)),IF(INDEX(Import.PLE,$K35,EZ$16)&lt;=mediçao,CZ35,0),0),PLE!$AA$28*CZ35)</f>
        <v>0</v>
      </c>
      <c r="FA35" s="154">
        <f ca="1">IF($K35&lt;&gt;1,IF(ISNUMBER(INDEX(Import.PLE,$K35,FA$16)),IF(INDEX(Import.PLE,$K35,FA$16)&lt;=mediçao,DA35,0),0),PLE!$AA$28*DA35)</f>
        <v>0</v>
      </c>
      <c r="FB35" s="154">
        <f ca="1">IF($K35&lt;&gt;1,IF(ISNUMBER(INDEX(Import.PLE,$K35,FB$16)),IF(INDEX(Import.PLE,$K35,FB$16)&lt;=mediçao,DB35,0),0),PLE!$AA$28*DB35)</f>
        <v>0</v>
      </c>
      <c r="FC35" s="154">
        <f ca="1">IF($K35&lt;&gt;1,IF(ISNUMBER(INDEX(Import.PLE,$K35,FC$16)),IF(INDEX(Import.PLE,$K35,FC$16)&lt;=mediçao,DC35,0),0),PLE!$AA$28*DC35)</f>
        <v>0</v>
      </c>
      <c r="FD35" s="154">
        <f ca="1">IF($K35&lt;&gt;1,IF(ISNUMBER(INDEX(Import.PLE,$K35,FD$16)),IF(INDEX(Import.PLE,$K35,FD$16)&lt;=mediçao,DD35,0),0),PLE!$AA$28*DD35)</f>
        <v>0</v>
      </c>
      <c r="FE35" s="154">
        <f ca="1">IF($K35&lt;&gt;1,IF(ISNUMBER(INDEX(Import.PLE,$K35,FE$16)),IF(INDEX(Import.PLE,$K35,FE$16)&lt;=mediçao,DE35,0),0),PLE!$AA$28*DE35)</f>
        <v>0</v>
      </c>
      <c r="FF35" s="154">
        <f ca="1">IF($K35&lt;&gt;1,IF(ISNUMBER(INDEX(Import.PLE,$K35,FF$16)),IF(INDEX(Import.PLE,$K35,FF$16)&lt;=mediçao,DF35,0),0),PLE!$AA$28*DF35)</f>
        <v>0</v>
      </c>
      <c r="FG35" s="154">
        <f ca="1">IF($K35&lt;&gt;1,IF(ISNUMBER(INDEX(Import.PLE,$K35,FG$16)),IF(INDEX(Import.PLE,$K35,FG$16)&lt;=mediçao,DG35,0),0),PLE!$AA$28*DG35)</f>
        <v>0</v>
      </c>
      <c r="FH35" s="154">
        <f ca="1">IF($K35&lt;&gt;1,IF(ISNUMBER(INDEX(Import.PLE,$K35,FH$16)),IF(INDEX(Import.PLE,$K35,FH$16)&lt;=mediçao,DH35,0),0),PLE!$AA$28*DH35)</f>
        <v>0</v>
      </c>
      <c r="FI35" s="154">
        <f ca="1">IF($K35&lt;&gt;1,IF(ISNUMBER(INDEX(Import.PLE,$K35,FI$16)),IF(INDEX(Import.PLE,$K35,FI$16)&lt;=mediçao,DI35,0),0),PLE!$AA$28*DI35)</f>
        <v>0</v>
      </c>
      <c r="FJ35" s="154">
        <f ca="1">IF($K35&lt;&gt;1,IF(ISNUMBER(INDEX(Import.PLE,$K35,FJ$16)),IF(INDEX(Import.PLE,$K35,FJ$16)&lt;=mediçao,DJ35,0),0),PLE!$AA$28*DJ35)</f>
        <v>0</v>
      </c>
    </row>
    <row r="36" spans="2:166" s="113" customFormat="1" ht="40.799999999999997" x14ac:dyDescent="0.3">
      <c r="B36" s="153">
        <f t="shared" ca="1" si="3"/>
        <v>19</v>
      </c>
      <c r="C36" s="108" t="str">
        <f t="shared" si="4"/>
        <v>Serviço</v>
      </c>
      <c r="D36" s="177" t="s">
        <v>179</v>
      </c>
      <c r="E36" s="178" t="s">
        <v>207</v>
      </c>
      <c r="F36" s="176" t="s">
        <v>224</v>
      </c>
      <c r="G36" s="216">
        <f t="shared" si="5"/>
        <v>953.86</v>
      </c>
      <c r="H36" s="217">
        <f t="shared" si="6"/>
        <v>1.6999979032562429</v>
      </c>
      <c r="I36" s="218">
        <v>1621.56</v>
      </c>
      <c r="J36" s="111"/>
      <c r="K36" s="209">
        <f>deactivatedados.form1</f>
        <v>9</v>
      </c>
      <c r="L36" s="208" t="s">
        <v>245</v>
      </c>
      <c r="M36" s="112"/>
      <c r="N36" s="223">
        <v>362.88</v>
      </c>
      <c r="O36" s="223">
        <v>362.88</v>
      </c>
      <c r="P36" s="223">
        <v>228.1</v>
      </c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M36" s="154">
        <f t="shared" ca="1" si="7"/>
        <v>616.89523913362541</v>
      </c>
      <c r="BN36" s="154">
        <f t="shared" ca="1" si="8"/>
        <v>616.89523913362541</v>
      </c>
      <c r="BO36" s="154">
        <f t="shared" ca="1" si="9"/>
        <v>387.76952173274901</v>
      </c>
      <c r="BP36" s="154">
        <f t="shared" si="10"/>
        <v>0</v>
      </c>
      <c r="BQ36" s="154">
        <f t="shared" si="11"/>
        <v>0</v>
      </c>
      <c r="BR36" s="154">
        <f t="shared" si="12"/>
        <v>0</v>
      </c>
      <c r="BS36" s="154">
        <f t="shared" si="13"/>
        <v>0</v>
      </c>
      <c r="BT36" s="154">
        <f t="shared" si="14"/>
        <v>0</v>
      </c>
      <c r="BU36" s="154">
        <f t="shared" si="15"/>
        <v>0</v>
      </c>
      <c r="BV36" s="154">
        <f t="shared" si="16"/>
        <v>0</v>
      </c>
      <c r="BW36" s="154">
        <f t="shared" si="17"/>
        <v>0</v>
      </c>
      <c r="BX36" s="154">
        <f t="shared" si="18"/>
        <v>0</v>
      </c>
      <c r="BY36" s="154">
        <f t="shared" si="19"/>
        <v>0</v>
      </c>
      <c r="BZ36" s="154">
        <f t="shared" si="20"/>
        <v>0</v>
      </c>
      <c r="CA36" s="154">
        <f t="shared" si="21"/>
        <v>0</v>
      </c>
      <c r="CB36" s="154">
        <f t="shared" si="22"/>
        <v>0</v>
      </c>
      <c r="CC36" s="154">
        <f t="shared" si="23"/>
        <v>0</v>
      </c>
      <c r="CD36" s="154">
        <f t="shared" si="24"/>
        <v>0</v>
      </c>
      <c r="CE36" s="154">
        <f t="shared" si="25"/>
        <v>0</v>
      </c>
      <c r="CF36" s="154">
        <f t="shared" si="26"/>
        <v>0</v>
      </c>
      <c r="CG36" s="154">
        <f t="shared" si="27"/>
        <v>0</v>
      </c>
      <c r="CH36" s="154">
        <f t="shared" si="28"/>
        <v>0</v>
      </c>
      <c r="CI36" s="154">
        <f t="shared" si="29"/>
        <v>0</v>
      </c>
      <c r="CJ36" s="154">
        <f t="shared" si="30"/>
        <v>0</v>
      </c>
      <c r="CK36" s="154">
        <f t="shared" si="31"/>
        <v>0</v>
      </c>
      <c r="CL36" s="154">
        <f t="shared" si="32"/>
        <v>0</v>
      </c>
      <c r="CM36" s="154">
        <f t="shared" si="33"/>
        <v>0</v>
      </c>
      <c r="CN36" s="154">
        <f t="shared" si="34"/>
        <v>0</v>
      </c>
      <c r="CO36" s="154">
        <f t="shared" si="35"/>
        <v>0</v>
      </c>
      <c r="CP36" s="154">
        <f t="shared" si="36"/>
        <v>0</v>
      </c>
      <c r="CQ36" s="154">
        <f t="shared" si="37"/>
        <v>0</v>
      </c>
      <c r="CR36" s="154">
        <f t="shared" si="38"/>
        <v>0</v>
      </c>
      <c r="CS36" s="154">
        <f t="shared" si="39"/>
        <v>0</v>
      </c>
      <c r="CT36" s="154">
        <f t="shared" si="40"/>
        <v>0</v>
      </c>
      <c r="CU36" s="154">
        <f t="shared" si="41"/>
        <v>0</v>
      </c>
      <c r="CV36" s="154">
        <f t="shared" si="42"/>
        <v>0</v>
      </c>
      <c r="CW36" s="154">
        <f t="shared" si="43"/>
        <v>0</v>
      </c>
      <c r="CX36" s="154">
        <f t="shared" si="44"/>
        <v>0</v>
      </c>
      <c r="CY36" s="154">
        <f t="shared" si="45"/>
        <v>0</v>
      </c>
      <c r="CZ36" s="154">
        <f t="shared" si="46"/>
        <v>0</v>
      </c>
      <c r="DA36" s="154">
        <f t="shared" si="47"/>
        <v>0</v>
      </c>
      <c r="DB36" s="154">
        <f t="shared" si="48"/>
        <v>0</v>
      </c>
      <c r="DC36" s="154">
        <f t="shared" si="49"/>
        <v>0</v>
      </c>
      <c r="DD36" s="154">
        <f t="shared" si="50"/>
        <v>0</v>
      </c>
      <c r="DE36" s="154">
        <f t="shared" si="51"/>
        <v>0</v>
      </c>
      <c r="DF36" s="154">
        <f t="shared" si="52"/>
        <v>0</v>
      </c>
      <c r="DG36" s="154">
        <f t="shared" si="53"/>
        <v>0</v>
      </c>
      <c r="DH36" s="154">
        <f t="shared" si="54"/>
        <v>0</v>
      </c>
      <c r="DI36" s="154">
        <f t="shared" si="55"/>
        <v>0</v>
      </c>
      <c r="DJ36" s="154">
        <f t="shared" si="56"/>
        <v>0</v>
      </c>
      <c r="DK36" s="162" t="str">
        <f t="shared" si="57"/>
        <v>1</v>
      </c>
      <c r="DL36" s="162">
        <f t="shared" ca="1" si="58"/>
        <v>0</v>
      </c>
      <c r="DM36" s="154">
        <f ca="1">IF($K36&lt;&gt;1,IF(ISNUMBER(INDEX(Import.PLE,$K36,DM$16)),IF(INDEX(Import.PLE,$K36,DM$16)&lt;=mediçao,BM36,0),0),PLE!$AA$28*BM36)</f>
        <v>0</v>
      </c>
      <c r="DN36" s="154">
        <f ca="1">IF($K36&lt;&gt;1,IF(ISNUMBER(INDEX(Import.PLE,$K36,DN$16)),IF(INDEX(Import.PLE,$K36,DN$16)&lt;=mediçao,BN36,0),0),PLE!$AA$28*BN36)</f>
        <v>0</v>
      </c>
      <c r="DO36" s="154">
        <f ca="1">IF($K36&lt;&gt;1,IF(ISNUMBER(INDEX(Import.PLE,$K36,DO$16)),IF(INDEX(Import.PLE,$K36,DO$16)&lt;=mediçao,BO36,0),0),PLE!$AA$28*BO36)</f>
        <v>0</v>
      </c>
      <c r="DP36" s="154">
        <f ca="1">IF($K36&lt;&gt;1,IF(ISNUMBER(INDEX(Import.PLE,$K36,DP$16)),IF(INDEX(Import.PLE,$K36,DP$16)&lt;=mediçao,BP36,0),0),PLE!$AA$28*BP36)</f>
        <v>0</v>
      </c>
      <c r="DQ36" s="154">
        <f ca="1">IF($K36&lt;&gt;1,IF(ISNUMBER(INDEX(Import.PLE,$K36,DQ$16)),IF(INDEX(Import.PLE,$K36,DQ$16)&lt;=mediçao,BQ36,0),0),PLE!$AA$28*BQ36)</f>
        <v>0</v>
      </c>
      <c r="DR36" s="154">
        <f ca="1">IF($K36&lt;&gt;1,IF(ISNUMBER(INDEX(Import.PLE,$K36,DR$16)),IF(INDEX(Import.PLE,$K36,DR$16)&lt;=mediçao,BR36,0),0),PLE!$AA$28*BR36)</f>
        <v>0</v>
      </c>
      <c r="DS36" s="154">
        <f ca="1">IF($K36&lt;&gt;1,IF(ISNUMBER(INDEX(Import.PLE,$K36,DS$16)),IF(INDEX(Import.PLE,$K36,DS$16)&lt;=mediçao,BS36,0),0),PLE!$AA$28*BS36)</f>
        <v>0</v>
      </c>
      <c r="DT36" s="154">
        <f ca="1">IF($K36&lt;&gt;1,IF(ISNUMBER(INDEX(Import.PLE,$K36,DT$16)),IF(INDEX(Import.PLE,$K36,DT$16)&lt;=mediçao,BT36,0),0),PLE!$AA$28*BT36)</f>
        <v>0</v>
      </c>
      <c r="DU36" s="154">
        <f ca="1">IF($K36&lt;&gt;1,IF(ISNUMBER(INDEX(Import.PLE,$K36,DU$16)),IF(INDEX(Import.PLE,$K36,DU$16)&lt;=mediçao,BU36,0),0),PLE!$AA$28*BU36)</f>
        <v>0</v>
      </c>
      <c r="DV36" s="154">
        <f ca="1">IF($K36&lt;&gt;1,IF(ISNUMBER(INDEX(Import.PLE,$K36,DV$16)),IF(INDEX(Import.PLE,$K36,DV$16)&lt;=mediçao,BV36,0),0),PLE!$AA$28*BV36)</f>
        <v>0</v>
      </c>
      <c r="DW36" s="154">
        <f ca="1">IF($K36&lt;&gt;1,IF(ISNUMBER(INDEX(Import.PLE,$K36,DW$16)),IF(INDEX(Import.PLE,$K36,DW$16)&lt;=mediçao,BW36,0),0),PLE!$AA$28*BW36)</f>
        <v>0</v>
      </c>
      <c r="DX36" s="154">
        <f ca="1">IF($K36&lt;&gt;1,IF(ISNUMBER(INDEX(Import.PLE,$K36,DX$16)),IF(INDEX(Import.PLE,$K36,DX$16)&lt;=mediçao,BX36,0),0),PLE!$AA$28*BX36)</f>
        <v>0</v>
      </c>
      <c r="DY36" s="154">
        <f ca="1">IF($K36&lt;&gt;1,IF(ISNUMBER(INDEX(Import.PLE,$K36,DY$16)),IF(INDEX(Import.PLE,$K36,DY$16)&lt;=mediçao,BY36,0),0),PLE!$AA$28*BY36)</f>
        <v>0</v>
      </c>
      <c r="DZ36" s="154">
        <f ca="1">IF($K36&lt;&gt;1,IF(ISNUMBER(INDEX(Import.PLE,$K36,DZ$16)),IF(INDEX(Import.PLE,$K36,DZ$16)&lt;=mediçao,BZ36,0),0),PLE!$AA$28*BZ36)</f>
        <v>0</v>
      </c>
      <c r="EA36" s="154">
        <f ca="1">IF($K36&lt;&gt;1,IF(ISNUMBER(INDEX(Import.PLE,$K36,EA$16)),IF(INDEX(Import.PLE,$K36,EA$16)&lt;=mediçao,CA36,0),0),PLE!$AA$28*CA36)</f>
        <v>0</v>
      </c>
      <c r="EB36" s="154">
        <f ca="1">IF($K36&lt;&gt;1,IF(ISNUMBER(INDEX(Import.PLE,$K36,EB$16)),IF(INDEX(Import.PLE,$K36,EB$16)&lt;=mediçao,CB36,0),0),PLE!$AA$28*CB36)</f>
        <v>0</v>
      </c>
      <c r="EC36" s="154">
        <f ca="1">IF($K36&lt;&gt;1,IF(ISNUMBER(INDEX(Import.PLE,$K36,EC$16)),IF(INDEX(Import.PLE,$K36,EC$16)&lt;=mediçao,CC36,0),0),PLE!$AA$28*CC36)</f>
        <v>0</v>
      </c>
      <c r="ED36" s="154">
        <f ca="1">IF($K36&lt;&gt;1,IF(ISNUMBER(INDEX(Import.PLE,$K36,ED$16)),IF(INDEX(Import.PLE,$K36,ED$16)&lt;=mediçao,CD36,0),0),PLE!$AA$28*CD36)</f>
        <v>0</v>
      </c>
      <c r="EE36" s="154">
        <f ca="1">IF($K36&lt;&gt;1,IF(ISNUMBER(INDEX(Import.PLE,$K36,EE$16)),IF(INDEX(Import.PLE,$K36,EE$16)&lt;=mediçao,CE36,0),0),PLE!$AA$28*CE36)</f>
        <v>0</v>
      </c>
      <c r="EF36" s="154">
        <f ca="1">IF($K36&lt;&gt;1,IF(ISNUMBER(INDEX(Import.PLE,$K36,EF$16)),IF(INDEX(Import.PLE,$K36,EF$16)&lt;=mediçao,CF36,0),0),PLE!$AA$28*CF36)</f>
        <v>0</v>
      </c>
      <c r="EG36" s="154">
        <f ca="1">IF($K36&lt;&gt;1,IF(ISNUMBER(INDEX(Import.PLE,$K36,EG$16)),IF(INDEX(Import.PLE,$K36,EG$16)&lt;=mediçao,CG36,0),0),PLE!$AA$28*CG36)</f>
        <v>0</v>
      </c>
      <c r="EH36" s="154">
        <f ca="1">IF($K36&lt;&gt;1,IF(ISNUMBER(INDEX(Import.PLE,$K36,EH$16)),IF(INDEX(Import.PLE,$K36,EH$16)&lt;=mediçao,CH36,0),0),PLE!$AA$28*CH36)</f>
        <v>0</v>
      </c>
      <c r="EI36" s="154">
        <f ca="1">IF($K36&lt;&gt;1,IF(ISNUMBER(INDEX(Import.PLE,$K36,EI$16)),IF(INDEX(Import.PLE,$K36,EI$16)&lt;=mediçao,CI36,0),0),PLE!$AA$28*CI36)</f>
        <v>0</v>
      </c>
      <c r="EJ36" s="154">
        <f ca="1">IF($K36&lt;&gt;1,IF(ISNUMBER(INDEX(Import.PLE,$K36,EJ$16)),IF(INDEX(Import.PLE,$K36,EJ$16)&lt;=mediçao,CJ36,0),0),PLE!$AA$28*CJ36)</f>
        <v>0</v>
      </c>
      <c r="EK36" s="154">
        <f ca="1">IF($K36&lt;&gt;1,IF(ISNUMBER(INDEX(Import.PLE,$K36,EK$16)),IF(INDEX(Import.PLE,$K36,EK$16)&lt;=mediçao,CK36,0),0),PLE!$AA$28*CK36)</f>
        <v>0</v>
      </c>
      <c r="EL36" s="154">
        <f ca="1">IF($K36&lt;&gt;1,IF(ISNUMBER(INDEX(Import.PLE,$K36,EL$16)),IF(INDEX(Import.PLE,$K36,EL$16)&lt;=mediçao,CL36,0),0),PLE!$AA$28*CL36)</f>
        <v>0</v>
      </c>
      <c r="EM36" s="154">
        <f ca="1">IF($K36&lt;&gt;1,IF(ISNUMBER(INDEX(Import.PLE,$K36,EM$16)),IF(INDEX(Import.PLE,$K36,EM$16)&lt;=mediçao,CM36,0),0),PLE!$AA$28*CM36)</f>
        <v>0</v>
      </c>
      <c r="EN36" s="154">
        <f ca="1">IF($K36&lt;&gt;1,IF(ISNUMBER(INDEX(Import.PLE,$K36,EN$16)),IF(INDEX(Import.PLE,$K36,EN$16)&lt;=mediçao,CN36,0),0),PLE!$AA$28*CN36)</f>
        <v>0</v>
      </c>
      <c r="EO36" s="154">
        <f ca="1">IF($K36&lt;&gt;1,IF(ISNUMBER(INDEX(Import.PLE,$K36,EO$16)),IF(INDEX(Import.PLE,$K36,EO$16)&lt;=mediçao,CO36,0),0),PLE!$AA$28*CO36)</f>
        <v>0</v>
      </c>
      <c r="EP36" s="154">
        <f ca="1">IF($K36&lt;&gt;1,IF(ISNUMBER(INDEX(Import.PLE,$K36,EP$16)),IF(INDEX(Import.PLE,$K36,EP$16)&lt;=mediçao,CP36,0),0),PLE!$AA$28*CP36)</f>
        <v>0</v>
      </c>
      <c r="EQ36" s="154">
        <f ca="1">IF($K36&lt;&gt;1,IF(ISNUMBER(INDEX(Import.PLE,$K36,EQ$16)),IF(INDEX(Import.PLE,$K36,EQ$16)&lt;=mediçao,CQ36,0),0),PLE!$AA$28*CQ36)</f>
        <v>0</v>
      </c>
      <c r="ER36" s="154">
        <f ca="1">IF($K36&lt;&gt;1,IF(ISNUMBER(INDEX(Import.PLE,$K36,ER$16)),IF(INDEX(Import.PLE,$K36,ER$16)&lt;=mediçao,CR36,0),0),PLE!$AA$28*CR36)</f>
        <v>0</v>
      </c>
      <c r="ES36" s="154">
        <f ca="1">IF($K36&lt;&gt;1,IF(ISNUMBER(INDEX(Import.PLE,$K36,ES$16)),IF(INDEX(Import.PLE,$K36,ES$16)&lt;=mediçao,CS36,0),0),PLE!$AA$28*CS36)</f>
        <v>0</v>
      </c>
      <c r="ET36" s="154">
        <f ca="1">IF($K36&lt;&gt;1,IF(ISNUMBER(INDEX(Import.PLE,$K36,ET$16)),IF(INDEX(Import.PLE,$K36,ET$16)&lt;=mediçao,CT36,0),0),PLE!$AA$28*CT36)</f>
        <v>0</v>
      </c>
      <c r="EU36" s="154">
        <f ca="1">IF($K36&lt;&gt;1,IF(ISNUMBER(INDEX(Import.PLE,$K36,EU$16)),IF(INDEX(Import.PLE,$K36,EU$16)&lt;=mediçao,CU36,0),0),PLE!$AA$28*CU36)</f>
        <v>0</v>
      </c>
      <c r="EV36" s="154">
        <f ca="1">IF($K36&lt;&gt;1,IF(ISNUMBER(INDEX(Import.PLE,$K36,EV$16)),IF(INDEX(Import.PLE,$K36,EV$16)&lt;=mediçao,CV36,0),0),PLE!$AA$28*CV36)</f>
        <v>0</v>
      </c>
      <c r="EW36" s="154">
        <f ca="1">IF($K36&lt;&gt;1,IF(ISNUMBER(INDEX(Import.PLE,$K36,EW$16)),IF(INDEX(Import.PLE,$K36,EW$16)&lt;=mediçao,CW36,0),0),PLE!$AA$28*CW36)</f>
        <v>0</v>
      </c>
      <c r="EX36" s="154">
        <f ca="1">IF($K36&lt;&gt;1,IF(ISNUMBER(INDEX(Import.PLE,$K36,EX$16)),IF(INDEX(Import.PLE,$K36,EX$16)&lt;=mediçao,CX36,0),0),PLE!$AA$28*CX36)</f>
        <v>0</v>
      </c>
      <c r="EY36" s="154">
        <f ca="1">IF($K36&lt;&gt;1,IF(ISNUMBER(INDEX(Import.PLE,$K36,EY$16)),IF(INDEX(Import.PLE,$K36,EY$16)&lt;=mediçao,CY36,0),0),PLE!$AA$28*CY36)</f>
        <v>0</v>
      </c>
      <c r="EZ36" s="154">
        <f ca="1">IF($K36&lt;&gt;1,IF(ISNUMBER(INDEX(Import.PLE,$K36,EZ$16)),IF(INDEX(Import.PLE,$K36,EZ$16)&lt;=mediçao,CZ36,0),0),PLE!$AA$28*CZ36)</f>
        <v>0</v>
      </c>
      <c r="FA36" s="154">
        <f ca="1">IF($K36&lt;&gt;1,IF(ISNUMBER(INDEX(Import.PLE,$K36,FA$16)),IF(INDEX(Import.PLE,$K36,FA$16)&lt;=mediçao,DA36,0),0),PLE!$AA$28*DA36)</f>
        <v>0</v>
      </c>
      <c r="FB36" s="154">
        <f ca="1">IF($K36&lt;&gt;1,IF(ISNUMBER(INDEX(Import.PLE,$K36,FB$16)),IF(INDEX(Import.PLE,$K36,FB$16)&lt;=mediçao,DB36,0),0),PLE!$AA$28*DB36)</f>
        <v>0</v>
      </c>
      <c r="FC36" s="154">
        <f ca="1">IF($K36&lt;&gt;1,IF(ISNUMBER(INDEX(Import.PLE,$K36,FC$16)),IF(INDEX(Import.PLE,$K36,FC$16)&lt;=mediçao,DC36,0),0),PLE!$AA$28*DC36)</f>
        <v>0</v>
      </c>
      <c r="FD36" s="154">
        <f ca="1">IF($K36&lt;&gt;1,IF(ISNUMBER(INDEX(Import.PLE,$K36,FD$16)),IF(INDEX(Import.PLE,$K36,FD$16)&lt;=mediçao,DD36,0),0),PLE!$AA$28*DD36)</f>
        <v>0</v>
      </c>
      <c r="FE36" s="154">
        <f ca="1">IF($K36&lt;&gt;1,IF(ISNUMBER(INDEX(Import.PLE,$K36,FE$16)),IF(INDEX(Import.PLE,$K36,FE$16)&lt;=mediçao,DE36,0),0),PLE!$AA$28*DE36)</f>
        <v>0</v>
      </c>
      <c r="FF36" s="154">
        <f ca="1">IF($K36&lt;&gt;1,IF(ISNUMBER(INDEX(Import.PLE,$K36,FF$16)),IF(INDEX(Import.PLE,$K36,FF$16)&lt;=mediçao,DF36,0),0),PLE!$AA$28*DF36)</f>
        <v>0</v>
      </c>
      <c r="FG36" s="154">
        <f ca="1">IF($K36&lt;&gt;1,IF(ISNUMBER(INDEX(Import.PLE,$K36,FG$16)),IF(INDEX(Import.PLE,$K36,FG$16)&lt;=mediçao,DG36,0),0),PLE!$AA$28*DG36)</f>
        <v>0</v>
      </c>
      <c r="FH36" s="154">
        <f ca="1">IF($K36&lt;&gt;1,IF(ISNUMBER(INDEX(Import.PLE,$K36,FH$16)),IF(INDEX(Import.PLE,$K36,FH$16)&lt;=mediçao,DH36,0),0),PLE!$AA$28*DH36)</f>
        <v>0</v>
      </c>
      <c r="FI36" s="154">
        <f ca="1">IF($K36&lt;&gt;1,IF(ISNUMBER(INDEX(Import.PLE,$K36,FI$16)),IF(INDEX(Import.PLE,$K36,FI$16)&lt;=mediçao,DI36,0),0),PLE!$AA$28*DI36)</f>
        <v>0</v>
      </c>
      <c r="FJ36" s="154">
        <f ca="1">IF($K36&lt;&gt;1,IF(ISNUMBER(INDEX(Import.PLE,$K36,FJ$16)),IF(INDEX(Import.PLE,$K36,FJ$16)&lt;=mediçao,DJ36,0),0),PLE!$AA$28*DJ36)</f>
        <v>0</v>
      </c>
    </row>
    <row r="37" spans="2:166" s="113" customFormat="1" ht="40.799999999999997" x14ac:dyDescent="0.3">
      <c r="B37" s="153">
        <f t="shared" ca="1" si="3"/>
        <v>20</v>
      </c>
      <c r="C37" s="108" t="str">
        <f t="shared" si="4"/>
        <v>Serviço</v>
      </c>
      <c r="D37" s="177" t="s">
        <v>180</v>
      </c>
      <c r="E37" s="178" t="s">
        <v>208</v>
      </c>
      <c r="F37" s="176" t="s">
        <v>224</v>
      </c>
      <c r="G37" s="216">
        <f t="shared" si="5"/>
        <v>8584.7000000000007</v>
      </c>
      <c r="H37" s="217">
        <f t="shared" si="6"/>
        <v>0.67000011648630697</v>
      </c>
      <c r="I37" s="218">
        <v>5751.75</v>
      </c>
      <c r="J37" s="111"/>
      <c r="K37" s="209">
        <f>deactivatedados.form1</f>
        <v>9</v>
      </c>
      <c r="L37" s="208" t="s">
        <v>245</v>
      </c>
      <c r="M37" s="112"/>
      <c r="N37" s="223">
        <v>3265.92</v>
      </c>
      <c r="O37" s="223">
        <v>3265.92</v>
      </c>
      <c r="P37" s="223">
        <v>2052.86</v>
      </c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M37" s="154">
        <f t="shared" ca="1" si="7"/>
        <v>2188.1667804349599</v>
      </c>
      <c r="BN37" s="154">
        <f t="shared" ca="1" si="8"/>
        <v>2188.1667804349599</v>
      </c>
      <c r="BO37" s="154">
        <f t="shared" ca="1" si="9"/>
        <v>1375.4164391300801</v>
      </c>
      <c r="BP37" s="154">
        <f t="shared" si="10"/>
        <v>0</v>
      </c>
      <c r="BQ37" s="154">
        <f t="shared" si="11"/>
        <v>0</v>
      </c>
      <c r="BR37" s="154">
        <f t="shared" si="12"/>
        <v>0</v>
      </c>
      <c r="BS37" s="154">
        <f t="shared" si="13"/>
        <v>0</v>
      </c>
      <c r="BT37" s="154">
        <f t="shared" si="14"/>
        <v>0</v>
      </c>
      <c r="BU37" s="154">
        <f t="shared" si="15"/>
        <v>0</v>
      </c>
      <c r="BV37" s="154">
        <f t="shared" si="16"/>
        <v>0</v>
      </c>
      <c r="BW37" s="154">
        <f t="shared" si="17"/>
        <v>0</v>
      </c>
      <c r="BX37" s="154">
        <f t="shared" si="18"/>
        <v>0</v>
      </c>
      <c r="BY37" s="154">
        <f t="shared" si="19"/>
        <v>0</v>
      </c>
      <c r="BZ37" s="154">
        <f t="shared" si="20"/>
        <v>0</v>
      </c>
      <c r="CA37" s="154">
        <f t="shared" si="21"/>
        <v>0</v>
      </c>
      <c r="CB37" s="154">
        <f t="shared" si="22"/>
        <v>0</v>
      </c>
      <c r="CC37" s="154">
        <f t="shared" si="23"/>
        <v>0</v>
      </c>
      <c r="CD37" s="154">
        <f t="shared" si="24"/>
        <v>0</v>
      </c>
      <c r="CE37" s="154">
        <f t="shared" si="25"/>
        <v>0</v>
      </c>
      <c r="CF37" s="154">
        <f t="shared" si="26"/>
        <v>0</v>
      </c>
      <c r="CG37" s="154">
        <f t="shared" si="27"/>
        <v>0</v>
      </c>
      <c r="CH37" s="154">
        <f t="shared" si="28"/>
        <v>0</v>
      </c>
      <c r="CI37" s="154">
        <f t="shared" si="29"/>
        <v>0</v>
      </c>
      <c r="CJ37" s="154">
        <f t="shared" si="30"/>
        <v>0</v>
      </c>
      <c r="CK37" s="154">
        <f t="shared" si="31"/>
        <v>0</v>
      </c>
      <c r="CL37" s="154">
        <f t="shared" si="32"/>
        <v>0</v>
      </c>
      <c r="CM37" s="154">
        <f t="shared" si="33"/>
        <v>0</v>
      </c>
      <c r="CN37" s="154">
        <f t="shared" si="34"/>
        <v>0</v>
      </c>
      <c r="CO37" s="154">
        <f t="shared" si="35"/>
        <v>0</v>
      </c>
      <c r="CP37" s="154">
        <f t="shared" si="36"/>
        <v>0</v>
      </c>
      <c r="CQ37" s="154">
        <f t="shared" si="37"/>
        <v>0</v>
      </c>
      <c r="CR37" s="154">
        <f t="shared" si="38"/>
        <v>0</v>
      </c>
      <c r="CS37" s="154">
        <f t="shared" si="39"/>
        <v>0</v>
      </c>
      <c r="CT37" s="154">
        <f t="shared" si="40"/>
        <v>0</v>
      </c>
      <c r="CU37" s="154">
        <f t="shared" si="41"/>
        <v>0</v>
      </c>
      <c r="CV37" s="154">
        <f t="shared" si="42"/>
        <v>0</v>
      </c>
      <c r="CW37" s="154">
        <f t="shared" si="43"/>
        <v>0</v>
      </c>
      <c r="CX37" s="154">
        <f t="shared" si="44"/>
        <v>0</v>
      </c>
      <c r="CY37" s="154">
        <f t="shared" si="45"/>
        <v>0</v>
      </c>
      <c r="CZ37" s="154">
        <f t="shared" si="46"/>
        <v>0</v>
      </c>
      <c r="DA37" s="154">
        <f t="shared" si="47"/>
        <v>0</v>
      </c>
      <c r="DB37" s="154">
        <f t="shared" si="48"/>
        <v>0</v>
      </c>
      <c r="DC37" s="154">
        <f t="shared" si="49"/>
        <v>0</v>
      </c>
      <c r="DD37" s="154">
        <f t="shared" si="50"/>
        <v>0</v>
      </c>
      <c r="DE37" s="154">
        <f t="shared" si="51"/>
        <v>0</v>
      </c>
      <c r="DF37" s="154">
        <f t="shared" si="52"/>
        <v>0</v>
      </c>
      <c r="DG37" s="154">
        <f t="shared" si="53"/>
        <v>0</v>
      </c>
      <c r="DH37" s="154">
        <f t="shared" si="54"/>
        <v>0</v>
      </c>
      <c r="DI37" s="154">
        <f t="shared" si="55"/>
        <v>0</v>
      </c>
      <c r="DJ37" s="154">
        <f t="shared" si="56"/>
        <v>0</v>
      </c>
      <c r="DK37" s="162" t="str">
        <f t="shared" si="57"/>
        <v>1</v>
      </c>
      <c r="DL37" s="162">
        <f t="shared" ca="1" si="58"/>
        <v>0</v>
      </c>
      <c r="DM37" s="154">
        <f ca="1">IF($K37&lt;&gt;1,IF(ISNUMBER(INDEX(Import.PLE,$K37,DM$16)),IF(INDEX(Import.PLE,$K37,DM$16)&lt;=mediçao,BM37,0),0),PLE!$AA$28*BM37)</f>
        <v>0</v>
      </c>
      <c r="DN37" s="154">
        <f ca="1">IF($K37&lt;&gt;1,IF(ISNUMBER(INDEX(Import.PLE,$K37,DN$16)),IF(INDEX(Import.PLE,$K37,DN$16)&lt;=mediçao,BN37,0),0),PLE!$AA$28*BN37)</f>
        <v>0</v>
      </c>
      <c r="DO37" s="154">
        <f ca="1">IF($K37&lt;&gt;1,IF(ISNUMBER(INDEX(Import.PLE,$K37,DO$16)),IF(INDEX(Import.PLE,$K37,DO$16)&lt;=mediçao,BO37,0),0),PLE!$AA$28*BO37)</f>
        <v>0</v>
      </c>
      <c r="DP37" s="154">
        <f ca="1">IF($K37&lt;&gt;1,IF(ISNUMBER(INDEX(Import.PLE,$K37,DP$16)),IF(INDEX(Import.PLE,$K37,DP$16)&lt;=mediçao,BP37,0),0),PLE!$AA$28*BP37)</f>
        <v>0</v>
      </c>
      <c r="DQ37" s="154">
        <f ca="1">IF($K37&lt;&gt;1,IF(ISNUMBER(INDEX(Import.PLE,$K37,DQ$16)),IF(INDEX(Import.PLE,$K37,DQ$16)&lt;=mediçao,BQ37,0),0),PLE!$AA$28*BQ37)</f>
        <v>0</v>
      </c>
      <c r="DR37" s="154">
        <f ca="1">IF($K37&lt;&gt;1,IF(ISNUMBER(INDEX(Import.PLE,$K37,DR$16)),IF(INDEX(Import.PLE,$K37,DR$16)&lt;=mediçao,BR37,0),0),PLE!$AA$28*BR37)</f>
        <v>0</v>
      </c>
      <c r="DS37" s="154">
        <f ca="1">IF($K37&lt;&gt;1,IF(ISNUMBER(INDEX(Import.PLE,$K37,DS$16)),IF(INDEX(Import.PLE,$K37,DS$16)&lt;=mediçao,BS37,0),0),PLE!$AA$28*BS37)</f>
        <v>0</v>
      </c>
      <c r="DT37" s="154">
        <f ca="1">IF($K37&lt;&gt;1,IF(ISNUMBER(INDEX(Import.PLE,$K37,DT$16)),IF(INDEX(Import.PLE,$K37,DT$16)&lt;=mediçao,BT37,0),0),PLE!$AA$28*BT37)</f>
        <v>0</v>
      </c>
      <c r="DU37" s="154">
        <f ca="1">IF($K37&lt;&gt;1,IF(ISNUMBER(INDEX(Import.PLE,$K37,DU$16)),IF(INDEX(Import.PLE,$K37,DU$16)&lt;=mediçao,BU37,0),0),PLE!$AA$28*BU37)</f>
        <v>0</v>
      </c>
      <c r="DV37" s="154">
        <f ca="1">IF($K37&lt;&gt;1,IF(ISNUMBER(INDEX(Import.PLE,$K37,DV$16)),IF(INDEX(Import.PLE,$K37,DV$16)&lt;=mediçao,BV37,0),0),PLE!$AA$28*BV37)</f>
        <v>0</v>
      </c>
      <c r="DW37" s="154">
        <f ca="1">IF($K37&lt;&gt;1,IF(ISNUMBER(INDEX(Import.PLE,$K37,DW$16)),IF(INDEX(Import.PLE,$K37,DW$16)&lt;=mediçao,BW37,0),0),PLE!$AA$28*BW37)</f>
        <v>0</v>
      </c>
      <c r="DX37" s="154">
        <f ca="1">IF($K37&lt;&gt;1,IF(ISNUMBER(INDEX(Import.PLE,$K37,DX$16)),IF(INDEX(Import.PLE,$K37,DX$16)&lt;=mediçao,BX37,0),0),PLE!$AA$28*BX37)</f>
        <v>0</v>
      </c>
      <c r="DY37" s="154">
        <f ca="1">IF($K37&lt;&gt;1,IF(ISNUMBER(INDEX(Import.PLE,$K37,DY$16)),IF(INDEX(Import.PLE,$K37,DY$16)&lt;=mediçao,BY37,0),0),PLE!$AA$28*BY37)</f>
        <v>0</v>
      </c>
      <c r="DZ37" s="154">
        <f ca="1">IF($K37&lt;&gt;1,IF(ISNUMBER(INDEX(Import.PLE,$K37,DZ$16)),IF(INDEX(Import.PLE,$K37,DZ$16)&lt;=mediçao,BZ37,0),0),PLE!$AA$28*BZ37)</f>
        <v>0</v>
      </c>
      <c r="EA37" s="154">
        <f ca="1">IF($K37&lt;&gt;1,IF(ISNUMBER(INDEX(Import.PLE,$K37,EA$16)),IF(INDEX(Import.PLE,$K37,EA$16)&lt;=mediçao,CA37,0),0),PLE!$AA$28*CA37)</f>
        <v>0</v>
      </c>
      <c r="EB37" s="154">
        <f ca="1">IF($K37&lt;&gt;1,IF(ISNUMBER(INDEX(Import.PLE,$K37,EB$16)),IF(INDEX(Import.PLE,$K37,EB$16)&lt;=mediçao,CB37,0),0),PLE!$AA$28*CB37)</f>
        <v>0</v>
      </c>
      <c r="EC37" s="154">
        <f ca="1">IF($K37&lt;&gt;1,IF(ISNUMBER(INDEX(Import.PLE,$K37,EC$16)),IF(INDEX(Import.PLE,$K37,EC$16)&lt;=mediçao,CC37,0),0),PLE!$AA$28*CC37)</f>
        <v>0</v>
      </c>
      <c r="ED37" s="154">
        <f ca="1">IF($K37&lt;&gt;1,IF(ISNUMBER(INDEX(Import.PLE,$K37,ED$16)),IF(INDEX(Import.PLE,$K37,ED$16)&lt;=mediçao,CD37,0),0),PLE!$AA$28*CD37)</f>
        <v>0</v>
      </c>
      <c r="EE37" s="154">
        <f ca="1">IF($K37&lt;&gt;1,IF(ISNUMBER(INDEX(Import.PLE,$K37,EE$16)),IF(INDEX(Import.PLE,$K37,EE$16)&lt;=mediçao,CE37,0),0),PLE!$AA$28*CE37)</f>
        <v>0</v>
      </c>
      <c r="EF37" s="154">
        <f ca="1">IF($K37&lt;&gt;1,IF(ISNUMBER(INDEX(Import.PLE,$K37,EF$16)),IF(INDEX(Import.PLE,$K37,EF$16)&lt;=mediçao,CF37,0),0),PLE!$AA$28*CF37)</f>
        <v>0</v>
      </c>
      <c r="EG37" s="154">
        <f ca="1">IF($K37&lt;&gt;1,IF(ISNUMBER(INDEX(Import.PLE,$K37,EG$16)),IF(INDEX(Import.PLE,$K37,EG$16)&lt;=mediçao,CG37,0),0),PLE!$AA$28*CG37)</f>
        <v>0</v>
      </c>
      <c r="EH37" s="154">
        <f ca="1">IF($K37&lt;&gt;1,IF(ISNUMBER(INDEX(Import.PLE,$K37,EH$16)),IF(INDEX(Import.PLE,$K37,EH$16)&lt;=mediçao,CH37,0),0),PLE!$AA$28*CH37)</f>
        <v>0</v>
      </c>
      <c r="EI37" s="154">
        <f ca="1">IF($K37&lt;&gt;1,IF(ISNUMBER(INDEX(Import.PLE,$K37,EI$16)),IF(INDEX(Import.PLE,$K37,EI$16)&lt;=mediçao,CI37,0),0),PLE!$AA$28*CI37)</f>
        <v>0</v>
      </c>
      <c r="EJ37" s="154">
        <f ca="1">IF($K37&lt;&gt;1,IF(ISNUMBER(INDEX(Import.PLE,$K37,EJ$16)),IF(INDEX(Import.PLE,$K37,EJ$16)&lt;=mediçao,CJ37,0),0),PLE!$AA$28*CJ37)</f>
        <v>0</v>
      </c>
      <c r="EK37" s="154">
        <f ca="1">IF($K37&lt;&gt;1,IF(ISNUMBER(INDEX(Import.PLE,$K37,EK$16)),IF(INDEX(Import.PLE,$K37,EK$16)&lt;=mediçao,CK37,0),0),PLE!$AA$28*CK37)</f>
        <v>0</v>
      </c>
      <c r="EL37" s="154">
        <f ca="1">IF($K37&lt;&gt;1,IF(ISNUMBER(INDEX(Import.PLE,$K37,EL$16)),IF(INDEX(Import.PLE,$K37,EL$16)&lt;=mediçao,CL37,0),0),PLE!$AA$28*CL37)</f>
        <v>0</v>
      </c>
      <c r="EM37" s="154">
        <f ca="1">IF($K37&lt;&gt;1,IF(ISNUMBER(INDEX(Import.PLE,$K37,EM$16)),IF(INDEX(Import.PLE,$K37,EM$16)&lt;=mediçao,CM37,0),0),PLE!$AA$28*CM37)</f>
        <v>0</v>
      </c>
      <c r="EN37" s="154">
        <f ca="1">IF($K37&lt;&gt;1,IF(ISNUMBER(INDEX(Import.PLE,$K37,EN$16)),IF(INDEX(Import.PLE,$K37,EN$16)&lt;=mediçao,CN37,0),0),PLE!$AA$28*CN37)</f>
        <v>0</v>
      </c>
      <c r="EO37" s="154">
        <f ca="1">IF($K37&lt;&gt;1,IF(ISNUMBER(INDEX(Import.PLE,$K37,EO$16)),IF(INDEX(Import.PLE,$K37,EO$16)&lt;=mediçao,CO37,0),0),PLE!$AA$28*CO37)</f>
        <v>0</v>
      </c>
      <c r="EP37" s="154">
        <f ca="1">IF($K37&lt;&gt;1,IF(ISNUMBER(INDEX(Import.PLE,$K37,EP$16)),IF(INDEX(Import.PLE,$K37,EP$16)&lt;=mediçao,CP37,0),0),PLE!$AA$28*CP37)</f>
        <v>0</v>
      </c>
      <c r="EQ37" s="154">
        <f ca="1">IF($K37&lt;&gt;1,IF(ISNUMBER(INDEX(Import.PLE,$K37,EQ$16)),IF(INDEX(Import.PLE,$K37,EQ$16)&lt;=mediçao,CQ37,0),0),PLE!$AA$28*CQ37)</f>
        <v>0</v>
      </c>
      <c r="ER37" s="154">
        <f ca="1">IF($K37&lt;&gt;1,IF(ISNUMBER(INDEX(Import.PLE,$K37,ER$16)),IF(INDEX(Import.PLE,$K37,ER$16)&lt;=mediçao,CR37,0),0),PLE!$AA$28*CR37)</f>
        <v>0</v>
      </c>
      <c r="ES37" s="154">
        <f ca="1">IF($K37&lt;&gt;1,IF(ISNUMBER(INDEX(Import.PLE,$K37,ES$16)),IF(INDEX(Import.PLE,$K37,ES$16)&lt;=mediçao,CS37,0),0),PLE!$AA$28*CS37)</f>
        <v>0</v>
      </c>
      <c r="ET37" s="154">
        <f ca="1">IF($K37&lt;&gt;1,IF(ISNUMBER(INDEX(Import.PLE,$K37,ET$16)),IF(INDEX(Import.PLE,$K37,ET$16)&lt;=mediçao,CT37,0),0),PLE!$AA$28*CT37)</f>
        <v>0</v>
      </c>
      <c r="EU37" s="154">
        <f ca="1">IF($K37&lt;&gt;1,IF(ISNUMBER(INDEX(Import.PLE,$K37,EU$16)),IF(INDEX(Import.PLE,$K37,EU$16)&lt;=mediçao,CU37,0),0),PLE!$AA$28*CU37)</f>
        <v>0</v>
      </c>
      <c r="EV37" s="154">
        <f ca="1">IF($K37&lt;&gt;1,IF(ISNUMBER(INDEX(Import.PLE,$K37,EV$16)),IF(INDEX(Import.PLE,$K37,EV$16)&lt;=mediçao,CV37,0),0),PLE!$AA$28*CV37)</f>
        <v>0</v>
      </c>
      <c r="EW37" s="154">
        <f ca="1">IF($K37&lt;&gt;1,IF(ISNUMBER(INDEX(Import.PLE,$K37,EW$16)),IF(INDEX(Import.PLE,$K37,EW$16)&lt;=mediçao,CW37,0),0),PLE!$AA$28*CW37)</f>
        <v>0</v>
      </c>
      <c r="EX37" s="154">
        <f ca="1">IF($K37&lt;&gt;1,IF(ISNUMBER(INDEX(Import.PLE,$K37,EX$16)),IF(INDEX(Import.PLE,$K37,EX$16)&lt;=mediçao,CX37,0),0),PLE!$AA$28*CX37)</f>
        <v>0</v>
      </c>
      <c r="EY37" s="154">
        <f ca="1">IF($K37&lt;&gt;1,IF(ISNUMBER(INDEX(Import.PLE,$K37,EY$16)),IF(INDEX(Import.PLE,$K37,EY$16)&lt;=mediçao,CY37,0),0),PLE!$AA$28*CY37)</f>
        <v>0</v>
      </c>
      <c r="EZ37" s="154">
        <f ca="1">IF($K37&lt;&gt;1,IF(ISNUMBER(INDEX(Import.PLE,$K37,EZ$16)),IF(INDEX(Import.PLE,$K37,EZ$16)&lt;=mediçao,CZ37,0),0),PLE!$AA$28*CZ37)</f>
        <v>0</v>
      </c>
      <c r="FA37" s="154">
        <f ca="1">IF($K37&lt;&gt;1,IF(ISNUMBER(INDEX(Import.PLE,$K37,FA$16)),IF(INDEX(Import.PLE,$K37,FA$16)&lt;=mediçao,DA37,0),0),PLE!$AA$28*DA37)</f>
        <v>0</v>
      </c>
      <c r="FB37" s="154">
        <f ca="1">IF($K37&lt;&gt;1,IF(ISNUMBER(INDEX(Import.PLE,$K37,FB$16)),IF(INDEX(Import.PLE,$K37,FB$16)&lt;=mediçao,DB37,0),0),PLE!$AA$28*DB37)</f>
        <v>0</v>
      </c>
      <c r="FC37" s="154">
        <f ca="1">IF($K37&lt;&gt;1,IF(ISNUMBER(INDEX(Import.PLE,$K37,FC$16)),IF(INDEX(Import.PLE,$K37,FC$16)&lt;=mediçao,DC37,0),0),PLE!$AA$28*DC37)</f>
        <v>0</v>
      </c>
      <c r="FD37" s="154">
        <f ca="1">IF($K37&lt;&gt;1,IF(ISNUMBER(INDEX(Import.PLE,$K37,FD$16)),IF(INDEX(Import.PLE,$K37,FD$16)&lt;=mediçao,DD37,0),0),PLE!$AA$28*DD37)</f>
        <v>0</v>
      </c>
      <c r="FE37" s="154">
        <f ca="1">IF($K37&lt;&gt;1,IF(ISNUMBER(INDEX(Import.PLE,$K37,FE$16)),IF(INDEX(Import.PLE,$K37,FE$16)&lt;=mediçao,DE37,0),0),PLE!$AA$28*DE37)</f>
        <v>0</v>
      </c>
      <c r="FF37" s="154">
        <f ca="1">IF($K37&lt;&gt;1,IF(ISNUMBER(INDEX(Import.PLE,$K37,FF$16)),IF(INDEX(Import.PLE,$K37,FF$16)&lt;=mediçao,DF37,0),0),PLE!$AA$28*DF37)</f>
        <v>0</v>
      </c>
      <c r="FG37" s="154">
        <f ca="1">IF($K37&lt;&gt;1,IF(ISNUMBER(INDEX(Import.PLE,$K37,FG$16)),IF(INDEX(Import.PLE,$K37,FG$16)&lt;=mediçao,DG37,0),0),PLE!$AA$28*DG37)</f>
        <v>0</v>
      </c>
      <c r="FH37" s="154">
        <f ca="1">IF($K37&lt;&gt;1,IF(ISNUMBER(INDEX(Import.PLE,$K37,FH$16)),IF(INDEX(Import.PLE,$K37,FH$16)&lt;=mediçao,DH37,0),0),PLE!$AA$28*DH37)</f>
        <v>0</v>
      </c>
      <c r="FI37" s="154">
        <f ca="1">IF($K37&lt;&gt;1,IF(ISNUMBER(INDEX(Import.PLE,$K37,FI$16)),IF(INDEX(Import.PLE,$K37,FI$16)&lt;=mediçao,DI37,0),0),PLE!$AA$28*DI37)</f>
        <v>0</v>
      </c>
      <c r="FJ37" s="154">
        <f ca="1">IF($K37&lt;&gt;1,IF(ISNUMBER(INDEX(Import.PLE,$K37,FJ$16)),IF(INDEX(Import.PLE,$K37,FJ$16)&lt;=mediçao,DJ37,0),0),PLE!$AA$28*DJ37)</f>
        <v>0</v>
      </c>
    </row>
    <row r="38" spans="2:166" s="113" customFormat="1" ht="30.6" x14ac:dyDescent="0.3">
      <c r="B38" s="153">
        <f t="shared" ca="1" si="3"/>
        <v>21</v>
      </c>
      <c r="C38" s="108" t="str">
        <f t="shared" si="4"/>
        <v>Serviço</v>
      </c>
      <c r="D38" s="177" t="s">
        <v>181</v>
      </c>
      <c r="E38" s="178" t="s">
        <v>209</v>
      </c>
      <c r="F38" s="176" t="s">
        <v>222</v>
      </c>
      <c r="G38" s="216">
        <f t="shared" si="5"/>
        <v>220.8</v>
      </c>
      <c r="H38" s="217">
        <f t="shared" si="6"/>
        <v>677.17001811594207</v>
      </c>
      <c r="I38" s="218">
        <v>149519.14000000001</v>
      </c>
      <c r="J38" s="111"/>
      <c r="K38" s="209">
        <f>deactivatedados.form1</f>
        <v>9</v>
      </c>
      <c r="L38" s="208" t="s">
        <v>245</v>
      </c>
      <c r="M38" s="112"/>
      <c r="N38" s="223">
        <v>84</v>
      </c>
      <c r="O38" s="223">
        <v>84</v>
      </c>
      <c r="P38" s="223">
        <v>52.8</v>
      </c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M38" s="154">
        <f t="shared" ca="1" si="7"/>
        <v>56882.281521739133</v>
      </c>
      <c r="BN38" s="154">
        <f t="shared" ca="1" si="8"/>
        <v>56882.281521739133</v>
      </c>
      <c r="BO38" s="154">
        <f t="shared" ca="1" si="9"/>
        <v>35754.576956521742</v>
      </c>
      <c r="BP38" s="154">
        <f t="shared" si="10"/>
        <v>0</v>
      </c>
      <c r="BQ38" s="154">
        <f t="shared" si="11"/>
        <v>0</v>
      </c>
      <c r="BR38" s="154">
        <f t="shared" si="12"/>
        <v>0</v>
      </c>
      <c r="BS38" s="154">
        <f t="shared" si="13"/>
        <v>0</v>
      </c>
      <c r="BT38" s="154">
        <f t="shared" si="14"/>
        <v>0</v>
      </c>
      <c r="BU38" s="154">
        <f t="shared" si="15"/>
        <v>0</v>
      </c>
      <c r="BV38" s="154">
        <f t="shared" si="16"/>
        <v>0</v>
      </c>
      <c r="BW38" s="154">
        <f t="shared" si="17"/>
        <v>0</v>
      </c>
      <c r="BX38" s="154">
        <f t="shared" si="18"/>
        <v>0</v>
      </c>
      <c r="BY38" s="154">
        <f t="shared" si="19"/>
        <v>0</v>
      </c>
      <c r="BZ38" s="154">
        <f t="shared" si="20"/>
        <v>0</v>
      </c>
      <c r="CA38" s="154">
        <f t="shared" si="21"/>
        <v>0</v>
      </c>
      <c r="CB38" s="154">
        <f t="shared" si="22"/>
        <v>0</v>
      </c>
      <c r="CC38" s="154">
        <f t="shared" si="23"/>
        <v>0</v>
      </c>
      <c r="CD38" s="154">
        <f t="shared" si="24"/>
        <v>0</v>
      </c>
      <c r="CE38" s="154">
        <f t="shared" si="25"/>
        <v>0</v>
      </c>
      <c r="CF38" s="154">
        <f t="shared" si="26"/>
        <v>0</v>
      </c>
      <c r="CG38" s="154">
        <f t="shared" si="27"/>
        <v>0</v>
      </c>
      <c r="CH38" s="154">
        <f t="shared" si="28"/>
        <v>0</v>
      </c>
      <c r="CI38" s="154">
        <f t="shared" si="29"/>
        <v>0</v>
      </c>
      <c r="CJ38" s="154">
        <f t="shared" si="30"/>
        <v>0</v>
      </c>
      <c r="CK38" s="154">
        <f t="shared" si="31"/>
        <v>0</v>
      </c>
      <c r="CL38" s="154">
        <f t="shared" si="32"/>
        <v>0</v>
      </c>
      <c r="CM38" s="154">
        <f t="shared" si="33"/>
        <v>0</v>
      </c>
      <c r="CN38" s="154">
        <f t="shared" si="34"/>
        <v>0</v>
      </c>
      <c r="CO38" s="154">
        <f t="shared" si="35"/>
        <v>0</v>
      </c>
      <c r="CP38" s="154">
        <f t="shared" si="36"/>
        <v>0</v>
      </c>
      <c r="CQ38" s="154">
        <f t="shared" si="37"/>
        <v>0</v>
      </c>
      <c r="CR38" s="154">
        <f t="shared" si="38"/>
        <v>0</v>
      </c>
      <c r="CS38" s="154">
        <f t="shared" si="39"/>
        <v>0</v>
      </c>
      <c r="CT38" s="154">
        <f t="shared" si="40"/>
        <v>0</v>
      </c>
      <c r="CU38" s="154">
        <f t="shared" si="41"/>
        <v>0</v>
      </c>
      <c r="CV38" s="154">
        <f t="shared" si="42"/>
        <v>0</v>
      </c>
      <c r="CW38" s="154">
        <f t="shared" si="43"/>
        <v>0</v>
      </c>
      <c r="CX38" s="154">
        <f t="shared" si="44"/>
        <v>0</v>
      </c>
      <c r="CY38" s="154">
        <f t="shared" si="45"/>
        <v>0</v>
      </c>
      <c r="CZ38" s="154">
        <f t="shared" si="46"/>
        <v>0</v>
      </c>
      <c r="DA38" s="154">
        <f t="shared" si="47"/>
        <v>0</v>
      </c>
      <c r="DB38" s="154">
        <f t="shared" si="48"/>
        <v>0</v>
      </c>
      <c r="DC38" s="154">
        <f t="shared" si="49"/>
        <v>0</v>
      </c>
      <c r="DD38" s="154">
        <f t="shared" si="50"/>
        <v>0</v>
      </c>
      <c r="DE38" s="154">
        <f t="shared" si="51"/>
        <v>0</v>
      </c>
      <c r="DF38" s="154">
        <f t="shared" si="52"/>
        <v>0</v>
      </c>
      <c r="DG38" s="154">
        <f t="shared" si="53"/>
        <v>0</v>
      </c>
      <c r="DH38" s="154">
        <f t="shared" si="54"/>
        <v>0</v>
      </c>
      <c r="DI38" s="154">
        <f t="shared" si="55"/>
        <v>0</v>
      </c>
      <c r="DJ38" s="154">
        <f t="shared" si="56"/>
        <v>0</v>
      </c>
      <c r="DK38" s="162" t="str">
        <f t="shared" si="57"/>
        <v>1</v>
      </c>
      <c r="DL38" s="162">
        <f t="shared" ca="1" si="58"/>
        <v>0</v>
      </c>
      <c r="DM38" s="154">
        <f ca="1">IF($K38&lt;&gt;1,IF(ISNUMBER(INDEX(Import.PLE,$K38,DM$16)),IF(INDEX(Import.PLE,$K38,DM$16)&lt;=mediçao,BM38,0),0),PLE!$AA$28*BM38)</f>
        <v>0</v>
      </c>
      <c r="DN38" s="154">
        <f ca="1">IF($K38&lt;&gt;1,IF(ISNUMBER(INDEX(Import.PLE,$K38,DN$16)),IF(INDEX(Import.PLE,$K38,DN$16)&lt;=mediçao,BN38,0),0),PLE!$AA$28*BN38)</f>
        <v>0</v>
      </c>
      <c r="DO38" s="154">
        <f ca="1">IF($K38&lt;&gt;1,IF(ISNUMBER(INDEX(Import.PLE,$K38,DO$16)),IF(INDEX(Import.PLE,$K38,DO$16)&lt;=mediçao,BO38,0),0),PLE!$AA$28*BO38)</f>
        <v>0</v>
      </c>
      <c r="DP38" s="154">
        <f ca="1">IF($K38&lt;&gt;1,IF(ISNUMBER(INDEX(Import.PLE,$K38,DP$16)),IF(INDEX(Import.PLE,$K38,DP$16)&lt;=mediçao,BP38,0),0),PLE!$AA$28*BP38)</f>
        <v>0</v>
      </c>
      <c r="DQ38" s="154">
        <f ca="1">IF($K38&lt;&gt;1,IF(ISNUMBER(INDEX(Import.PLE,$K38,DQ$16)),IF(INDEX(Import.PLE,$K38,DQ$16)&lt;=mediçao,BQ38,0),0),PLE!$AA$28*BQ38)</f>
        <v>0</v>
      </c>
      <c r="DR38" s="154">
        <f ca="1">IF($K38&lt;&gt;1,IF(ISNUMBER(INDEX(Import.PLE,$K38,DR$16)),IF(INDEX(Import.PLE,$K38,DR$16)&lt;=mediçao,BR38,0),0),PLE!$AA$28*BR38)</f>
        <v>0</v>
      </c>
      <c r="DS38" s="154">
        <f ca="1">IF($K38&lt;&gt;1,IF(ISNUMBER(INDEX(Import.PLE,$K38,DS$16)),IF(INDEX(Import.PLE,$K38,DS$16)&lt;=mediçao,BS38,0),0),PLE!$AA$28*BS38)</f>
        <v>0</v>
      </c>
      <c r="DT38" s="154">
        <f ca="1">IF($K38&lt;&gt;1,IF(ISNUMBER(INDEX(Import.PLE,$K38,DT$16)),IF(INDEX(Import.PLE,$K38,DT$16)&lt;=mediçao,BT38,0),0),PLE!$AA$28*BT38)</f>
        <v>0</v>
      </c>
      <c r="DU38" s="154">
        <f ca="1">IF($K38&lt;&gt;1,IF(ISNUMBER(INDEX(Import.PLE,$K38,DU$16)),IF(INDEX(Import.PLE,$K38,DU$16)&lt;=mediçao,BU38,0),0),PLE!$AA$28*BU38)</f>
        <v>0</v>
      </c>
      <c r="DV38" s="154">
        <f ca="1">IF($K38&lt;&gt;1,IF(ISNUMBER(INDEX(Import.PLE,$K38,DV$16)),IF(INDEX(Import.PLE,$K38,DV$16)&lt;=mediçao,BV38,0),0),PLE!$AA$28*BV38)</f>
        <v>0</v>
      </c>
      <c r="DW38" s="154">
        <f ca="1">IF($K38&lt;&gt;1,IF(ISNUMBER(INDEX(Import.PLE,$K38,DW$16)),IF(INDEX(Import.PLE,$K38,DW$16)&lt;=mediçao,BW38,0),0),PLE!$AA$28*BW38)</f>
        <v>0</v>
      </c>
      <c r="DX38" s="154">
        <f ca="1">IF($K38&lt;&gt;1,IF(ISNUMBER(INDEX(Import.PLE,$K38,DX$16)),IF(INDEX(Import.PLE,$K38,DX$16)&lt;=mediçao,BX38,0),0),PLE!$AA$28*BX38)</f>
        <v>0</v>
      </c>
      <c r="DY38" s="154">
        <f ca="1">IF($K38&lt;&gt;1,IF(ISNUMBER(INDEX(Import.PLE,$K38,DY$16)),IF(INDEX(Import.PLE,$K38,DY$16)&lt;=mediçao,BY38,0),0),PLE!$AA$28*BY38)</f>
        <v>0</v>
      </c>
      <c r="DZ38" s="154">
        <f ca="1">IF($K38&lt;&gt;1,IF(ISNUMBER(INDEX(Import.PLE,$K38,DZ$16)),IF(INDEX(Import.PLE,$K38,DZ$16)&lt;=mediçao,BZ38,0),0),PLE!$AA$28*BZ38)</f>
        <v>0</v>
      </c>
      <c r="EA38" s="154">
        <f ca="1">IF($K38&lt;&gt;1,IF(ISNUMBER(INDEX(Import.PLE,$K38,EA$16)),IF(INDEX(Import.PLE,$K38,EA$16)&lt;=mediçao,CA38,0),0),PLE!$AA$28*CA38)</f>
        <v>0</v>
      </c>
      <c r="EB38" s="154">
        <f ca="1">IF($K38&lt;&gt;1,IF(ISNUMBER(INDEX(Import.PLE,$K38,EB$16)),IF(INDEX(Import.PLE,$K38,EB$16)&lt;=mediçao,CB38,0),0),PLE!$AA$28*CB38)</f>
        <v>0</v>
      </c>
      <c r="EC38" s="154">
        <f ca="1">IF($K38&lt;&gt;1,IF(ISNUMBER(INDEX(Import.PLE,$K38,EC$16)),IF(INDEX(Import.PLE,$K38,EC$16)&lt;=mediçao,CC38,0),0),PLE!$AA$28*CC38)</f>
        <v>0</v>
      </c>
      <c r="ED38" s="154">
        <f ca="1">IF($K38&lt;&gt;1,IF(ISNUMBER(INDEX(Import.PLE,$K38,ED$16)),IF(INDEX(Import.PLE,$K38,ED$16)&lt;=mediçao,CD38,0),0),PLE!$AA$28*CD38)</f>
        <v>0</v>
      </c>
      <c r="EE38" s="154">
        <f ca="1">IF($K38&lt;&gt;1,IF(ISNUMBER(INDEX(Import.PLE,$K38,EE$16)),IF(INDEX(Import.PLE,$K38,EE$16)&lt;=mediçao,CE38,0),0),PLE!$AA$28*CE38)</f>
        <v>0</v>
      </c>
      <c r="EF38" s="154">
        <f ca="1">IF($K38&lt;&gt;1,IF(ISNUMBER(INDEX(Import.PLE,$K38,EF$16)),IF(INDEX(Import.PLE,$K38,EF$16)&lt;=mediçao,CF38,0),0),PLE!$AA$28*CF38)</f>
        <v>0</v>
      </c>
      <c r="EG38" s="154">
        <f ca="1">IF($K38&lt;&gt;1,IF(ISNUMBER(INDEX(Import.PLE,$K38,EG$16)),IF(INDEX(Import.PLE,$K38,EG$16)&lt;=mediçao,CG38,0),0),PLE!$AA$28*CG38)</f>
        <v>0</v>
      </c>
      <c r="EH38" s="154">
        <f ca="1">IF($K38&lt;&gt;1,IF(ISNUMBER(INDEX(Import.PLE,$K38,EH$16)),IF(INDEX(Import.PLE,$K38,EH$16)&lt;=mediçao,CH38,0),0),PLE!$AA$28*CH38)</f>
        <v>0</v>
      </c>
      <c r="EI38" s="154">
        <f ca="1">IF($K38&lt;&gt;1,IF(ISNUMBER(INDEX(Import.PLE,$K38,EI$16)),IF(INDEX(Import.PLE,$K38,EI$16)&lt;=mediçao,CI38,0),0),PLE!$AA$28*CI38)</f>
        <v>0</v>
      </c>
      <c r="EJ38" s="154">
        <f ca="1">IF($K38&lt;&gt;1,IF(ISNUMBER(INDEX(Import.PLE,$K38,EJ$16)),IF(INDEX(Import.PLE,$K38,EJ$16)&lt;=mediçao,CJ38,0),0),PLE!$AA$28*CJ38)</f>
        <v>0</v>
      </c>
      <c r="EK38" s="154">
        <f ca="1">IF($K38&lt;&gt;1,IF(ISNUMBER(INDEX(Import.PLE,$K38,EK$16)),IF(INDEX(Import.PLE,$K38,EK$16)&lt;=mediçao,CK38,0),0),PLE!$AA$28*CK38)</f>
        <v>0</v>
      </c>
      <c r="EL38" s="154">
        <f ca="1">IF($K38&lt;&gt;1,IF(ISNUMBER(INDEX(Import.PLE,$K38,EL$16)),IF(INDEX(Import.PLE,$K38,EL$16)&lt;=mediçao,CL38,0),0),PLE!$AA$28*CL38)</f>
        <v>0</v>
      </c>
      <c r="EM38" s="154">
        <f ca="1">IF($K38&lt;&gt;1,IF(ISNUMBER(INDEX(Import.PLE,$K38,EM$16)),IF(INDEX(Import.PLE,$K38,EM$16)&lt;=mediçao,CM38,0),0),PLE!$AA$28*CM38)</f>
        <v>0</v>
      </c>
      <c r="EN38" s="154">
        <f ca="1">IF($K38&lt;&gt;1,IF(ISNUMBER(INDEX(Import.PLE,$K38,EN$16)),IF(INDEX(Import.PLE,$K38,EN$16)&lt;=mediçao,CN38,0),0),PLE!$AA$28*CN38)</f>
        <v>0</v>
      </c>
      <c r="EO38" s="154">
        <f ca="1">IF($K38&lt;&gt;1,IF(ISNUMBER(INDEX(Import.PLE,$K38,EO$16)),IF(INDEX(Import.PLE,$K38,EO$16)&lt;=mediçao,CO38,0),0),PLE!$AA$28*CO38)</f>
        <v>0</v>
      </c>
      <c r="EP38" s="154">
        <f ca="1">IF($K38&lt;&gt;1,IF(ISNUMBER(INDEX(Import.PLE,$K38,EP$16)),IF(INDEX(Import.PLE,$K38,EP$16)&lt;=mediçao,CP38,0),0),PLE!$AA$28*CP38)</f>
        <v>0</v>
      </c>
      <c r="EQ38" s="154">
        <f ca="1">IF($K38&lt;&gt;1,IF(ISNUMBER(INDEX(Import.PLE,$K38,EQ$16)),IF(INDEX(Import.PLE,$K38,EQ$16)&lt;=mediçao,CQ38,0),0),PLE!$AA$28*CQ38)</f>
        <v>0</v>
      </c>
      <c r="ER38" s="154">
        <f ca="1">IF($K38&lt;&gt;1,IF(ISNUMBER(INDEX(Import.PLE,$K38,ER$16)),IF(INDEX(Import.PLE,$K38,ER$16)&lt;=mediçao,CR38,0),0),PLE!$AA$28*CR38)</f>
        <v>0</v>
      </c>
      <c r="ES38" s="154">
        <f ca="1">IF($K38&lt;&gt;1,IF(ISNUMBER(INDEX(Import.PLE,$K38,ES$16)),IF(INDEX(Import.PLE,$K38,ES$16)&lt;=mediçao,CS38,0),0),PLE!$AA$28*CS38)</f>
        <v>0</v>
      </c>
      <c r="ET38" s="154">
        <f ca="1">IF($K38&lt;&gt;1,IF(ISNUMBER(INDEX(Import.PLE,$K38,ET$16)),IF(INDEX(Import.PLE,$K38,ET$16)&lt;=mediçao,CT38,0),0),PLE!$AA$28*CT38)</f>
        <v>0</v>
      </c>
      <c r="EU38" s="154">
        <f ca="1">IF($K38&lt;&gt;1,IF(ISNUMBER(INDEX(Import.PLE,$K38,EU$16)),IF(INDEX(Import.PLE,$K38,EU$16)&lt;=mediçao,CU38,0),0),PLE!$AA$28*CU38)</f>
        <v>0</v>
      </c>
      <c r="EV38" s="154">
        <f ca="1">IF($K38&lt;&gt;1,IF(ISNUMBER(INDEX(Import.PLE,$K38,EV$16)),IF(INDEX(Import.PLE,$K38,EV$16)&lt;=mediçao,CV38,0),0),PLE!$AA$28*CV38)</f>
        <v>0</v>
      </c>
      <c r="EW38" s="154">
        <f ca="1">IF($K38&lt;&gt;1,IF(ISNUMBER(INDEX(Import.PLE,$K38,EW$16)),IF(INDEX(Import.PLE,$K38,EW$16)&lt;=mediçao,CW38,0),0),PLE!$AA$28*CW38)</f>
        <v>0</v>
      </c>
      <c r="EX38" s="154">
        <f ca="1">IF($K38&lt;&gt;1,IF(ISNUMBER(INDEX(Import.PLE,$K38,EX$16)),IF(INDEX(Import.PLE,$K38,EX$16)&lt;=mediçao,CX38,0),0),PLE!$AA$28*CX38)</f>
        <v>0</v>
      </c>
      <c r="EY38" s="154">
        <f ca="1">IF($K38&lt;&gt;1,IF(ISNUMBER(INDEX(Import.PLE,$K38,EY$16)),IF(INDEX(Import.PLE,$K38,EY$16)&lt;=mediçao,CY38,0),0),PLE!$AA$28*CY38)</f>
        <v>0</v>
      </c>
      <c r="EZ38" s="154">
        <f ca="1">IF($K38&lt;&gt;1,IF(ISNUMBER(INDEX(Import.PLE,$K38,EZ$16)),IF(INDEX(Import.PLE,$K38,EZ$16)&lt;=mediçao,CZ38,0),0),PLE!$AA$28*CZ38)</f>
        <v>0</v>
      </c>
      <c r="FA38" s="154">
        <f ca="1">IF($K38&lt;&gt;1,IF(ISNUMBER(INDEX(Import.PLE,$K38,FA$16)),IF(INDEX(Import.PLE,$K38,FA$16)&lt;=mediçao,DA38,0),0),PLE!$AA$28*DA38)</f>
        <v>0</v>
      </c>
      <c r="FB38" s="154">
        <f ca="1">IF($K38&lt;&gt;1,IF(ISNUMBER(INDEX(Import.PLE,$K38,FB$16)),IF(INDEX(Import.PLE,$K38,FB$16)&lt;=mediçao,DB38,0),0),PLE!$AA$28*DB38)</f>
        <v>0</v>
      </c>
      <c r="FC38" s="154">
        <f ca="1">IF($K38&lt;&gt;1,IF(ISNUMBER(INDEX(Import.PLE,$K38,FC$16)),IF(INDEX(Import.PLE,$K38,FC$16)&lt;=mediçao,DC38,0),0),PLE!$AA$28*DC38)</f>
        <v>0</v>
      </c>
      <c r="FD38" s="154">
        <f ca="1">IF($K38&lt;&gt;1,IF(ISNUMBER(INDEX(Import.PLE,$K38,FD$16)),IF(INDEX(Import.PLE,$K38,FD$16)&lt;=mediçao,DD38,0),0),PLE!$AA$28*DD38)</f>
        <v>0</v>
      </c>
      <c r="FE38" s="154">
        <f ca="1">IF($K38&lt;&gt;1,IF(ISNUMBER(INDEX(Import.PLE,$K38,FE$16)),IF(INDEX(Import.PLE,$K38,FE$16)&lt;=mediçao,DE38,0),0),PLE!$AA$28*DE38)</f>
        <v>0</v>
      </c>
      <c r="FF38" s="154">
        <f ca="1">IF($K38&lt;&gt;1,IF(ISNUMBER(INDEX(Import.PLE,$K38,FF$16)),IF(INDEX(Import.PLE,$K38,FF$16)&lt;=mediçao,DF38,0),0),PLE!$AA$28*DF38)</f>
        <v>0</v>
      </c>
      <c r="FG38" s="154">
        <f ca="1">IF($K38&lt;&gt;1,IF(ISNUMBER(INDEX(Import.PLE,$K38,FG$16)),IF(INDEX(Import.PLE,$K38,FG$16)&lt;=mediçao,DG38,0),0),PLE!$AA$28*DG38)</f>
        <v>0</v>
      </c>
      <c r="FH38" s="154">
        <f ca="1">IF($K38&lt;&gt;1,IF(ISNUMBER(INDEX(Import.PLE,$K38,FH$16)),IF(INDEX(Import.PLE,$K38,FH$16)&lt;=mediçao,DH38,0),0),PLE!$AA$28*DH38)</f>
        <v>0</v>
      </c>
      <c r="FI38" s="154">
        <f ca="1">IF($K38&lt;&gt;1,IF(ISNUMBER(INDEX(Import.PLE,$K38,FI$16)),IF(INDEX(Import.PLE,$K38,FI$16)&lt;=mediçao,DI38,0),0),PLE!$AA$28*DI38)</f>
        <v>0</v>
      </c>
      <c r="FJ38" s="154">
        <f ca="1">IF($K38&lt;&gt;1,IF(ISNUMBER(INDEX(Import.PLE,$K38,FJ$16)),IF(INDEX(Import.PLE,$K38,FJ$16)&lt;=mediçao,DJ38,0),0),PLE!$AA$28*DJ38)</f>
        <v>0</v>
      </c>
    </row>
    <row r="39" spans="2:166" s="113" customFormat="1" ht="30.6" x14ac:dyDescent="0.3">
      <c r="B39" s="153">
        <f t="shared" ca="1" si="3"/>
        <v>22</v>
      </c>
      <c r="C39" s="108" t="str">
        <f t="shared" si="4"/>
        <v>Serviço</v>
      </c>
      <c r="D39" s="177" t="s">
        <v>182</v>
      </c>
      <c r="E39" s="178" t="s">
        <v>199</v>
      </c>
      <c r="F39" s="176" t="s">
        <v>223</v>
      </c>
      <c r="G39" s="216">
        <f t="shared" si="5"/>
        <v>6624</v>
      </c>
      <c r="H39" s="217">
        <f t="shared" si="6"/>
        <v>3.12</v>
      </c>
      <c r="I39" s="218">
        <v>20666.88</v>
      </c>
      <c r="J39" s="111"/>
      <c r="K39" s="209">
        <f>deactivatedados.form1</f>
        <v>9</v>
      </c>
      <c r="L39" s="225" t="s">
        <v>245</v>
      </c>
      <c r="M39" s="112"/>
      <c r="N39" s="223">
        <v>2520</v>
      </c>
      <c r="O39" s="223">
        <v>2520</v>
      </c>
      <c r="P39" s="223">
        <v>1584</v>
      </c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223"/>
      <c r="BB39" s="223"/>
      <c r="BC39" s="223"/>
      <c r="BD39" s="223"/>
      <c r="BE39" s="223"/>
      <c r="BF39" s="223"/>
      <c r="BG39" s="223"/>
      <c r="BH39" s="223"/>
      <c r="BI39" s="223"/>
      <c r="BJ39" s="223"/>
      <c r="BK39" s="223"/>
      <c r="BM39" s="154">
        <f t="shared" ca="1" si="7"/>
        <v>7862.4000000000005</v>
      </c>
      <c r="BN39" s="154">
        <f t="shared" ca="1" si="8"/>
        <v>7862.4000000000005</v>
      </c>
      <c r="BO39" s="154">
        <f t="shared" ca="1" si="9"/>
        <v>4942.08</v>
      </c>
      <c r="BP39" s="154">
        <f t="shared" si="10"/>
        <v>0</v>
      </c>
      <c r="BQ39" s="154">
        <f t="shared" si="11"/>
        <v>0</v>
      </c>
      <c r="BR39" s="154">
        <f t="shared" si="12"/>
        <v>0</v>
      </c>
      <c r="BS39" s="154">
        <f t="shared" si="13"/>
        <v>0</v>
      </c>
      <c r="BT39" s="154">
        <f t="shared" si="14"/>
        <v>0</v>
      </c>
      <c r="BU39" s="154">
        <f t="shared" si="15"/>
        <v>0</v>
      </c>
      <c r="BV39" s="154">
        <f t="shared" si="16"/>
        <v>0</v>
      </c>
      <c r="BW39" s="154">
        <f t="shared" si="17"/>
        <v>0</v>
      </c>
      <c r="BX39" s="154">
        <f t="shared" si="18"/>
        <v>0</v>
      </c>
      <c r="BY39" s="154">
        <f t="shared" si="19"/>
        <v>0</v>
      </c>
      <c r="BZ39" s="154">
        <f t="shared" si="20"/>
        <v>0</v>
      </c>
      <c r="CA39" s="154">
        <f t="shared" si="21"/>
        <v>0</v>
      </c>
      <c r="CB39" s="154">
        <f t="shared" si="22"/>
        <v>0</v>
      </c>
      <c r="CC39" s="154">
        <f t="shared" si="23"/>
        <v>0</v>
      </c>
      <c r="CD39" s="154">
        <f t="shared" si="24"/>
        <v>0</v>
      </c>
      <c r="CE39" s="154">
        <f t="shared" si="25"/>
        <v>0</v>
      </c>
      <c r="CF39" s="154">
        <f t="shared" si="26"/>
        <v>0</v>
      </c>
      <c r="CG39" s="154">
        <f t="shared" si="27"/>
        <v>0</v>
      </c>
      <c r="CH39" s="154">
        <f t="shared" si="28"/>
        <v>0</v>
      </c>
      <c r="CI39" s="154">
        <f t="shared" si="29"/>
        <v>0</v>
      </c>
      <c r="CJ39" s="154">
        <f t="shared" si="30"/>
        <v>0</v>
      </c>
      <c r="CK39" s="154">
        <f t="shared" si="31"/>
        <v>0</v>
      </c>
      <c r="CL39" s="154">
        <f t="shared" si="32"/>
        <v>0</v>
      </c>
      <c r="CM39" s="154">
        <f t="shared" si="33"/>
        <v>0</v>
      </c>
      <c r="CN39" s="154">
        <f t="shared" si="34"/>
        <v>0</v>
      </c>
      <c r="CO39" s="154">
        <f t="shared" si="35"/>
        <v>0</v>
      </c>
      <c r="CP39" s="154">
        <f t="shared" si="36"/>
        <v>0</v>
      </c>
      <c r="CQ39" s="154">
        <f t="shared" si="37"/>
        <v>0</v>
      </c>
      <c r="CR39" s="154">
        <f t="shared" si="38"/>
        <v>0</v>
      </c>
      <c r="CS39" s="154">
        <f t="shared" si="39"/>
        <v>0</v>
      </c>
      <c r="CT39" s="154">
        <f t="shared" si="40"/>
        <v>0</v>
      </c>
      <c r="CU39" s="154">
        <f t="shared" si="41"/>
        <v>0</v>
      </c>
      <c r="CV39" s="154">
        <f t="shared" si="42"/>
        <v>0</v>
      </c>
      <c r="CW39" s="154">
        <f t="shared" si="43"/>
        <v>0</v>
      </c>
      <c r="CX39" s="154">
        <f t="shared" si="44"/>
        <v>0</v>
      </c>
      <c r="CY39" s="154">
        <f t="shared" si="45"/>
        <v>0</v>
      </c>
      <c r="CZ39" s="154">
        <f t="shared" si="46"/>
        <v>0</v>
      </c>
      <c r="DA39" s="154">
        <f t="shared" si="47"/>
        <v>0</v>
      </c>
      <c r="DB39" s="154">
        <f t="shared" si="48"/>
        <v>0</v>
      </c>
      <c r="DC39" s="154">
        <f t="shared" si="49"/>
        <v>0</v>
      </c>
      <c r="DD39" s="154">
        <f t="shared" si="50"/>
        <v>0</v>
      </c>
      <c r="DE39" s="154">
        <f t="shared" si="51"/>
        <v>0</v>
      </c>
      <c r="DF39" s="154">
        <f t="shared" si="52"/>
        <v>0</v>
      </c>
      <c r="DG39" s="154">
        <f t="shared" si="53"/>
        <v>0</v>
      </c>
      <c r="DH39" s="154">
        <f t="shared" si="54"/>
        <v>0</v>
      </c>
      <c r="DI39" s="154">
        <f t="shared" si="55"/>
        <v>0</v>
      </c>
      <c r="DJ39" s="154">
        <f t="shared" si="56"/>
        <v>0</v>
      </c>
      <c r="DK39" s="162" t="str">
        <f t="shared" si="57"/>
        <v>1</v>
      </c>
      <c r="DL39" s="162">
        <f t="shared" ca="1" si="58"/>
        <v>0</v>
      </c>
      <c r="DM39" s="154">
        <f ca="1">IF($K39&lt;&gt;1,IF(ISNUMBER(INDEX(Import.PLE,$K39,DM$16)),IF(INDEX(Import.PLE,$K39,DM$16)&lt;=mediçao,BM39,0),0),PLE!$AA$28*BM39)</f>
        <v>0</v>
      </c>
      <c r="DN39" s="154">
        <f ca="1">IF($K39&lt;&gt;1,IF(ISNUMBER(INDEX(Import.PLE,$K39,DN$16)),IF(INDEX(Import.PLE,$K39,DN$16)&lt;=mediçao,BN39,0),0),PLE!$AA$28*BN39)</f>
        <v>0</v>
      </c>
      <c r="DO39" s="154">
        <f ca="1">IF($K39&lt;&gt;1,IF(ISNUMBER(INDEX(Import.PLE,$K39,DO$16)),IF(INDEX(Import.PLE,$K39,DO$16)&lt;=mediçao,BO39,0),0),PLE!$AA$28*BO39)</f>
        <v>0</v>
      </c>
      <c r="DP39" s="154">
        <f ca="1">IF($K39&lt;&gt;1,IF(ISNUMBER(INDEX(Import.PLE,$K39,DP$16)),IF(INDEX(Import.PLE,$K39,DP$16)&lt;=mediçao,BP39,0),0),PLE!$AA$28*BP39)</f>
        <v>0</v>
      </c>
      <c r="DQ39" s="154">
        <f ca="1">IF($K39&lt;&gt;1,IF(ISNUMBER(INDEX(Import.PLE,$K39,DQ$16)),IF(INDEX(Import.PLE,$K39,DQ$16)&lt;=mediçao,BQ39,0),0),PLE!$AA$28*BQ39)</f>
        <v>0</v>
      </c>
      <c r="DR39" s="154">
        <f ca="1">IF($K39&lt;&gt;1,IF(ISNUMBER(INDEX(Import.PLE,$K39,DR$16)),IF(INDEX(Import.PLE,$K39,DR$16)&lt;=mediçao,BR39,0),0),PLE!$AA$28*BR39)</f>
        <v>0</v>
      </c>
      <c r="DS39" s="154">
        <f ca="1">IF($K39&lt;&gt;1,IF(ISNUMBER(INDEX(Import.PLE,$K39,DS$16)),IF(INDEX(Import.PLE,$K39,DS$16)&lt;=mediçao,BS39,0),0),PLE!$AA$28*BS39)</f>
        <v>0</v>
      </c>
      <c r="DT39" s="154">
        <f ca="1">IF($K39&lt;&gt;1,IF(ISNUMBER(INDEX(Import.PLE,$K39,DT$16)),IF(INDEX(Import.PLE,$K39,DT$16)&lt;=mediçao,BT39,0),0),PLE!$AA$28*BT39)</f>
        <v>0</v>
      </c>
      <c r="DU39" s="154">
        <f ca="1">IF($K39&lt;&gt;1,IF(ISNUMBER(INDEX(Import.PLE,$K39,DU$16)),IF(INDEX(Import.PLE,$K39,DU$16)&lt;=mediçao,BU39,0),0),PLE!$AA$28*BU39)</f>
        <v>0</v>
      </c>
      <c r="DV39" s="154">
        <f ca="1">IF($K39&lt;&gt;1,IF(ISNUMBER(INDEX(Import.PLE,$K39,DV$16)),IF(INDEX(Import.PLE,$K39,DV$16)&lt;=mediçao,BV39,0),0),PLE!$AA$28*BV39)</f>
        <v>0</v>
      </c>
      <c r="DW39" s="154">
        <f ca="1">IF($K39&lt;&gt;1,IF(ISNUMBER(INDEX(Import.PLE,$K39,DW$16)),IF(INDEX(Import.PLE,$K39,DW$16)&lt;=mediçao,BW39,0),0),PLE!$AA$28*BW39)</f>
        <v>0</v>
      </c>
      <c r="DX39" s="154">
        <f ca="1">IF($K39&lt;&gt;1,IF(ISNUMBER(INDEX(Import.PLE,$K39,DX$16)),IF(INDEX(Import.PLE,$K39,DX$16)&lt;=mediçao,BX39,0),0),PLE!$AA$28*BX39)</f>
        <v>0</v>
      </c>
      <c r="DY39" s="154">
        <f ca="1">IF($K39&lt;&gt;1,IF(ISNUMBER(INDEX(Import.PLE,$K39,DY$16)),IF(INDEX(Import.PLE,$K39,DY$16)&lt;=mediçao,BY39,0),0),PLE!$AA$28*BY39)</f>
        <v>0</v>
      </c>
      <c r="DZ39" s="154">
        <f ca="1">IF($K39&lt;&gt;1,IF(ISNUMBER(INDEX(Import.PLE,$K39,DZ$16)),IF(INDEX(Import.PLE,$K39,DZ$16)&lt;=mediçao,BZ39,0),0),PLE!$AA$28*BZ39)</f>
        <v>0</v>
      </c>
      <c r="EA39" s="154">
        <f ca="1">IF($K39&lt;&gt;1,IF(ISNUMBER(INDEX(Import.PLE,$K39,EA$16)),IF(INDEX(Import.PLE,$K39,EA$16)&lt;=mediçao,CA39,0),0),PLE!$AA$28*CA39)</f>
        <v>0</v>
      </c>
      <c r="EB39" s="154">
        <f ca="1">IF($K39&lt;&gt;1,IF(ISNUMBER(INDEX(Import.PLE,$K39,EB$16)),IF(INDEX(Import.PLE,$K39,EB$16)&lt;=mediçao,CB39,0),0),PLE!$AA$28*CB39)</f>
        <v>0</v>
      </c>
      <c r="EC39" s="154">
        <f ca="1">IF($K39&lt;&gt;1,IF(ISNUMBER(INDEX(Import.PLE,$K39,EC$16)),IF(INDEX(Import.PLE,$K39,EC$16)&lt;=mediçao,CC39,0),0),PLE!$AA$28*CC39)</f>
        <v>0</v>
      </c>
      <c r="ED39" s="154">
        <f ca="1">IF($K39&lt;&gt;1,IF(ISNUMBER(INDEX(Import.PLE,$K39,ED$16)),IF(INDEX(Import.PLE,$K39,ED$16)&lt;=mediçao,CD39,0),0),PLE!$AA$28*CD39)</f>
        <v>0</v>
      </c>
      <c r="EE39" s="154">
        <f ca="1">IF($K39&lt;&gt;1,IF(ISNUMBER(INDEX(Import.PLE,$K39,EE$16)),IF(INDEX(Import.PLE,$K39,EE$16)&lt;=mediçao,CE39,0),0),PLE!$AA$28*CE39)</f>
        <v>0</v>
      </c>
      <c r="EF39" s="154">
        <f ca="1">IF($K39&lt;&gt;1,IF(ISNUMBER(INDEX(Import.PLE,$K39,EF$16)),IF(INDEX(Import.PLE,$K39,EF$16)&lt;=mediçao,CF39,0),0),PLE!$AA$28*CF39)</f>
        <v>0</v>
      </c>
      <c r="EG39" s="154">
        <f ca="1">IF($K39&lt;&gt;1,IF(ISNUMBER(INDEX(Import.PLE,$K39,EG$16)),IF(INDEX(Import.PLE,$K39,EG$16)&lt;=mediçao,CG39,0),0),PLE!$AA$28*CG39)</f>
        <v>0</v>
      </c>
      <c r="EH39" s="154">
        <f ca="1">IF($K39&lt;&gt;1,IF(ISNUMBER(INDEX(Import.PLE,$K39,EH$16)),IF(INDEX(Import.PLE,$K39,EH$16)&lt;=mediçao,CH39,0),0),PLE!$AA$28*CH39)</f>
        <v>0</v>
      </c>
      <c r="EI39" s="154">
        <f ca="1">IF($K39&lt;&gt;1,IF(ISNUMBER(INDEX(Import.PLE,$K39,EI$16)),IF(INDEX(Import.PLE,$K39,EI$16)&lt;=mediçao,CI39,0),0),PLE!$AA$28*CI39)</f>
        <v>0</v>
      </c>
      <c r="EJ39" s="154">
        <f ca="1">IF($K39&lt;&gt;1,IF(ISNUMBER(INDEX(Import.PLE,$K39,EJ$16)),IF(INDEX(Import.PLE,$K39,EJ$16)&lt;=mediçao,CJ39,0),0),PLE!$AA$28*CJ39)</f>
        <v>0</v>
      </c>
      <c r="EK39" s="154">
        <f ca="1">IF($K39&lt;&gt;1,IF(ISNUMBER(INDEX(Import.PLE,$K39,EK$16)),IF(INDEX(Import.PLE,$K39,EK$16)&lt;=mediçao,CK39,0),0),PLE!$AA$28*CK39)</f>
        <v>0</v>
      </c>
      <c r="EL39" s="154">
        <f ca="1">IF($K39&lt;&gt;1,IF(ISNUMBER(INDEX(Import.PLE,$K39,EL$16)),IF(INDEX(Import.PLE,$K39,EL$16)&lt;=mediçao,CL39,0),0),PLE!$AA$28*CL39)</f>
        <v>0</v>
      </c>
      <c r="EM39" s="154">
        <f ca="1">IF($K39&lt;&gt;1,IF(ISNUMBER(INDEX(Import.PLE,$K39,EM$16)),IF(INDEX(Import.PLE,$K39,EM$16)&lt;=mediçao,CM39,0),0),PLE!$AA$28*CM39)</f>
        <v>0</v>
      </c>
      <c r="EN39" s="154">
        <f ca="1">IF($K39&lt;&gt;1,IF(ISNUMBER(INDEX(Import.PLE,$K39,EN$16)),IF(INDEX(Import.PLE,$K39,EN$16)&lt;=mediçao,CN39,0),0),PLE!$AA$28*CN39)</f>
        <v>0</v>
      </c>
      <c r="EO39" s="154">
        <f ca="1">IF($K39&lt;&gt;1,IF(ISNUMBER(INDEX(Import.PLE,$K39,EO$16)),IF(INDEX(Import.PLE,$K39,EO$16)&lt;=mediçao,CO39,0),0),PLE!$AA$28*CO39)</f>
        <v>0</v>
      </c>
      <c r="EP39" s="154">
        <f ca="1">IF($K39&lt;&gt;1,IF(ISNUMBER(INDEX(Import.PLE,$K39,EP$16)),IF(INDEX(Import.PLE,$K39,EP$16)&lt;=mediçao,CP39,0),0),PLE!$AA$28*CP39)</f>
        <v>0</v>
      </c>
      <c r="EQ39" s="154">
        <f ca="1">IF($K39&lt;&gt;1,IF(ISNUMBER(INDEX(Import.PLE,$K39,EQ$16)),IF(INDEX(Import.PLE,$K39,EQ$16)&lt;=mediçao,CQ39,0),0),PLE!$AA$28*CQ39)</f>
        <v>0</v>
      </c>
      <c r="ER39" s="154">
        <f ca="1">IF($K39&lt;&gt;1,IF(ISNUMBER(INDEX(Import.PLE,$K39,ER$16)),IF(INDEX(Import.PLE,$K39,ER$16)&lt;=mediçao,CR39,0),0),PLE!$AA$28*CR39)</f>
        <v>0</v>
      </c>
      <c r="ES39" s="154">
        <f ca="1">IF($K39&lt;&gt;1,IF(ISNUMBER(INDEX(Import.PLE,$K39,ES$16)),IF(INDEX(Import.PLE,$K39,ES$16)&lt;=mediçao,CS39,0),0),PLE!$AA$28*CS39)</f>
        <v>0</v>
      </c>
      <c r="ET39" s="154">
        <f ca="1">IF($K39&lt;&gt;1,IF(ISNUMBER(INDEX(Import.PLE,$K39,ET$16)),IF(INDEX(Import.PLE,$K39,ET$16)&lt;=mediçao,CT39,0),0),PLE!$AA$28*CT39)</f>
        <v>0</v>
      </c>
      <c r="EU39" s="154">
        <f ca="1">IF($K39&lt;&gt;1,IF(ISNUMBER(INDEX(Import.PLE,$K39,EU$16)),IF(INDEX(Import.PLE,$K39,EU$16)&lt;=mediçao,CU39,0),0),PLE!$AA$28*CU39)</f>
        <v>0</v>
      </c>
      <c r="EV39" s="154">
        <f ca="1">IF($K39&lt;&gt;1,IF(ISNUMBER(INDEX(Import.PLE,$K39,EV$16)),IF(INDEX(Import.PLE,$K39,EV$16)&lt;=mediçao,CV39,0),0),PLE!$AA$28*CV39)</f>
        <v>0</v>
      </c>
      <c r="EW39" s="154">
        <f ca="1">IF($K39&lt;&gt;1,IF(ISNUMBER(INDEX(Import.PLE,$K39,EW$16)),IF(INDEX(Import.PLE,$K39,EW$16)&lt;=mediçao,CW39,0),0),PLE!$AA$28*CW39)</f>
        <v>0</v>
      </c>
      <c r="EX39" s="154">
        <f ca="1">IF($K39&lt;&gt;1,IF(ISNUMBER(INDEX(Import.PLE,$K39,EX$16)),IF(INDEX(Import.PLE,$K39,EX$16)&lt;=mediçao,CX39,0),0),PLE!$AA$28*CX39)</f>
        <v>0</v>
      </c>
      <c r="EY39" s="154">
        <f ca="1">IF($K39&lt;&gt;1,IF(ISNUMBER(INDEX(Import.PLE,$K39,EY$16)),IF(INDEX(Import.PLE,$K39,EY$16)&lt;=mediçao,CY39,0),0),PLE!$AA$28*CY39)</f>
        <v>0</v>
      </c>
      <c r="EZ39" s="154">
        <f ca="1">IF($K39&lt;&gt;1,IF(ISNUMBER(INDEX(Import.PLE,$K39,EZ$16)),IF(INDEX(Import.PLE,$K39,EZ$16)&lt;=mediçao,CZ39,0),0),PLE!$AA$28*CZ39)</f>
        <v>0</v>
      </c>
      <c r="FA39" s="154">
        <f ca="1">IF($K39&lt;&gt;1,IF(ISNUMBER(INDEX(Import.PLE,$K39,FA$16)),IF(INDEX(Import.PLE,$K39,FA$16)&lt;=mediçao,DA39,0),0),PLE!$AA$28*DA39)</f>
        <v>0</v>
      </c>
      <c r="FB39" s="154">
        <f ca="1">IF($K39&lt;&gt;1,IF(ISNUMBER(INDEX(Import.PLE,$K39,FB$16)),IF(INDEX(Import.PLE,$K39,FB$16)&lt;=mediçao,DB39,0),0),PLE!$AA$28*DB39)</f>
        <v>0</v>
      </c>
      <c r="FC39" s="154">
        <f ca="1">IF($K39&lt;&gt;1,IF(ISNUMBER(INDEX(Import.PLE,$K39,FC$16)),IF(INDEX(Import.PLE,$K39,FC$16)&lt;=mediçao,DC39,0),0),PLE!$AA$28*DC39)</f>
        <v>0</v>
      </c>
      <c r="FD39" s="154">
        <f ca="1">IF($K39&lt;&gt;1,IF(ISNUMBER(INDEX(Import.PLE,$K39,FD$16)),IF(INDEX(Import.PLE,$K39,FD$16)&lt;=mediçao,DD39,0),0),PLE!$AA$28*DD39)</f>
        <v>0</v>
      </c>
      <c r="FE39" s="154">
        <f ca="1">IF($K39&lt;&gt;1,IF(ISNUMBER(INDEX(Import.PLE,$K39,FE$16)),IF(INDEX(Import.PLE,$K39,FE$16)&lt;=mediçao,DE39,0),0),PLE!$AA$28*DE39)</f>
        <v>0</v>
      </c>
      <c r="FF39" s="154">
        <f ca="1">IF($K39&lt;&gt;1,IF(ISNUMBER(INDEX(Import.PLE,$K39,FF$16)),IF(INDEX(Import.PLE,$K39,FF$16)&lt;=mediçao,DF39,0),0),PLE!$AA$28*DF39)</f>
        <v>0</v>
      </c>
      <c r="FG39" s="154">
        <f ca="1">IF($K39&lt;&gt;1,IF(ISNUMBER(INDEX(Import.PLE,$K39,FG$16)),IF(INDEX(Import.PLE,$K39,FG$16)&lt;=mediçao,DG39,0),0),PLE!$AA$28*DG39)</f>
        <v>0</v>
      </c>
      <c r="FH39" s="154">
        <f ca="1">IF($K39&lt;&gt;1,IF(ISNUMBER(INDEX(Import.PLE,$K39,FH$16)),IF(INDEX(Import.PLE,$K39,FH$16)&lt;=mediçao,DH39,0),0),PLE!$AA$28*DH39)</f>
        <v>0</v>
      </c>
      <c r="FI39" s="154">
        <f ca="1">IF($K39&lt;&gt;1,IF(ISNUMBER(INDEX(Import.PLE,$K39,FI$16)),IF(INDEX(Import.PLE,$K39,FI$16)&lt;=mediçao,DI39,0),0),PLE!$AA$28*DI39)</f>
        <v>0</v>
      </c>
      <c r="FJ39" s="154">
        <f ca="1">IF($K39&lt;&gt;1,IF(ISNUMBER(INDEX(Import.PLE,$K39,FJ$16)),IF(INDEX(Import.PLE,$K39,FJ$16)&lt;=mediçao,DJ39,0),0),PLE!$AA$28*DJ39)</f>
        <v>0</v>
      </c>
    </row>
    <row r="40" spans="2:166" s="113" customFormat="1" ht="30.6" x14ac:dyDescent="0.3">
      <c r="B40" s="153">
        <f t="shared" ca="1" si="3"/>
        <v>23</v>
      </c>
      <c r="C40" s="108" t="str">
        <f t="shared" si="4"/>
        <v>Serviço</v>
      </c>
      <c r="D40" s="177" t="s">
        <v>183</v>
      </c>
      <c r="E40" s="178" t="s">
        <v>200</v>
      </c>
      <c r="F40" s="176" t="s">
        <v>223</v>
      </c>
      <c r="G40" s="216">
        <f t="shared" si="5"/>
        <v>2581.15</v>
      </c>
      <c r="H40" s="217">
        <f t="shared" si="6"/>
        <v>1.2299982565910543</v>
      </c>
      <c r="I40" s="218">
        <v>3174.81</v>
      </c>
      <c r="J40" s="111"/>
      <c r="K40" s="209">
        <f>deactivatedados.form1</f>
        <v>9</v>
      </c>
      <c r="L40" s="208" t="s">
        <v>245</v>
      </c>
      <c r="M40" s="112"/>
      <c r="N40" s="223">
        <v>981.96</v>
      </c>
      <c r="O40" s="223">
        <v>981.96</v>
      </c>
      <c r="P40" s="223">
        <v>617.23</v>
      </c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M40" s="154">
        <f t="shared" ca="1" si="7"/>
        <v>1207.8090880421516</v>
      </c>
      <c r="BN40" s="154">
        <f t="shared" ca="1" si="8"/>
        <v>1207.8090880421516</v>
      </c>
      <c r="BO40" s="154">
        <f t="shared" ca="1" si="9"/>
        <v>759.19182391569643</v>
      </c>
      <c r="BP40" s="154">
        <f t="shared" si="10"/>
        <v>0</v>
      </c>
      <c r="BQ40" s="154">
        <f t="shared" si="11"/>
        <v>0</v>
      </c>
      <c r="BR40" s="154">
        <f t="shared" si="12"/>
        <v>0</v>
      </c>
      <c r="BS40" s="154">
        <f t="shared" si="13"/>
        <v>0</v>
      </c>
      <c r="BT40" s="154">
        <f t="shared" si="14"/>
        <v>0</v>
      </c>
      <c r="BU40" s="154">
        <f t="shared" si="15"/>
        <v>0</v>
      </c>
      <c r="BV40" s="154">
        <f t="shared" si="16"/>
        <v>0</v>
      </c>
      <c r="BW40" s="154">
        <f t="shared" si="17"/>
        <v>0</v>
      </c>
      <c r="BX40" s="154">
        <f t="shared" si="18"/>
        <v>0</v>
      </c>
      <c r="BY40" s="154">
        <f t="shared" si="19"/>
        <v>0</v>
      </c>
      <c r="BZ40" s="154">
        <f t="shared" si="20"/>
        <v>0</v>
      </c>
      <c r="CA40" s="154">
        <f t="shared" si="21"/>
        <v>0</v>
      </c>
      <c r="CB40" s="154">
        <f t="shared" si="22"/>
        <v>0</v>
      </c>
      <c r="CC40" s="154">
        <f t="shared" si="23"/>
        <v>0</v>
      </c>
      <c r="CD40" s="154">
        <f t="shared" si="24"/>
        <v>0</v>
      </c>
      <c r="CE40" s="154">
        <f t="shared" si="25"/>
        <v>0</v>
      </c>
      <c r="CF40" s="154">
        <f t="shared" si="26"/>
        <v>0</v>
      </c>
      <c r="CG40" s="154">
        <f t="shared" si="27"/>
        <v>0</v>
      </c>
      <c r="CH40" s="154">
        <f t="shared" si="28"/>
        <v>0</v>
      </c>
      <c r="CI40" s="154">
        <f t="shared" si="29"/>
        <v>0</v>
      </c>
      <c r="CJ40" s="154">
        <f t="shared" si="30"/>
        <v>0</v>
      </c>
      <c r="CK40" s="154">
        <f t="shared" si="31"/>
        <v>0</v>
      </c>
      <c r="CL40" s="154">
        <f t="shared" si="32"/>
        <v>0</v>
      </c>
      <c r="CM40" s="154">
        <f t="shared" si="33"/>
        <v>0</v>
      </c>
      <c r="CN40" s="154">
        <f t="shared" si="34"/>
        <v>0</v>
      </c>
      <c r="CO40" s="154">
        <f t="shared" si="35"/>
        <v>0</v>
      </c>
      <c r="CP40" s="154">
        <f t="shared" si="36"/>
        <v>0</v>
      </c>
      <c r="CQ40" s="154">
        <f t="shared" si="37"/>
        <v>0</v>
      </c>
      <c r="CR40" s="154">
        <f t="shared" si="38"/>
        <v>0</v>
      </c>
      <c r="CS40" s="154">
        <f t="shared" si="39"/>
        <v>0</v>
      </c>
      <c r="CT40" s="154">
        <f t="shared" si="40"/>
        <v>0</v>
      </c>
      <c r="CU40" s="154">
        <f t="shared" si="41"/>
        <v>0</v>
      </c>
      <c r="CV40" s="154">
        <f t="shared" si="42"/>
        <v>0</v>
      </c>
      <c r="CW40" s="154">
        <f t="shared" si="43"/>
        <v>0</v>
      </c>
      <c r="CX40" s="154">
        <f t="shared" si="44"/>
        <v>0</v>
      </c>
      <c r="CY40" s="154">
        <f t="shared" si="45"/>
        <v>0</v>
      </c>
      <c r="CZ40" s="154">
        <f t="shared" si="46"/>
        <v>0</v>
      </c>
      <c r="DA40" s="154">
        <f t="shared" si="47"/>
        <v>0</v>
      </c>
      <c r="DB40" s="154">
        <f t="shared" si="48"/>
        <v>0</v>
      </c>
      <c r="DC40" s="154">
        <f t="shared" si="49"/>
        <v>0</v>
      </c>
      <c r="DD40" s="154">
        <f t="shared" si="50"/>
        <v>0</v>
      </c>
      <c r="DE40" s="154">
        <f t="shared" si="51"/>
        <v>0</v>
      </c>
      <c r="DF40" s="154">
        <f t="shared" si="52"/>
        <v>0</v>
      </c>
      <c r="DG40" s="154">
        <f t="shared" si="53"/>
        <v>0</v>
      </c>
      <c r="DH40" s="154">
        <f t="shared" si="54"/>
        <v>0</v>
      </c>
      <c r="DI40" s="154">
        <f t="shared" si="55"/>
        <v>0</v>
      </c>
      <c r="DJ40" s="154">
        <f t="shared" si="56"/>
        <v>0</v>
      </c>
      <c r="DK40" s="162" t="str">
        <f t="shared" si="57"/>
        <v>1</v>
      </c>
      <c r="DL40" s="162">
        <f t="shared" ca="1" si="58"/>
        <v>0</v>
      </c>
      <c r="DM40" s="154">
        <f ca="1">IF($K40&lt;&gt;1,IF(ISNUMBER(INDEX(Import.PLE,$K40,DM$16)),IF(INDEX(Import.PLE,$K40,DM$16)&lt;=mediçao,BM40,0),0),PLE!$AA$28*BM40)</f>
        <v>0</v>
      </c>
      <c r="DN40" s="154">
        <f ca="1">IF($K40&lt;&gt;1,IF(ISNUMBER(INDEX(Import.PLE,$K40,DN$16)),IF(INDEX(Import.PLE,$K40,DN$16)&lt;=mediçao,BN40,0),0),PLE!$AA$28*BN40)</f>
        <v>0</v>
      </c>
      <c r="DO40" s="154">
        <f ca="1">IF($K40&lt;&gt;1,IF(ISNUMBER(INDEX(Import.PLE,$K40,DO$16)),IF(INDEX(Import.PLE,$K40,DO$16)&lt;=mediçao,BO40,0),0),PLE!$AA$28*BO40)</f>
        <v>0</v>
      </c>
      <c r="DP40" s="154">
        <f ca="1">IF($K40&lt;&gt;1,IF(ISNUMBER(INDEX(Import.PLE,$K40,DP$16)),IF(INDEX(Import.PLE,$K40,DP$16)&lt;=mediçao,BP40,0),0),PLE!$AA$28*BP40)</f>
        <v>0</v>
      </c>
      <c r="DQ40" s="154">
        <f ca="1">IF($K40&lt;&gt;1,IF(ISNUMBER(INDEX(Import.PLE,$K40,DQ$16)),IF(INDEX(Import.PLE,$K40,DQ$16)&lt;=mediçao,BQ40,0),0),PLE!$AA$28*BQ40)</f>
        <v>0</v>
      </c>
      <c r="DR40" s="154">
        <f ca="1">IF($K40&lt;&gt;1,IF(ISNUMBER(INDEX(Import.PLE,$K40,DR$16)),IF(INDEX(Import.PLE,$K40,DR$16)&lt;=mediçao,BR40,0),0),PLE!$AA$28*BR40)</f>
        <v>0</v>
      </c>
      <c r="DS40" s="154">
        <f ca="1">IF($K40&lt;&gt;1,IF(ISNUMBER(INDEX(Import.PLE,$K40,DS$16)),IF(INDEX(Import.PLE,$K40,DS$16)&lt;=mediçao,BS40,0),0),PLE!$AA$28*BS40)</f>
        <v>0</v>
      </c>
      <c r="DT40" s="154">
        <f ca="1">IF($K40&lt;&gt;1,IF(ISNUMBER(INDEX(Import.PLE,$K40,DT$16)),IF(INDEX(Import.PLE,$K40,DT$16)&lt;=mediçao,BT40,0),0),PLE!$AA$28*BT40)</f>
        <v>0</v>
      </c>
      <c r="DU40" s="154">
        <f ca="1">IF($K40&lt;&gt;1,IF(ISNUMBER(INDEX(Import.PLE,$K40,DU$16)),IF(INDEX(Import.PLE,$K40,DU$16)&lt;=mediçao,BU40,0),0),PLE!$AA$28*BU40)</f>
        <v>0</v>
      </c>
      <c r="DV40" s="154">
        <f ca="1">IF($K40&lt;&gt;1,IF(ISNUMBER(INDEX(Import.PLE,$K40,DV$16)),IF(INDEX(Import.PLE,$K40,DV$16)&lt;=mediçao,BV40,0),0),PLE!$AA$28*BV40)</f>
        <v>0</v>
      </c>
      <c r="DW40" s="154">
        <f ca="1">IF($K40&lt;&gt;1,IF(ISNUMBER(INDEX(Import.PLE,$K40,DW$16)),IF(INDEX(Import.PLE,$K40,DW$16)&lt;=mediçao,BW40,0),0),PLE!$AA$28*BW40)</f>
        <v>0</v>
      </c>
      <c r="DX40" s="154">
        <f ca="1">IF($K40&lt;&gt;1,IF(ISNUMBER(INDEX(Import.PLE,$K40,DX$16)),IF(INDEX(Import.PLE,$K40,DX$16)&lt;=mediçao,BX40,0),0),PLE!$AA$28*BX40)</f>
        <v>0</v>
      </c>
      <c r="DY40" s="154">
        <f ca="1">IF($K40&lt;&gt;1,IF(ISNUMBER(INDEX(Import.PLE,$K40,DY$16)),IF(INDEX(Import.PLE,$K40,DY$16)&lt;=mediçao,BY40,0),0),PLE!$AA$28*BY40)</f>
        <v>0</v>
      </c>
      <c r="DZ40" s="154">
        <f ca="1">IF($K40&lt;&gt;1,IF(ISNUMBER(INDEX(Import.PLE,$K40,DZ$16)),IF(INDEX(Import.PLE,$K40,DZ$16)&lt;=mediçao,BZ40,0),0),PLE!$AA$28*BZ40)</f>
        <v>0</v>
      </c>
      <c r="EA40" s="154">
        <f ca="1">IF($K40&lt;&gt;1,IF(ISNUMBER(INDEX(Import.PLE,$K40,EA$16)),IF(INDEX(Import.PLE,$K40,EA$16)&lt;=mediçao,CA40,0),0),PLE!$AA$28*CA40)</f>
        <v>0</v>
      </c>
      <c r="EB40" s="154">
        <f ca="1">IF($K40&lt;&gt;1,IF(ISNUMBER(INDEX(Import.PLE,$K40,EB$16)),IF(INDEX(Import.PLE,$K40,EB$16)&lt;=mediçao,CB40,0),0),PLE!$AA$28*CB40)</f>
        <v>0</v>
      </c>
      <c r="EC40" s="154">
        <f ca="1">IF($K40&lt;&gt;1,IF(ISNUMBER(INDEX(Import.PLE,$K40,EC$16)),IF(INDEX(Import.PLE,$K40,EC$16)&lt;=mediçao,CC40,0),0),PLE!$AA$28*CC40)</f>
        <v>0</v>
      </c>
      <c r="ED40" s="154">
        <f ca="1">IF($K40&lt;&gt;1,IF(ISNUMBER(INDEX(Import.PLE,$K40,ED$16)),IF(INDEX(Import.PLE,$K40,ED$16)&lt;=mediçao,CD40,0),0),PLE!$AA$28*CD40)</f>
        <v>0</v>
      </c>
      <c r="EE40" s="154">
        <f ca="1">IF($K40&lt;&gt;1,IF(ISNUMBER(INDEX(Import.PLE,$K40,EE$16)),IF(INDEX(Import.PLE,$K40,EE$16)&lt;=mediçao,CE40,0),0),PLE!$AA$28*CE40)</f>
        <v>0</v>
      </c>
      <c r="EF40" s="154">
        <f ca="1">IF($K40&lt;&gt;1,IF(ISNUMBER(INDEX(Import.PLE,$K40,EF$16)),IF(INDEX(Import.PLE,$K40,EF$16)&lt;=mediçao,CF40,0),0),PLE!$AA$28*CF40)</f>
        <v>0</v>
      </c>
      <c r="EG40" s="154">
        <f ca="1">IF($K40&lt;&gt;1,IF(ISNUMBER(INDEX(Import.PLE,$K40,EG$16)),IF(INDEX(Import.PLE,$K40,EG$16)&lt;=mediçao,CG40,0),0),PLE!$AA$28*CG40)</f>
        <v>0</v>
      </c>
      <c r="EH40" s="154">
        <f ca="1">IF($K40&lt;&gt;1,IF(ISNUMBER(INDEX(Import.PLE,$K40,EH$16)),IF(INDEX(Import.PLE,$K40,EH$16)&lt;=mediçao,CH40,0),0),PLE!$AA$28*CH40)</f>
        <v>0</v>
      </c>
      <c r="EI40" s="154">
        <f ca="1">IF($K40&lt;&gt;1,IF(ISNUMBER(INDEX(Import.PLE,$K40,EI$16)),IF(INDEX(Import.PLE,$K40,EI$16)&lt;=mediçao,CI40,0),0),PLE!$AA$28*CI40)</f>
        <v>0</v>
      </c>
      <c r="EJ40" s="154">
        <f ca="1">IF($K40&lt;&gt;1,IF(ISNUMBER(INDEX(Import.PLE,$K40,EJ$16)),IF(INDEX(Import.PLE,$K40,EJ$16)&lt;=mediçao,CJ40,0),0),PLE!$AA$28*CJ40)</f>
        <v>0</v>
      </c>
      <c r="EK40" s="154">
        <f ca="1">IF($K40&lt;&gt;1,IF(ISNUMBER(INDEX(Import.PLE,$K40,EK$16)),IF(INDEX(Import.PLE,$K40,EK$16)&lt;=mediçao,CK40,0),0),PLE!$AA$28*CK40)</f>
        <v>0</v>
      </c>
      <c r="EL40" s="154">
        <f ca="1">IF($K40&lt;&gt;1,IF(ISNUMBER(INDEX(Import.PLE,$K40,EL$16)),IF(INDEX(Import.PLE,$K40,EL$16)&lt;=mediçao,CL40,0),0),PLE!$AA$28*CL40)</f>
        <v>0</v>
      </c>
      <c r="EM40" s="154">
        <f ca="1">IF($K40&lt;&gt;1,IF(ISNUMBER(INDEX(Import.PLE,$K40,EM$16)),IF(INDEX(Import.PLE,$K40,EM$16)&lt;=mediçao,CM40,0),0),PLE!$AA$28*CM40)</f>
        <v>0</v>
      </c>
      <c r="EN40" s="154">
        <f ca="1">IF($K40&lt;&gt;1,IF(ISNUMBER(INDEX(Import.PLE,$K40,EN$16)),IF(INDEX(Import.PLE,$K40,EN$16)&lt;=mediçao,CN40,0),0),PLE!$AA$28*CN40)</f>
        <v>0</v>
      </c>
      <c r="EO40" s="154">
        <f ca="1">IF($K40&lt;&gt;1,IF(ISNUMBER(INDEX(Import.PLE,$K40,EO$16)),IF(INDEX(Import.PLE,$K40,EO$16)&lt;=mediçao,CO40,0),0),PLE!$AA$28*CO40)</f>
        <v>0</v>
      </c>
      <c r="EP40" s="154">
        <f ca="1">IF($K40&lt;&gt;1,IF(ISNUMBER(INDEX(Import.PLE,$K40,EP$16)),IF(INDEX(Import.PLE,$K40,EP$16)&lt;=mediçao,CP40,0),0),PLE!$AA$28*CP40)</f>
        <v>0</v>
      </c>
      <c r="EQ40" s="154">
        <f ca="1">IF($K40&lt;&gt;1,IF(ISNUMBER(INDEX(Import.PLE,$K40,EQ$16)),IF(INDEX(Import.PLE,$K40,EQ$16)&lt;=mediçao,CQ40,0),0),PLE!$AA$28*CQ40)</f>
        <v>0</v>
      </c>
      <c r="ER40" s="154">
        <f ca="1">IF($K40&lt;&gt;1,IF(ISNUMBER(INDEX(Import.PLE,$K40,ER$16)),IF(INDEX(Import.PLE,$K40,ER$16)&lt;=mediçao,CR40,0),0),PLE!$AA$28*CR40)</f>
        <v>0</v>
      </c>
      <c r="ES40" s="154">
        <f ca="1">IF($K40&lt;&gt;1,IF(ISNUMBER(INDEX(Import.PLE,$K40,ES$16)),IF(INDEX(Import.PLE,$K40,ES$16)&lt;=mediçao,CS40,0),0),PLE!$AA$28*CS40)</f>
        <v>0</v>
      </c>
      <c r="ET40" s="154">
        <f ca="1">IF($K40&lt;&gt;1,IF(ISNUMBER(INDEX(Import.PLE,$K40,ET$16)),IF(INDEX(Import.PLE,$K40,ET$16)&lt;=mediçao,CT40,0),0),PLE!$AA$28*CT40)</f>
        <v>0</v>
      </c>
      <c r="EU40" s="154">
        <f ca="1">IF($K40&lt;&gt;1,IF(ISNUMBER(INDEX(Import.PLE,$K40,EU$16)),IF(INDEX(Import.PLE,$K40,EU$16)&lt;=mediçao,CU40,0),0),PLE!$AA$28*CU40)</f>
        <v>0</v>
      </c>
      <c r="EV40" s="154">
        <f ca="1">IF($K40&lt;&gt;1,IF(ISNUMBER(INDEX(Import.PLE,$K40,EV$16)),IF(INDEX(Import.PLE,$K40,EV$16)&lt;=mediçao,CV40,0),0),PLE!$AA$28*CV40)</f>
        <v>0</v>
      </c>
      <c r="EW40" s="154">
        <f ca="1">IF($K40&lt;&gt;1,IF(ISNUMBER(INDEX(Import.PLE,$K40,EW$16)),IF(INDEX(Import.PLE,$K40,EW$16)&lt;=mediçao,CW40,0),0),PLE!$AA$28*CW40)</f>
        <v>0</v>
      </c>
      <c r="EX40" s="154">
        <f ca="1">IF($K40&lt;&gt;1,IF(ISNUMBER(INDEX(Import.PLE,$K40,EX$16)),IF(INDEX(Import.PLE,$K40,EX$16)&lt;=mediçao,CX40,0),0),PLE!$AA$28*CX40)</f>
        <v>0</v>
      </c>
      <c r="EY40" s="154">
        <f ca="1">IF($K40&lt;&gt;1,IF(ISNUMBER(INDEX(Import.PLE,$K40,EY$16)),IF(INDEX(Import.PLE,$K40,EY$16)&lt;=mediçao,CY40,0),0),PLE!$AA$28*CY40)</f>
        <v>0</v>
      </c>
      <c r="EZ40" s="154">
        <f ca="1">IF($K40&lt;&gt;1,IF(ISNUMBER(INDEX(Import.PLE,$K40,EZ$16)),IF(INDEX(Import.PLE,$K40,EZ$16)&lt;=mediçao,CZ40,0),0),PLE!$AA$28*CZ40)</f>
        <v>0</v>
      </c>
      <c r="FA40" s="154">
        <f ca="1">IF($K40&lt;&gt;1,IF(ISNUMBER(INDEX(Import.PLE,$K40,FA$16)),IF(INDEX(Import.PLE,$K40,FA$16)&lt;=mediçao,DA40,0),0),PLE!$AA$28*DA40)</f>
        <v>0</v>
      </c>
      <c r="FB40" s="154">
        <f ca="1">IF($K40&lt;&gt;1,IF(ISNUMBER(INDEX(Import.PLE,$K40,FB$16)),IF(INDEX(Import.PLE,$K40,FB$16)&lt;=mediçao,DB40,0),0),PLE!$AA$28*DB40)</f>
        <v>0</v>
      </c>
      <c r="FC40" s="154">
        <f ca="1">IF($K40&lt;&gt;1,IF(ISNUMBER(INDEX(Import.PLE,$K40,FC$16)),IF(INDEX(Import.PLE,$K40,FC$16)&lt;=mediçao,DC40,0),0),PLE!$AA$28*DC40)</f>
        <v>0</v>
      </c>
      <c r="FD40" s="154">
        <f ca="1">IF($K40&lt;&gt;1,IF(ISNUMBER(INDEX(Import.PLE,$K40,FD$16)),IF(INDEX(Import.PLE,$K40,FD$16)&lt;=mediçao,DD40,0),0),PLE!$AA$28*DD40)</f>
        <v>0</v>
      </c>
      <c r="FE40" s="154">
        <f ca="1">IF($K40&lt;&gt;1,IF(ISNUMBER(INDEX(Import.PLE,$K40,FE$16)),IF(INDEX(Import.PLE,$K40,FE$16)&lt;=mediçao,DE40,0),0),PLE!$AA$28*DE40)</f>
        <v>0</v>
      </c>
      <c r="FF40" s="154">
        <f ca="1">IF($K40&lt;&gt;1,IF(ISNUMBER(INDEX(Import.PLE,$K40,FF$16)),IF(INDEX(Import.PLE,$K40,FF$16)&lt;=mediçao,DF40,0),0),PLE!$AA$28*DF40)</f>
        <v>0</v>
      </c>
      <c r="FG40" s="154">
        <f ca="1">IF($K40&lt;&gt;1,IF(ISNUMBER(INDEX(Import.PLE,$K40,FG$16)),IF(INDEX(Import.PLE,$K40,FG$16)&lt;=mediçao,DG40,0),0),PLE!$AA$28*DG40)</f>
        <v>0</v>
      </c>
      <c r="FH40" s="154">
        <f ca="1">IF($K40&lt;&gt;1,IF(ISNUMBER(INDEX(Import.PLE,$K40,FH$16)),IF(INDEX(Import.PLE,$K40,FH$16)&lt;=mediçao,DH40,0),0),PLE!$AA$28*DH40)</f>
        <v>0</v>
      </c>
      <c r="FI40" s="154">
        <f ca="1">IF($K40&lt;&gt;1,IF(ISNUMBER(INDEX(Import.PLE,$K40,FI$16)),IF(INDEX(Import.PLE,$K40,FI$16)&lt;=mediçao,DI40,0),0),PLE!$AA$28*DI40)</f>
        <v>0</v>
      </c>
      <c r="FJ40" s="154">
        <f ca="1">IF($K40&lt;&gt;1,IF(ISNUMBER(INDEX(Import.PLE,$K40,FJ$16)),IF(INDEX(Import.PLE,$K40,FJ$16)&lt;=mediçao,DJ40,0),0),PLE!$AA$28*DJ40)</f>
        <v>0</v>
      </c>
    </row>
    <row r="41" spans="2:166" s="113" customFormat="1" ht="20.399999999999999" x14ac:dyDescent="0.3">
      <c r="B41" s="153">
        <f t="shared" ca="1" si="3"/>
        <v>24</v>
      </c>
      <c r="C41" s="108" t="str">
        <f t="shared" ref="C41:C49" si="59">IF(D41="","",IF(ISNUMBER(VALUE(D41)),"Meta",IF(AND(F41&lt;&gt;"",I41&lt;&gt;""),"Serviço","Nível")))</f>
        <v>Nível</v>
      </c>
      <c r="D41" s="177" t="s">
        <v>184</v>
      </c>
      <c r="E41" s="178" t="s">
        <v>210</v>
      </c>
      <c r="F41" s="176" t="s">
        <v>217</v>
      </c>
      <c r="G41" s="216" t="str">
        <f t="shared" ref="G41:G49" si="60">IF(Nível="Serviço",SUMIF($N$15:$BK$15,"&lt;&gt;"&amp;"",N41:BK41),"")</f>
        <v/>
      </c>
      <c r="H41" s="217" t="str">
        <f t="shared" ref="H41:H49" si="61">IF(AND(ISNUMBER(G41),G41&lt;&gt;0),I41/G41,IF(G41=0,0,""))</f>
        <v/>
      </c>
      <c r="I41" s="218">
        <v>7263.81</v>
      </c>
      <c r="J41" s="111"/>
      <c r="K41" s="209" t="str">
        <f>deactivatedados.form1</f>
        <v/>
      </c>
      <c r="L41" s="208"/>
      <c r="M41" s="112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M41" s="154">
        <f t="shared" ref="BM41:BM49" si="62">IF(N$15="",0,IF(ISNUMBER(PreçoUnit),PreçoUnit*INDEX(Import.PLQ,$B41,BM$16),0))</f>
        <v>0</v>
      </c>
      <c r="BN41" s="154">
        <f t="shared" ref="BN41:BN49" si="63">IF(O$15="",0,IF(ISNUMBER(PreçoUnit),PreçoUnit*INDEX(Import.PLQ,$B41,BN$16),0))</f>
        <v>0</v>
      </c>
      <c r="BO41" s="154">
        <f t="shared" ref="BO41:BO49" si="64">IF(P$15="",0,IF(ISNUMBER(PreçoUnit),PreçoUnit*INDEX(Import.PLQ,$B41,BO$16),0))</f>
        <v>0</v>
      </c>
      <c r="BP41" s="154">
        <f t="shared" ref="BP41:BP49" si="65">IF(Q$15="",0,IF(ISNUMBER(PreçoUnit),PreçoUnit*INDEX(Import.PLQ,$B41,BP$16),0))</f>
        <v>0</v>
      </c>
      <c r="BQ41" s="154">
        <f t="shared" ref="BQ41:BQ49" si="66">IF(R$15="",0,IF(ISNUMBER(PreçoUnit),PreçoUnit*INDEX(Import.PLQ,$B41,BQ$16),0))</f>
        <v>0</v>
      </c>
      <c r="BR41" s="154">
        <f t="shared" ref="BR41:BR49" si="67">IF(S$15="",0,IF(ISNUMBER(PreçoUnit),PreçoUnit*INDEX(Import.PLQ,$B41,BR$16),0))</f>
        <v>0</v>
      </c>
      <c r="BS41" s="154">
        <f t="shared" ref="BS41:BS49" si="68">IF(T$15="",0,IF(ISNUMBER(PreçoUnit),PreçoUnit*INDEX(Import.PLQ,$B41,BS$16),0))</f>
        <v>0</v>
      </c>
      <c r="BT41" s="154">
        <f t="shared" ref="BT41:BT49" si="69">IF(U$15="",0,IF(ISNUMBER(PreçoUnit),PreçoUnit*INDEX(Import.PLQ,$B41,BT$16),0))</f>
        <v>0</v>
      </c>
      <c r="BU41" s="154">
        <f t="shared" ref="BU41:BU49" si="70">IF(V$15="",0,IF(ISNUMBER(PreçoUnit),PreçoUnit*INDEX(Import.PLQ,$B41,BU$16),0))</f>
        <v>0</v>
      </c>
      <c r="BV41" s="154">
        <f t="shared" ref="BV41:BV49" si="71">IF(W$15="",0,IF(ISNUMBER(PreçoUnit),PreçoUnit*INDEX(Import.PLQ,$B41,BV$16),0))</f>
        <v>0</v>
      </c>
      <c r="BW41" s="154">
        <f t="shared" ref="BW41:BW49" si="72">IF(X$15="",0,IF(ISNUMBER(PreçoUnit),PreçoUnit*INDEX(Import.PLQ,$B41,BW$16),0))</f>
        <v>0</v>
      </c>
      <c r="BX41" s="154">
        <f t="shared" ref="BX41:BX49" si="73">IF(Y$15="",0,IF(ISNUMBER(PreçoUnit),PreçoUnit*INDEX(Import.PLQ,$B41,BX$16),0))</f>
        <v>0</v>
      </c>
      <c r="BY41" s="154">
        <f t="shared" ref="BY41:BY49" si="74">IF(Z$15="",0,IF(ISNUMBER(PreçoUnit),PreçoUnit*INDEX(Import.PLQ,$B41,BY$16),0))</f>
        <v>0</v>
      </c>
      <c r="BZ41" s="154">
        <f t="shared" ref="BZ41:BZ49" si="75">IF(AA$15="",0,IF(ISNUMBER(PreçoUnit),PreçoUnit*INDEX(Import.PLQ,$B41,BZ$16),0))</f>
        <v>0</v>
      </c>
      <c r="CA41" s="154">
        <f t="shared" ref="CA41:CA49" si="76">IF(AB$15="",0,IF(ISNUMBER(PreçoUnit),PreçoUnit*INDEX(Import.PLQ,$B41,CA$16),0))</f>
        <v>0</v>
      </c>
      <c r="CB41" s="154">
        <f t="shared" ref="CB41:CB49" si="77">IF(AC$15="",0,IF(ISNUMBER(PreçoUnit),PreçoUnit*INDEX(Import.PLQ,$B41,CB$16),0))</f>
        <v>0</v>
      </c>
      <c r="CC41" s="154">
        <f t="shared" ref="CC41:CC49" si="78">IF(AD$15="",0,IF(ISNUMBER(PreçoUnit),PreçoUnit*INDEX(Import.PLQ,$B41,CC$16),0))</f>
        <v>0</v>
      </c>
      <c r="CD41" s="154">
        <f t="shared" ref="CD41:CD49" si="79">IF(AE$15="",0,IF(ISNUMBER(PreçoUnit),PreçoUnit*INDEX(Import.PLQ,$B41,CD$16),0))</f>
        <v>0</v>
      </c>
      <c r="CE41" s="154">
        <f t="shared" ref="CE41:CE49" si="80">IF(AF$15="",0,IF(ISNUMBER(PreçoUnit),PreçoUnit*INDEX(Import.PLQ,$B41,CE$16),0))</f>
        <v>0</v>
      </c>
      <c r="CF41" s="154">
        <f t="shared" ref="CF41:CF49" si="81">IF(AG$15="",0,IF(ISNUMBER(PreçoUnit),PreçoUnit*INDEX(Import.PLQ,$B41,CF$16),0))</f>
        <v>0</v>
      </c>
      <c r="CG41" s="154">
        <f t="shared" ref="CG41:CG49" si="82">IF(AH$15="",0,IF(ISNUMBER(PreçoUnit),PreçoUnit*INDEX(Import.PLQ,$B41,CG$16),0))</f>
        <v>0</v>
      </c>
      <c r="CH41" s="154">
        <f t="shared" ref="CH41:CH49" si="83">IF(AI$15="",0,IF(ISNUMBER(PreçoUnit),PreçoUnit*INDEX(Import.PLQ,$B41,CH$16),0))</f>
        <v>0</v>
      </c>
      <c r="CI41" s="154">
        <f t="shared" ref="CI41:CI49" si="84">IF(AJ$15="",0,IF(ISNUMBER(PreçoUnit),PreçoUnit*INDEX(Import.PLQ,$B41,CI$16),0))</f>
        <v>0</v>
      </c>
      <c r="CJ41" s="154">
        <f t="shared" ref="CJ41:CJ49" si="85">IF(AK$15="",0,IF(ISNUMBER(PreçoUnit),PreçoUnit*INDEX(Import.PLQ,$B41,CJ$16),0))</f>
        <v>0</v>
      </c>
      <c r="CK41" s="154">
        <f t="shared" ref="CK41:CK49" si="86">IF(AL$15="",0,IF(ISNUMBER(PreçoUnit),PreçoUnit*INDEX(Import.PLQ,$B41,CK$16),0))</f>
        <v>0</v>
      </c>
      <c r="CL41" s="154">
        <f t="shared" ref="CL41:CL49" si="87">IF(AM$15="",0,IF(ISNUMBER(PreçoUnit),PreçoUnit*INDEX(Import.PLQ,$B41,CL$16),0))</f>
        <v>0</v>
      </c>
      <c r="CM41" s="154">
        <f t="shared" ref="CM41:CM49" si="88">IF(AN$15="",0,IF(ISNUMBER(PreçoUnit),PreçoUnit*INDEX(Import.PLQ,$B41,CM$16),0))</f>
        <v>0</v>
      </c>
      <c r="CN41" s="154">
        <f t="shared" ref="CN41:CN49" si="89">IF(AO$15="",0,IF(ISNUMBER(PreçoUnit),PreçoUnit*INDEX(Import.PLQ,$B41,CN$16),0))</f>
        <v>0</v>
      </c>
      <c r="CO41" s="154">
        <f t="shared" ref="CO41:CO49" si="90">IF(AP$15="",0,IF(ISNUMBER(PreçoUnit),PreçoUnit*INDEX(Import.PLQ,$B41,CO$16),0))</f>
        <v>0</v>
      </c>
      <c r="CP41" s="154">
        <f t="shared" ref="CP41:CP49" si="91">IF(AQ$15="",0,IF(ISNUMBER(PreçoUnit),PreçoUnit*INDEX(Import.PLQ,$B41,CP$16),0))</f>
        <v>0</v>
      </c>
      <c r="CQ41" s="154">
        <f t="shared" ref="CQ41:CQ49" si="92">IF(AR$15="",0,IF(ISNUMBER(PreçoUnit),PreçoUnit*INDEX(Import.PLQ,$B41,CQ$16),0))</f>
        <v>0</v>
      </c>
      <c r="CR41" s="154">
        <f t="shared" ref="CR41:CR49" si="93">IF(AS$15="",0,IF(ISNUMBER(PreçoUnit),PreçoUnit*INDEX(Import.PLQ,$B41,CR$16),0))</f>
        <v>0</v>
      </c>
      <c r="CS41" s="154">
        <f t="shared" ref="CS41:CS49" si="94">IF(AT$15="",0,IF(ISNUMBER(PreçoUnit),PreçoUnit*INDEX(Import.PLQ,$B41,CS$16),0))</f>
        <v>0</v>
      </c>
      <c r="CT41" s="154">
        <f t="shared" ref="CT41:CT49" si="95">IF(AU$15="",0,IF(ISNUMBER(PreçoUnit),PreçoUnit*INDEX(Import.PLQ,$B41,CT$16),0))</f>
        <v>0</v>
      </c>
      <c r="CU41" s="154">
        <f t="shared" ref="CU41:CU49" si="96">IF(AV$15="",0,IF(ISNUMBER(PreçoUnit),PreçoUnit*INDEX(Import.PLQ,$B41,CU$16),0))</f>
        <v>0</v>
      </c>
      <c r="CV41" s="154">
        <f t="shared" ref="CV41:CV49" si="97">IF(AW$15="",0,IF(ISNUMBER(PreçoUnit),PreçoUnit*INDEX(Import.PLQ,$B41,CV$16),0))</f>
        <v>0</v>
      </c>
      <c r="CW41" s="154">
        <f t="shared" ref="CW41:CW49" si="98">IF(AX$15="",0,IF(ISNUMBER(PreçoUnit),PreçoUnit*INDEX(Import.PLQ,$B41,CW$16),0))</f>
        <v>0</v>
      </c>
      <c r="CX41" s="154">
        <f t="shared" ref="CX41:CX49" si="99">IF(AY$15="",0,IF(ISNUMBER(PreçoUnit),PreçoUnit*INDEX(Import.PLQ,$B41,CX$16),0))</f>
        <v>0</v>
      </c>
      <c r="CY41" s="154">
        <f t="shared" ref="CY41:CY49" si="100">IF(AZ$15="",0,IF(ISNUMBER(PreçoUnit),PreçoUnit*INDEX(Import.PLQ,$B41,CY$16),0))</f>
        <v>0</v>
      </c>
      <c r="CZ41" s="154">
        <f t="shared" ref="CZ41:CZ49" si="101">IF(BA$15="",0,IF(ISNUMBER(PreçoUnit),PreçoUnit*INDEX(Import.PLQ,$B41,CZ$16),0))</f>
        <v>0</v>
      </c>
      <c r="DA41" s="154">
        <f t="shared" ref="DA41:DA49" si="102">IF(BB$15="",0,IF(ISNUMBER(PreçoUnit),PreçoUnit*INDEX(Import.PLQ,$B41,DA$16),0))</f>
        <v>0</v>
      </c>
      <c r="DB41" s="154">
        <f t="shared" ref="DB41:DB49" si="103">IF(BC$15="",0,IF(ISNUMBER(PreçoUnit),PreçoUnit*INDEX(Import.PLQ,$B41,DB$16),0))</f>
        <v>0</v>
      </c>
      <c r="DC41" s="154">
        <f t="shared" ref="DC41:DC49" si="104">IF(BD$15="",0,IF(ISNUMBER(PreçoUnit),PreçoUnit*INDEX(Import.PLQ,$B41,DC$16),0))</f>
        <v>0</v>
      </c>
      <c r="DD41" s="154">
        <f t="shared" ref="DD41:DD49" si="105">IF(BE$15="",0,IF(ISNUMBER(PreçoUnit),PreçoUnit*INDEX(Import.PLQ,$B41,DD$16),0))</f>
        <v>0</v>
      </c>
      <c r="DE41" s="154">
        <f t="shared" ref="DE41:DE49" si="106">IF(BF$15="",0,IF(ISNUMBER(PreçoUnit),PreçoUnit*INDEX(Import.PLQ,$B41,DE$16),0))</f>
        <v>0</v>
      </c>
      <c r="DF41" s="154">
        <f t="shared" ref="DF41:DF49" si="107">IF(BG$15="",0,IF(ISNUMBER(PreçoUnit),PreçoUnit*INDEX(Import.PLQ,$B41,DF$16),0))</f>
        <v>0</v>
      </c>
      <c r="DG41" s="154">
        <f t="shared" ref="DG41:DG49" si="108">IF(BH$15="",0,IF(ISNUMBER(PreçoUnit),PreçoUnit*INDEX(Import.PLQ,$B41,DG$16),0))</f>
        <v>0</v>
      </c>
      <c r="DH41" s="154">
        <f t="shared" ref="DH41:DH49" si="109">IF(BI$15="",0,IF(ISNUMBER(PreçoUnit),PreçoUnit*INDEX(Import.PLQ,$B41,DH$16),0))</f>
        <v>0</v>
      </c>
      <c r="DI41" s="154">
        <f t="shared" ref="DI41:DI49" si="110">IF(BJ$15="",0,IF(ISNUMBER(PreçoUnit),PreçoUnit*INDEX(Import.PLQ,$B41,DI$16),0))</f>
        <v>0</v>
      </c>
      <c r="DJ41" s="154">
        <f t="shared" ref="DJ41:DJ49" si="111">IF(BK$15="",0,IF(ISNUMBER(PreçoUnit),PreçoUnit*INDEX(Import.PLQ,$B41,DJ$16),0))</f>
        <v>0</v>
      </c>
      <c r="DK41" s="162" t="str">
        <f t="shared" ref="DK41:DK49" si="112">IF(D41="",0,IF(ISNUMBER(VALUE(D41)),VALUE(D41),LEFT(D41,FIND(".",D41)-1)))</f>
        <v>1</v>
      </c>
      <c r="DL41" s="162">
        <f t="shared" ref="DL41:DL49" ca="1" si="113">SUM(DM41:FJ41)</f>
        <v>0</v>
      </c>
      <c r="DM41" s="154">
        <f ca="1">IF($K41&lt;&gt;1,IF(ISNUMBER(INDEX(Import.PLE,$K41,DM$16)),IF(INDEX(Import.PLE,$K41,DM$16)&lt;=mediçao,BM41,0),0),PLE!$AA$28*BM41)</f>
        <v>0</v>
      </c>
      <c r="DN41" s="154">
        <f ca="1">IF($K41&lt;&gt;1,IF(ISNUMBER(INDEX(Import.PLE,$K41,DN$16)),IF(INDEX(Import.PLE,$K41,DN$16)&lt;=mediçao,BN41,0),0),PLE!$AA$28*BN41)</f>
        <v>0</v>
      </c>
      <c r="DO41" s="154">
        <f ca="1">IF($K41&lt;&gt;1,IF(ISNUMBER(INDEX(Import.PLE,$K41,DO$16)),IF(INDEX(Import.PLE,$K41,DO$16)&lt;=mediçao,BO41,0),0),PLE!$AA$28*BO41)</f>
        <v>0</v>
      </c>
      <c r="DP41" s="154">
        <f ca="1">IF($K41&lt;&gt;1,IF(ISNUMBER(INDEX(Import.PLE,$K41,DP$16)),IF(INDEX(Import.PLE,$K41,DP$16)&lt;=mediçao,BP41,0),0),PLE!$AA$28*BP41)</f>
        <v>0</v>
      </c>
      <c r="DQ41" s="154">
        <f ca="1">IF($K41&lt;&gt;1,IF(ISNUMBER(INDEX(Import.PLE,$K41,DQ$16)),IF(INDEX(Import.PLE,$K41,DQ$16)&lt;=mediçao,BQ41,0),0),PLE!$AA$28*BQ41)</f>
        <v>0</v>
      </c>
      <c r="DR41" s="154">
        <f ca="1">IF($K41&lt;&gt;1,IF(ISNUMBER(INDEX(Import.PLE,$K41,DR$16)),IF(INDEX(Import.PLE,$K41,DR$16)&lt;=mediçao,BR41,0),0),PLE!$AA$28*BR41)</f>
        <v>0</v>
      </c>
      <c r="DS41" s="154">
        <f ca="1">IF($K41&lt;&gt;1,IF(ISNUMBER(INDEX(Import.PLE,$K41,DS$16)),IF(INDEX(Import.PLE,$K41,DS$16)&lt;=mediçao,BS41,0),0),PLE!$AA$28*BS41)</f>
        <v>0</v>
      </c>
      <c r="DT41" s="154">
        <f ca="1">IF($K41&lt;&gt;1,IF(ISNUMBER(INDEX(Import.PLE,$K41,DT$16)),IF(INDEX(Import.PLE,$K41,DT$16)&lt;=mediçao,BT41,0),0),PLE!$AA$28*BT41)</f>
        <v>0</v>
      </c>
      <c r="DU41" s="154">
        <f ca="1">IF($K41&lt;&gt;1,IF(ISNUMBER(INDEX(Import.PLE,$K41,DU$16)),IF(INDEX(Import.PLE,$K41,DU$16)&lt;=mediçao,BU41,0),0),PLE!$AA$28*BU41)</f>
        <v>0</v>
      </c>
      <c r="DV41" s="154">
        <f ca="1">IF($K41&lt;&gt;1,IF(ISNUMBER(INDEX(Import.PLE,$K41,DV$16)),IF(INDEX(Import.PLE,$K41,DV$16)&lt;=mediçao,BV41,0),0),PLE!$AA$28*BV41)</f>
        <v>0</v>
      </c>
      <c r="DW41" s="154">
        <f ca="1">IF($K41&lt;&gt;1,IF(ISNUMBER(INDEX(Import.PLE,$K41,DW$16)),IF(INDEX(Import.PLE,$K41,DW$16)&lt;=mediçao,BW41,0),0),PLE!$AA$28*BW41)</f>
        <v>0</v>
      </c>
      <c r="DX41" s="154">
        <f ca="1">IF($K41&lt;&gt;1,IF(ISNUMBER(INDEX(Import.PLE,$K41,DX$16)),IF(INDEX(Import.PLE,$K41,DX$16)&lt;=mediçao,BX41,0),0),PLE!$AA$28*BX41)</f>
        <v>0</v>
      </c>
      <c r="DY41" s="154">
        <f ca="1">IF($K41&lt;&gt;1,IF(ISNUMBER(INDEX(Import.PLE,$K41,DY$16)),IF(INDEX(Import.PLE,$K41,DY$16)&lt;=mediçao,BY41,0),0),PLE!$AA$28*BY41)</f>
        <v>0</v>
      </c>
      <c r="DZ41" s="154">
        <f ca="1">IF($K41&lt;&gt;1,IF(ISNUMBER(INDEX(Import.PLE,$K41,DZ$16)),IF(INDEX(Import.PLE,$K41,DZ$16)&lt;=mediçao,BZ41,0),0),PLE!$AA$28*BZ41)</f>
        <v>0</v>
      </c>
      <c r="EA41" s="154">
        <f ca="1">IF($K41&lt;&gt;1,IF(ISNUMBER(INDEX(Import.PLE,$K41,EA$16)),IF(INDEX(Import.PLE,$K41,EA$16)&lt;=mediçao,CA41,0),0),PLE!$AA$28*CA41)</f>
        <v>0</v>
      </c>
      <c r="EB41" s="154">
        <f ca="1">IF($K41&lt;&gt;1,IF(ISNUMBER(INDEX(Import.PLE,$K41,EB$16)),IF(INDEX(Import.PLE,$K41,EB$16)&lt;=mediçao,CB41,0),0),PLE!$AA$28*CB41)</f>
        <v>0</v>
      </c>
      <c r="EC41" s="154">
        <f ca="1">IF($K41&lt;&gt;1,IF(ISNUMBER(INDEX(Import.PLE,$K41,EC$16)),IF(INDEX(Import.PLE,$K41,EC$16)&lt;=mediçao,CC41,0),0),PLE!$AA$28*CC41)</f>
        <v>0</v>
      </c>
      <c r="ED41" s="154">
        <f ca="1">IF($K41&lt;&gt;1,IF(ISNUMBER(INDEX(Import.PLE,$K41,ED$16)),IF(INDEX(Import.PLE,$K41,ED$16)&lt;=mediçao,CD41,0),0),PLE!$AA$28*CD41)</f>
        <v>0</v>
      </c>
      <c r="EE41" s="154">
        <f ca="1">IF($K41&lt;&gt;1,IF(ISNUMBER(INDEX(Import.PLE,$K41,EE$16)),IF(INDEX(Import.PLE,$K41,EE$16)&lt;=mediçao,CE41,0),0),PLE!$AA$28*CE41)</f>
        <v>0</v>
      </c>
      <c r="EF41" s="154">
        <f ca="1">IF($K41&lt;&gt;1,IF(ISNUMBER(INDEX(Import.PLE,$K41,EF$16)),IF(INDEX(Import.PLE,$K41,EF$16)&lt;=mediçao,CF41,0),0),PLE!$AA$28*CF41)</f>
        <v>0</v>
      </c>
      <c r="EG41" s="154">
        <f ca="1">IF($K41&lt;&gt;1,IF(ISNUMBER(INDEX(Import.PLE,$K41,EG$16)),IF(INDEX(Import.PLE,$K41,EG$16)&lt;=mediçao,CG41,0),0),PLE!$AA$28*CG41)</f>
        <v>0</v>
      </c>
      <c r="EH41" s="154">
        <f ca="1">IF($K41&lt;&gt;1,IF(ISNUMBER(INDEX(Import.PLE,$K41,EH$16)),IF(INDEX(Import.PLE,$K41,EH$16)&lt;=mediçao,CH41,0),0),PLE!$AA$28*CH41)</f>
        <v>0</v>
      </c>
      <c r="EI41" s="154">
        <f ca="1">IF($K41&lt;&gt;1,IF(ISNUMBER(INDEX(Import.PLE,$K41,EI$16)),IF(INDEX(Import.PLE,$K41,EI$16)&lt;=mediçao,CI41,0),0),PLE!$AA$28*CI41)</f>
        <v>0</v>
      </c>
      <c r="EJ41" s="154">
        <f ca="1">IF($K41&lt;&gt;1,IF(ISNUMBER(INDEX(Import.PLE,$K41,EJ$16)),IF(INDEX(Import.PLE,$K41,EJ$16)&lt;=mediçao,CJ41,0),0),PLE!$AA$28*CJ41)</f>
        <v>0</v>
      </c>
      <c r="EK41" s="154">
        <f ca="1">IF($K41&lt;&gt;1,IF(ISNUMBER(INDEX(Import.PLE,$K41,EK$16)),IF(INDEX(Import.PLE,$K41,EK$16)&lt;=mediçao,CK41,0),0),PLE!$AA$28*CK41)</f>
        <v>0</v>
      </c>
      <c r="EL41" s="154">
        <f ca="1">IF($K41&lt;&gt;1,IF(ISNUMBER(INDEX(Import.PLE,$K41,EL$16)),IF(INDEX(Import.PLE,$K41,EL$16)&lt;=mediçao,CL41,0),0),PLE!$AA$28*CL41)</f>
        <v>0</v>
      </c>
      <c r="EM41" s="154">
        <f ca="1">IF($K41&lt;&gt;1,IF(ISNUMBER(INDEX(Import.PLE,$K41,EM$16)),IF(INDEX(Import.PLE,$K41,EM$16)&lt;=mediçao,CM41,0),0),PLE!$AA$28*CM41)</f>
        <v>0</v>
      </c>
      <c r="EN41" s="154">
        <f ca="1">IF($K41&lt;&gt;1,IF(ISNUMBER(INDEX(Import.PLE,$K41,EN$16)),IF(INDEX(Import.PLE,$K41,EN$16)&lt;=mediçao,CN41,0),0),PLE!$AA$28*CN41)</f>
        <v>0</v>
      </c>
      <c r="EO41" s="154">
        <f ca="1">IF($K41&lt;&gt;1,IF(ISNUMBER(INDEX(Import.PLE,$K41,EO$16)),IF(INDEX(Import.PLE,$K41,EO$16)&lt;=mediçao,CO41,0),0),PLE!$AA$28*CO41)</f>
        <v>0</v>
      </c>
      <c r="EP41" s="154">
        <f ca="1">IF($K41&lt;&gt;1,IF(ISNUMBER(INDEX(Import.PLE,$K41,EP$16)),IF(INDEX(Import.PLE,$K41,EP$16)&lt;=mediçao,CP41,0),0),PLE!$AA$28*CP41)</f>
        <v>0</v>
      </c>
      <c r="EQ41" s="154">
        <f ca="1">IF($K41&lt;&gt;1,IF(ISNUMBER(INDEX(Import.PLE,$K41,EQ$16)),IF(INDEX(Import.PLE,$K41,EQ$16)&lt;=mediçao,CQ41,0),0),PLE!$AA$28*CQ41)</f>
        <v>0</v>
      </c>
      <c r="ER41" s="154">
        <f ca="1">IF($K41&lt;&gt;1,IF(ISNUMBER(INDEX(Import.PLE,$K41,ER$16)),IF(INDEX(Import.PLE,$K41,ER$16)&lt;=mediçao,CR41,0),0),PLE!$AA$28*CR41)</f>
        <v>0</v>
      </c>
      <c r="ES41" s="154">
        <f ca="1">IF($K41&lt;&gt;1,IF(ISNUMBER(INDEX(Import.PLE,$K41,ES$16)),IF(INDEX(Import.PLE,$K41,ES$16)&lt;=mediçao,CS41,0),0),PLE!$AA$28*CS41)</f>
        <v>0</v>
      </c>
      <c r="ET41" s="154">
        <f ca="1">IF($K41&lt;&gt;1,IF(ISNUMBER(INDEX(Import.PLE,$K41,ET$16)),IF(INDEX(Import.PLE,$K41,ET$16)&lt;=mediçao,CT41,0),0),PLE!$AA$28*CT41)</f>
        <v>0</v>
      </c>
      <c r="EU41" s="154">
        <f ca="1">IF($K41&lt;&gt;1,IF(ISNUMBER(INDEX(Import.PLE,$K41,EU$16)),IF(INDEX(Import.PLE,$K41,EU$16)&lt;=mediçao,CU41,0),0),PLE!$AA$28*CU41)</f>
        <v>0</v>
      </c>
      <c r="EV41" s="154">
        <f ca="1">IF($K41&lt;&gt;1,IF(ISNUMBER(INDEX(Import.PLE,$K41,EV$16)),IF(INDEX(Import.PLE,$K41,EV$16)&lt;=mediçao,CV41,0),0),PLE!$AA$28*CV41)</f>
        <v>0</v>
      </c>
      <c r="EW41" s="154">
        <f ca="1">IF($K41&lt;&gt;1,IF(ISNUMBER(INDEX(Import.PLE,$K41,EW$16)),IF(INDEX(Import.PLE,$K41,EW$16)&lt;=mediçao,CW41,0),0),PLE!$AA$28*CW41)</f>
        <v>0</v>
      </c>
      <c r="EX41" s="154">
        <f ca="1">IF($K41&lt;&gt;1,IF(ISNUMBER(INDEX(Import.PLE,$K41,EX$16)),IF(INDEX(Import.PLE,$K41,EX$16)&lt;=mediçao,CX41,0),0),PLE!$AA$28*CX41)</f>
        <v>0</v>
      </c>
      <c r="EY41" s="154">
        <f ca="1">IF($K41&lt;&gt;1,IF(ISNUMBER(INDEX(Import.PLE,$K41,EY$16)),IF(INDEX(Import.PLE,$K41,EY$16)&lt;=mediçao,CY41,0),0),PLE!$AA$28*CY41)</f>
        <v>0</v>
      </c>
      <c r="EZ41" s="154">
        <f ca="1">IF($K41&lt;&gt;1,IF(ISNUMBER(INDEX(Import.PLE,$K41,EZ$16)),IF(INDEX(Import.PLE,$K41,EZ$16)&lt;=mediçao,CZ41,0),0),PLE!$AA$28*CZ41)</f>
        <v>0</v>
      </c>
      <c r="FA41" s="154">
        <f ca="1">IF($K41&lt;&gt;1,IF(ISNUMBER(INDEX(Import.PLE,$K41,FA$16)),IF(INDEX(Import.PLE,$K41,FA$16)&lt;=mediçao,DA41,0),0),PLE!$AA$28*DA41)</f>
        <v>0</v>
      </c>
      <c r="FB41" s="154">
        <f ca="1">IF($K41&lt;&gt;1,IF(ISNUMBER(INDEX(Import.PLE,$K41,FB$16)),IF(INDEX(Import.PLE,$K41,FB$16)&lt;=mediçao,DB41,0),0),PLE!$AA$28*DB41)</f>
        <v>0</v>
      </c>
      <c r="FC41" s="154">
        <f ca="1">IF($K41&lt;&gt;1,IF(ISNUMBER(INDEX(Import.PLE,$K41,FC$16)),IF(INDEX(Import.PLE,$K41,FC$16)&lt;=mediçao,DC41,0),0),PLE!$AA$28*DC41)</f>
        <v>0</v>
      </c>
      <c r="FD41" s="154">
        <f ca="1">IF($K41&lt;&gt;1,IF(ISNUMBER(INDEX(Import.PLE,$K41,FD$16)),IF(INDEX(Import.PLE,$K41,FD$16)&lt;=mediçao,DD41,0),0),PLE!$AA$28*DD41)</f>
        <v>0</v>
      </c>
      <c r="FE41" s="154">
        <f ca="1">IF($K41&lt;&gt;1,IF(ISNUMBER(INDEX(Import.PLE,$K41,FE$16)),IF(INDEX(Import.PLE,$K41,FE$16)&lt;=mediçao,DE41,0),0),PLE!$AA$28*DE41)</f>
        <v>0</v>
      </c>
      <c r="FF41" s="154">
        <f ca="1">IF($K41&lt;&gt;1,IF(ISNUMBER(INDEX(Import.PLE,$K41,FF$16)),IF(INDEX(Import.PLE,$K41,FF$16)&lt;=mediçao,DF41,0),0),PLE!$AA$28*DF41)</f>
        <v>0</v>
      </c>
      <c r="FG41" s="154">
        <f ca="1">IF($K41&lt;&gt;1,IF(ISNUMBER(INDEX(Import.PLE,$K41,FG$16)),IF(INDEX(Import.PLE,$K41,FG$16)&lt;=mediçao,DG41,0),0),PLE!$AA$28*DG41)</f>
        <v>0</v>
      </c>
      <c r="FH41" s="154">
        <f ca="1">IF($K41&lt;&gt;1,IF(ISNUMBER(INDEX(Import.PLE,$K41,FH$16)),IF(INDEX(Import.PLE,$K41,FH$16)&lt;=mediçao,DH41,0),0),PLE!$AA$28*DH41)</f>
        <v>0</v>
      </c>
      <c r="FI41" s="154">
        <f ca="1">IF($K41&lt;&gt;1,IF(ISNUMBER(INDEX(Import.PLE,$K41,FI$16)),IF(INDEX(Import.PLE,$K41,FI$16)&lt;=mediçao,DI41,0),0),PLE!$AA$28*DI41)</f>
        <v>0</v>
      </c>
      <c r="FJ41" s="154">
        <f ca="1">IF($K41&lt;&gt;1,IF(ISNUMBER(INDEX(Import.PLE,$K41,FJ$16)),IF(INDEX(Import.PLE,$K41,FJ$16)&lt;=mediçao,DJ41,0),0),PLE!$AA$28*DJ41)</f>
        <v>0</v>
      </c>
    </row>
    <row r="42" spans="2:166" s="113" customFormat="1" ht="20.399999999999999" x14ac:dyDescent="0.3">
      <c r="B42" s="153">
        <f t="shared" ca="1" si="3"/>
        <v>25</v>
      </c>
      <c r="C42" s="108" t="str">
        <f t="shared" si="59"/>
        <v>Serviço</v>
      </c>
      <c r="D42" s="177" t="s">
        <v>185</v>
      </c>
      <c r="E42" s="178" t="s">
        <v>211</v>
      </c>
      <c r="F42" s="176" t="s">
        <v>225</v>
      </c>
      <c r="G42" s="216">
        <f t="shared" si="60"/>
        <v>30</v>
      </c>
      <c r="H42" s="217">
        <f t="shared" si="61"/>
        <v>133.21</v>
      </c>
      <c r="I42" s="218">
        <v>3996.3</v>
      </c>
      <c r="J42" s="111"/>
      <c r="K42" s="209">
        <f>deactivatedados.form1</f>
        <v>7</v>
      </c>
      <c r="L42" s="208" t="s">
        <v>246</v>
      </c>
      <c r="M42" s="112"/>
      <c r="N42" s="223"/>
      <c r="O42" s="223"/>
      <c r="P42" s="223">
        <v>30</v>
      </c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M42" s="154">
        <f t="shared" ca="1" si="62"/>
        <v>0</v>
      </c>
      <c r="BN42" s="154">
        <f t="shared" ca="1" si="63"/>
        <v>0</v>
      </c>
      <c r="BO42" s="154">
        <f t="shared" ca="1" si="64"/>
        <v>3996.3</v>
      </c>
      <c r="BP42" s="154">
        <f t="shared" si="65"/>
        <v>0</v>
      </c>
      <c r="BQ42" s="154">
        <f t="shared" si="66"/>
        <v>0</v>
      </c>
      <c r="BR42" s="154">
        <f t="shared" si="67"/>
        <v>0</v>
      </c>
      <c r="BS42" s="154">
        <f t="shared" si="68"/>
        <v>0</v>
      </c>
      <c r="BT42" s="154">
        <f t="shared" si="69"/>
        <v>0</v>
      </c>
      <c r="BU42" s="154">
        <f t="shared" si="70"/>
        <v>0</v>
      </c>
      <c r="BV42" s="154">
        <f t="shared" si="71"/>
        <v>0</v>
      </c>
      <c r="BW42" s="154">
        <f t="shared" si="72"/>
        <v>0</v>
      </c>
      <c r="BX42" s="154">
        <f t="shared" si="73"/>
        <v>0</v>
      </c>
      <c r="BY42" s="154">
        <f t="shared" si="74"/>
        <v>0</v>
      </c>
      <c r="BZ42" s="154">
        <f t="shared" si="75"/>
        <v>0</v>
      </c>
      <c r="CA42" s="154">
        <f t="shared" si="76"/>
        <v>0</v>
      </c>
      <c r="CB42" s="154">
        <f t="shared" si="77"/>
        <v>0</v>
      </c>
      <c r="CC42" s="154">
        <f t="shared" si="78"/>
        <v>0</v>
      </c>
      <c r="CD42" s="154">
        <f t="shared" si="79"/>
        <v>0</v>
      </c>
      <c r="CE42" s="154">
        <f t="shared" si="80"/>
        <v>0</v>
      </c>
      <c r="CF42" s="154">
        <f t="shared" si="81"/>
        <v>0</v>
      </c>
      <c r="CG42" s="154">
        <f t="shared" si="82"/>
        <v>0</v>
      </c>
      <c r="CH42" s="154">
        <f t="shared" si="83"/>
        <v>0</v>
      </c>
      <c r="CI42" s="154">
        <f t="shared" si="84"/>
        <v>0</v>
      </c>
      <c r="CJ42" s="154">
        <f t="shared" si="85"/>
        <v>0</v>
      </c>
      <c r="CK42" s="154">
        <f t="shared" si="86"/>
        <v>0</v>
      </c>
      <c r="CL42" s="154">
        <f t="shared" si="87"/>
        <v>0</v>
      </c>
      <c r="CM42" s="154">
        <f t="shared" si="88"/>
        <v>0</v>
      </c>
      <c r="CN42" s="154">
        <f t="shared" si="89"/>
        <v>0</v>
      </c>
      <c r="CO42" s="154">
        <f t="shared" si="90"/>
        <v>0</v>
      </c>
      <c r="CP42" s="154">
        <f t="shared" si="91"/>
        <v>0</v>
      </c>
      <c r="CQ42" s="154">
        <f t="shared" si="92"/>
        <v>0</v>
      </c>
      <c r="CR42" s="154">
        <f t="shared" si="93"/>
        <v>0</v>
      </c>
      <c r="CS42" s="154">
        <f t="shared" si="94"/>
        <v>0</v>
      </c>
      <c r="CT42" s="154">
        <f t="shared" si="95"/>
        <v>0</v>
      </c>
      <c r="CU42" s="154">
        <f t="shared" si="96"/>
        <v>0</v>
      </c>
      <c r="CV42" s="154">
        <f t="shared" si="97"/>
        <v>0</v>
      </c>
      <c r="CW42" s="154">
        <f t="shared" si="98"/>
        <v>0</v>
      </c>
      <c r="CX42" s="154">
        <f t="shared" si="99"/>
        <v>0</v>
      </c>
      <c r="CY42" s="154">
        <f t="shared" si="100"/>
        <v>0</v>
      </c>
      <c r="CZ42" s="154">
        <f t="shared" si="101"/>
        <v>0</v>
      </c>
      <c r="DA42" s="154">
        <f t="shared" si="102"/>
        <v>0</v>
      </c>
      <c r="DB42" s="154">
        <f t="shared" si="103"/>
        <v>0</v>
      </c>
      <c r="DC42" s="154">
        <f t="shared" si="104"/>
        <v>0</v>
      </c>
      <c r="DD42" s="154">
        <f t="shared" si="105"/>
        <v>0</v>
      </c>
      <c r="DE42" s="154">
        <f t="shared" si="106"/>
        <v>0</v>
      </c>
      <c r="DF42" s="154">
        <f t="shared" si="107"/>
        <v>0</v>
      </c>
      <c r="DG42" s="154">
        <f t="shared" si="108"/>
        <v>0</v>
      </c>
      <c r="DH42" s="154">
        <f t="shared" si="109"/>
        <v>0</v>
      </c>
      <c r="DI42" s="154">
        <f t="shared" si="110"/>
        <v>0</v>
      </c>
      <c r="DJ42" s="154">
        <f t="shared" si="111"/>
        <v>0</v>
      </c>
      <c r="DK42" s="162" t="str">
        <f t="shared" si="112"/>
        <v>1</v>
      </c>
      <c r="DL42" s="162">
        <f t="shared" ca="1" si="113"/>
        <v>0</v>
      </c>
      <c r="DM42" s="154">
        <f ca="1">IF($K42&lt;&gt;1,IF(ISNUMBER(INDEX(Import.PLE,$K42,DM$16)),IF(INDEX(Import.PLE,$K42,DM$16)&lt;=mediçao,BM42,0),0),PLE!$AA$28*BM42)</f>
        <v>0</v>
      </c>
      <c r="DN42" s="154">
        <f ca="1">IF($K42&lt;&gt;1,IF(ISNUMBER(INDEX(Import.PLE,$K42,DN$16)),IF(INDEX(Import.PLE,$K42,DN$16)&lt;=mediçao,BN42,0),0),PLE!$AA$28*BN42)</f>
        <v>0</v>
      </c>
      <c r="DO42" s="154">
        <f ca="1">IF($K42&lt;&gt;1,IF(ISNUMBER(INDEX(Import.PLE,$K42,DO$16)),IF(INDEX(Import.PLE,$K42,DO$16)&lt;=mediçao,BO42,0),0),PLE!$AA$28*BO42)</f>
        <v>0</v>
      </c>
      <c r="DP42" s="154">
        <f ca="1">IF($K42&lt;&gt;1,IF(ISNUMBER(INDEX(Import.PLE,$K42,DP$16)),IF(INDEX(Import.PLE,$K42,DP$16)&lt;=mediçao,BP42,0),0),PLE!$AA$28*BP42)</f>
        <v>0</v>
      </c>
      <c r="DQ42" s="154">
        <f ca="1">IF($K42&lt;&gt;1,IF(ISNUMBER(INDEX(Import.PLE,$K42,DQ$16)),IF(INDEX(Import.PLE,$K42,DQ$16)&lt;=mediçao,BQ42,0),0),PLE!$AA$28*BQ42)</f>
        <v>0</v>
      </c>
      <c r="DR42" s="154">
        <f ca="1">IF($K42&lt;&gt;1,IF(ISNUMBER(INDEX(Import.PLE,$K42,DR$16)),IF(INDEX(Import.PLE,$K42,DR$16)&lt;=mediçao,BR42,0),0),PLE!$AA$28*BR42)</f>
        <v>0</v>
      </c>
      <c r="DS42" s="154">
        <f ca="1">IF($K42&lt;&gt;1,IF(ISNUMBER(INDEX(Import.PLE,$K42,DS$16)),IF(INDEX(Import.PLE,$K42,DS$16)&lt;=mediçao,BS42,0),0),PLE!$AA$28*BS42)</f>
        <v>0</v>
      </c>
      <c r="DT42" s="154">
        <f ca="1">IF($K42&lt;&gt;1,IF(ISNUMBER(INDEX(Import.PLE,$K42,DT$16)),IF(INDEX(Import.PLE,$K42,DT$16)&lt;=mediçao,BT42,0),0),PLE!$AA$28*BT42)</f>
        <v>0</v>
      </c>
      <c r="DU42" s="154">
        <f ca="1">IF($K42&lt;&gt;1,IF(ISNUMBER(INDEX(Import.PLE,$K42,DU$16)),IF(INDEX(Import.PLE,$K42,DU$16)&lt;=mediçao,BU42,0),0),PLE!$AA$28*BU42)</f>
        <v>0</v>
      </c>
      <c r="DV42" s="154">
        <f ca="1">IF($K42&lt;&gt;1,IF(ISNUMBER(INDEX(Import.PLE,$K42,DV$16)),IF(INDEX(Import.PLE,$K42,DV$16)&lt;=mediçao,BV42,0),0),PLE!$AA$28*BV42)</f>
        <v>0</v>
      </c>
      <c r="DW42" s="154">
        <f ca="1">IF($K42&lt;&gt;1,IF(ISNUMBER(INDEX(Import.PLE,$K42,DW$16)),IF(INDEX(Import.PLE,$K42,DW$16)&lt;=mediçao,BW42,0),0),PLE!$AA$28*BW42)</f>
        <v>0</v>
      </c>
      <c r="DX42" s="154">
        <f ca="1">IF($K42&lt;&gt;1,IF(ISNUMBER(INDEX(Import.PLE,$K42,DX$16)),IF(INDEX(Import.PLE,$K42,DX$16)&lt;=mediçao,BX42,0),0),PLE!$AA$28*BX42)</f>
        <v>0</v>
      </c>
      <c r="DY42" s="154">
        <f ca="1">IF($K42&lt;&gt;1,IF(ISNUMBER(INDEX(Import.PLE,$K42,DY$16)),IF(INDEX(Import.PLE,$K42,DY$16)&lt;=mediçao,BY42,0),0),PLE!$AA$28*BY42)</f>
        <v>0</v>
      </c>
      <c r="DZ42" s="154">
        <f ca="1">IF($K42&lt;&gt;1,IF(ISNUMBER(INDEX(Import.PLE,$K42,DZ$16)),IF(INDEX(Import.PLE,$K42,DZ$16)&lt;=mediçao,BZ42,0),0),PLE!$AA$28*BZ42)</f>
        <v>0</v>
      </c>
      <c r="EA42" s="154">
        <f ca="1">IF($K42&lt;&gt;1,IF(ISNUMBER(INDEX(Import.PLE,$K42,EA$16)),IF(INDEX(Import.PLE,$K42,EA$16)&lt;=mediçao,CA42,0),0),PLE!$AA$28*CA42)</f>
        <v>0</v>
      </c>
      <c r="EB42" s="154">
        <f ca="1">IF($K42&lt;&gt;1,IF(ISNUMBER(INDEX(Import.PLE,$K42,EB$16)),IF(INDEX(Import.PLE,$K42,EB$16)&lt;=mediçao,CB42,0),0),PLE!$AA$28*CB42)</f>
        <v>0</v>
      </c>
      <c r="EC42" s="154">
        <f ca="1">IF($K42&lt;&gt;1,IF(ISNUMBER(INDEX(Import.PLE,$K42,EC$16)),IF(INDEX(Import.PLE,$K42,EC$16)&lt;=mediçao,CC42,0),0),PLE!$AA$28*CC42)</f>
        <v>0</v>
      </c>
      <c r="ED42" s="154">
        <f ca="1">IF($K42&lt;&gt;1,IF(ISNUMBER(INDEX(Import.PLE,$K42,ED$16)),IF(INDEX(Import.PLE,$K42,ED$16)&lt;=mediçao,CD42,0),0),PLE!$AA$28*CD42)</f>
        <v>0</v>
      </c>
      <c r="EE42" s="154">
        <f ca="1">IF($K42&lt;&gt;1,IF(ISNUMBER(INDEX(Import.PLE,$K42,EE$16)),IF(INDEX(Import.PLE,$K42,EE$16)&lt;=mediçao,CE42,0),0),PLE!$AA$28*CE42)</f>
        <v>0</v>
      </c>
      <c r="EF42" s="154">
        <f ca="1">IF($K42&lt;&gt;1,IF(ISNUMBER(INDEX(Import.PLE,$K42,EF$16)),IF(INDEX(Import.PLE,$K42,EF$16)&lt;=mediçao,CF42,0),0),PLE!$AA$28*CF42)</f>
        <v>0</v>
      </c>
      <c r="EG42" s="154">
        <f ca="1">IF($K42&lt;&gt;1,IF(ISNUMBER(INDEX(Import.PLE,$K42,EG$16)),IF(INDEX(Import.PLE,$K42,EG$16)&lt;=mediçao,CG42,0),0),PLE!$AA$28*CG42)</f>
        <v>0</v>
      </c>
      <c r="EH42" s="154">
        <f ca="1">IF($K42&lt;&gt;1,IF(ISNUMBER(INDEX(Import.PLE,$K42,EH$16)),IF(INDEX(Import.PLE,$K42,EH$16)&lt;=mediçao,CH42,0),0),PLE!$AA$28*CH42)</f>
        <v>0</v>
      </c>
      <c r="EI42" s="154">
        <f ca="1">IF($K42&lt;&gt;1,IF(ISNUMBER(INDEX(Import.PLE,$K42,EI$16)),IF(INDEX(Import.PLE,$K42,EI$16)&lt;=mediçao,CI42,0),0),PLE!$AA$28*CI42)</f>
        <v>0</v>
      </c>
      <c r="EJ42" s="154">
        <f ca="1">IF($K42&lt;&gt;1,IF(ISNUMBER(INDEX(Import.PLE,$K42,EJ$16)),IF(INDEX(Import.PLE,$K42,EJ$16)&lt;=mediçao,CJ42,0),0),PLE!$AA$28*CJ42)</f>
        <v>0</v>
      </c>
      <c r="EK42" s="154">
        <f ca="1">IF($K42&lt;&gt;1,IF(ISNUMBER(INDEX(Import.PLE,$K42,EK$16)),IF(INDEX(Import.PLE,$K42,EK$16)&lt;=mediçao,CK42,0),0),PLE!$AA$28*CK42)</f>
        <v>0</v>
      </c>
      <c r="EL42" s="154">
        <f ca="1">IF($K42&lt;&gt;1,IF(ISNUMBER(INDEX(Import.PLE,$K42,EL$16)),IF(INDEX(Import.PLE,$K42,EL$16)&lt;=mediçao,CL42,0),0),PLE!$AA$28*CL42)</f>
        <v>0</v>
      </c>
      <c r="EM42" s="154">
        <f ca="1">IF($K42&lt;&gt;1,IF(ISNUMBER(INDEX(Import.PLE,$K42,EM$16)),IF(INDEX(Import.PLE,$K42,EM$16)&lt;=mediçao,CM42,0),0),PLE!$AA$28*CM42)</f>
        <v>0</v>
      </c>
      <c r="EN42" s="154">
        <f ca="1">IF($K42&lt;&gt;1,IF(ISNUMBER(INDEX(Import.PLE,$K42,EN$16)),IF(INDEX(Import.PLE,$K42,EN$16)&lt;=mediçao,CN42,0),0),PLE!$AA$28*CN42)</f>
        <v>0</v>
      </c>
      <c r="EO42" s="154">
        <f ca="1">IF($K42&lt;&gt;1,IF(ISNUMBER(INDEX(Import.PLE,$K42,EO$16)),IF(INDEX(Import.PLE,$K42,EO$16)&lt;=mediçao,CO42,0),0),PLE!$AA$28*CO42)</f>
        <v>0</v>
      </c>
      <c r="EP42" s="154">
        <f ca="1">IF($K42&lt;&gt;1,IF(ISNUMBER(INDEX(Import.PLE,$K42,EP$16)),IF(INDEX(Import.PLE,$K42,EP$16)&lt;=mediçao,CP42,0),0),PLE!$AA$28*CP42)</f>
        <v>0</v>
      </c>
      <c r="EQ42" s="154">
        <f ca="1">IF($K42&lt;&gt;1,IF(ISNUMBER(INDEX(Import.PLE,$K42,EQ$16)),IF(INDEX(Import.PLE,$K42,EQ$16)&lt;=mediçao,CQ42,0),0),PLE!$AA$28*CQ42)</f>
        <v>0</v>
      </c>
      <c r="ER42" s="154">
        <f ca="1">IF($K42&lt;&gt;1,IF(ISNUMBER(INDEX(Import.PLE,$K42,ER$16)),IF(INDEX(Import.PLE,$K42,ER$16)&lt;=mediçao,CR42,0),0),PLE!$AA$28*CR42)</f>
        <v>0</v>
      </c>
      <c r="ES42" s="154">
        <f ca="1">IF($K42&lt;&gt;1,IF(ISNUMBER(INDEX(Import.PLE,$K42,ES$16)),IF(INDEX(Import.PLE,$K42,ES$16)&lt;=mediçao,CS42,0),0),PLE!$AA$28*CS42)</f>
        <v>0</v>
      </c>
      <c r="ET42" s="154">
        <f ca="1">IF($K42&lt;&gt;1,IF(ISNUMBER(INDEX(Import.PLE,$K42,ET$16)),IF(INDEX(Import.PLE,$K42,ET$16)&lt;=mediçao,CT42,0),0),PLE!$AA$28*CT42)</f>
        <v>0</v>
      </c>
      <c r="EU42" s="154">
        <f ca="1">IF($K42&lt;&gt;1,IF(ISNUMBER(INDEX(Import.PLE,$K42,EU$16)),IF(INDEX(Import.PLE,$K42,EU$16)&lt;=mediçao,CU42,0),0),PLE!$AA$28*CU42)</f>
        <v>0</v>
      </c>
      <c r="EV42" s="154">
        <f ca="1">IF($K42&lt;&gt;1,IF(ISNUMBER(INDEX(Import.PLE,$K42,EV$16)),IF(INDEX(Import.PLE,$K42,EV$16)&lt;=mediçao,CV42,0),0),PLE!$AA$28*CV42)</f>
        <v>0</v>
      </c>
      <c r="EW42" s="154">
        <f ca="1">IF($K42&lt;&gt;1,IF(ISNUMBER(INDEX(Import.PLE,$K42,EW$16)),IF(INDEX(Import.PLE,$K42,EW$16)&lt;=mediçao,CW42,0),0),PLE!$AA$28*CW42)</f>
        <v>0</v>
      </c>
      <c r="EX42" s="154">
        <f ca="1">IF($K42&lt;&gt;1,IF(ISNUMBER(INDEX(Import.PLE,$K42,EX$16)),IF(INDEX(Import.PLE,$K42,EX$16)&lt;=mediçao,CX42,0),0),PLE!$AA$28*CX42)</f>
        <v>0</v>
      </c>
      <c r="EY42" s="154">
        <f ca="1">IF($K42&lt;&gt;1,IF(ISNUMBER(INDEX(Import.PLE,$K42,EY$16)),IF(INDEX(Import.PLE,$K42,EY$16)&lt;=mediçao,CY42,0),0),PLE!$AA$28*CY42)</f>
        <v>0</v>
      </c>
      <c r="EZ42" s="154">
        <f ca="1">IF($K42&lt;&gt;1,IF(ISNUMBER(INDEX(Import.PLE,$K42,EZ$16)),IF(INDEX(Import.PLE,$K42,EZ$16)&lt;=mediçao,CZ42,0),0),PLE!$AA$28*CZ42)</f>
        <v>0</v>
      </c>
      <c r="FA42" s="154">
        <f ca="1">IF($K42&lt;&gt;1,IF(ISNUMBER(INDEX(Import.PLE,$K42,FA$16)),IF(INDEX(Import.PLE,$K42,FA$16)&lt;=mediçao,DA42,0),0),PLE!$AA$28*DA42)</f>
        <v>0</v>
      </c>
      <c r="FB42" s="154">
        <f ca="1">IF($K42&lt;&gt;1,IF(ISNUMBER(INDEX(Import.PLE,$K42,FB$16)),IF(INDEX(Import.PLE,$K42,FB$16)&lt;=mediçao,DB42,0),0),PLE!$AA$28*DB42)</f>
        <v>0</v>
      </c>
      <c r="FC42" s="154">
        <f ca="1">IF($K42&lt;&gt;1,IF(ISNUMBER(INDEX(Import.PLE,$K42,FC$16)),IF(INDEX(Import.PLE,$K42,FC$16)&lt;=mediçao,DC42,0),0),PLE!$AA$28*DC42)</f>
        <v>0</v>
      </c>
      <c r="FD42" s="154">
        <f ca="1">IF($K42&lt;&gt;1,IF(ISNUMBER(INDEX(Import.PLE,$K42,FD$16)),IF(INDEX(Import.PLE,$K42,FD$16)&lt;=mediçao,DD42,0),0),PLE!$AA$28*DD42)</f>
        <v>0</v>
      </c>
      <c r="FE42" s="154">
        <f ca="1">IF($K42&lt;&gt;1,IF(ISNUMBER(INDEX(Import.PLE,$K42,FE$16)),IF(INDEX(Import.PLE,$K42,FE$16)&lt;=mediçao,DE42,0),0),PLE!$AA$28*DE42)</f>
        <v>0</v>
      </c>
      <c r="FF42" s="154">
        <f ca="1">IF($K42&lt;&gt;1,IF(ISNUMBER(INDEX(Import.PLE,$K42,FF$16)),IF(INDEX(Import.PLE,$K42,FF$16)&lt;=mediçao,DF42,0),0),PLE!$AA$28*DF42)</f>
        <v>0</v>
      </c>
      <c r="FG42" s="154">
        <f ca="1">IF($K42&lt;&gt;1,IF(ISNUMBER(INDEX(Import.PLE,$K42,FG$16)),IF(INDEX(Import.PLE,$K42,FG$16)&lt;=mediçao,DG42,0),0),PLE!$AA$28*DG42)</f>
        <v>0</v>
      </c>
      <c r="FH42" s="154">
        <f ca="1">IF($K42&lt;&gt;1,IF(ISNUMBER(INDEX(Import.PLE,$K42,FH$16)),IF(INDEX(Import.PLE,$K42,FH$16)&lt;=mediçao,DH42,0),0),PLE!$AA$28*DH42)</f>
        <v>0</v>
      </c>
      <c r="FI42" s="154">
        <f ca="1">IF($K42&lt;&gt;1,IF(ISNUMBER(INDEX(Import.PLE,$K42,FI$16)),IF(INDEX(Import.PLE,$K42,FI$16)&lt;=mediçao,DI42,0),0),PLE!$AA$28*DI42)</f>
        <v>0</v>
      </c>
      <c r="FJ42" s="154">
        <f ca="1">IF($K42&lt;&gt;1,IF(ISNUMBER(INDEX(Import.PLE,$K42,FJ$16)),IF(INDEX(Import.PLE,$K42,FJ$16)&lt;=mediçao,DJ42,0),0),PLE!$AA$28*DJ42)</f>
        <v>0</v>
      </c>
    </row>
    <row r="43" spans="2:166" s="113" customFormat="1" ht="30.6" x14ac:dyDescent="0.3">
      <c r="B43" s="153">
        <f ca="1">ROW(Nível)-ROW(LIorçamento)+1</f>
        <v>26</v>
      </c>
      <c r="C43" s="108" t="str">
        <f>IF(D43="","",IF(ISNUMBER(VALUE(D43)),"Meta",IF(AND(F43&lt;&gt;"",I43&lt;&gt;""),"Serviço","Nível")))</f>
        <v>Serviço</v>
      </c>
      <c r="D43" s="210" t="s">
        <v>249</v>
      </c>
      <c r="E43" s="211" t="s">
        <v>250</v>
      </c>
      <c r="F43" s="212" t="s">
        <v>225</v>
      </c>
      <c r="G43" s="216">
        <f>IF(Nível="Serviço",SUMIF($N$15:$BK$15,"&lt;&gt;"&amp;"",N43:BK43),"")</f>
        <v>30</v>
      </c>
      <c r="H43" s="217">
        <f>IF(AND(ISNUMBER(G43),G43&lt;&gt;0),I43/G43,IF(G43=0,0,""))</f>
        <v>127.1</v>
      </c>
      <c r="I43" s="218">
        <v>3813</v>
      </c>
      <c r="J43" s="111"/>
      <c r="K43" s="209">
        <f>deactivatedados.form1</f>
        <v>7</v>
      </c>
      <c r="L43" s="208" t="s">
        <v>246</v>
      </c>
      <c r="M43" s="112"/>
      <c r="N43" s="223"/>
      <c r="O43" s="223"/>
      <c r="P43" s="223">
        <v>30</v>
      </c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M43" s="154">
        <f t="shared" ca="1" si="62"/>
        <v>0</v>
      </c>
      <c r="BN43" s="154">
        <f t="shared" ca="1" si="63"/>
        <v>0</v>
      </c>
      <c r="BO43" s="154">
        <f t="shared" ca="1" si="64"/>
        <v>3813</v>
      </c>
      <c r="BP43" s="154">
        <f t="shared" si="65"/>
        <v>0</v>
      </c>
      <c r="BQ43" s="154">
        <f t="shared" si="66"/>
        <v>0</v>
      </c>
      <c r="BR43" s="154">
        <f t="shared" si="67"/>
        <v>0</v>
      </c>
      <c r="BS43" s="154">
        <f t="shared" si="68"/>
        <v>0</v>
      </c>
      <c r="BT43" s="154">
        <f t="shared" si="69"/>
        <v>0</v>
      </c>
      <c r="BU43" s="154">
        <f t="shared" si="70"/>
        <v>0</v>
      </c>
      <c r="BV43" s="154">
        <f t="shared" si="71"/>
        <v>0</v>
      </c>
      <c r="BW43" s="154">
        <f t="shared" si="72"/>
        <v>0</v>
      </c>
      <c r="BX43" s="154">
        <f t="shared" si="73"/>
        <v>0</v>
      </c>
      <c r="BY43" s="154">
        <f t="shared" si="74"/>
        <v>0</v>
      </c>
      <c r="BZ43" s="154">
        <f t="shared" si="75"/>
        <v>0</v>
      </c>
      <c r="CA43" s="154">
        <f t="shared" si="76"/>
        <v>0</v>
      </c>
      <c r="CB43" s="154">
        <f t="shared" si="77"/>
        <v>0</v>
      </c>
      <c r="CC43" s="154">
        <f t="shared" si="78"/>
        <v>0</v>
      </c>
      <c r="CD43" s="154">
        <f t="shared" si="79"/>
        <v>0</v>
      </c>
      <c r="CE43" s="154">
        <f t="shared" si="80"/>
        <v>0</v>
      </c>
      <c r="CF43" s="154">
        <f t="shared" si="81"/>
        <v>0</v>
      </c>
      <c r="CG43" s="154">
        <f t="shared" si="82"/>
        <v>0</v>
      </c>
      <c r="CH43" s="154">
        <f t="shared" si="83"/>
        <v>0</v>
      </c>
      <c r="CI43" s="154">
        <f t="shared" si="84"/>
        <v>0</v>
      </c>
      <c r="CJ43" s="154">
        <f t="shared" si="85"/>
        <v>0</v>
      </c>
      <c r="CK43" s="154">
        <f t="shared" si="86"/>
        <v>0</v>
      </c>
      <c r="CL43" s="154">
        <f t="shared" si="87"/>
        <v>0</v>
      </c>
      <c r="CM43" s="154">
        <f t="shared" si="88"/>
        <v>0</v>
      </c>
      <c r="CN43" s="154">
        <f t="shared" si="89"/>
        <v>0</v>
      </c>
      <c r="CO43" s="154">
        <f t="shared" si="90"/>
        <v>0</v>
      </c>
      <c r="CP43" s="154">
        <f t="shared" si="91"/>
        <v>0</v>
      </c>
      <c r="CQ43" s="154">
        <f t="shared" si="92"/>
        <v>0</v>
      </c>
      <c r="CR43" s="154">
        <f t="shared" si="93"/>
        <v>0</v>
      </c>
      <c r="CS43" s="154">
        <f t="shared" si="94"/>
        <v>0</v>
      </c>
      <c r="CT43" s="154">
        <f t="shared" si="95"/>
        <v>0</v>
      </c>
      <c r="CU43" s="154">
        <f t="shared" si="96"/>
        <v>0</v>
      </c>
      <c r="CV43" s="154">
        <f t="shared" si="97"/>
        <v>0</v>
      </c>
      <c r="CW43" s="154">
        <f t="shared" si="98"/>
        <v>0</v>
      </c>
      <c r="CX43" s="154">
        <f t="shared" si="99"/>
        <v>0</v>
      </c>
      <c r="CY43" s="154">
        <f t="shared" si="100"/>
        <v>0</v>
      </c>
      <c r="CZ43" s="154">
        <f t="shared" si="101"/>
        <v>0</v>
      </c>
      <c r="DA43" s="154">
        <f t="shared" si="102"/>
        <v>0</v>
      </c>
      <c r="DB43" s="154">
        <f t="shared" si="103"/>
        <v>0</v>
      </c>
      <c r="DC43" s="154">
        <f t="shared" si="104"/>
        <v>0</v>
      </c>
      <c r="DD43" s="154">
        <f t="shared" si="105"/>
        <v>0</v>
      </c>
      <c r="DE43" s="154">
        <f t="shared" si="106"/>
        <v>0</v>
      </c>
      <c r="DF43" s="154">
        <f t="shared" si="107"/>
        <v>0</v>
      </c>
      <c r="DG43" s="154">
        <f t="shared" si="108"/>
        <v>0</v>
      </c>
      <c r="DH43" s="154">
        <f t="shared" si="109"/>
        <v>0</v>
      </c>
      <c r="DI43" s="154">
        <f t="shared" si="110"/>
        <v>0</v>
      </c>
      <c r="DJ43" s="154">
        <f t="shared" si="111"/>
        <v>0</v>
      </c>
      <c r="DK43" s="162" t="str">
        <f>IF(D43="",0,IF(ISNUMBER(VALUE(D43)),VALUE(D43),LEFT(D43,FIND(".",D43)-1)))</f>
        <v>1</v>
      </c>
      <c r="DL43" s="162">
        <f ca="1">SUM(DM43:FJ43)</f>
        <v>0</v>
      </c>
      <c r="DM43" s="154">
        <f ca="1">IF($K43&lt;&gt;1,IF(ISNUMBER(INDEX(Import.PLE,$K43,DM$16)),IF(INDEX(Import.PLE,$K43,DM$16)&lt;=mediçao,BM43,0),0),PLE!$AA$28*BM43)</f>
        <v>0</v>
      </c>
      <c r="DN43" s="154">
        <f ca="1">IF($K43&lt;&gt;1,IF(ISNUMBER(INDEX(Import.PLE,$K43,DN$16)),IF(INDEX(Import.PLE,$K43,DN$16)&lt;=mediçao,BN43,0),0),PLE!$AA$28*BN43)</f>
        <v>0</v>
      </c>
      <c r="DO43" s="154">
        <f ca="1">IF($K43&lt;&gt;1,IF(ISNUMBER(INDEX(Import.PLE,$K43,DO$16)),IF(INDEX(Import.PLE,$K43,DO$16)&lt;=mediçao,BO43,0),0),PLE!$AA$28*BO43)</f>
        <v>0</v>
      </c>
      <c r="DP43" s="154">
        <f ca="1">IF($K43&lt;&gt;1,IF(ISNUMBER(INDEX(Import.PLE,$K43,DP$16)),IF(INDEX(Import.PLE,$K43,DP$16)&lt;=mediçao,BP43,0),0),PLE!$AA$28*BP43)</f>
        <v>0</v>
      </c>
      <c r="DQ43" s="154">
        <f ca="1">IF($K43&lt;&gt;1,IF(ISNUMBER(INDEX(Import.PLE,$K43,DQ$16)),IF(INDEX(Import.PLE,$K43,DQ$16)&lt;=mediçao,BQ43,0),0),PLE!$AA$28*BQ43)</f>
        <v>0</v>
      </c>
      <c r="DR43" s="154">
        <f ca="1">IF($K43&lt;&gt;1,IF(ISNUMBER(INDEX(Import.PLE,$K43,DR$16)),IF(INDEX(Import.PLE,$K43,DR$16)&lt;=mediçao,BR43,0),0),PLE!$AA$28*BR43)</f>
        <v>0</v>
      </c>
      <c r="DS43" s="154">
        <f ca="1">IF($K43&lt;&gt;1,IF(ISNUMBER(INDEX(Import.PLE,$K43,DS$16)),IF(INDEX(Import.PLE,$K43,DS$16)&lt;=mediçao,BS43,0),0),PLE!$AA$28*BS43)</f>
        <v>0</v>
      </c>
      <c r="DT43" s="154">
        <f ca="1">IF($K43&lt;&gt;1,IF(ISNUMBER(INDEX(Import.PLE,$K43,DT$16)),IF(INDEX(Import.PLE,$K43,DT$16)&lt;=mediçao,BT43,0),0),PLE!$AA$28*BT43)</f>
        <v>0</v>
      </c>
      <c r="DU43" s="154">
        <f ca="1">IF($K43&lt;&gt;1,IF(ISNUMBER(INDEX(Import.PLE,$K43,DU$16)),IF(INDEX(Import.PLE,$K43,DU$16)&lt;=mediçao,BU43,0),0),PLE!$AA$28*BU43)</f>
        <v>0</v>
      </c>
      <c r="DV43" s="154">
        <f ca="1">IF($K43&lt;&gt;1,IF(ISNUMBER(INDEX(Import.PLE,$K43,DV$16)),IF(INDEX(Import.PLE,$K43,DV$16)&lt;=mediçao,BV43,0),0),PLE!$AA$28*BV43)</f>
        <v>0</v>
      </c>
      <c r="DW43" s="154">
        <f ca="1">IF($K43&lt;&gt;1,IF(ISNUMBER(INDEX(Import.PLE,$K43,DW$16)),IF(INDEX(Import.PLE,$K43,DW$16)&lt;=mediçao,BW43,0),0),PLE!$AA$28*BW43)</f>
        <v>0</v>
      </c>
      <c r="DX43" s="154">
        <f ca="1">IF($K43&lt;&gt;1,IF(ISNUMBER(INDEX(Import.PLE,$K43,DX$16)),IF(INDEX(Import.PLE,$K43,DX$16)&lt;=mediçao,BX43,0),0),PLE!$AA$28*BX43)</f>
        <v>0</v>
      </c>
      <c r="DY43" s="154">
        <f ca="1">IF($K43&lt;&gt;1,IF(ISNUMBER(INDEX(Import.PLE,$K43,DY$16)),IF(INDEX(Import.PLE,$K43,DY$16)&lt;=mediçao,BY43,0),0),PLE!$AA$28*BY43)</f>
        <v>0</v>
      </c>
      <c r="DZ43" s="154">
        <f ca="1">IF($K43&lt;&gt;1,IF(ISNUMBER(INDEX(Import.PLE,$K43,DZ$16)),IF(INDEX(Import.PLE,$K43,DZ$16)&lt;=mediçao,BZ43,0),0),PLE!$AA$28*BZ43)</f>
        <v>0</v>
      </c>
      <c r="EA43" s="154">
        <f ca="1">IF($K43&lt;&gt;1,IF(ISNUMBER(INDEX(Import.PLE,$K43,EA$16)),IF(INDEX(Import.PLE,$K43,EA$16)&lt;=mediçao,CA43,0),0),PLE!$AA$28*CA43)</f>
        <v>0</v>
      </c>
      <c r="EB43" s="154">
        <f ca="1">IF($K43&lt;&gt;1,IF(ISNUMBER(INDEX(Import.PLE,$K43,EB$16)),IF(INDEX(Import.PLE,$K43,EB$16)&lt;=mediçao,CB43,0),0),PLE!$AA$28*CB43)</f>
        <v>0</v>
      </c>
      <c r="EC43" s="154">
        <f ca="1">IF($K43&lt;&gt;1,IF(ISNUMBER(INDEX(Import.PLE,$K43,EC$16)),IF(INDEX(Import.PLE,$K43,EC$16)&lt;=mediçao,CC43,0),0),PLE!$AA$28*CC43)</f>
        <v>0</v>
      </c>
      <c r="ED43" s="154">
        <f ca="1">IF($K43&lt;&gt;1,IF(ISNUMBER(INDEX(Import.PLE,$K43,ED$16)),IF(INDEX(Import.PLE,$K43,ED$16)&lt;=mediçao,CD43,0),0),PLE!$AA$28*CD43)</f>
        <v>0</v>
      </c>
      <c r="EE43" s="154">
        <f ca="1">IF($K43&lt;&gt;1,IF(ISNUMBER(INDEX(Import.PLE,$K43,EE$16)),IF(INDEX(Import.PLE,$K43,EE$16)&lt;=mediçao,CE43,0),0),PLE!$AA$28*CE43)</f>
        <v>0</v>
      </c>
      <c r="EF43" s="154">
        <f ca="1">IF($K43&lt;&gt;1,IF(ISNUMBER(INDEX(Import.PLE,$K43,EF$16)),IF(INDEX(Import.PLE,$K43,EF$16)&lt;=mediçao,CF43,0),0),PLE!$AA$28*CF43)</f>
        <v>0</v>
      </c>
      <c r="EG43" s="154">
        <f ca="1">IF($K43&lt;&gt;1,IF(ISNUMBER(INDEX(Import.PLE,$K43,EG$16)),IF(INDEX(Import.PLE,$K43,EG$16)&lt;=mediçao,CG43,0),0),PLE!$AA$28*CG43)</f>
        <v>0</v>
      </c>
      <c r="EH43" s="154">
        <f ca="1">IF($K43&lt;&gt;1,IF(ISNUMBER(INDEX(Import.PLE,$K43,EH$16)),IF(INDEX(Import.PLE,$K43,EH$16)&lt;=mediçao,CH43,0),0),PLE!$AA$28*CH43)</f>
        <v>0</v>
      </c>
      <c r="EI43" s="154">
        <f ca="1">IF($K43&lt;&gt;1,IF(ISNUMBER(INDEX(Import.PLE,$K43,EI$16)),IF(INDEX(Import.PLE,$K43,EI$16)&lt;=mediçao,CI43,0),0),PLE!$AA$28*CI43)</f>
        <v>0</v>
      </c>
      <c r="EJ43" s="154">
        <f ca="1">IF($K43&lt;&gt;1,IF(ISNUMBER(INDEX(Import.PLE,$K43,EJ$16)),IF(INDEX(Import.PLE,$K43,EJ$16)&lt;=mediçao,CJ43,0),0),PLE!$AA$28*CJ43)</f>
        <v>0</v>
      </c>
      <c r="EK43" s="154">
        <f ca="1">IF($K43&lt;&gt;1,IF(ISNUMBER(INDEX(Import.PLE,$K43,EK$16)),IF(INDEX(Import.PLE,$K43,EK$16)&lt;=mediçao,CK43,0),0),PLE!$AA$28*CK43)</f>
        <v>0</v>
      </c>
      <c r="EL43" s="154">
        <f ca="1">IF($K43&lt;&gt;1,IF(ISNUMBER(INDEX(Import.PLE,$K43,EL$16)),IF(INDEX(Import.PLE,$K43,EL$16)&lt;=mediçao,CL43,0),0),PLE!$AA$28*CL43)</f>
        <v>0</v>
      </c>
      <c r="EM43" s="154">
        <f ca="1">IF($K43&lt;&gt;1,IF(ISNUMBER(INDEX(Import.PLE,$K43,EM$16)),IF(INDEX(Import.PLE,$K43,EM$16)&lt;=mediçao,CM43,0),0),PLE!$AA$28*CM43)</f>
        <v>0</v>
      </c>
      <c r="EN43" s="154">
        <f ca="1">IF($K43&lt;&gt;1,IF(ISNUMBER(INDEX(Import.PLE,$K43,EN$16)),IF(INDEX(Import.PLE,$K43,EN$16)&lt;=mediçao,CN43,0),0),PLE!$AA$28*CN43)</f>
        <v>0</v>
      </c>
      <c r="EO43" s="154">
        <f ca="1">IF($K43&lt;&gt;1,IF(ISNUMBER(INDEX(Import.PLE,$K43,EO$16)),IF(INDEX(Import.PLE,$K43,EO$16)&lt;=mediçao,CO43,0),0),PLE!$AA$28*CO43)</f>
        <v>0</v>
      </c>
      <c r="EP43" s="154">
        <f ca="1">IF($K43&lt;&gt;1,IF(ISNUMBER(INDEX(Import.PLE,$K43,EP$16)),IF(INDEX(Import.PLE,$K43,EP$16)&lt;=mediçao,CP43,0),0),PLE!$AA$28*CP43)</f>
        <v>0</v>
      </c>
      <c r="EQ43" s="154">
        <f ca="1">IF($K43&lt;&gt;1,IF(ISNUMBER(INDEX(Import.PLE,$K43,EQ$16)),IF(INDEX(Import.PLE,$K43,EQ$16)&lt;=mediçao,CQ43,0),0),PLE!$AA$28*CQ43)</f>
        <v>0</v>
      </c>
      <c r="ER43" s="154">
        <f ca="1">IF($K43&lt;&gt;1,IF(ISNUMBER(INDEX(Import.PLE,$K43,ER$16)),IF(INDEX(Import.PLE,$K43,ER$16)&lt;=mediçao,CR43,0),0),PLE!$AA$28*CR43)</f>
        <v>0</v>
      </c>
      <c r="ES43" s="154">
        <f ca="1">IF($K43&lt;&gt;1,IF(ISNUMBER(INDEX(Import.PLE,$K43,ES$16)),IF(INDEX(Import.PLE,$K43,ES$16)&lt;=mediçao,CS43,0),0),PLE!$AA$28*CS43)</f>
        <v>0</v>
      </c>
      <c r="ET43" s="154">
        <f ca="1">IF($K43&lt;&gt;1,IF(ISNUMBER(INDEX(Import.PLE,$K43,ET$16)),IF(INDEX(Import.PLE,$K43,ET$16)&lt;=mediçao,CT43,0),0),PLE!$AA$28*CT43)</f>
        <v>0</v>
      </c>
      <c r="EU43" s="154">
        <f ca="1">IF($K43&lt;&gt;1,IF(ISNUMBER(INDEX(Import.PLE,$K43,EU$16)),IF(INDEX(Import.PLE,$K43,EU$16)&lt;=mediçao,CU43,0),0),PLE!$AA$28*CU43)</f>
        <v>0</v>
      </c>
      <c r="EV43" s="154">
        <f ca="1">IF($K43&lt;&gt;1,IF(ISNUMBER(INDEX(Import.PLE,$K43,EV$16)),IF(INDEX(Import.PLE,$K43,EV$16)&lt;=mediçao,CV43,0),0),PLE!$AA$28*CV43)</f>
        <v>0</v>
      </c>
      <c r="EW43" s="154">
        <f ca="1">IF($K43&lt;&gt;1,IF(ISNUMBER(INDEX(Import.PLE,$K43,EW$16)),IF(INDEX(Import.PLE,$K43,EW$16)&lt;=mediçao,CW43,0),0),PLE!$AA$28*CW43)</f>
        <v>0</v>
      </c>
      <c r="EX43" s="154">
        <f ca="1">IF($K43&lt;&gt;1,IF(ISNUMBER(INDEX(Import.PLE,$K43,EX$16)),IF(INDEX(Import.PLE,$K43,EX$16)&lt;=mediçao,CX43,0),0),PLE!$AA$28*CX43)</f>
        <v>0</v>
      </c>
      <c r="EY43" s="154">
        <f ca="1">IF($K43&lt;&gt;1,IF(ISNUMBER(INDEX(Import.PLE,$K43,EY$16)),IF(INDEX(Import.PLE,$K43,EY$16)&lt;=mediçao,CY43,0),0),PLE!$AA$28*CY43)</f>
        <v>0</v>
      </c>
      <c r="EZ43" s="154">
        <f ca="1">IF($K43&lt;&gt;1,IF(ISNUMBER(INDEX(Import.PLE,$K43,EZ$16)),IF(INDEX(Import.PLE,$K43,EZ$16)&lt;=mediçao,CZ43,0),0),PLE!$AA$28*CZ43)</f>
        <v>0</v>
      </c>
      <c r="FA43" s="154">
        <f ca="1">IF($K43&lt;&gt;1,IF(ISNUMBER(INDEX(Import.PLE,$K43,FA$16)),IF(INDEX(Import.PLE,$K43,FA$16)&lt;=mediçao,DA43,0),0),PLE!$AA$28*DA43)</f>
        <v>0</v>
      </c>
      <c r="FB43" s="154">
        <f ca="1">IF($K43&lt;&gt;1,IF(ISNUMBER(INDEX(Import.PLE,$K43,FB$16)),IF(INDEX(Import.PLE,$K43,FB$16)&lt;=mediçao,DB43,0),0),PLE!$AA$28*DB43)</f>
        <v>0</v>
      </c>
      <c r="FC43" s="154">
        <f ca="1">IF($K43&lt;&gt;1,IF(ISNUMBER(INDEX(Import.PLE,$K43,FC$16)),IF(INDEX(Import.PLE,$K43,FC$16)&lt;=mediçao,DC43,0),0),PLE!$AA$28*DC43)</f>
        <v>0</v>
      </c>
      <c r="FD43" s="154">
        <f ca="1">IF($K43&lt;&gt;1,IF(ISNUMBER(INDEX(Import.PLE,$K43,FD$16)),IF(INDEX(Import.PLE,$K43,FD$16)&lt;=mediçao,DD43,0),0),PLE!$AA$28*DD43)</f>
        <v>0</v>
      </c>
      <c r="FE43" s="154">
        <f ca="1">IF($K43&lt;&gt;1,IF(ISNUMBER(INDEX(Import.PLE,$K43,FE$16)),IF(INDEX(Import.PLE,$K43,FE$16)&lt;=mediçao,DE43,0),0),PLE!$AA$28*DE43)</f>
        <v>0</v>
      </c>
      <c r="FF43" s="154">
        <f ca="1">IF($K43&lt;&gt;1,IF(ISNUMBER(INDEX(Import.PLE,$K43,FF$16)),IF(INDEX(Import.PLE,$K43,FF$16)&lt;=mediçao,DF43,0),0),PLE!$AA$28*DF43)</f>
        <v>0</v>
      </c>
      <c r="FG43" s="154">
        <f ca="1">IF($K43&lt;&gt;1,IF(ISNUMBER(INDEX(Import.PLE,$K43,FG$16)),IF(INDEX(Import.PLE,$K43,FG$16)&lt;=mediçao,DG43,0),0),PLE!$AA$28*DG43)</f>
        <v>0</v>
      </c>
      <c r="FH43" s="154">
        <f ca="1">IF($K43&lt;&gt;1,IF(ISNUMBER(INDEX(Import.PLE,$K43,FH$16)),IF(INDEX(Import.PLE,$K43,FH$16)&lt;=mediçao,DH43,0),0),PLE!$AA$28*DH43)</f>
        <v>0</v>
      </c>
      <c r="FI43" s="154">
        <f ca="1">IF($K43&lt;&gt;1,IF(ISNUMBER(INDEX(Import.PLE,$K43,FI$16)),IF(INDEX(Import.PLE,$K43,FI$16)&lt;=mediçao,DI43,0),0),PLE!$AA$28*DI43)</f>
        <v>0</v>
      </c>
      <c r="FJ43" s="154">
        <f ca="1">IF($K43&lt;&gt;1,IF(ISNUMBER(INDEX(Import.PLE,$K43,FJ$16)),IF(INDEX(Import.PLE,$K43,FJ$16)&lt;=mediçao,DJ43,0),0),PLE!$AA$28*DJ43)</f>
        <v>0</v>
      </c>
    </row>
    <row r="44" spans="2:166" s="113" customFormat="1" ht="30.6" x14ac:dyDescent="0.3">
      <c r="B44" s="153">
        <f t="shared" ca="1" si="3"/>
        <v>27</v>
      </c>
      <c r="C44" s="108" t="str">
        <f t="shared" si="59"/>
        <v>Serviço</v>
      </c>
      <c r="D44" s="210" t="s">
        <v>251</v>
      </c>
      <c r="E44" s="178" t="s">
        <v>199</v>
      </c>
      <c r="F44" s="176" t="s">
        <v>223</v>
      </c>
      <c r="G44" s="216">
        <f t="shared" si="60"/>
        <v>900</v>
      </c>
      <c r="H44" s="217">
        <f t="shared" si="61"/>
        <v>3.12</v>
      </c>
      <c r="I44" s="218">
        <v>2808</v>
      </c>
      <c r="J44" s="111"/>
      <c r="K44" s="209">
        <f>deactivatedados.form1</f>
        <v>7</v>
      </c>
      <c r="L44" s="208" t="s">
        <v>246</v>
      </c>
      <c r="M44" s="112"/>
      <c r="N44" s="223"/>
      <c r="O44" s="223"/>
      <c r="P44" s="223">
        <v>900</v>
      </c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M44" s="154">
        <f t="shared" ca="1" si="62"/>
        <v>0</v>
      </c>
      <c r="BN44" s="154">
        <f t="shared" ca="1" si="63"/>
        <v>0</v>
      </c>
      <c r="BO44" s="154">
        <f t="shared" ca="1" si="64"/>
        <v>2808</v>
      </c>
      <c r="BP44" s="154">
        <f t="shared" si="65"/>
        <v>0</v>
      </c>
      <c r="BQ44" s="154">
        <f t="shared" si="66"/>
        <v>0</v>
      </c>
      <c r="BR44" s="154">
        <f t="shared" si="67"/>
        <v>0</v>
      </c>
      <c r="BS44" s="154">
        <f t="shared" si="68"/>
        <v>0</v>
      </c>
      <c r="BT44" s="154">
        <f t="shared" si="69"/>
        <v>0</v>
      </c>
      <c r="BU44" s="154">
        <f t="shared" si="70"/>
        <v>0</v>
      </c>
      <c r="BV44" s="154">
        <f t="shared" si="71"/>
        <v>0</v>
      </c>
      <c r="BW44" s="154">
        <f t="shared" si="72"/>
        <v>0</v>
      </c>
      <c r="BX44" s="154">
        <f t="shared" si="73"/>
        <v>0</v>
      </c>
      <c r="BY44" s="154">
        <f t="shared" si="74"/>
        <v>0</v>
      </c>
      <c r="BZ44" s="154">
        <f t="shared" si="75"/>
        <v>0</v>
      </c>
      <c r="CA44" s="154">
        <f t="shared" si="76"/>
        <v>0</v>
      </c>
      <c r="CB44" s="154">
        <f t="shared" si="77"/>
        <v>0</v>
      </c>
      <c r="CC44" s="154">
        <f t="shared" si="78"/>
        <v>0</v>
      </c>
      <c r="CD44" s="154">
        <f t="shared" si="79"/>
        <v>0</v>
      </c>
      <c r="CE44" s="154">
        <f t="shared" si="80"/>
        <v>0</v>
      </c>
      <c r="CF44" s="154">
        <f t="shared" si="81"/>
        <v>0</v>
      </c>
      <c r="CG44" s="154">
        <f t="shared" si="82"/>
        <v>0</v>
      </c>
      <c r="CH44" s="154">
        <f t="shared" si="83"/>
        <v>0</v>
      </c>
      <c r="CI44" s="154">
        <f t="shared" si="84"/>
        <v>0</v>
      </c>
      <c r="CJ44" s="154">
        <f t="shared" si="85"/>
        <v>0</v>
      </c>
      <c r="CK44" s="154">
        <f t="shared" si="86"/>
        <v>0</v>
      </c>
      <c r="CL44" s="154">
        <f t="shared" si="87"/>
        <v>0</v>
      </c>
      <c r="CM44" s="154">
        <f t="shared" si="88"/>
        <v>0</v>
      </c>
      <c r="CN44" s="154">
        <f t="shared" si="89"/>
        <v>0</v>
      </c>
      <c r="CO44" s="154">
        <f t="shared" si="90"/>
        <v>0</v>
      </c>
      <c r="CP44" s="154">
        <f t="shared" si="91"/>
        <v>0</v>
      </c>
      <c r="CQ44" s="154">
        <f t="shared" si="92"/>
        <v>0</v>
      </c>
      <c r="CR44" s="154">
        <f t="shared" si="93"/>
        <v>0</v>
      </c>
      <c r="CS44" s="154">
        <f t="shared" si="94"/>
        <v>0</v>
      </c>
      <c r="CT44" s="154">
        <f t="shared" si="95"/>
        <v>0</v>
      </c>
      <c r="CU44" s="154">
        <f t="shared" si="96"/>
        <v>0</v>
      </c>
      <c r="CV44" s="154">
        <f t="shared" si="97"/>
        <v>0</v>
      </c>
      <c r="CW44" s="154">
        <f t="shared" si="98"/>
        <v>0</v>
      </c>
      <c r="CX44" s="154">
        <f t="shared" si="99"/>
        <v>0</v>
      </c>
      <c r="CY44" s="154">
        <f t="shared" si="100"/>
        <v>0</v>
      </c>
      <c r="CZ44" s="154">
        <f t="shared" si="101"/>
        <v>0</v>
      </c>
      <c r="DA44" s="154">
        <f t="shared" si="102"/>
        <v>0</v>
      </c>
      <c r="DB44" s="154">
        <f t="shared" si="103"/>
        <v>0</v>
      </c>
      <c r="DC44" s="154">
        <f t="shared" si="104"/>
        <v>0</v>
      </c>
      <c r="DD44" s="154">
        <f t="shared" si="105"/>
        <v>0</v>
      </c>
      <c r="DE44" s="154">
        <f t="shared" si="106"/>
        <v>0</v>
      </c>
      <c r="DF44" s="154">
        <f t="shared" si="107"/>
        <v>0</v>
      </c>
      <c r="DG44" s="154">
        <f t="shared" si="108"/>
        <v>0</v>
      </c>
      <c r="DH44" s="154">
        <f t="shared" si="109"/>
        <v>0</v>
      </c>
      <c r="DI44" s="154">
        <f t="shared" si="110"/>
        <v>0</v>
      </c>
      <c r="DJ44" s="154">
        <f t="shared" si="111"/>
        <v>0</v>
      </c>
      <c r="DK44" s="162" t="str">
        <f t="shared" si="112"/>
        <v>1</v>
      </c>
      <c r="DL44" s="162">
        <f t="shared" ca="1" si="113"/>
        <v>0</v>
      </c>
      <c r="DM44" s="154">
        <f ca="1">IF($K44&lt;&gt;1,IF(ISNUMBER(INDEX(Import.PLE,$K44,DM$16)),IF(INDEX(Import.PLE,$K44,DM$16)&lt;=mediçao,BM44,0),0),PLE!$AA$28*BM44)</f>
        <v>0</v>
      </c>
      <c r="DN44" s="154">
        <f ca="1">IF($K44&lt;&gt;1,IF(ISNUMBER(INDEX(Import.PLE,$K44,DN$16)),IF(INDEX(Import.PLE,$K44,DN$16)&lt;=mediçao,BN44,0),0),PLE!$AA$28*BN44)</f>
        <v>0</v>
      </c>
      <c r="DO44" s="154">
        <f ca="1">IF($K44&lt;&gt;1,IF(ISNUMBER(INDEX(Import.PLE,$K44,DO$16)),IF(INDEX(Import.PLE,$K44,DO$16)&lt;=mediçao,BO44,0),0),PLE!$AA$28*BO44)</f>
        <v>0</v>
      </c>
      <c r="DP44" s="154">
        <f ca="1">IF($K44&lt;&gt;1,IF(ISNUMBER(INDEX(Import.PLE,$K44,DP$16)),IF(INDEX(Import.PLE,$K44,DP$16)&lt;=mediçao,BP44,0),0),PLE!$AA$28*BP44)</f>
        <v>0</v>
      </c>
      <c r="DQ44" s="154">
        <f ca="1">IF($K44&lt;&gt;1,IF(ISNUMBER(INDEX(Import.PLE,$K44,DQ$16)),IF(INDEX(Import.PLE,$K44,DQ$16)&lt;=mediçao,BQ44,0),0),PLE!$AA$28*BQ44)</f>
        <v>0</v>
      </c>
      <c r="DR44" s="154">
        <f ca="1">IF($K44&lt;&gt;1,IF(ISNUMBER(INDEX(Import.PLE,$K44,DR$16)),IF(INDEX(Import.PLE,$K44,DR$16)&lt;=mediçao,BR44,0),0),PLE!$AA$28*BR44)</f>
        <v>0</v>
      </c>
      <c r="DS44" s="154">
        <f ca="1">IF($K44&lt;&gt;1,IF(ISNUMBER(INDEX(Import.PLE,$K44,DS$16)),IF(INDEX(Import.PLE,$K44,DS$16)&lt;=mediçao,BS44,0),0),PLE!$AA$28*BS44)</f>
        <v>0</v>
      </c>
      <c r="DT44" s="154">
        <f ca="1">IF($K44&lt;&gt;1,IF(ISNUMBER(INDEX(Import.PLE,$K44,DT$16)),IF(INDEX(Import.PLE,$K44,DT$16)&lt;=mediçao,BT44,0),0),PLE!$AA$28*BT44)</f>
        <v>0</v>
      </c>
      <c r="DU44" s="154">
        <f ca="1">IF($K44&lt;&gt;1,IF(ISNUMBER(INDEX(Import.PLE,$K44,DU$16)),IF(INDEX(Import.PLE,$K44,DU$16)&lt;=mediçao,BU44,0),0),PLE!$AA$28*BU44)</f>
        <v>0</v>
      </c>
      <c r="DV44" s="154">
        <f ca="1">IF($K44&lt;&gt;1,IF(ISNUMBER(INDEX(Import.PLE,$K44,DV$16)),IF(INDEX(Import.PLE,$K44,DV$16)&lt;=mediçao,BV44,0),0),PLE!$AA$28*BV44)</f>
        <v>0</v>
      </c>
      <c r="DW44" s="154">
        <f ca="1">IF($K44&lt;&gt;1,IF(ISNUMBER(INDEX(Import.PLE,$K44,DW$16)),IF(INDEX(Import.PLE,$K44,DW$16)&lt;=mediçao,BW44,0),0),PLE!$AA$28*BW44)</f>
        <v>0</v>
      </c>
      <c r="DX44" s="154">
        <f ca="1">IF($K44&lt;&gt;1,IF(ISNUMBER(INDEX(Import.PLE,$K44,DX$16)),IF(INDEX(Import.PLE,$K44,DX$16)&lt;=mediçao,BX44,0),0),PLE!$AA$28*BX44)</f>
        <v>0</v>
      </c>
      <c r="DY44" s="154">
        <f ca="1">IF($K44&lt;&gt;1,IF(ISNUMBER(INDEX(Import.PLE,$K44,DY$16)),IF(INDEX(Import.PLE,$K44,DY$16)&lt;=mediçao,BY44,0),0),PLE!$AA$28*BY44)</f>
        <v>0</v>
      </c>
      <c r="DZ44" s="154">
        <f ca="1">IF($K44&lt;&gt;1,IF(ISNUMBER(INDEX(Import.PLE,$K44,DZ$16)),IF(INDEX(Import.PLE,$K44,DZ$16)&lt;=mediçao,BZ44,0),0),PLE!$AA$28*BZ44)</f>
        <v>0</v>
      </c>
      <c r="EA44" s="154">
        <f ca="1">IF($K44&lt;&gt;1,IF(ISNUMBER(INDEX(Import.PLE,$K44,EA$16)),IF(INDEX(Import.PLE,$K44,EA$16)&lt;=mediçao,CA44,0),0),PLE!$AA$28*CA44)</f>
        <v>0</v>
      </c>
      <c r="EB44" s="154">
        <f ca="1">IF($K44&lt;&gt;1,IF(ISNUMBER(INDEX(Import.PLE,$K44,EB$16)),IF(INDEX(Import.PLE,$K44,EB$16)&lt;=mediçao,CB44,0),0),PLE!$AA$28*CB44)</f>
        <v>0</v>
      </c>
      <c r="EC44" s="154">
        <f ca="1">IF($K44&lt;&gt;1,IF(ISNUMBER(INDEX(Import.PLE,$K44,EC$16)),IF(INDEX(Import.PLE,$K44,EC$16)&lt;=mediçao,CC44,0),0),PLE!$AA$28*CC44)</f>
        <v>0</v>
      </c>
      <c r="ED44" s="154">
        <f ca="1">IF($K44&lt;&gt;1,IF(ISNUMBER(INDEX(Import.PLE,$K44,ED$16)),IF(INDEX(Import.PLE,$K44,ED$16)&lt;=mediçao,CD44,0),0),PLE!$AA$28*CD44)</f>
        <v>0</v>
      </c>
      <c r="EE44" s="154">
        <f ca="1">IF($K44&lt;&gt;1,IF(ISNUMBER(INDEX(Import.PLE,$K44,EE$16)),IF(INDEX(Import.PLE,$K44,EE$16)&lt;=mediçao,CE44,0),0),PLE!$AA$28*CE44)</f>
        <v>0</v>
      </c>
      <c r="EF44" s="154">
        <f ca="1">IF($K44&lt;&gt;1,IF(ISNUMBER(INDEX(Import.PLE,$K44,EF$16)),IF(INDEX(Import.PLE,$K44,EF$16)&lt;=mediçao,CF44,0),0),PLE!$AA$28*CF44)</f>
        <v>0</v>
      </c>
      <c r="EG44" s="154">
        <f ca="1">IF($K44&lt;&gt;1,IF(ISNUMBER(INDEX(Import.PLE,$K44,EG$16)),IF(INDEX(Import.PLE,$K44,EG$16)&lt;=mediçao,CG44,0),0),PLE!$AA$28*CG44)</f>
        <v>0</v>
      </c>
      <c r="EH44" s="154">
        <f ca="1">IF($K44&lt;&gt;1,IF(ISNUMBER(INDEX(Import.PLE,$K44,EH$16)),IF(INDEX(Import.PLE,$K44,EH$16)&lt;=mediçao,CH44,0),0),PLE!$AA$28*CH44)</f>
        <v>0</v>
      </c>
      <c r="EI44" s="154">
        <f ca="1">IF($K44&lt;&gt;1,IF(ISNUMBER(INDEX(Import.PLE,$K44,EI$16)),IF(INDEX(Import.PLE,$K44,EI$16)&lt;=mediçao,CI44,0),0),PLE!$AA$28*CI44)</f>
        <v>0</v>
      </c>
      <c r="EJ44" s="154">
        <f ca="1">IF($K44&lt;&gt;1,IF(ISNUMBER(INDEX(Import.PLE,$K44,EJ$16)),IF(INDEX(Import.PLE,$K44,EJ$16)&lt;=mediçao,CJ44,0),0),PLE!$AA$28*CJ44)</f>
        <v>0</v>
      </c>
      <c r="EK44" s="154">
        <f ca="1">IF($K44&lt;&gt;1,IF(ISNUMBER(INDEX(Import.PLE,$K44,EK$16)),IF(INDEX(Import.PLE,$K44,EK$16)&lt;=mediçao,CK44,0),0),PLE!$AA$28*CK44)</f>
        <v>0</v>
      </c>
      <c r="EL44" s="154">
        <f ca="1">IF($K44&lt;&gt;1,IF(ISNUMBER(INDEX(Import.PLE,$K44,EL$16)),IF(INDEX(Import.PLE,$K44,EL$16)&lt;=mediçao,CL44,0),0),PLE!$AA$28*CL44)</f>
        <v>0</v>
      </c>
      <c r="EM44" s="154">
        <f ca="1">IF($K44&lt;&gt;1,IF(ISNUMBER(INDEX(Import.PLE,$K44,EM$16)),IF(INDEX(Import.PLE,$K44,EM$16)&lt;=mediçao,CM44,0),0),PLE!$AA$28*CM44)</f>
        <v>0</v>
      </c>
      <c r="EN44" s="154">
        <f ca="1">IF($K44&lt;&gt;1,IF(ISNUMBER(INDEX(Import.PLE,$K44,EN$16)),IF(INDEX(Import.PLE,$K44,EN$16)&lt;=mediçao,CN44,0),0),PLE!$AA$28*CN44)</f>
        <v>0</v>
      </c>
      <c r="EO44" s="154">
        <f ca="1">IF($K44&lt;&gt;1,IF(ISNUMBER(INDEX(Import.PLE,$K44,EO$16)),IF(INDEX(Import.PLE,$K44,EO$16)&lt;=mediçao,CO44,0),0),PLE!$AA$28*CO44)</f>
        <v>0</v>
      </c>
      <c r="EP44" s="154">
        <f ca="1">IF($K44&lt;&gt;1,IF(ISNUMBER(INDEX(Import.PLE,$K44,EP$16)),IF(INDEX(Import.PLE,$K44,EP$16)&lt;=mediçao,CP44,0),0),PLE!$AA$28*CP44)</f>
        <v>0</v>
      </c>
      <c r="EQ44" s="154">
        <f ca="1">IF($K44&lt;&gt;1,IF(ISNUMBER(INDEX(Import.PLE,$K44,EQ$16)),IF(INDEX(Import.PLE,$K44,EQ$16)&lt;=mediçao,CQ44,0),0),PLE!$AA$28*CQ44)</f>
        <v>0</v>
      </c>
      <c r="ER44" s="154">
        <f ca="1">IF($K44&lt;&gt;1,IF(ISNUMBER(INDEX(Import.PLE,$K44,ER$16)),IF(INDEX(Import.PLE,$K44,ER$16)&lt;=mediçao,CR44,0),0),PLE!$AA$28*CR44)</f>
        <v>0</v>
      </c>
      <c r="ES44" s="154">
        <f ca="1">IF($K44&lt;&gt;1,IF(ISNUMBER(INDEX(Import.PLE,$K44,ES$16)),IF(INDEX(Import.PLE,$K44,ES$16)&lt;=mediçao,CS44,0),0),PLE!$AA$28*CS44)</f>
        <v>0</v>
      </c>
      <c r="ET44" s="154">
        <f ca="1">IF($K44&lt;&gt;1,IF(ISNUMBER(INDEX(Import.PLE,$K44,ET$16)),IF(INDEX(Import.PLE,$K44,ET$16)&lt;=mediçao,CT44,0),0),PLE!$AA$28*CT44)</f>
        <v>0</v>
      </c>
      <c r="EU44" s="154">
        <f ca="1">IF($K44&lt;&gt;1,IF(ISNUMBER(INDEX(Import.PLE,$K44,EU$16)),IF(INDEX(Import.PLE,$K44,EU$16)&lt;=mediçao,CU44,0),0),PLE!$AA$28*CU44)</f>
        <v>0</v>
      </c>
      <c r="EV44" s="154">
        <f ca="1">IF($K44&lt;&gt;1,IF(ISNUMBER(INDEX(Import.PLE,$K44,EV$16)),IF(INDEX(Import.PLE,$K44,EV$16)&lt;=mediçao,CV44,0),0),PLE!$AA$28*CV44)</f>
        <v>0</v>
      </c>
      <c r="EW44" s="154">
        <f ca="1">IF($K44&lt;&gt;1,IF(ISNUMBER(INDEX(Import.PLE,$K44,EW$16)),IF(INDEX(Import.PLE,$K44,EW$16)&lt;=mediçao,CW44,0),0),PLE!$AA$28*CW44)</f>
        <v>0</v>
      </c>
      <c r="EX44" s="154">
        <f ca="1">IF($K44&lt;&gt;1,IF(ISNUMBER(INDEX(Import.PLE,$K44,EX$16)),IF(INDEX(Import.PLE,$K44,EX$16)&lt;=mediçao,CX44,0),0),PLE!$AA$28*CX44)</f>
        <v>0</v>
      </c>
      <c r="EY44" s="154">
        <f ca="1">IF($K44&lt;&gt;1,IF(ISNUMBER(INDEX(Import.PLE,$K44,EY$16)),IF(INDEX(Import.PLE,$K44,EY$16)&lt;=mediçao,CY44,0),0),PLE!$AA$28*CY44)</f>
        <v>0</v>
      </c>
      <c r="EZ44" s="154">
        <f ca="1">IF($K44&lt;&gt;1,IF(ISNUMBER(INDEX(Import.PLE,$K44,EZ$16)),IF(INDEX(Import.PLE,$K44,EZ$16)&lt;=mediçao,CZ44,0),0),PLE!$AA$28*CZ44)</f>
        <v>0</v>
      </c>
      <c r="FA44" s="154">
        <f ca="1">IF($K44&lt;&gt;1,IF(ISNUMBER(INDEX(Import.PLE,$K44,FA$16)),IF(INDEX(Import.PLE,$K44,FA$16)&lt;=mediçao,DA44,0),0),PLE!$AA$28*DA44)</f>
        <v>0</v>
      </c>
      <c r="FB44" s="154">
        <f ca="1">IF($K44&lt;&gt;1,IF(ISNUMBER(INDEX(Import.PLE,$K44,FB$16)),IF(INDEX(Import.PLE,$K44,FB$16)&lt;=mediçao,DB44,0),0),PLE!$AA$28*DB44)</f>
        <v>0</v>
      </c>
      <c r="FC44" s="154">
        <f ca="1">IF($K44&lt;&gt;1,IF(ISNUMBER(INDEX(Import.PLE,$K44,FC$16)),IF(INDEX(Import.PLE,$K44,FC$16)&lt;=mediçao,DC44,0),0),PLE!$AA$28*DC44)</f>
        <v>0</v>
      </c>
      <c r="FD44" s="154">
        <f ca="1">IF($K44&lt;&gt;1,IF(ISNUMBER(INDEX(Import.PLE,$K44,FD$16)),IF(INDEX(Import.PLE,$K44,FD$16)&lt;=mediçao,DD44,0),0),PLE!$AA$28*DD44)</f>
        <v>0</v>
      </c>
      <c r="FE44" s="154">
        <f ca="1">IF($K44&lt;&gt;1,IF(ISNUMBER(INDEX(Import.PLE,$K44,FE$16)),IF(INDEX(Import.PLE,$K44,FE$16)&lt;=mediçao,DE44,0),0),PLE!$AA$28*DE44)</f>
        <v>0</v>
      </c>
      <c r="FF44" s="154">
        <f ca="1">IF($K44&lt;&gt;1,IF(ISNUMBER(INDEX(Import.PLE,$K44,FF$16)),IF(INDEX(Import.PLE,$K44,FF$16)&lt;=mediçao,DF44,0),0),PLE!$AA$28*DF44)</f>
        <v>0</v>
      </c>
      <c r="FG44" s="154">
        <f ca="1">IF($K44&lt;&gt;1,IF(ISNUMBER(INDEX(Import.PLE,$K44,FG$16)),IF(INDEX(Import.PLE,$K44,FG$16)&lt;=mediçao,DG44,0),0),PLE!$AA$28*DG44)</f>
        <v>0</v>
      </c>
      <c r="FH44" s="154">
        <f ca="1">IF($K44&lt;&gt;1,IF(ISNUMBER(INDEX(Import.PLE,$K44,FH$16)),IF(INDEX(Import.PLE,$K44,FH$16)&lt;=mediçao,DH44,0),0),PLE!$AA$28*DH44)</f>
        <v>0</v>
      </c>
      <c r="FI44" s="154">
        <f ca="1">IF($K44&lt;&gt;1,IF(ISNUMBER(INDEX(Import.PLE,$K44,FI$16)),IF(INDEX(Import.PLE,$K44,FI$16)&lt;=mediçao,DI44,0),0),PLE!$AA$28*DI44)</f>
        <v>0</v>
      </c>
      <c r="FJ44" s="154">
        <f ca="1">IF($K44&lt;&gt;1,IF(ISNUMBER(INDEX(Import.PLE,$K44,FJ$16)),IF(INDEX(Import.PLE,$K44,FJ$16)&lt;=mediçao,DJ44,0),0),PLE!$AA$28*DJ44)</f>
        <v>0</v>
      </c>
    </row>
    <row r="45" spans="2:166" s="113" customFormat="1" ht="30.6" x14ac:dyDescent="0.3">
      <c r="B45" s="153">
        <f t="shared" ca="1" si="3"/>
        <v>28</v>
      </c>
      <c r="C45" s="108" t="str">
        <f t="shared" si="59"/>
        <v>Serviço</v>
      </c>
      <c r="D45" s="210" t="s">
        <v>252</v>
      </c>
      <c r="E45" s="178" t="s">
        <v>200</v>
      </c>
      <c r="F45" s="176" t="s">
        <v>223</v>
      </c>
      <c r="G45" s="216">
        <f t="shared" si="60"/>
        <v>350.7</v>
      </c>
      <c r="H45" s="217">
        <f t="shared" si="61"/>
        <v>1.229997148560023</v>
      </c>
      <c r="I45" s="218">
        <v>431.36</v>
      </c>
      <c r="J45" s="111"/>
      <c r="K45" s="209">
        <f>deactivatedados.form1</f>
        <v>7</v>
      </c>
      <c r="L45" s="208" t="s">
        <v>246</v>
      </c>
      <c r="M45" s="112"/>
      <c r="N45" s="223"/>
      <c r="O45" s="223"/>
      <c r="P45" s="223">
        <v>350.7</v>
      </c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M45" s="154">
        <f t="shared" ca="1" si="62"/>
        <v>0</v>
      </c>
      <c r="BN45" s="154">
        <f t="shared" ca="1" si="63"/>
        <v>0</v>
      </c>
      <c r="BO45" s="154">
        <f t="shared" ca="1" si="64"/>
        <v>431.36</v>
      </c>
      <c r="BP45" s="154">
        <f t="shared" si="65"/>
        <v>0</v>
      </c>
      <c r="BQ45" s="154">
        <f t="shared" si="66"/>
        <v>0</v>
      </c>
      <c r="BR45" s="154">
        <f t="shared" si="67"/>
        <v>0</v>
      </c>
      <c r="BS45" s="154">
        <f t="shared" si="68"/>
        <v>0</v>
      </c>
      <c r="BT45" s="154">
        <f t="shared" si="69"/>
        <v>0</v>
      </c>
      <c r="BU45" s="154">
        <f t="shared" si="70"/>
        <v>0</v>
      </c>
      <c r="BV45" s="154">
        <f t="shared" si="71"/>
        <v>0</v>
      </c>
      <c r="BW45" s="154">
        <f t="shared" si="72"/>
        <v>0</v>
      </c>
      <c r="BX45" s="154">
        <f t="shared" si="73"/>
        <v>0</v>
      </c>
      <c r="BY45" s="154">
        <f t="shared" si="74"/>
        <v>0</v>
      </c>
      <c r="BZ45" s="154">
        <f t="shared" si="75"/>
        <v>0</v>
      </c>
      <c r="CA45" s="154">
        <f t="shared" si="76"/>
        <v>0</v>
      </c>
      <c r="CB45" s="154">
        <f t="shared" si="77"/>
        <v>0</v>
      </c>
      <c r="CC45" s="154">
        <f t="shared" si="78"/>
        <v>0</v>
      </c>
      <c r="CD45" s="154">
        <f t="shared" si="79"/>
        <v>0</v>
      </c>
      <c r="CE45" s="154">
        <f t="shared" si="80"/>
        <v>0</v>
      </c>
      <c r="CF45" s="154">
        <f t="shared" si="81"/>
        <v>0</v>
      </c>
      <c r="CG45" s="154">
        <f t="shared" si="82"/>
        <v>0</v>
      </c>
      <c r="CH45" s="154">
        <f t="shared" si="83"/>
        <v>0</v>
      </c>
      <c r="CI45" s="154">
        <f t="shared" si="84"/>
        <v>0</v>
      </c>
      <c r="CJ45" s="154">
        <f t="shared" si="85"/>
        <v>0</v>
      </c>
      <c r="CK45" s="154">
        <f t="shared" si="86"/>
        <v>0</v>
      </c>
      <c r="CL45" s="154">
        <f t="shared" si="87"/>
        <v>0</v>
      </c>
      <c r="CM45" s="154">
        <f t="shared" si="88"/>
        <v>0</v>
      </c>
      <c r="CN45" s="154">
        <f t="shared" si="89"/>
        <v>0</v>
      </c>
      <c r="CO45" s="154">
        <f t="shared" si="90"/>
        <v>0</v>
      </c>
      <c r="CP45" s="154">
        <f t="shared" si="91"/>
        <v>0</v>
      </c>
      <c r="CQ45" s="154">
        <f t="shared" si="92"/>
        <v>0</v>
      </c>
      <c r="CR45" s="154">
        <f t="shared" si="93"/>
        <v>0</v>
      </c>
      <c r="CS45" s="154">
        <f t="shared" si="94"/>
        <v>0</v>
      </c>
      <c r="CT45" s="154">
        <f t="shared" si="95"/>
        <v>0</v>
      </c>
      <c r="CU45" s="154">
        <f t="shared" si="96"/>
        <v>0</v>
      </c>
      <c r="CV45" s="154">
        <f t="shared" si="97"/>
        <v>0</v>
      </c>
      <c r="CW45" s="154">
        <f t="shared" si="98"/>
        <v>0</v>
      </c>
      <c r="CX45" s="154">
        <f t="shared" si="99"/>
        <v>0</v>
      </c>
      <c r="CY45" s="154">
        <f t="shared" si="100"/>
        <v>0</v>
      </c>
      <c r="CZ45" s="154">
        <f t="shared" si="101"/>
        <v>0</v>
      </c>
      <c r="DA45" s="154">
        <f t="shared" si="102"/>
        <v>0</v>
      </c>
      <c r="DB45" s="154">
        <f t="shared" si="103"/>
        <v>0</v>
      </c>
      <c r="DC45" s="154">
        <f t="shared" si="104"/>
        <v>0</v>
      </c>
      <c r="DD45" s="154">
        <f t="shared" si="105"/>
        <v>0</v>
      </c>
      <c r="DE45" s="154">
        <f t="shared" si="106"/>
        <v>0</v>
      </c>
      <c r="DF45" s="154">
        <f t="shared" si="107"/>
        <v>0</v>
      </c>
      <c r="DG45" s="154">
        <f t="shared" si="108"/>
        <v>0</v>
      </c>
      <c r="DH45" s="154">
        <f t="shared" si="109"/>
        <v>0</v>
      </c>
      <c r="DI45" s="154">
        <f t="shared" si="110"/>
        <v>0</v>
      </c>
      <c r="DJ45" s="154">
        <f t="shared" si="111"/>
        <v>0</v>
      </c>
      <c r="DK45" s="162" t="str">
        <f t="shared" si="112"/>
        <v>1</v>
      </c>
      <c r="DL45" s="162">
        <f t="shared" ca="1" si="113"/>
        <v>0</v>
      </c>
      <c r="DM45" s="154">
        <f ca="1">IF($K45&lt;&gt;1,IF(ISNUMBER(INDEX(Import.PLE,$K45,DM$16)),IF(INDEX(Import.PLE,$K45,DM$16)&lt;=mediçao,BM45,0),0),PLE!$AA$28*BM45)</f>
        <v>0</v>
      </c>
      <c r="DN45" s="154">
        <f ca="1">IF($K45&lt;&gt;1,IF(ISNUMBER(INDEX(Import.PLE,$K45,DN$16)),IF(INDEX(Import.PLE,$K45,DN$16)&lt;=mediçao,BN45,0),0),PLE!$AA$28*BN45)</f>
        <v>0</v>
      </c>
      <c r="DO45" s="154">
        <f ca="1">IF($K45&lt;&gt;1,IF(ISNUMBER(INDEX(Import.PLE,$K45,DO$16)),IF(INDEX(Import.PLE,$K45,DO$16)&lt;=mediçao,BO45,0),0),PLE!$AA$28*BO45)</f>
        <v>0</v>
      </c>
      <c r="DP45" s="154">
        <f ca="1">IF($K45&lt;&gt;1,IF(ISNUMBER(INDEX(Import.PLE,$K45,DP$16)),IF(INDEX(Import.PLE,$K45,DP$16)&lt;=mediçao,BP45,0),0),PLE!$AA$28*BP45)</f>
        <v>0</v>
      </c>
      <c r="DQ45" s="154">
        <f ca="1">IF($K45&lt;&gt;1,IF(ISNUMBER(INDEX(Import.PLE,$K45,DQ$16)),IF(INDEX(Import.PLE,$K45,DQ$16)&lt;=mediçao,BQ45,0),0),PLE!$AA$28*BQ45)</f>
        <v>0</v>
      </c>
      <c r="DR45" s="154">
        <f ca="1">IF($K45&lt;&gt;1,IF(ISNUMBER(INDEX(Import.PLE,$K45,DR$16)),IF(INDEX(Import.PLE,$K45,DR$16)&lt;=mediçao,BR45,0),0),PLE!$AA$28*BR45)</f>
        <v>0</v>
      </c>
      <c r="DS45" s="154">
        <f ca="1">IF($K45&lt;&gt;1,IF(ISNUMBER(INDEX(Import.PLE,$K45,DS$16)),IF(INDEX(Import.PLE,$K45,DS$16)&lt;=mediçao,BS45,0),0),PLE!$AA$28*BS45)</f>
        <v>0</v>
      </c>
      <c r="DT45" s="154">
        <f ca="1">IF($K45&lt;&gt;1,IF(ISNUMBER(INDEX(Import.PLE,$K45,DT$16)),IF(INDEX(Import.PLE,$K45,DT$16)&lt;=mediçao,BT45,0),0),PLE!$AA$28*BT45)</f>
        <v>0</v>
      </c>
      <c r="DU45" s="154">
        <f ca="1">IF($K45&lt;&gt;1,IF(ISNUMBER(INDEX(Import.PLE,$K45,DU$16)),IF(INDEX(Import.PLE,$K45,DU$16)&lt;=mediçao,BU45,0),0),PLE!$AA$28*BU45)</f>
        <v>0</v>
      </c>
      <c r="DV45" s="154">
        <f ca="1">IF($K45&lt;&gt;1,IF(ISNUMBER(INDEX(Import.PLE,$K45,DV$16)),IF(INDEX(Import.PLE,$K45,DV$16)&lt;=mediçao,BV45,0),0),PLE!$AA$28*BV45)</f>
        <v>0</v>
      </c>
      <c r="DW45" s="154">
        <f ca="1">IF($K45&lt;&gt;1,IF(ISNUMBER(INDEX(Import.PLE,$K45,DW$16)),IF(INDEX(Import.PLE,$K45,DW$16)&lt;=mediçao,BW45,0),0),PLE!$AA$28*BW45)</f>
        <v>0</v>
      </c>
      <c r="DX45" s="154">
        <f ca="1">IF($K45&lt;&gt;1,IF(ISNUMBER(INDEX(Import.PLE,$K45,DX$16)),IF(INDEX(Import.PLE,$K45,DX$16)&lt;=mediçao,BX45,0),0),PLE!$AA$28*BX45)</f>
        <v>0</v>
      </c>
      <c r="DY45" s="154">
        <f ca="1">IF($K45&lt;&gt;1,IF(ISNUMBER(INDEX(Import.PLE,$K45,DY$16)),IF(INDEX(Import.PLE,$K45,DY$16)&lt;=mediçao,BY45,0),0),PLE!$AA$28*BY45)</f>
        <v>0</v>
      </c>
      <c r="DZ45" s="154">
        <f ca="1">IF($K45&lt;&gt;1,IF(ISNUMBER(INDEX(Import.PLE,$K45,DZ$16)),IF(INDEX(Import.PLE,$K45,DZ$16)&lt;=mediçao,BZ45,0),0),PLE!$AA$28*BZ45)</f>
        <v>0</v>
      </c>
      <c r="EA45" s="154">
        <f ca="1">IF($K45&lt;&gt;1,IF(ISNUMBER(INDEX(Import.PLE,$K45,EA$16)),IF(INDEX(Import.PLE,$K45,EA$16)&lt;=mediçao,CA45,0),0),PLE!$AA$28*CA45)</f>
        <v>0</v>
      </c>
      <c r="EB45" s="154">
        <f ca="1">IF($K45&lt;&gt;1,IF(ISNUMBER(INDEX(Import.PLE,$K45,EB$16)),IF(INDEX(Import.PLE,$K45,EB$16)&lt;=mediçao,CB45,0),0),PLE!$AA$28*CB45)</f>
        <v>0</v>
      </c>
      <c r="EC45" s="154">
        <f ca="1">IF($K45&lt;&gt;1,IF(ISNUMBER(INDEX(Import.PLE,$K45,EC$16)),IF(INDEX(Import.PLE,$K45,EC$16)&lt;=mediçao,CC45,0),0),PLE!$AA$28*CC45)</f>
        <v>0</v>
      </c>
      <c r="ED45" s="154">
        <f ca="1">IF($K45&lt;&gt;1,IF(ISNUMBER(INDEX(Import.PLE,$K45,ED$16)),IF(INDEX(Import.PLE,$K45,ED$16)&lt;=mediçao,CD45,0),0),PLE!$AA$28*CD45)</f>
        <v>0</v>
      </c>
      <c r="EE45" s="154">
        <f ca="1">IF($K45&lt;&gt;1,IF(ISNUMBER(INDEX(Import.PLE,$K45,EE$16)),IF(INDEX(Import.PLE,$K45,EE$16)&lt;=mediçao,CE45,0),0),PLE!$AA$28*CE45)</f>
        <v>0</v>
      </c>
      <c r="EF45" s="154">
        <f ca="1">IF($K45&lt;&gt;1,IF(ISNUMBER(INDEX(Import.PLE,$K45,EF$16)),IF(INDEX(Import.PLE,$K45,EF$16)&lt;=mediçao,CF45,0),0),PLE!$AA$28*CF45)</f>
        <v>0</v>
      </c>
      <c r="EG45" s="154">
        <f ca="1">IF($K45&lt;&gt;1,IF(ISNUMBER(INDEX(Import.PLE,$K45,EG$16)),IF(INDEX(Import.PLE,$K45,EG$16)&lt;=mediçao,CG45,0),0),PLE!$AA$28*CG45)</f>
        <v>0</v>
      </c>
      <c r="EH45" s="154">
        <f ca="1">IF($K45&lt;&gt;1,IF(ISNUMBER(INDEX(Import.PLE,$K45,EH$16)),IF(INDEX(Import.PLE,$K45,EH$16)&lt;=mediçao,CH45,0),0),PLE!$AA$28*CH45)</f>
        <v>0</v>
      </c>
      <c r="EI45" s="154">
        <f ca="1">IF($K45&lt;&gt;1,IF(ISNUMBER(INDEX(Import.PLE,$K45,EI$16)),IF(INDEX(Import.PLE,$K45,EI$16)&lt;=mediçao,CI45,0),0),PLE!$AA$28*CI45)</f>
        <v>0</v>
      </c>
      <c r="EJ45" s="154">
        <f ca="1">IF($K45&lt;&gt;1,IF(ISNUMBER(INDEX(Import.PLE,$K45,EJ$16)),IF(INDEX(Import.PLE,$K45,EJ$16)&lt;=mediçao,CJ45,0),0),PLE!$AA$28*CJ45)</f>
        <v>0</v>
      </c>
      <c r="EK45" s="154">
        <f ca="1">IF($K45&lt;&gt;1,IF(ISNUMBER(INDEX(Import.PLE,$K45,EK$16)),IF(INDEX(Import.PLE,$K45,EK$16)&lt;=mediçao,CK45,0),0),PLE!$AA$28*CK45)</f>
        <v>0</v>
      </c>
      <c r="EL45" s="154">
        <f ca="1">IF($K45&lt;&gt;1,IF(ISNUMBER(INDEX(Import.PLE,$K45,EL$16)),IF(INDEX(Import.PLE,$K45,EL$16)&lt;=mediçao,CL45,0),0),PLE!$AA$28*CL45)</f>
        <v>0</v>
      </c>
      <c r="EM45" s="154">
        <f ca="1">IF($K45&lt;&gt;1,IF(ISNUMBER(INDEX(Import.PLE,$K45,EM$16)),IF(INDEX(Import.PLE,$K45,EM$16)&lt;=mediçao,CM45,0),0),PLE!$AA$28*CM45)</f>
        <v>0</v>
      </c>
      <c r="EN45" s="154">
        <f ca="1">IF($K45&lt;&gt;1,IF(ISNUMBER(INDEX(Import.PLE,$K45,EN$16)),IF(INDEX(Import.PLE,$K45,EN$16)&lt;=mediçao,CN45,0),0),PLE!$AA$28*CN45)</f>
        <v>0</v>
      </c>
      <c r="EO45" s="154">
        <f ca="1">IF($K45&lt;&gt;1,IF(ISNUMBER(INDEX(Import.PLE,$K45,EO$16)),IF(INDEX(Import.PLE,$K45,EO$16)&lt;=mediçao,CO45,0),0),PLE!$AA$28*CO45)</f>
        <v>0</v>
      </c>
      <c r="EP45" s="154">
        <f ca="1">IF($K45&lt;&gt;1,IF(ISNUMBER(INDEX(Import.PLE,$K45,EP$16)),IF(INDEX(Import.PLE,$K45,EP$16)&lt;=mediçao,CP45,0),0),PLE!$AA$28*CP45)</f>
        <v>0</v>
      </c>
      <c r="EQ45" s="154">
        <f ca="1">IF($K45&lt;&gt;1,IF(ISNUMBER(INDEX(Import.PLE,$K45,EQ$16)),IF(INDEX(Import.PLE,$K45,EQ$16)&lt;=mediçao,CQ45,0),0),PLE!$AA$28*CQ45)</f>
        <v>0</v>
      </c>
      <c r="ER45" s="154">
        <f ca="1">IF($K45&lt;&gt;1,IF(ISNUMBER(INDEX(Import.PLE,$K45,ER$16)),IF(INDEX(Import.PLE,$K45,ER$16)&lt;=mediçao,CR45,0),0),PLE!$AA$28*CR45)</f>
        <v>0</v>
      </c>
      <c r="ES45" s="154">
        <f ca="1">IF($K45&lt;&gt;1,IF(ISNUMBER(INDEX(Import.PLE,$K45,ES$16)),IF(INDEX(Import.PLE,$K45,ES$16)&lt;=mediçao,CS45,0),0),PLE!$AA$28*CS45)</f>
        <v>0</v>
      </c>
      <c r="ET45" s="154">
        <f ca="1">IF($K45&lt;&gt;1,IF(ISNUMBER(INDEX(Import.PLE,$K45,ET$16)),IF(INDEX(Import.PLE,$K45,ET$16)&lt;=mediçao,CT45,0),0),PLE!$AA$28*CT45)</f>
        <v>0</v>
      </c>
      <c r="EU45" s="154">
        <f ca="1">IF($K45&lt;&gt;1,IF(ISNUMBER(INDEX(Import.PLE,$K45,EU$16)),IF(INDEX(Import.PLE,$K45,EU$16)&lt;=mediçao,CU45,0),0),PLE!$AA$28*CU45)</f>
        <v>0</v>
      </c>
      <c r="EV45" s="154">
        <f ca="1">IF($K45&lt;&gt;1,IF(ISNUMBER(INDEX(Import.PLE,$K45,EV$16)),IF(INDEX(Import.PLE,$K45,EV$16)&lt;=mediçao,CV45,0),0),PLE!$AA$28*CV45)</f>
        <v>0</v>
      </c>
      <c r="EW45" s="154">
        <f ca="1">IF($K45&lt;&gt;1,IF(ISNUMBER(INDEX(Import.PLE,$K45,EW$16)),IF(INDEX(Import.PLE,$K45,EW$16)&lt;=mediçao,CW45,0),0),PLE!$AA$28*CW45)</f>
        <v>0</v>
      </c>
      <c r="EX45" s="154">
        <f ca="1">IF($K45&lt;&gt;1,IF(ISNUMBER(INDEX(Import.PLE,$K45,EX$16)),IF(INDEX(Import.PLE,$K45,EX$16)&lt;=mediçao,CX45,0),0),PLE!$AA$28*CX45)</f>
        <v>0</v>
      </c>
      <c r="EY45" s="154">
        <f ca="1">IF($K45&lt;&gt;1,IF(ISNUMBER(INDEX(Import.PLE,$K45,EY$16)),IF(INDEX(Import.PLE,$K45,EY$16)&lt;=mediçao,CY45,0),0),PLE!$AA$28*CY45)</f>
        <v>0</v>
      </c>
      <c r="EZ45" s="154">
        <f ca="1">IF($K45&lt;&gt;1,IF(ISNUMBER(INDEX(Import.PLE,$K45,EZ$16)),IF(INDEX(Import.PLE,$K45,EZ$16)&lt;=mediçao,CZ45,0),0),PLE!$AA$28*CZ45)</f>
        <v>0</v>
      </c>
      <c r="FA45" s="154">
        <f ca="1">IF($K45&lt;&gt;1,IF(ISNUMBER(INDEX(Import.PLE,$K45,FA$16)),IF(INDEX(Import.PLE,$K45,FA$16)&lt;=mediçao,DA45,0),0),PLE!$AA$28*DA45)</f>
        <v>0</v>
      </c>
      <c r="FB45" s="154">
        <f ca="1">IF($K45&lt;&gt;1,IF(ISNUMBER(INDEX(Import.PLE,$K45,FB$16)),IF(INDEX(Import.PLE,$K45,FB$16)&lt;=mediçao,DB45,0),0),PLE!$AA$28*DB45)</f>
        <v>0</v>
      </c>
      <c r="FC45" s="154">
        <f ca="1">IF($K45&lt;&gt;1,IF(ISNUMBER(INDEX(Import.PLE,$K45,FC$16)),IF(INDEX(Import.PLE,$K45,FC$16)&lt;=mediçao,DC45,0),0),PLE!$AA$28*DC45)</f>
        <v>0</v>
      </c>
      <c r="FD45" s="154">
        <f ca="1">IF($K45&lt;&gt;1,IF(ISNUMBER(INDEX(Import.PLE,$K45,FD$16)),IF(INDEX(Import.PLE,$K45,FD$16)&lt;=mediçao,DD45,0),0),PLE!$AA$28*DD45)</f>
        <v>0</v>
      </c>
      <c r="FE45" s="154">
        <f ca="1">IF($K45&lt;&gt;1,IF(ISNUMBER(INDEX(Import.PLE,$K45,FE$16)),IF(INDEX(Import.PLE,$K45,FE$16)&lt;=mediçao,DE45,0),0),PLE!$AA$28*DE45)</f>
        <v>0</v>
      </c>
      <c r="FF45" s="154">
        <f ca="1">IF($K45&lt;&gt;1,IF(ISNUMBER(INDEX(Import.PLE,$K45,FF$16)),IF(INDEX(Import.PLE,$K45,FF$16)&lt;=mediçao,DF45,0),0),PLE!$AA$28*DF45)</f>
        <v>0</v>
      </c>
      <c r="FG45" s="154">
        <f ca="1">IF($K45&lt;&gt;1,IF(ISNUMBER(INDEX(Import.PLE,$K45,FG$16)),IF(INDEX(Import.PLE,$K45,FG$16)&lt;=mediçao,DG45,0),0),PLE!$AA$28*DG45)</f>
        <v>0</v>
      </c>
      <c r="FH45" s="154">
        <f ca="1">IF($K45&lt;&gt;1,IF(ISNUMBER(INDEX(Import.PLE,$K45,FH$16)),IF(INDEX(Import.PLE,$K45,FH$16)&lt;=mediçao,DH45,0),0),PLE!$AA$28*DH45)</f>
        <v>0</v>
      </c>
      <c r="FI45" s="154">
        <f ca="1">IF($K45&lt;&gt;1,IF(ISNUMBER(INDEX(Import.PLE,$K45,FI$16)),IF(INDEX(Import.PLE,$K45,FI$16)&lt;=mediçao,DI45,0),0),PLE!$AA$28*DI45)</f>
        <v>0</v>
      </c>
      <c r="FJ45" s="154">
        <f ca="1">IF($K45&lt;&gt;1,IF(ISNUMBER(INDEX(Import.PLE,$K45,FJ$16)),IF(INDEX(Import.PLE,$K45,FJ$16)&lt;=mediçao,DJ45,0),0),PLE!$AA$28*DJ45)</f>
        <v>0</v>
      </c>
    </row>
    <row r="46" spans="2:166" s="113" customFormat="1" x14ac:dyDescent="0.3">
      <c r="B46" s="153">
        <f t="shared" ca="1" si="3"/>
        <v>29</v>
      </c>
      <c r="C46" s="108" t="str">
        <f t="shared" si="59"/>
        <v>Nível</v>
      </c>
      <c r="D46" s="177" t="s">
        <v>186</v>
      </c>
      <c r="E46" s="178" t="s">
        <v>212</v>
      </c>
      <c r="F46" s="176" t="s">
        <v>217</v>
      </c>
      <c r="G46" s="216" t="str">
        <f t="shared" si="60"/>
        <v/>
      </c>
      <c r="H46" s="217" t="str">
        <f t="shared" si="61"/>
        <v/>
      </c>
      <c r="I46" s="218">
        <v>34897.03</v>
      </c>
      <c r="J46" s="111"/>
      <c r="K46" s="209" t="str">
        <f>deactivatedados.form1</f>
        <v/>
      </c>
      <c r="L46" s="208"/>
      <c r="M46" s="112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M46" s="154">
        <f t="shared" si="62"/>
        <v>0</v>
      </c>
      <c r="BN46" s="154">
        <f t="shared" si="63"/>
        <v>0</v>
      </c>
      <c r="BO46" s="154">
        <f t="shared" si="64"/>
        <v>0</v>
      </c>
      <c r="BP46" s="154">
        <f t="shared" si="65"/>
        <v>0</v>
      </c>
      <c r="BQ46" s="154">
        <f t="shared" si="66"/>
        <v>0</v>
      </c>
      <c r="BR46" s="154">
        <f t="shared" si="67"/>
        <v>0</v>
      </c>
      <c r="BS46" s="154">
        <f t="shared" si="68"/>
        <v>0</v>
      </c>
      <c r="BT46" s="154">
        <f t="shared" si="69"/>
        <v>0</v>
      </c>
      <c r="BU46" s="154">
        <f t="shared" si="70"/>
        <v>0</v>
      </c>
      <c r="BV46" s="154">
        <f t="shared" si="71"/>
        <v>0</v>
      </c>
      <c r="BW46" s="154">
        <f t="shared" si="72"/>
        <v>0</v>
      </c>
      <c r="BX46" s="154">
        <f t="shared" si="73"/>
        <v>0</v>
      </c>
      <c r="BY46" s="154">
        <f t="shared" si="74"/>
        <v>0</v>
      </c>
      <c r="BZ46" s="154">
        <f t="shared" si="75"/>
        <v>0</v>
      </c>
      <c r="CA46" s="154">
        <f t="shared" si="76"/>
        <v>0</v>
      </c>
      <c r="CB46" s="154">
        <f t="shared" si="77"/>
        <v>0</v>
      </c>
      <c r="CC46" s="154">
        <f t="shared" si="78"/>
        <v>0</v>
      </c>
      <c r="CD46" s="154">
        <f t="shared" si="79"/>
        <v>0</v>
      </c>
      <c r="CE46" s="154">
        <f t="shared" si="80"/>
        <v>0</v>
      </c>
      <c r="CF46" s="154">
        <f t="shared" si="81"/>
        <v>0</v>
      </c>
      <c r="CG46" s="154">
        <f t="shared" si="82"/>
        <v>0</v>
      </c>
      <c r="CH46" s="154">
        <f t="shared" si="83"/>
        <v>0</v>
      </c>
      <c r="CI46" s="154">
        <f t="shared" si="84"/>
        <v>0</v>
      </c>
      <c r="CJ46" s="154">
        <f t="shared" si="85"/>
        <v>0</v>
      </c>
      <c r="CK46" s="154">
        <f t="shared" si="86"/>
        <v>0</v>
      </c>
      <c r="CL46" s="154">
        <f t="shared" si="87"/>
        <v>0</v>
      </c>
      <c r="CM46" s="154">
        <f t="shared" si="88"/>
        <v>0</v>
      </c>
      <c r="CN46" s="154">
        <f t="shared" si="89"/>
        <v>0</v>
      </c>
      <c r="CO46" s="154">
        <f t="shared" si="90"/>
        <v>0</v>
      </c>
      <c r="CP46" s="154">
        <f t="shared" si="91"/>
        <v>0</v>
      </c>
      <c r="CQ46" s="154">
        <f t="shared" si="92"/>
        <v>0</v>
      </c>
      <c r="CR46" s="154">
        <f t="shared" si="93"/>
        <v>0</v>
      </c>
      <c r="CS46" s="154">
        <f t="shared" si="94"/>
        <v>0</v>
      </c>
      <c r="CT46" s="154">
        <f t="shared" si="95"/>
        <v>0</v>
      </c>
      <c r="CU46" s="154">
        <f t="shared" si="96"/>
        <v>0</v>
      </c>
      <c r="CV46" s="154">
        <f t="shared" si="97"/>
        <v>0</v>
      </c>
      <c r="CW46" s="154">
        <f t="shared" si="98"/>
        <v>0</v>
      </c>
      <c r="CX46" s="154">
        <f t="shared" si="99"/>
        <v>0</v>
      </c>
      <c r="CY46" s="154">
        <f t="shared" si="100"/>
        <v>0</v>
      </c>
      <c r="CZ46" s="154">
        <f t="shared" si="101"/>
        <v>0</v>
      </c>
      <c r="DA46" s="154">
        <f t="shared" si="102"/>
        <v>0</v>
      </c>
      <c r="DB46" s="154">
        <f t="shared" si="103"/>
        <v>0</v>
      </c>
      <c r="DC46" s="154">
        <f t="shared" si="104"/>
        <v>0</v>
      </c>
      <c r="DD46" s="154">
        <f t="shared" si="105"/>
        <v>0</v>
      </c>
      <c r="DE46" s="154">
        <f t="shared" si="106"/>
        <v>0</v>
      </c>
      <c r="DF46" s="154">
        <f t="shared" si="107"/>
        <v>0</v>
      </c>
      <c r="DG46" s="154">
        <f t="shared" si="108"/>
        <v>0</v>
      </c>
      <c r="DH46" s="154">
        <f t="shared" si="109"/>
        <v>0</v>
      </c>
      <c r="DI46" s="154">
        <f t="shared" si="110"/>
        <v>0</v>
      </c>
      <c r="DJ46" s="154">
        <f t="shared" si="111"/>
        <v>0</v>
      </c>
      <c r="DK46" s="162" t="str">
        <f t="shared" si="112"/>
        <v>1</v>
      </c>
      <c r="DL46" s="162">
        <f t="shared" ca="1" si="113"/>
        <v>0</v>
      </c>
      <c r="DM46" s="154">
        <f ca="1">IF($K46&lt;&gt;1,IF(ISNUMBER(INDEX(Import.PLE,$K46,DM$16)),IF(INDEX(Import.PLE,$K46,DM$16)&lt;=mediçao,BM46,0),0),PLE!$AA$28*BM46)</f>
        <v>0</v>
      </c>
      <c r="DN46" s="154">
        <f ca="1">IF($K46&lt;&gt;1,IF(ISNUMBER(INDEX(Import.PLE,$K46,DN$16)),IF(INDEX(Import.PLE,$K46,DN$16)&lt;=mediçao,BN46,0),0),PLE!$AA$28*BN46)</f>
        <v>0</v>
      </c>
      <c r="DO46" s="154">
        <f ca="1">IF($K46&lt;&gt;1,IF(ISNUMBER(INDEX(Import.PLE,$K46,DO$16)),IF(INDEX(Import.PLE,$K46,DO$16)&lt;=mediçao,BO46,0),0),PLE!$AA$28*BO46)</f>
        <v>0</v>
      </c>
      <c r="DP46" s="154">
        <f ca="1">IF($K46&lt;&gt;1,IF(ISNUMBER(INDEX(Import.PLE,$K46,DP$16)),IF(INDEX(Import.PLE,$K46,DP$16)&lt;=mediçao,BP46,0),0),PLE!$AA$28*BP46)</f>
        <v>0</v>
      </c>
      <c r="DQ46" s="154">
        <f ca="1">IF($K46&lt;&gt;1,IF(ISNUMBER(INDEX(Import.PLE,$K46,DQ$16)),IF(INDEX(Import.PLE,$K46,DQ$16)&lt;=mediçao,BQ46,0),0),PLE!$AA$28*BQ46)</f>
        <v>0</v>
      </c>
      <c r="DR46" s="154">
        <f ca="1">IF($K46&lt;&gt;1,IF(ISNUMBER(INDEX(Import.PLE,$K46,DR$16)),IF(INDEX(Import.PLE,$K46,DR$16)&lt;=mediçao,BR46,0),0),PLE!$AA$28*BR46)</f>
        <v>0</v>
      </c>
      <c r="DS46" s="154">
        <f ca="1">IF($K46&lt;&gt;1,IF(ISNUMBER(INDEX(Import.PLE,$K46,DS$16)),IF(INDEX(Import.PLE,$K46,DS$16)&lt;=mediçao,BS46,0),0),PLE!$AA$28*BS46)</f>
        <v>0</v>
      </c>
      <c r="DT46" s="154">
        <f ca="1">IF($K46&lt;&gt;1,IF(ISNUMBER(INDEX(Import.PLE,$K46,DT$16)),IF(INDEX(Import.PLE,$K46,DT$16)&lt;=mediçao,BT46,0),0),PLE!$AA$28*BT46)</f>
        <v>0</v>
      </c>
      <c r="DU46" s="154">
        <f ca="1">IF($K46&lt;&gt;1,IF(ISNUMBER(INDEX(Import.PLE,$K46,DU$16)),IF(INDEX(Import.PLE,$K46,DU$16)&lt;=mediçao,BU46,0),0),PLE!$AA$28*BU46)</f>
        <v>0</v>
      </c>
      <c r="DV46" s="154">
        <f ca="1">IF($K46&lt;&gt;1,IF(ISNUMBER(INDEX(Import.PLE,$K46,DV$16)),IF(INDEX(Import.PLE,$K46,DV$16)&lt;=mediçao,BV46,0),0),PLE!$AA$28*BV46)</f>
        <v>0</v>
      </c>
      <c r="DW46" s="154">
        <f ca="1">IF($K46&lt;&gt;1,IF(ISNUMBER(INDEX(Import.PLE,$K46,DW$16)),IF(INDEX(Import.PLE,$K46,DW$16)&lt;=mediçao,BW46,0),0),PLE!$AA$28*BW46)</f>
        <v>0</v>
      </c>
      <c r="DX46" s="154">
        <f ca="1">IF($K46&lt;&gt;1,IF(ISNUMBER(INDEX(Import.PLE,$K46,DX$16)),IF(INDEX(Import.PLE,$K46,DX$16)&lt;=mediçao,BX46,0),0),PLE!$AA$28*BX46)</f>
        <v>0</v>
      </c>
      <c r="DY46" s="154">
        <f ca="1">IF($K46&lt;&gt;1,IF(ISNUMBER(INDEX(Import.PLE,$K46,DY$16)),IF(INDEX(Import.PLE,$K46,DY$16)&lt;=mediçao,BY46,0),0),PLE!$AA$28*BY46)</f>
        <v>0</v>
      </c>
      <c r="DZ46" s="154">
        <f ca="1">IF($K46&lt;&gt;1,IF(ISNUMBER(INDEX(Import.PLE,$K46,DZ$16)),IF(INDEX(Import.PLE,$K46,DZ$16)&lt;=mediçao,BZ46,0),0),PLE!$AA$28*BZ46)</f>
        <v>0</v>
      </c>
      <c r="EA46" s="154">
        <f ca="1">IF($K46&lt;&gt;1,IF(ISNUMBER(INDEX(Import.PLE,$K46,EA$16)),IF(INDEX(Import.PLE,$K46,EA$16)&lt;=mediçao,CA46,0),0),PLE!$AA$28*CA46)</f>
        <v>0</v>
      </c>
      <c r="EB46" s="154">
        <f ca="1">IF($K46&lt;&gt;1,IF(ISNUMBER(INDEX(Import.PLE,$K46,EB$16)),IF(INDEX(Import.PLE,$K46,EB$16)&lt;=mediçao,CB46,0),0),PLE!$AA$28*CB46)</f>
        <v>0</v>
      </c>
      <c r="EC46" s="154">
        <f ca="1">IF($K46&lt;&gt;1,IF(ISNUMBER(INDEX(Import.PLE,$K46,EC$16)),IF(INDEX(Import.PLE,$K46,EC$16)&lt;=mediçao,CC46,0),0),PLE!$AA$28*CC46)</f>
        <v>0</v>
      </c>
      <c r="ED46" s="154">
        <f ca="1">IF($K46&lt;&gt;1,IF(ISNUMBER(INDEX(Import.PLE,$K46,ED$16)),IF(INDEX(Import.PLE,$K46,ED$16)&lt;=mediçao,CD46,0),0),PLE!$AA$28*CD46)</f>
        <v>0</v>
      </c>
      <c r="EE46" s="154">
        <f ca="1">IF($K46&lt;&gt;1,IF(ISNUMBER(INDEX(Import.PLE,$K46,EE$16)),IF(INDEX(Import.PLE,$K46,EE$16)&lt;=mediçao,CE46,0),0),PLE!$AA$28*CE46)</f>
        <v>0</v>
      </c>
      <c r="EF46" s="154">
        <f ca="1">IF($K46&lt;&gt;1,IF(ISNUMBER(INDEX(Import.PLE,$K46,EF$16)),IF(INDEX(Import.PLE,$K46,EF$16)&lt;=mediçao,CF46,0),0),PLE!$AA$28*CF46)</f>
        <v>0</v>
      </c>
      <c r="EG46" s="154">
        <f ca="1">IF($K46&lt;&gt;1,IF(ISNUMBER(INDEX(Import.PLE,$K46,EG$16)),IF(INDEX(Import.PLE,$K46,EG$16)&lt;=mediçao,CG46,0),0),PLE!$AA$28*CG46)</f>
        <v>0</v>
      </c>
      <c r="EH46" s="154">
        <f ca="1">IF($K46&lt;&gt;1,IF(ISNUMBER(INDEX(Import.PLE,$K46,EH$16)),IF(INDEX(Import.PLE,$K46,EH$16)&lt;=mediçao,CH46,0),0),PLE!$AA$28*CH46)</f>
        <v>0</v>
      </c>
      <c r="EI46" s="154">
        <f ca="1">IF($K46&lt;&gt;1,IF(ISNUMBER(INDEX(Import.PLE,$K46,EI$16)),IF(INDEX(Import.PLE,$K46,EI$16)&lt;=mediçao,CI46,0),0),PLE!$AA$28*CI46)</f>
        <v>0</v>
      </c>
      <c r="EJ46" s="154">
        <f ca="1">IF($K46&lt;&gt;1,IF(ISNUMBER(INDEX(Import.PLE,$K46,EJ$16)),IF(INDEX(Import.PLE,$K46,EJ$16)&lt;=mediçao,CJ46,0),0),PLE!$AA$28*CJ46)</f>
        <v>0</v>
      </c>
      <c r="EK46" s="154">
        <f ca="1">IF($K46&lt;&gt;1,IF(ISNUMBER(INDEX(Import.PLE,$K46,EK$16)),IF(INDEX(Import.PLE,$K46,EK$16)&lt;=mediçao,CK46,0),0),PLE!$AA$28*CK46)</f>
        <v>0</v>
      </c>
      <c r="EL46" s="154">
        <f ca="1">IF($K46&lt;&gt;1,IF(ISNUMBER(INDEX(Import.PLE,$K46,EL$16)),IF(INDEX(Import.PLE,$K46,EL$16)&lt;=mediçao,CL46,0),0),PLE!$AA$28*CL46)</f>
        <v>0</v>
      </c>
      <c r="EM46" s="154">
        <f ca="1">IF($K46&lt;&gt;1,IF(ISNUMBER(INDEX(Import.PLE,$K46,EM$16)),IF(INDEX(Import.PLE,$K46,EM$16)&lt;=mediçao,CM46,0),0),PLE!$AA$28*CM46)</f>
        <v>0</v>
      </c>
      <c r="EN46" s="154">
        <f ca="1">IF($K46&lt;&gt;1,IF(ISNUMBER(INDEX(Import.PLE,$K46,EN$16)),IF(INDEX(Import.PLE,$K46,EN$16)&lt;=mediçao,CN46,0),0),PLE!$AA$28*CN46)</f>
        <v>0</v>
      </c>
      <c r="EO46" s="154">
        <f ca="1">IF($K46&lt;&gt;1,IF(ISNUMBER(INDEX(Import.PLE,$K46,EO$16)),IF(INDEX(Import.PLE,$K46,EO$16)&lt;=mediçao,CO46,0),0),PLE!$AA$28*CO46)</f>
        <v>0</v>
      </c>
      <c r="EP46" s="154">
        <f ca="1">IF($K46&lt;&gt;1,IF(ISNUMBER(INDEX(Import.PLE,$K46,EP$16)),IF(INDEX(Import.PLE,$K46,EP$16)&lt;=mediçao,CP46,0),0),PLE!$AA$28*CP46)</f>
        <v>0</v>
      </c>
      <c r="EQ46" s="154">
        <f ca="1">IF($K46&lt;&gt;1,IF(ISNUMBER(INDEX(Import.PLE,$K46,EQ$16)),IF(INDEX(Import.PLE,$K46,EQ$16)&lt;=mediçao,CQ46,0),0),PLE!$AA$28*CQ46)</f>
        <v>0</v>
      </c>
      <c r="ER46" s="154">
        <f ca="1">IF($K46&lt;&gt;1,IF(ISNUMBER(INDEX(Import.PLE,$K46,ER$16)),IF(INDEX(Import.PLE,$K46,ER$16)&lt;=mediçao,CR46,0),0),PLE!$AA$28*CR46)</f>
        <v>0</v>
      </c>
      <c r="ES46" s="154">
        <f ca="1">IF($K46&lt;&gt;1,IF(ISNUMBER(INDEX(Import.PLE,$K46,ES$16)),IF(INDEX(Import.PLE,$K46,ES$16)&lt;=mediçao,CS46,0),0),PLE!$AA$28*CS46)</f>
        <v>0</v>
      </c>
      <c r="ET46" s="154">
        <f ca="1">IF($K46&lt;&gt;1,IF(ISNUMBER(INDEX(Import.PLE,$K46,ET$16)),IF(INDEX(Import.PLE,$K46,ET$16)&lt;=mediçao,CT46,0),0),PLE!$AA$28*CT46)</f>
        <v>0</v>
      </c>
      <c r="EU46" s="154">
        <f ca="1">IF($K46&lt;&gt;1,IF(ISNUMBER(INDEX(Import.PLE,$K46,EU$16)),IF(INDEX(Import.PLE,$K46,EU$16)&lt;=mediçao,CU46,0),0),PLE!$AA$28*CU46)</f>
        <v>0</v>
      </c>
      <c r="EV46" s="154">
        <f ca="1">IF($K46&lt;&gt;1,IF(ISNUMBER(INDEX(Import.PLE,$K46,EV$16)),IF(INDEX(Import.PLE,$K46,EV$16)&lt;=mediçao,CV46,0),0),PLE!$AA$28*CV46)</f>
        <v>0</v>
      </c>
      <c r="EW46" s="154">
        <f ca="1">IF($K46&lt;&gt;1,IF(ISNUMBER(INDEX(Import.PLE,$K46,EW$16)),IF(INDEX(Import.PLE,$K46,EW$16)&lt;=mediçao,CW46,0),0),PLE!$AA$28*CW46)</f>
        <v>0</v>
      </c>
      <c r="EX46" s="154">
        <f ca="1">IF($K46&lt;&gt;1,IF(ISNUMBER(INDEX(Import.PLE,$K46,EX$16)),IF(INDEX(Import.PLE,$K46,EX$16)&lt;=mediçao,CX46,0),0),PLE!$AA$28*CX46)</f>
        <v>0</v>
      </c>
      <c r="EY46" s="154">
        <f ca="1">IF($K46&lt;&gt;1,IF(ISNUMBER(INDEX(Import.PLE,$K46,EY$16)),IF(INDEX(Import.PLE,$K46,EY$16)&lt;=mediçao,CY46,0),0),PLE!$AA$28*CY46)</f>
        <v>0</v>
      </c>
      <c r="EZ46" s="154">
        <f ca="1">IF($K46&lt;&gt;1,IF(ISNUMBER(INDEX(Import.PLE,$K46,EZ$16)),IF(INDEX(Import.PLE,$K46,EZ$16)&lt;=mediçao,CZ46,0),0),PLE!$AA$28*CZ46)</f>
        <v>0</v>
      </c>
      <c r="FA46" s="154">
        <f ca="1">IF($K46&lt;&gt;1,IF(ISNUMBER(INDEX(Import.PLE,$K46,FA$16)),IF(INDEX(Import.PLE,$K46,FA$16)&lt;=mediçao,DA46,0),0),PLE!$AA$28*DA46)</f>
        <v>0</v>
      </c>
      <c r="FB46" s="154">
        <f ca="1">IF($K46&lt;&gt;1,IF(ISNUMBER(INDEX(Import.PLE,$K46,FB$16)),IF(INDEX(Import.PLE,$K46,FB$16)&lt;=mediçao,DB46,0),0),PLE!$AA$28*DB46)</f>
        <v>0</v>
      </c>
      <c r="FC46" s="154">
        <f ca="1">IF($K46&lt;&gt;1,IF(ISNUMBER(INDEX(Import.PLE,$K46,FC$16)),IF(INDEX(Import.PLE,$K46,FC$16)&lt;=mediçao,DC46,0),0),PLE!$AA$28*DC46)</f>
        <v>0</v>
      </c>
      <c r="FD46" s="154">
        <f ca="1">IF($K46&lt;&gt;1,IF(ISNUMBER(INDEX(Import.PLE,$K46,FD$16)),IF(INDEX(Import.PLE,$K46,FD$16)&lt;=mediçao,DD46,0),0),PLE!$AA$28*DD46)</f>
        <v>0</v>
      </c>
      <c r="FE46" s="154">
        <f ca="1">IF($K46&lt;&gt;1,IF(ISNUMBER(INDEX(Import.PLE,$K46,FE$16)),IF(INDEX(Import.PLE,$K46,FE$16)&lt;=mediçao,DE46,0),0),PLE!$AA$28*DE46)</f>
        <v>0</v>
      </c>
      <c r="FF46" s="154">
        <f ca="1">IF($K46&lt;&gt;1,IF(ISNUMBER(INDEX(Import.PLE,$K46,FF$16)),IF(INDEX(Import.PLE,$K46,FF$16)&lt;=mediçao,DF46,0),0),PLE!$AA$28*DF46)</f>
        <v>0</v>
      </c>
      <c r="FG46" s="154">
        <f ca="1">IF($K46&lt;&gt;1,IF(ISNUMBER(INDEX(Import.PLE,$K46,FG$16)),IF(INDEX(Import.PLE,$K46,FG$16)&lt;=mediçao,DG46,0),0),PLE!$AA$28*DG46)</f>
        <v>0</v>
      </c>
      <c r="FH46" s="154">
        <f ca="1">IF($K46&lt;&gt;1,IF(ISNUMBER(INDEX(Import.PLE,$K46,FH$16)),IF(INDEX(Import.PLE,$K46,FH$16)&lt;=mediçao,DH46,0),0),PLE!$AA$28*DH46)</f>
        <v>0</v>
      </c>
      <c r="FI46" s="154">
        <f ca="1">IF($K46&lt;&gt;1,IF(ISNUMBER(INDEX(Import.PLE,$K46,FI$16)),IF(INDEX(Import.PLE,$K46,FI$16)&lt;=mediçao,DI46,0),0),PLE!$AA$28*DI46)</f>
        <v>0</v>
      </c>
      <c r="FJ46" s="154">
        <f ca="1">IF($K46&lt;&gt;1,IF(ISNUMBER(INDEX(Import.PLE,$K46,FJ$16)),IF(INDEX(Import.PLE,$K46,FJ$16)&lt;=mediçao,DJ46,0),0),PLE!$AA$28*DJ46)</f>
        <v>0</v>
      </c>
    </row>
    <row r="47" spans="2:166" s="113" customFormat="1" ht="40.799999999999997" x14ac:dyDescent="0.3">
      <c r="B47" s="153">
        <f t="shared" ca="1" si="3"/>
        <v>30</v>
      </c>
      <c r="C47" s="108" t="str">
        <f t="shared" si="59"/>
        <v>Serviço</v>
      </c>
      <c r="D47" s="177" t="s">
        <v>187</v>
      </c>
      <c r="E47" s="178" t="s">
        <v>213</v>
      </c>
      <c r="F47" s="176" t="s">
        <v>226</v>
      </c>
      <c r="G47" s="216">
        <f t="shared" si="60"/>
        <v>2760</v>
      </c>
      <c r="H47" s="217">
        <f t="shared" si="61"/>
        <v>7.6099999999999994</v>
      </c>
      <c r="I47" s="218">
        <v>21003.599999999999</v>
      </c>
      <c r="J47" s="111"/>
      <c r="K47" s="209">
        <f>deactivatedados.form1</f>
        <v>11</v>
      </c>
      <c r="L47" s="208" t="s">
        <v>247</v>
      </c>
      <c r="M47" s="112"/>
      <c r="N47" s="223">
        <v>1050</v>
      </c>
      <c r="O47" s="223">
        <v>1050</v>
      </c>
      <c r="P47" s="223">
        <v>660</v>
      </c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M47" s="154">
        <f t="shared" ca="1" si="62"/>
        <v>7990.4999999999991</v>
      </c>
      <c r="BN47" s="154">
        <f t="shared" ca="1" si="63"/>
        <v>7990.4999999999991</v>
      </c>
      <c r="BO47" s="154">
        <f t="shared" ca="1" si="64"/>
        <v>5022.5999999999995</v>
      </c>
      <c r="BP47" s="154">
        <f t="shared" si="65"/>
        <v>0</v>
      </c>
      <c r="BQ47" s="154">
        <f t="shared" si="66"/>
        <v>0</v>
      </c>
      <c r="BR47" s="154">
        <f t="shared" si="67"/>
        <v>0</v>
      </c>
      <c r="BS47" s="154">
        <f t="shared" si="68"/>
        <v>0</v>
      </c>
      <c r="BT47" s="154">
        <f t="shared" si="69"/>
        <v>0</v>
      </c>
      <c r="BU47" s="154">
        <f t="shared" si="70"/>
        <v>0</v>
      </c>
      <c r="BV47" s="154">
        <f t="shared" si="71"/>
        <v>0</v>
      </c>
      <c r="BW47" s="154">
        <f t="shared" si="72"/>
        <v>0</v>
      </c>
      <c r="BX47" s="154">
        <f t="shared" si="73"/>
        <v>0</v>
      </c>
      <c r="BY47" s="154">
        <f t="shared" si="74"/>
        <v>0</v>
      </c>
      <c r="BZ47" s="154">
        <f t="shared" si="75"/>
        <v>0</v>
      </c>
      <c r="CA47" s="154">
        <f t="shared" si="76"/>
        <v>0</v>
      </c>
      <c r="CB47" s="154">
        <f t="shared" si="77"/>
        <v>0</v>
      </c>
      <c r="CC47" s="154">
        <f t="shared" si="78"/>
        <v>0</v>
      </c>
      <c r="CD47" s="154">
        <f t="shared" si="79"/>
        <v>0</v>
      </c>
      <c r="CE47" s="154">
        <f t="shared" si="80"/>
        <v>0</v>
      </c>
      <c r="CF47" s="154">
        <f t="shared" si="81"/>
        <v>0</v>
      </c>
      <c r="CG47" s="154">
        <f t="shared" si="82"/>
        <v>0</v>
      </c>
      <c r="CH47" s="154">
        <f t="shared" si="83"/>
        <v>0</v>
      </c>
      <c r="CI47" s="154">
        <f t="shared" si="84"/>
        <v>0</v>
      </c>
      <c r="CJ47" s="154">
        <f t="shared" si="85"/>
        <v>0</v>
      </c>
      <c r="CK47" s="154">
        <f t="shared" si="86"/>
        <v>0</v>
      </c>
      <c r="CL47" s="154">
        <f t="shared" si="87"/>
        <v>0</v>
      </c>
      <c r="CM47" s="154">
        <f t="shared" si="88"/>
        <v>0</v>
      </c>
      <c r="CN47" s="154">
        <f t="shared" si="89"/>
        <v>0</v>
      </c>
      <c r="CO47" s="154">
        <f t="shared" si="90"/>
        <v>0</v>
      </c>
      <c r="CP47" s="154">
        <f t="shared" si="91"/>
        <v>0</v>
      </c>
      <c r="CQ47" s="154">
        <f t="shared" si="92"/>
        <v>0</v>
      </c>
      <c r="CR47" s="154">
        <f t="shared" si="93"/>
        <v>0</v>
      </c>
      <c r="CS47" s="154">
        <f t="shared" si="94"/>
        <v>0</v>
      </c>
      <c r="CT47" s="154">
        <f t="shared" si="95"/>
        <v>0</v>
      </c>
      <c r="CU47" s="154">
        <f t="shared" si="96"/>
        <v>0</v>
      </c>
      <c r="CV47" s="154">
        <f t="shared" si="97"/>
        <v>0</v>
      </c>
      <c r="CW47" s="154">
        <f t="shared" si="98"/>
        <v>0</v>
      </c>
      <c r="CX47" s="154">
        <f t="shared" si="99"/>
        <v>0</v>
      </c>
      <c r="CY47" s="154">
        <f t="shared" si="100"/>
        <v>0</v>
      </c>
      <c r="CZ47" s="154">
        <f t="shared" si="101"/>
        <v>0</v>
      </c>
      <c r="DA47" s="154">
        <f t="shared" si="102"/>
        <v>0</v>
      </c>
      <c r="DB47" s="154">
        <f t="shared" si="103"/>
        <v>0</v>
      </c>
      <c r="DC47" s="154">
        <f t="shared" si="104"/>
        <v>0</v>
      </c>
      <c r="DD47" s="154">
        <f t="shared" si="105"/>
        <v>0</v>
      </c>
      <c r="DE47" s="154">
        <f t="shared" si="106"/>
        <v>0</v>
      </c>
      <c r="DF47" s="154">
        <f t="shared" si="107"/>
        <v>0</v>
      </c>
      <c r="DG47" s="154">
        <f t="shared" si="108"/>
        <v>0</v>
      </c>
      <c r="DH47" s="154">
        <f t="shared" si="109"/>
        <v>0</v>
      </c>
      <c r="DI47" s="154">
        <f t="shared" si="110"/>
        <v>0</v>
      </c>
      <c r="DJ47" s="154">
        <f t="shared" si="111"/>
        <v>0</v>
      </c>
      <c r="DK47" s="162" t="str">
        <f t="shared" si="112"/>
        <v>1</v>
      </c>
      <c r="DL47" s="162">
        <f t="shared" ca="1" si="113"/>
        <v>0</v>
      </c>
      <c r="DM47" s="154">
        <f ca="1">IF($K47&lt;&gt;1,IF(ISNUMBER(INDEX(Import.PLE,$K47,DM$16)),IF(INDEX(Import.PLE,$K47,DM$16)&lt;=mediçao,BM47,0),0),PLE!$AA$28*BM47)</f>
        <v>0</v>
      </c>
      <c r="DN47" s="154">
        <f ca="1">IF($K47&lt;&gt;1,IF(ISNUMBER(INDEX(Import.PLE,$K47,DN$16)),IF(INDEX(Import.PLE,$K47,DN$16)&lt;=mediçao,BN47,0),0),PLE!$AA$28*BN47)</f>
        <v>0</v>
      </c>
      <c r="DO47" s="154">
        <f ca="1">IF($K47&lt;&gt;1,IF(ISNUMBER(INDEX(Import.PLE,$K47,DO$16)),IF(INDEX(Import.PLE,$K47,DO$16)&lt;=mediçao,BO47,0),0),PLE!$AA$28*BO47)</f>
        <v>0</v>
      </c>
      <c r="DP47" s="154">
        <f ca="1">IF($K47&lt;&gt;1,IF(ISNUMBER(INDEX(Import.PLE,$K47,DP$16)),IF(INDEX(Import.PLE,$K47,DP$16)&lt;=mediçao,BP47,0),0),PLE!$AA$28*BP47)</f>
        <v>0</v>
      </c>
      <c r="DQ47" s="154">
        <f ca="1">IF($K47&lt;&gt;1,IF(ISNUMBER(INDEX(Import.PLE,$K47,DQ$16)),IF(INDEX(Import.PLE,$K47,DQ$16)&lt;=mediçao,BQ47,0),0),PLE!$AA$28*BQ47)</f>
        <v>0</v>
      </c>
      <c r="DR47" s="154">
        <f ca="1">IF($K47&lt;&gt;1,IF(ISNUMBER(INDEX(Import.PLE,$K47,DR$16)),IF(INDEX(Import.PLE,$K47,DR$16)&lt;=mediçao,BR47,0),0),PLE!$AA$28*BR47)</f>
        <v>0</v>
      </c>
      <c r="DS47" s="154">
        <f ca="1">IF($K47&lt;&gt;1,IF(ISNUMBER(INDEX(Import.PLE,$K47,DS$16)),IF(INDEX(Import.PLE,$K47,DS$16)&lt;=mediçao,BS47,0),0),PLE!$AA$28*BS47)</f>
        <v>0</v>
      </c>
      <c r="DT47" s="154">
        <f ca="1">IF($K47&lt;&gt;1,IF(ISNUMBER(INDEX(Import.PLE,$K47,DT$16)),IF(INDEX(Import.PLE,$K47,DT$16)&lt;=mediçao,BT47,0),0),PLE!$AA$28*BT47)</f>
        <v>0</v>
      </c>
      <c r="DU47" s="154">
        <f ca="1">IF($K47&lt;&gt;1,IF(ISNUMBER(INDEX(Import.PLE,$K47,DU$16)),IF(INDEX(Import.PLE,$K47,DU$16)&lt;=mediçao,BU47,0),0),PLE!$AA$28*BU47)</f>
        <v>0</v>
      </c>
      <c r="DV47" s="154">
        <f ca="1">IF($K47&lt;&gt;1,IF(ISNUMBER(INDEX(Import.PLE,$K47,DV$16)),IF(INDEX(Import.PLE,$K47,DV$16)&lt;=mediçao,BV47,0),0),PLE!$AA$28*BV47)</f>
        <v>0</v>
      </c>
      <c r="DW47" s="154">
        <f ca="1">IF($K47&lt;&gt;1,IF(ISNUMBER(INDEX(Import.PLE,$K47,DW$16)),IF(INDEX(Import.PLE,$K47,DW$16)&lt;=mediçao,BW47,0),0),PLE!$AA$28*BW47)</f>
        <v>0</v>
      </c>
      <c r="DX47" s="154">
        <f ca="1">IF($K47&lt;&gt;1,IF(ISNUMBER(INDEX(Import.PLE,$K47,DX$16)),IF(INDEX(Import.PLE,$K47,DX$16)&lt;=mediçao,BX47,0),0),PLE!$AA$28*BX47)</f>
        <v>0</v>
      </c>
      <c r="DY47" s="154">
        <f ca="1">IF($K47&lt;&gt;1,IF(ISNUMBER(INDEX(Import.PLE,$K47,DY$16)),IF(INDEX(Import.PLE,$K47,DY$16)&lt;=mediçao,BY47,0),0),PLE!$AA$28*BY47)</f>
        <v>0</v>
      </c>
      <c r="DZ47" s="154">
        <f ca="1">IF($K47&lt;&gt;1,IF(ISNUMBER(INDEX(Import.PLE,$K47,DZ$16)),IF(INDEX(Import.PLE,$K47,DZ$16)&lt;=mediçao,BZ47,0),0),PLE!$AA$28*BZ47)</f>
        <v>0</v>
      </c>
      <c r="EA47" s="154">
        <f ca="1">IF($K47&lt;&gt;1,IF(ISNUMBER(INDEX(Import.PLE,$K47,EA$16)),IF(INDEX(Import.PLE,$K47,EA$16)&lt;=mediçao,CA47,0),0),PLE!$AA$28*CA47)</f>
        <v>0</v>
      </c>
      <c r="EB47" s="154">
        <f ca="1">IF($K47&lt;&gt;1,IF(ISNUMBER(INDEX(Import.PLE,$K47,EB$16)),IF(INDEX(Import.PLE,$K47,EB$16)&lt;=mediçao,CB47,0),0),PLE!$AA$28*CB47)</f>
        <v>0</v>
      </c>
      <c r="EC47" s="154">
        <f ca="1">IF($K47&lt;&gt;1,IF(ISNUMBER(INDEX(Import.PLE,$K47,EC$16)),IF(INDEX(Import.PLE,$K47,EC$16)&lt;=mediçao,CC47,0),0),PLE!$AA$28*CC47)</f>
        <v>0</v>
      </c>
      <c r="ED47" s="154">
        <f ca="1">IF($K47&lt;&gt;1,IF(ISNUMBER(INDEX(Import.PLE,$K47,ED$16)),IF(INDEX(Import.PLE,$K47,ED$16)&lt;=mediçao,CD47,0),0),PLE!$AA$28*CD47)</f>
        <v>0</v>
      </c>
      <c r="EE47" s="154">
        <f ca="1">IF($K47&lt;&gt;1,IF(ISNUMBER(INDEX(Import.PLE,$K47,EE$16)),IF(INDEX(Import.PLE,$K47,EE$16)&lt;=mediçao,CE47,0),0),PLE!$AA$28*CE47)</f>
        <v>0</v>
      </c>
      <c r="EF47" s="154">
        <f ca="1">IF($K47&lt;&gt;1,IF(ISNUMBER(INDEX(Import.PLE,$K47,EF$16)),IF(INDEX(Import.PLE,$K47,EF$16)&lt;=mediçao,CF47,0),0),PLE!$AA$28*CF47)</f>
        <v>0</v>
      </c>
      <c r="EG47" s="154">
        <f ca="1">IF($K47&lt;&gt;1,IF(ISNUMBER(INDEX(Import.PLE,$K47,EG$16)),IF(INDEX(Import.PLE,$K47,EG$16)&lt;=mediçao,CG47,0),0),PLE!$AA$28*CG47)</f>
        <v>0</v>
      </c>
      <c r="EH47" s="154">
        <f ca="1">IF($K47&lt;&gt;1,IF(ISNUMBER(INDEX(Import.PLE,$K47,EH$16)),IF(INDEX(Import.PLE,$K47,EH$16)&lt;=mediçao,CH47,0),0),PLE!$AA$28*CH47)</f>
        <v>0</v>
      </c>
      <c r="EI47" s="154">
        <f ca="1">IF($K47&lt;&gt;1,IF(ISNUMBER(INDEX(Import.PLE,$K47,EI$16)),IF(INDEX(Import.PLE,$K47,EI$16)&lt;=mediçao,CI47,0),0),PLE!$AA$28*CI47)</f>
        <v>0</v>
      </c>
      <c r="EJ47" s="154">
        <f ca="1">IF($K47&lt;&gt;1,IF(ISNUMBER(INDEX(Import.PLE,$K47,EJ$16)),IF(INDEX(Import.PLE,$K47,EJ$16)&lt;=mediçao,CJ47,0),0),PLE!$AA$28*CJ47)</f>
        <v>0</v>
      </c>
      <c r="EK47" s="154">
        <f ca="1">IF($K47&lt;&gt;1,IF(ISNUMBER(INDEX(Import.PLE,$K47,EK$16)),IF(INDEX(Import.PLE,$K47,EK$16)&lt;=mediçao,CK47,0),0),PLE!$AA$28*CK47)</f>
        <v>0</v>
      </c>
      <c r="EL47" s="154">
        <f ca="1">IF($K47&lt;&gt;1,IF(ISNUMBER(INDEX(Import.PLE,$K47,EL$16)),IF(INDEX(Import.PLE,$K47,EL$16)&lt;=mediçao,CL47,0),0),PLE!$AA$28*CL47)</f>
        <v>0</v>
      </c>
      <c r="EM47" s="154">
        <f ca="1">IF($K47&lt;&gt;1,IF(ISNUMBER(INDEX(Import.PLE,$K47,EM$16)),IF(INDEX(Import.PLE,$K47,EM$16)&lt;=mediçao,CM47,0),0),PLE!$AA$28*CM47)</f>
        <v>0</v>
      </c>
      <c r="EN47" s="154">
        <f ca="1">IF($K47&lt;&gt;1,IF(ISNUMBER(INDEX(Import.PLE,$K47,EN$16)),IF(INDEX(Import.PLE,$K47,EN$16)&lt;=mediçao,CN47,0),0),PLE!$AA$28*CN47)</f>
        <v>0</v>
      </c>
      <c r="EO47" s="154">
        <f ca="1">IF($K47&lt;&gt;1,IF(ISNUMBER(INDEX(Import.PLE,$K47,EO$16)),IF(INDEX(Import.PLE,$K47,EO$16)&lt;=mediçao,CO47,0),0),PLE!$AA$28*CO47)</f>
        <v>0</v>
      </c>
      <c r="EP47" s="154">
        <f ca="1">IF($K47&lt;&gt;1,IF(ISNUMBER(INDEX(Import.PLE,$K47,EP$16)),IF(INDEX(Import.PLE,$K47,EP$16)&lt;=mediçao,CP47,0),0),PLE!$AA$28*CP47)</f>
        <v>0</v>
      </c>
      <c r="EQ47" s="154">
        <f ca="1">IF($K47&lt;&gt;1,IF(ISNUMBER(INDEX(Import.PLE,$K47,EQ$16)),IF(INDEX(Import.PLE,$K47,EQ$16)&lt;=mediçao,CQ47,0),0),PLE!$AA$28*CQ47)</f>
        <v>0</v>
      </c>
      <c r="ER47" s="154">
        <f ca="1">IF($K47&lt;&gt;1,IF(ISNUMBER(INDEX(Import.PLE,$K47,ER$16)),IF(INDEX(Import.PLE,$K47,ER$16)&lt;=mediçao,CR47,0),0),PLE!$AA$28*CR47)</f>
        <v>0</v>
      </c>
      <c r="ES47" s="154">
        <f ca="1">IF($K47&lt;&gt;1,IF(ISNUMBER(INDEX(Import.PLE,$K47,ES$16)),IF(INDEX(Import.PLE,$K47,ES$16)&lt;=mediçao,CS47,0),0),PLE!$AA$28*CS47)</f>
        <v>0</v>
      </c>
      <c r="ET47" s="154">
        <f ca="1">IF($K47&lt;&gt;1,IF(ISNUMBER(INDEX(Import.PLE,$K47,ET$16)),IF(INDEX(Import.PLE,$K47,ET$16)&lt;=mediçao,CT47,0),0),PLE!$AA$28*CT47)</f>
        <v>0</v>
      </c>
      <c r="EU47" s="154">
        <f ca="1">IF($K47&lt;&gt;1,IF(ISNUMBER(INDEX(Import.PLE,$K47,EU$16)),IF(INDEX(Import.PLE,$K47,EU$16)&lt;=mediçao,CU47,0),0),PLE!$AA$28*CU47)</f>
        <v>0</v>
      </c>
      <c r="EV47" s="154">
        <f ca="1">IF($K47&lt;&gt;1,IF(ISNUMBER(INDEX(Import.PLE,$K47,EV$16)),IF(INDEX(Import.PLE,$K47,EV$16)&lt;=mediçao,CV47,0),0),PLE!$AA$28*CV47)</f>
        <v>0</v>
      </c>
      <c r="EW47" s="154">
        <f ca="1">IF($K47&lt;&gt;1,IF(ISNUMBER(INDEX(Import.PLE,$K47,EW$16)),IF(INDEX(Import.PLE,$K47,EW$16)&lt;=mediçao,CW47,0),0),PLE!$AA$28*CW47)</f>
        <v>0</v>
      </c>
      <c r="EX47" s="154">
        <f ca="1">IF($K47&lt;&gt;1,IF(ISNUMBER(INDEX(Import.PLE,$K47,EX$16)),IF(INDEX(Import.PLE,$K47,EX$16)&lt;=mediçao,CX47,0),0),PLE!$AA$28*CX47)</f>
        <v>0</v>
      </c>
      <c r="EY47" s="154">
        <f ca="1">IF($K47&lt;&gt;1,IF(ISNUMBER(INDEX(Import.PLE,$K47,EY$16)),IF(INDEX(Import.PLE,$K47,EY$16)&lt;=mediçao,CY47,0),0),PLE!$AA$28*CY47)</f>
        <v>0</v>
      </c>
      <c r="EZ47" s="154">
        <f ca="1">IF($K47&lt;&gt;1,IF(ISNUMBER(INDEX(Import.PLE,$K47,EZ$16)),IF(INDEX(Import.PLE,$K47,EZ$16)&lt;=mediçao,CZ47,0),0),PLE!$AA$28*CZ47)</f>
        <v>0</v>
      </c>
      <c r="FA47" s="154">
        <f ca="1">IF($K47&lt;&gt;1,IF(ISNUMBER(INDEX(Import.PLE,$K47,FA$16)),IF(INDEX(Import.PLE,$K47,FA$16)&lt;=mediçao,DA47,0),0),PLE!$AA$28*DA47)</f>
        <v>0</v>
      </c>
      <c r="FB47" s="154">
        <f ca="1">IF($K47&lt;&gt;1,IF(ISNUMBER(INDEX(Import.PLE,$K47,FB$16)),IF(INDEX(Import.PLE,$K47,FB$16)&lt;=mediçao,DB47,0),0),PLE!$AA$28*DB47)</f>
        <v>0</v>
      </c>
      <c r="FC47" s="154">
        <f ca="1">IF($K47&lt;&gt;1,IF(ISNUMBER(INDEX(Import.PLE,$K47,FC$16)),IF(INDEX(Import.PLE,$K47,FC$16)&lt;=mediçao,DC47,0),0),PLE!$AA$28*DC47)</f>
        <v>0</v>
      </c>
      <c r="FD47" s="154">
        <f ca="1">IF($K47&lt;&gt;1,IF(ISNUMBER(INDEX(Import.PLE,$K47,FD$16)),IF(INDEX(Import.PLE,$K47,FD$16)&lt;=mediçao,DD47,0),0),PLE!$AA$28*DD47)</f>
        <v>0</v>
      </c>
      <c r="FE47" s="154">
        <f ca="1">IF($K47&lt;&gt;1,IF(ISNUMBER(INDEX(Import.PLE,$K47,FE$16)),IF(INDEX(Import.PLE,$K47,FE$16)&lt;=mediçao,DE47,0),0),PLE!$AA$28*DE47)</f>
        <v>0</v>
      </c>
      <c r="FF47" s="154">
        <f ca="1">IF($K47&lt;&gt;1,IF(ISNUMBER(INDEX(Import.PLE,$K47,FF$16)),IF(INDEX(Import.PLE,$K47,FF$16)&lt;=mediçao,DF47,0),0),PLE!$AA$28*DF47)</f>
        <v>0</v>
      </c>
      <c r="FG47" s="154">
        <f ca="1">IF($K47&lt;&gt;1,IF(ISNUMBER(INDEX(Import.PLE,$K47,FG$16)),IF(INDEX(Import.PLE,$K47,FG$16)&lt;=mediçao,DG47,0),0),PLE!$AA$28*DG47)</f>
        <v>0</v>
      </c>
      <c r="FH47" s="154">
        <f ca="1">IF($K47&lt;&gt;1,IF(ISNUMBER(INDEX(Import.PLE,$K47,FH$16)),IF(INDEX(Import.PLE,$K47,FH$16)&lt;=mediçao,DH47,0),0),PLE!$AA$28*DH47)</f>
        <v>0</v>
      </c>
      <c r="FI47" s="154">
        <f ca="1">IF($K47&lt;&gt;1,IF(ISNUMBER(INDEX(Import.PLE,$K47,FI$16)),IF(INDEX(Import.PLE,$K47,FI$16)&lt;=mediçao,DI47,0),0),PLE!$AA$28*DI47)</f>
        <v>0</v>
      </c>
      <c r="FJ47" s="154">
        <f ca="1">IF($K47&lt;&gt;1,IF(ISNUMBER(INDEX(Import.PLE,$K47,FJ$16)),IF(INDEX(Import.PLE,$K47,FJ$16)&lt;=mediçao,DJ47,0),0),PLE!$AA$28*DJ47)</f>
        <v>0</v>
      </c>
    </row>
    <row r="48" spans="2:166" s="113" customFormat="1" ht="20.399999999999999" x14ac:dyDescent="0.3">
      <c r="B48" s="153">
        <f t="shared" ca="1" si="3"/>
        <v>31</v>
      </c>
      <c r="C48" s="108" t="str">
        <f t="shared" si="59"/>
        <v>Serviço</v>
      </c>
      <c r="D48" s="177" t="s">
        <v>188</v>
      </c>
      <c r="E48" s="178" t="s">
        <v>214</v>
      </c>
      <c r="F48" s="176" t="s">
        <v>227</v>
      </c>
      <c r="G48" s="216">
        <f t="shared" si="60"/>
        <v>4</v>
      </c>
      <c r="H48" s="217">
        <f t="shared" si="61"/>
        <v>585.91</v>
      </c>
      <c r="I48" s="218">
        <v>2343.64</v>
      </c>
      <c r="J48" s="111"/>
      <c r="K48" s="209">
        <f>deactivatedados.form1</f>
        <v>10</v>
      </c>
      <c r="L48" s="208" t="s">
        <v>248</v>
      </c>
      <c r="M48" s="112"/>
      <c r="N48" s="223">
        <v>1</v>
      </c>
      <c r="O48" s="223">
        <v>2</v>
      </c>
      <c r="P48" s="223">
        <v>1</v>
      </c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M48" s="154">
        <f t="shared" ca="1" si="62"/>
        <v>585.91</v>
      </c>
      <c r="BN48" s="154">
        <f t="shared" ca="1" si="63"/>
        <v>1171.82</v>
      </c>
      <c r="BO48" s="154">
        <f t="shared" ca="1" si="64"/>
        <v>585.91</v>
      </c>
      <c r="BP48" s="154">
        <f t="shared" si="65"/>
        <v>0</v>
      </c>
      <c r="BQ48" s="154">
        <f t="shared" si="66"/>
        <v>0</v>
      </c>
      <c r="BR48" s="154">
        <f t="shared" si="67"/>
        <v>0</v>
      </c>
      <c r="BS48" s="154">
        <f t="shared" si="68"/>
        <v>0</v>
      </c>
      <c r="BT48" s="154">
        <f t="shared" si="69"/>
        <v>0</v>
      </c>
      <c r="BU48" s="154">
        <f t="shared" si="70"/>
        <v>0</v>
      </c>
      <c r="BV48" s="154">
        <f t="shared" si="71"/>
        <v>0</v>
      </c>
      <c r="BW48" s="154">
        <f t="shared" si="72"/>
        <v>0</v>
      </c>
      <c r="BX48" s="154">
        <f t="shared" si="73"/>
        <v>0</v>
      </c>
      <c r="BY48" s="154">
        <f t="shared" si="74"/>
        <v>0</v>
      </c>
      <c r="BZ48" s="154">
        <f t="shared" si="75"/>
        <v>0</v>
      </c>
      <c r="CA48" s="154">
        <f t="shared" si="76"/>
        <v>0</v>
      </c>
      <c r="CB48" s="154">
        <f t="shared" si="77"/>
        <v>0</v>
      </c>
      <c r="CC48" s="154">
        <f t="shared" si="78"/>
        <v>0</v>
      </c>
      <c r="CD48" s="154">
        <f t="shared" si="79"/>
        <v>0</v>
      </c>
      <c r="CE48" s="154">
        <f t="shared" si="80"/>
        <v>0</v>
      </c>
      <c r="CF48" s="154">
        <f t="shared" si="81"/>
        <v>0</v>
      </c>
      <c r="CG48" s="154">
        <f t="shared" si="82"/>
        <v>0</v>
      </c>
      <c r="CH48" s="154">
        <f t="shared" si="83"/>
        <v>0</v>
      </c>
      <c r="CI48" s="154">
        <f t="shared" si="84"/>
        <v>0</v>
      </c>
      <c r="CJ48" s="154">
        <f t="shared" si="85"/>
        <v>0</v>
      </c>
      <c r="CK48" s="154">
        <f t="shared" si="86"/>
        <v>0</v>
      </c>
      <c r="CL48" s="154">
        <f t="shared" si="87"/>
        <v>0</v>
      </c>
      <c r="CM48" s="154">
        <f t="shared" si="88"/>
        <v>0</v>
      </c>
      <c r="CN48" s="154">
        <f t="shared" si="89"/>
        <v>0</v>
      </c>
      <c r="CO48" s="154">
        <f t="shared" si="90"/>
        <v>0</v>
      </c>
      <c r="CP48" s="154">
        <f t="shared" si="91"/>
        <v>0</v>
      </c>
      <c r="CQ48" s="154">
        <f t="shared" si="92"/>
        <v>0</v>
      </c>
      <c r="CR48" s="154">
        <f t="shared" si="93"/>
        <v>0</v>
      </c>
      <c r="CS48" s="154">
        <f t="shared" si="94"/>
        <v>0</v>
      </c>
      <c r="CT48" s="154">
        <f t="shared" si="95"/>
        <v>0</v>
      </c>
      <c r="CU48" s="154">
        <f t="shared" si="96"/>
        <v>0</v>
      </c>
      <c r="CV48" s="154">
        <f t="shared" si="97"/>
        <v>0</v>
      </c>
      <c r="CW48" s="154">
        <f t="shared" si="98"/>
        <v>0</v>
      </c>
      <c r="CX48" s="154">
        <f t="shared" si="99"/>
        <v>0</v>
      </c>
      <c r="CY48" s="154">
        <f t="shared" si="100"/>
        <v>0</v>
      </c>
      <c r="CZ48" s="154">
        <f t="shared" si="101"/>
        <v>0</v>
      </c>
      <c r="DA48" s="154">
        <f t="shared" si="102"/>
        <v>0</v>
      </c>
      <c r="DB48" s="154">
        <f t="shared" si="103"/>
        <v>0</v>
      </c>
      <c r="DC48" s="154">
        <f t="shared" si="104"/>
        <v>0</v>
      </c>
      <c r="DD48" s="154">
        <f t="shared" si="105"/>
        <v>0</v>
      </c>
      <c r="DE48" s="154">
        <f t="shared" si="106"/>
        <v>0</v>
      </c>
      <c r="DF48" s="154">
        <f t="shared" si="107"/>
        <v>0</v>
      </c>
      <c r="DG48" s="154">
        <f t="shared" si="108"/>
        <v>0</v>
      </c>
      <c r="DH48" s="154">
        <f t="shared" si="109"/>
        <v>0</v>
      </c>
      <c r="DI48" s="154">
        <f t="shared" si="110"/>
        <v>0</v>
      </c>
      <c r="DJ48" s="154">
        <f t="shared" si="111"/>
        <v>0</v>
      </c>
      <c r="DK48" s="162" t="str">
        <f t="shared" si="112"/>
        <v>1</v>
      </c>
      <c r="DL48" s="162">
        <f t="shared" ca="1" si="113"/>
        <v>0</v>
      </c>
      <c r="DM48" s="154">
        <f ca="1">IF($K48&lt;&gt;1,IF(ISNUMBER(INDEX(Import.PLE,$K48,DM$16)),IF(INDEX(Import.PLE,$K48,DM$16)&lt;=mediçao,BM48,0),0),PLE!$AA$28*BM48)</f>
        <v>0</v>
      </c>
      <c r="DN48" s="154">
        <f ca="1">IF($K48&lt;&gt;1,IF(ISNUMBER(INDEX(Import.PLE,$K48,DN$16)),IF(INDEX(Import.PLE,$K48,DN$16)&lt;=mediçao,BN48,0),0),PLE!$AA$28*BN48)</f>
        <v>0</v>
      </c>
      <c r="DO48" s="154">
        <f ca="1">IF($K48&lt;&gt;1,IF(ISNUMBER(INDEX(Import.PLE,$K48,DO$16)),IF(INDEX(Import.PLE,$K48,DO$16)&lt;=mediçao,BO48,0),0),PLE!$AA$28*BO48)</f>
        <v>0</v>
      </c>
      <c r="DP48" s="154">
        <f ca="1">IF($K48&lt;&gt;1,IF(ISNUMBER(INDEX(Import.PLE,$K48,DP$16)),IF(INDEX(Import.PLE,$K48,DP$16)&lt;=mediçao,BP48,0),0),PLE!$AA$28*BP48)</f>
        <v>0</v>
      </c>
      <c r="DQ48" s="154">
        <f ca="1">IF($K48&lt;&gt;1,IF(ISNUMBER(INDEX(Import.PLE,$K48,DQ$16)),IF(INDEX(Import.PLE,$K48,DQ$16)&lt;=mediçao,BQ48,0),0),PLE!$AA$28*BQ48)</f>
        <v>0</v>
      </c>
      <c r="DR48" s="154">
        <f ca="1">IF($K48&lt;&gt;1,IF(ISNUMBER(INDEX(Import.PLE,$K48,DR$16)),IF(INDEX(Import.PLE,$K48,DR$16)&lt;=mediçao,BR48,0),0),PLE!$AA$28*BR48)</f>
        <v>0</v>
      </c>
      <c r="DS48" s="154">
        <f ca="1">IF($K48&lt;&gt;1,IF(ISNUMBER(INDEX(Import.PLE,$K48,DS$16)),IF(INDEX(Import.PLE,$K48,DS$16)&lt;=mediçao,BS48,0),0),PLE!$AA$28*BS48)</f>
        <v>0</v>
      </c>
      <c r="DT48" s="154">
        <f ca="1">IF($K48&lt;&gt;1,IF(ISNUMBER(INDEX(Import.PLE,$K48,DT$16)),IF(INDEX(Import.PLE,$K48,DT$16)&lt;=mediçao,BT48,0),0),PLE!$AA$28*BT48)</f>
        <v>0</v>
      </c>
      <c r="DU48" s="154">
        <f ca="1">IF($K48&lt;&gt;1,IF(ISNUMBER(INDEX(Import.PLE,$K48,DU$16)),IF(INDEX(Import.PLE,$K48,DU$16)&lt;=mediçao,BU48,0),0),PLE!$AA$28*BU48)</f>
        <v>0</v>
      </c>
      <c r="DV48" s="154">
        <f ca="1">IF($K48&lt;&gt;1,IF(ISNUMBER(INDEX(Import.PLE,$K48,DV$16)),IF(INDEX(Import.PLE,$K48,DV$16)&lt;=mediçao,BV48,0),0),PLE!$AA$28*BV48)</f>
        <v>0</v>
      </c>
      <c r="DW48" s="154">
        <f ca="1">IF($K48&lt;&gt;1,IF(ISNUMBER(INDEX(Import.PLE,$K48,DW$16)),IF(INDEX(Import.PLE,$K48,DW$16)&lt;=mediçao,BW48,0),0),PLE!$AA$28*BW48)</f>
        <v>0</v>
      </c>
      <c r="DX48" s="154">
        <f ca="1">IF($K48&lt;&gt;1,IF(ISNUMBER(INDEX(Import.PLE,$K48,DX$16)),IF(INDEX(Import.PLE,$K48,DX$16)&lt;=mediçao,BX48,0),0),PLE!$AA$28*BX48)</f>
        <v>0</v>
      </c>
      <c r="DY48" s="154">
        <f ca="1">IF($K48&lt;&gt;1,IF(ISNUMBER(INDEX(Import.PLE,$K48,DY$16)),IF(INDEX(Import.PLE,$K48,DY$16)&lt;=mediçao,BY48,0),0),PLE!$AA$28*BY48)</f>
        <v>0</v>
      </c>
      <c r="DZ48" s="154">
        <f ca="1">IF($K48&lt;&gt;1,IF(ISNUMBER(INDEX(Import.PLE,$K48,DZ$16)),IF(INDEX(Import.PLE,$K48,DZ$16)&lt;=mediçao,BZ48,0),0),PLE!$AA$28*BZ48)</f>
        <v>0</v>
      </c>
      <c r="EA48" s="154">
        <f ca="1">IF($K48&lt;&gt;1,IF(ISNUMBER(INDEX(Import.PLE,$K48,EA$16)),IF(INDEX(Import.PLE,$K48,EA$16)&lt;=mediçao,CA48,0),0),PLE!$AA$28*CA48)</f>
        <v>0</v>
      </c>
      <c r="EB48" s="154">
        <f ca="1">IF($K48&lt;&gt;1,IF(ISNUMBER(INDEX(Import.PLE,$K48,EB$16)),IF(INDEX(Import.PLE,$K48,EB$16)&lt;=mediçao,CB48,0),0),PLE!$AA$28*CB48)</f>
        <v>0</v>
      </c>
      <c r="EC48" s="154">
        <f ca="1">IF($K48&lt;&gt;1,IF(ISNUMBER(INDEX(Import.PLE,$K48,EC$16)),IF(INDEX(Import.PLE,$K48,EC$16)&lt;=mediçao,CC48,0),0),PLE!$AA$28*CC48)</f>
        <v>0</v>
      </c>
      <c r="ED48" s="154">
        <f ca="1">IF($K48&lt;&gt;1,IF(ISNUMBER(INDEX(Import.PLE,$K48,ED$16)),IF(INDEX(Import.PLE,$K48,ED$16)&lt;=mediçao,CD48,0),0),PLE!$AA$28*CD48)</f>
        <v>0</v>
      </c>
      <c r="EE48" s="154">
        <f ca="1">IF($K48&lt;&gt;1,IF(ISNUMBER(INDEX(Import.PLE,$K48,EE$16)),IF(INDEX(Import.PLE,$K48,EE$16)&lt;=mediçao,CE48,0),0),PLE!$AA$28*CE48)</f>
        <v>0</v>
      </c>
      <c r="EF48" s="154">
        <f ca="1">IF($K48&lt;&gt;1,IF(ISNUMBER(INDEX(Import.PLE,$K48,EF$16)),IF(INDEX(Import.PLE,$K48,EF$16)&lt;=mediçao,CF48,0),0),PLE!$AA$28*CF48)</f>
        <v>0</v>
      </c>
      <c r="EG48" s="154">
        <f ca="1">IF($K48&lt;&gt;1,IF(ISNUMBER(INDEX(Import.PLE,$K48,EG$16)),IF(INDEX(Import.PLE,$K48,EG$16)&lt;=mediçao,CG48,0),0),PLE!$AA$28*CG48)</f>
        <v>0</v>
      </c>
      <c r="EH48" s="154">
        <f ca="1">IF($K48&lt;&gt;1,IF(ISNUMBER(INDEX(Import.PLE,$K48,EH$16)),IF(INDEX(Import.PLE,$K48,EH$16)&lt;=mediçao,CH48,0),0),PLE!$AA$28*CH48)</f>
        <v>0</v>
      </c>
      <c r="EI48" s="154">
        <f ca="1">IF($K48&lt;&gt;1,IF(ISNUMBER(INDEX(Import.PLE,$K48,EI$16)),IF(INDEX(Import.PLE,$K48,EI$16)&lt;=mediçao,CI48,0),0),PLE!$AA$28*CI48)</f>
        <v>0</v>
      </c>
      <c r="EJ48" s="154">
        <f ca="1">IF($K48&lt;&gt;1,IF(ISNUMBER(INDEX(Import.PLE,$K48,EJ$16)),IF(INDEX(Import.PLE,$K48,EJ$16)&lt;=mediçao,CJ48,0),0),PLE!$AA$28*CJ48)</f>
        <v>0</v>
      </c>
      <c r="EK48" s="154">
        <f ca="1">IF($K48&lt;&gt;1,IF(ISNUMBER(INDEX(Import.PLE,$K48,EK$16)),IF(INDEX(Import.PLE,$K48,EK$16)&lt;=mediçao,CK48,0),0),PLE!$AA$28*CK48)</f>
        <v>0</v>
      </c>
      <c r="EL48" s="154">
        <f ca="1">IF($K48&lt;&gt;1,IF(ISNUMBER(INDEX(Import.PLE,$K48,EL$16)),IF(INDEX(Import.PLE,$K48,EL$16)&lt;=mediçao,CL48,0),0),PLE!$AA$28*CL48)</f>
        <v>0</v>
      </c>
      <c r="EM48" s="154">
        <f ca="1">IF($K48&lt;&gt;1,IF(ISNUMBER(INDEX(Import.PLE,$K48,EM$16)),IF(INDEX(Import.PLE,$K48,EM$16)&lt;=mediçao,CM48,0),0),PLE!$AA$28*CM48)</f>
        <v>0</v>
      </c>
      <c r="EN48" s="154">
        <f ca="1">IF($K48&lt;&gt;1,IF(ISNUMBER(INDEX(Import.PLE,$K48,EN$16)),IF(INDEX(Import.PLE,$K48,EN$16)&lt;=mediçao,CN48,0),0),PLE!$AA$28*CN48)</f>
        <v>0</v>
      </c>
      <c r="EO48" s="154">
        <f ca="1">IF($K48&lt;&gt;1,IF(ISNUMBER(INDEX(Import.PLE,$K48,EO$16)),IF(INDEX(Import.PLE,$K48,EO$16)&lt;=mediçao,CO48,0),0),PLE!$AA$28*CO48)</f>
        <v>0</v>
      </c>
      <c r="EP48" s="154">
        <f ca="1">IF($K48&lt;&gt;1,IF(ISNUMBER(INDEX(Import.PLE,$K48,EP$16)),IF(INDEX(Import.PLE,$K48,EP$16)&lt;=mediçao,CP48,0),0),PLE!$AA$28*CP48)</f>
        <v>0</v>
      </c>
      <c r="EQ48" s="154">
        <f ca="1">IF($K48&lt;&gt;1,IF(ISNUMBER(INDEX(Import.PLE,$K48,EQ$16)),IF(INDEX(Import.PLE,$K48,EQ$16)&lt;=mediçao,CQ48,0),0),PLE!$AA$28*CQ48)</f>
        <v>0</v>
      </c>
      <c r="ER48" s="154">
        <f ca="1">IF($K48&lt;&gt;1,IF(ISNUMBER(INDEX(Import.PLE,$K48,ER$16)),IF(INDEX(Import.PLE,$K48,ER$16)&lt;=mediçao,CR48,0),0),PLE!$AA$28*CR48)</f>
        <v>0</v>
      </c>
      <c r="ES48" s="154">
        <f ca="1">IF($K48&lt;&gt;1,IF(ISNUMBER(INDEX(Import.PLE,$K48,ES$16)),IF(INDEX(Import.PLE,$K48,ES$16)&lt;=mediçao,CS48,0),0),PLE!$AA$28*CS48)</f>
        <v>0</v>
      </c>
      <c r="ET48" s="154">
        <f ca="1">IF($K48&lt;&gt;1,IF(ISNUMBER(INDEX(Import.PLE,$K48,ET$16)),IF(INDEX(Import.PLE,$K48,ET$16)&lt;=mediçao,CT48,0),0),PLE!$AA$28*CT48)</f>
        <v>0</v>
      </c>
      <c r="EU48" s="154">
        <f ca="1">IF($K48&lt;&gt;1,IF(ISNUMBER(INDEX(Import.PLE,$K48,EU$16)),IF(INDEX(Import.PLE,$K48,EU$16)&lt;=mediçao,CU48,0),0),PLE!$AA$28*CU48)</f>
        <v>0</v>
      </c>
      <c r="EV48" s="154">
        <f ca="1">IF($K48&lt;&gt;1,IF(ISNUMBER(INDEX(Import.PLE,$K48,EV$16)),IF(INDEX(Import.PLE,$K48,EV$16)&lt;=mediçao,CV48,0),0),PLE!$AA$28*CV48)</f>
        <v>0</v>
      </c>
      <c r="EW48" s="154">
        <f ca="1">IF($K48&lt;&gt;1,IF(ISNUMBER(INDEX(Import.PLE,$K48,EW$16)),IF(INDEX(Import.PLE,$K48,EW$16)&lt;=mediçao,CW48,0),0),PLE!$AA$28*CW48)</f>
        <v>0</v>
      </c>
      <c r="EX48" s="154">
        <f ca="1">IF($K48&lt;&gt;1,IF(ISNUMBER(INDEX(Import.PLE,$K48,EX$16)),IF(INDEX(Import.PLE,$K48,EX$16)&lt;=mediçao,CX48,0),0),PLE!$AA$28*CX48)</f>
        <v>0</v>
      </c>
      <c r="EY48" s="154">
        <f ca="1">IF($K48&lt;&gt;1,IF(ISNUMBER(INDEX(Import.PLE,$K48,EY$16)),IF(INDEX(Import.PLE,$K48,EY$16)&lt;=mediçao,CY48,0),0),PLE!$AA$28*CY48)</f>
        <v>0</v>
      </c>
      <c r="EZ48" s="154">
        <f ca="1">IF($K48&lt;&gt;1,IF(ISNUMBER(INDEX(Import.PLE,$K48,EZ$16)),IF(INDEX(Import.PLE,$K48,EZ$16)&lt;=mediçao,CZ48,0),0),PLE!$AA$28*CZ48)</f>
        <v>0</v>
      </c>
      <c r="FA48" s="154">
        <f ca="1">IF($K48&lt;&gt;1,IF(ISNUMBER(INDEX(Import.PLE,$K48,FA$16)),IF(INDEX(Import.PLE,$K48,FA$16)&lt;=mediçao,DA48,0),0),PLE!$AA$28*DA48)</f>
        <v>0</v>
      </c>
      <c r="FB48" s="154">
        <f ca="1">IF($K48&lt;&gt;1,IF(ISNUMBER(INDEX(Import.PLE,$K48,FB$16)),IF(INDEX(Import.PLE,$K48,FB$16)&lt;=mediçao,DB48,0),0),PLE!$AA$28*DB48)</f>
        <v>0</v>
      </c>
      <c r="FC48" s="154">
        <f ca="1">IF($K48&lt;&gt;1,IF(ISNUMBER(INDEX(Import.PLE,$K48,FC$16)),IF(INDEX(Import.PLE,$K48,FC$16)&lt;=mediçao,DC48,0),0),PLE!$AA$28*DC48)</f>
        <v>0</v>
      </c>
      <c r="FD48" s="154">
        <f ca="1">IF($K48&lt;&gt;1,IF(ISNUMBER(INDEX(Import.PLE,$K48,FD$16)),IF(INDEX(Import.PLE,$K48,FD$16)&lt;=mediçao,DD48,0),0),PLE!$AA$28*DD48)</f>
        <v>0</v>
      </c>
      <c r="FE48" s="154">
        <f ca="1">IF($K48&lt;&gt;1,IF(ISNUMBER(INDEX(Import.PLE,$K48,FE$16)),IF(INDEX(Import.PLE,$K48,FE$16)&lt;=mediçao,DE48,0),0),PLE!$AA$28*DE48)</f>
        <v>0</v>
      </c>
      <c r="FF48" s="154">
        <f ca="1">IF($K48&lt;&gt;1,IF(ISNUMBER(INDEX(Import.PLE,$K48,FF$16)),IF(INDEX(Import.PLE,$K48,FF$16)&lt;=mediçao,DF48,0),0),PLE!$AA$28*DF48)</f>
        <v>0</v>
      </c>
      <c r="FG48" s="154">
        <f ca="1">IF($K48&lt;&gt;1,IF(ISNUMBER(INDEX(Import.PLE,$K48,FG$16)),IF(INDEX(Import.PLE,$K48,FG$16)&lt;=mediçao,DG48,0),0),PLE!$AA$28*DG48)</f>
        <v>0</v>
      </c>
      <c r="FH48" s="154">
        <f ca="1">IF($K48&lt;&gt;1,IF(ISNUMBER(INDEX(Import.PLE,$K48,FH$16)),IF(INDEX(Import.PLE,$K48,FH$16)&lt;=mediçao,DH48,0),0),PLE!$AA$28*DH48)</f>
        <v>0</v>
      </c>
      <c r="FI48" s="154">
        <f ca="1">IF($K48&lt;&gt;1,IF(ISNUMBER(INDEX(Import.PLE,$K48,FI$16)),IF(INDEX(Import.PLE,$K48,FI$16)&lt;=mediçao,DI48,0),0),PLE!$AA$28*DI48)</f>
        <v>0</v>
      </c>
      <c r="FJ48" s="154">
        <f ca="1">IF($K48&lt;&gt;1,IF(ISNUMBER(INDEX(Import.PLE,$K48,FJ$16)),IF(INDEX(Import.PLE,$K48,FJ$16)&lt;=mediçao,DJ48,0),0),PLE!$AA$28*DJ48)</f>
        <v>0</v>
      </c>
    </row>
    <row r="49" spans="2:166" s="113" customFormat="1" x14ac:dyDescent="0.3">
      <c r="B49" s="153">
        <f t="shared" ca="1" si="3"/>
        <v>32</v>
      </c>
      <c r="C49" s="108" t="str">
        <f t="shared" si="59"/>
        <v>Nível</v>
      </c>
      <c r="D49" s="177" t="s">
        <v>189</v>
      </c>
      <c r="E49" s="178" t="s">
        <v>215</v>
      </c>
      <c r="F49" s="176" t="s">
        <v>217</v>
      </c>
      <c r="G49" s="216" t="str">
        <f t="shared" si="60"/>
        <v/>
      </c>
      <c r="H49" s="217" t="str">
        <f t="shared" si="61"/>
        <v/>
      </c>
      <c r="I49" s="218">
        <v>1903.65</v>
      </c>
      <c r="J49" s="111"/>
      <c r="K49" s="209" t="str">
        <f>deactivatedados.form1</f>
        <v/>
      </c>
      <c r="L49" s="208"/>
      <c r="M49" s="112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M49" s="154">
        <f t="shared" si="62"/>
        <v>0</v>
      </c>
      <c r="BN49" s="154">
        <f t="shared" si="63"/>
        <v>0</v>
      </c>
      <c r="BO49" s="154">
        <f t="shared" si="64"/>
        <v>0</v>
      </c>
      <c r="BP49" s="154">
        <f t="shared" si="65"/>
        <v>0</v>
      </c>
      <c r="BQ49" s="154">
        <f t="shared" si="66"/>
        <v>0</v>
      </c>
      <c r="BR49" s="154">
        <f t="shared" si="67"/>
        <v>0</v>
      </c>
      <c r="BS49" s="154">
        <f t="shared" si="68"/>
        <v>0</v>
      </c>
      <c r="BT49" s="154">
        <f t="shared" si="69"/>
        <v>0</v>
      </c>
      <c r="BU49" s="154">
        <f t="shared" si="70"/>
        <v>0</v>
      </c>
      <c r="BV49" s="154">
        <f t="shared" si="71"/>
        <v>0</v>
      </c>
      <c r="BW49" s="154">
        <f t="shared" si="72"/>
        <v>0</v>
      </c>
      <c r="BX49" s="154">
        <f t="shared" si="73"/>
        <v>0</v>
      </c>
      <c r="BY49" s="154">
        <f t="shared" si="74"/>
        <v>0</v>
      </c>
      <c r="BZ49" s="154">
        <f t="shared" si="75"/>
        <v>0</v>
      </c>
      <c r="CA49" s="154">
        <f t="shared" si="76"/>
        <v>0</v>
      </c>
      <c r="CB49" s="154">
        <f t="shared" si="77"/>
        <v>0</v>
      </c>
      <c r="CC49" s="154">
        <f t="shared" si="78"/>
        <v>0</v>
      </c>
      <c r="CD49" s="154">
        <f t="shared" si="79"/>
        <v>0</v>
      </c>
      <c r="CE49" s="154">
        <f t="shared" si="80"/>
        <v>0</v>
      </c>
      <c r="CF49" s="154">
        <f t="shared" si="81"/>
        <v>0</v>
      </c>
      <c r="CG49" s="154">
        <f t="shared" si="82"/>
        <v>0</v>
      </c>
      <c r="CH49" s="154">
        <f t="shared" si="83"/>
        <v>0</v>
      </c>
      <c r="CI49" s="154">
        <f t="shared" si="84"/>
        <v>0</v>
      </c>
      <c r="CJ49" s="154">
        <f t="shared" si="85"/>
        <v>0</v>
      </c>
      <c r="CK49" s="154">
        <f t="shared" si="86"/>
        <v>0</v>
      </c>
      <c r="CL49" s="154">
        <f t="shared" si="87"/>
        <v>0</v>
      </c>
      <c r="CM49" s="154">
        <f t="shared" si="88"/>
        <v>0</v>
      </c>
      <c r="CN49" s="154">
        <f t="shared" si="89"/>
        <v>0</v>
      </c>
      <c r="CO49" s="154">
        <f t="shared" si="90"/>
        <v>0</v>
      </c>
      <c r="CP49" s="154">
        <f t="shared" si="91"/>
        <v>0</v>
      </c>
      <c r="CQ49" s="154">
        <f t="shared" si="92"/>
        <v>0</v>
      </c>
      <c r="CR49" s="154">
        <f t="shared" si="93"/>
        <v>0</v>
      </c>
      <c r="CS49" s="154">
        <f t="shared" si="94"/>
        <v>0</v>
      </c>
      <c r="CT49" s="154">
        <f t="shared" si="95"/>
        <v>0</v>
      </c>
      <c r="CU49" s="154">
        <f t="shared" si="96"/>
        <v>0</v>
      </c>
      <c r="CV49" s="154">
        <f t="shared" si="97"/>
        <v>0</v>
      </c>
      <c r="CW49" s="154">
        <f t="shared" si="98"/>
        <v>0</v>
      </c>
      <c r="CX49" s="154">
        <f t="shared" si="99"/>
        <v>0</v>
      </c>
      <c r="CY49" s="154">
        <f t="shared" si="100"/>
        <v>0</v>
      </c>
      <c r="CZ49" s="154">
        <f t="shared" si="101"/>
        <v>0</v>
      </c>
      <c r="DA49" s="154">
        <f t="shared" si="102"/>
        <v>0</v>
      </c>
      <c r="DB49" s="154">
        <f t="shared" si="103"/>
        <v>0</v>
      </c>
      <c r="DC49" s="154">
        <f t="shared" si="104"/>
        <v>0</v>
      </c>
      <c r="DD49" s="154">
        <f t="shared" si="105"/>
        <v>0</v>
      </c>
      <c r="DE49" s="154">
        <f t="shared" si="106"/>
        <v>0</v>
      </c>
      <c r="DF49" s="154">
        <f t="shared" si="107"/>
        <v>0</v>
      </c>
      <c r="DG49" s="154">
        <f t="shared" si="108"/>
        <v>0</v>
      </c>
      <c r="DH49" s="154">
        <f t="shared" si="109"/>
        <v>0</v>
      </c>
      <c r="DI49" s="154">
        <f t="shared" si="110"/>
        <v>0</v>
      </c>
      <c r="DJ49" s="154">
        <f t="shared" si="111"/>
        <v>0</v>
      </c>
      <c r="DK49" s="162" t="str">
        <f t="shared" si="112"/>
        <v>1</v>
      </c>
      <c r="DL49" s="162">
        <f t="shared" ca="1" si="113"/>
        <v>0</v>
      </c>
      <c r="DM49" s="154">
        <f ca="1">IF($K49&lt;&gt;1,IF(ISNUMBER(INDEX(Import.PLE,$K49,DM$16)),IF(INDEX(Import.PLE,$K49,DM$16)&lt;=mediçao,BM49,0),0),PLE!$AA$28*BM49)</f>
        <v>0</v>
      </c>
      <c r="DN49" s="154">
        <f ca="1">IF($K49&lt;&gt;1,IF(ISNUMBER(INDEX(Import.PLE,$K49,DN$16)),IF(INDEX(Import.PLE,$K49,DN$16)&lt;=mediçao,BN49,0),0),PLE!$AA$28*BN49)</f>
        <v>0</v>
      </c>
      <c r="DO49" s="154">
        <f ca="1">IF($K49&lt;&gt;1,IF(ISNUMBER(INDEX(Import.PLE,$K49,DO$16)),IF(INDEX(Import.PLE,$K49,DO$16)&lt;=mediçao,BO49,0),0),PLE!$AA$28*BO49)</f>
        <v>0</v>
      </c>
      <c r="DP49" s="154">
        <f ca="1">IF($K49&lt;&gt;1,IF(ISNUMBER(INDEX(Import.PLE,$K49,DP$16)),IF(INDEX(Import.PLE,$K49,DP$16)&lt;=mediçao,BP49,0),0),PLE!$AA$28*BP49)</f>
        <v>0</v>
      </c>
      <c r="DQ49" s="154">
        <f ca="1">IF($K49&lt;&gt;1,IF(ISNUMBER(INDEX(Import.PLE,$K49,DQ$16)),IF(INDEX(Import.PLE,$K49,DQ$16)&lt;=mediçao,BQ49,0),0),PLE!$AA$28*BQ49)</f>
        <v>0</v>
      </c>
      <c r="DR49" s="154">
        <f ca="1">IF($K49&lt;&gt;1,IF(ISNUMBER(INDEX(Import.PLE,$K49,DR$16)),IF(INDEX(Import.PLE,$K49,DR$16)&lt;=mediçao,BR49,0),0),PLE!$AA$28*BR49)</f>
        <v>0</v>
      </c>
      <c r="DS49" s="154">
        <f ca="1">IF($K49&lt;&gt;1,IF(ISNUMBER(INDEX(Import.PLE,$K49,DS$16)),IF(INDEX(Import.PLE,$K49,DS$16)&lt;=mediçao,BS49,0),0),PLE!$AA$28*BS49)</f>
        <v>0</v>
      </c>
      <c r="DT49" s="154">
        <f ca="1">IF($K49&lt;&gt;1,IF(ISNUMBER(INDEX(Import.PLE,$K49,DT$16)),IF(INDEX(Import.PLE,$K49,DT$16)&lt;=mediçao,BT49,0),0),PLE!$AA$28*BT49)</f>
        <v>0</v>
      </c>
      <c r="DU49" s="154">
        <f ca="1">IF($K49&lt;&gt;1,IF(ISNUMBER(INDEX(Import.PLE,$K49,DU$16)),IF(INDEX(Import.PLE,$K49,DU$16)&lt;=mediçao,BU49,0),0),PLE!$AA$28*BU49)</f>
        <v>0</v>
      </c>
      <c r="DV49" s="154">
        <f ca="1">IF($K49&lt;&gt;1,IF(ISNUMBER(INDEX(Import.PLE,$K49,DV$16)),IF(INDEX(Import.PLE,$K49,DV$16)&lt;=mediçao,BV49,0),0),PLE!$AA$28*BV49)</f>
        <v>0</v>
      </c>
      <c r="DW49" s="154">
        <f ca="1">IF($K49&lt;&gt;1,IF(ISNUMBER(INDEX(Import.PLE,$K49,DW$16)),IF(INDEX(Import.PLE,$K49,DW$16)&lt;=mediçao,BW49,0),0),PLE!$AA$28*BW49)</f>
        <v>0</v>
      </c>
      <c r="DX49" s="154">
        <f ca="1">IF($K49&lt;&gt;1,IF(ISNUMBER(INDEX(Import.PLE,$K49,DX$16)),IF(INDEX(Import.PLE,$K49,DX$16)&lt;=mediçao,BX49,0),0),PLE!$AA$28*BX49)</f>
        <v>0</v>
      </c>
      <c r="DY49" s="154">
        <f ca="1">IF($K49&lt;&gt;1,IF(ISNUMBER(INDEX(Import.PLE,$K49,DY$16)),IF(INDEX(Import.PLE,$K49,DY$16)&lt;=mediçao,BY49,0),0),PLE!$AA$28*BY49)</f>
        <v>0</v>
      </c>
      <c r="DZ49" s="154">
        <f ca="1">IF($K49&lt;&gt;1,IF(ISNUMBER(INDEX(Import.PLE,$K49,DZ$16)),IF(INDEX(Import.PLE,$K49,DZ$16)&lt;=mediçao,BZ49,0),0),PLE!$AA$28*BZ49)</f>
        <v>0</v>
      </c>
      <c r="EA49" s="154">
        <f ca="1">IF($K49&lt;&gt;1,IF(ISNUMBER(INDEX(Import.PLE,$K49,EA$16)),IF(INDEX(Import.PLE,$K49,EA$16)&lt;=mediçao,CA49,0),0),PLE!$AA$28*CA49)</f>
        <v>0</v>
      </c>
      <c r="EB49" s="154">
        <f ca="1">IF($K49&lt;&gt;1,IF(ISNUMBER(INDEX(Import.PLE,$K49,EB$16)),IF(INDEX(Import.PLE,$K49,EB$16)&lt;=mediçao,CB49,0),0),PLE!$AA$28*CB49)</f>
        <v>0</v>
      </c>
      <c r="EC49" s="154">
        <f ca="1">IF($K49&lt;&gt;1,IF(ISNUMBER(INDEX(Import.PLE,$K49,EC$16)),IF(INDEX(Import.PLE,$K49,EC$16)&lt;=mediçao,CC49,0),0),PLE!$AA$28*CC49)</f>
        <v>0</v>
      </c>
      <c r="ED49" s="154">
        <f ca="1">IF($K49&lt;&gt;1,IF(ISNUMBER(INDEX(Import.PLE,$K49,ED$16)),IF(INDEX(Import.PLE,$K49,ED$16)&lt;=mediçao,CD49,0),0),PLE!$AA$28*CD49)</f>
        <v>0</v>
      </c>
      <c r="EE49" s="154">
        <f ca="1">IF($K49&lt;&gt;1,IF(ISNUMBER(INDEX(Import.PLE,$K49,EE$16)),IF(INDEX(Import.PLE,$K49,EE$16)&lt;=mediçao,CE49,0),0),PLE!$AA$28*CE49)</f>
        <v>0</v>
      </c>
      <c r="EF49" s="154">
        <f ca="1">IF($K49&lt;&gt;1,IF(ISNUMBER(INDEX(Import.PLE,$K49,EF$16)),IF(INDEX(Import.PLE,$K49,EF$16)&lt;=mediçao,CF49,0),0),PLE!$AA$28*CF49)</f>
        <v>0</v>
      </c>
      <c r="EG49" s="154">
        <f ca="1">IF($K49&lt;&gt;1,IF(ISNUMBER(INDEX(Import.PLE,$K49,EG$16)),IF(INDEX(Import.PLE,$K49,EG$16)&lt;=mediçao,CG49,0),0),PLE!$AA$28*CG49)</f>
        <v>0</v>
      </c>
      <c r="EH49" s="154">
        <f ca="1">IF($K49&lt;&gt;1,IF(ISNUMBER(INDEX(Import.PLE,$K49,EH$16)),IF(INDEX(Import.PLE,$K49,EH$16)&lt;=mediçao,CH49,0),0),PLE!$AA$28*CH49)</f>
        <v>0</v>
      </c>
      <c r="EI49" s="154">
        <f ca="1">IF($K49&lt;&gt;1,IF(ISNUMBER(INDEX(Import.PLE,$K49,EI$16)),IF(INDEX(Import.PLE,$K49,EI$16)&lt;=mediçao,CI49,0),0),PLE!$AA$28*CI49)</f>
        <v>0</v>
      </c>
      <c r="EJ49" s="154">
        <f ca="1">IF($K49&lt;&gt;1,IF(ISNUMBER(INDEX(Import.PLE,$K49,EJ$16)),IF(INDEX(Import.PLE,$K49,EJ$16)&lt;=mediçao,CJ49,0),0),PLE!$AA$28*CJ49)</f>
        <v>0</v>
      </c>
      <c r="EK49" s="154">
        <f ca="1">IF($K49&lt;&gt;1,IF(ISNUMBER(INDEX(Import.PLE,$K49,EK$16)),IF(INDEX(Import.PLE,$K49,EK$16)&lt;=mediçao,CK49,0),0),PLE!$AA$28*CK49)</f>
        <v>0</v>
      </c>
      <c r="EL49" s="154">
        <f ca="1">IF($K49&lt;&gt;1,IF(ISNUMBER(INDEX(Import.PLE,$K49,EL$16)),IF(INDEX(Import.PLE,$K49,EL$16)&lt;=mediçao,CL49,0),0),PLE!$AA$28*CL49)</f>
        <v>0</v>
      </c>
      <c r="EM49" s="154">
        <f ca="1">IF($K49&lt;&gt;1,IF(ISNUMBER(INDEX(Import.PLE,$K49,EM$16)),IF(INDEX(Import.PLE,$K49,EM$16)&lt;=mediçao,CM49,0),0),PLE!$AA$28*CM49)</f>
        <v>0</v>
      </c>
      <c r="EN49" s="154">
        <f ca="1">IF($K49&lt;&gt;1,IF(ISNUMBER(INDEX(Import.PLE,$K49,EN$16)),IF(INDEX(Import.PLE,$K49,EN$16)&lt;=mediçao,CN49,0),0),PLE!$AA$28*CN49)</f>
        <v>0</v>
      </c>
      <c r="EO49" s="154">
        <f ca="1">IF($K49&lt;&gt;1,IF(ISNUMBER(INDEX(Import.PLE,$K49,EO$16)),IF(INDEX(Import.PLE,$K49,EO$16)&lt;=mediçao,CO49,0),0),PLE!$AA$28*CO49)</f>
        <v>0</v>
      </c>
      <c r="EP49" s="154">
        <f ca="1">IF($K49&lt;&gt;1,IF(ISNUMBER(INDEX(Import.PLE,$K49,EP$16)),IF(INDEX(Import.PLE,$K49,EP$16)&lt;=mediçao,CP49,0),0),PLE!$AA$28*CP49)</f>
        <v>0</v>
      </c>
      <c r="EQ49" s="154">
        <f ca="1">IF($K49&lt;&gt;1,IF(ISNUMBER(INDEX(Import.PLE,$K49,EQ$16)),IF(INDEX(Import.PLE,$K49,EQ$16)&lt;=mediçao,CQ49,0),0),PLE!$AA$28*CQ49)</f>
        <v>0</v>
      </c>
      <c r="ER49" s="154">
        <f ca="1">IF($K49&lt;&gt;1,IF(ISNUMBER(INDEX(Import.PLE,$K49,ER$16)),IF(INDEX(Import.PLE,$K49,ER$16)&lt;=mediçao,CR49,0),0),PLE!$AA$28*CR49)</f>
        <v>0</v>
      </c>
      <c r="ES49" s="154">
        <f ca="1">IF($K49&lt;&gt;1,IF(ISNUMBER(INDEX(Import.PLE,$K49,ES$16)),IF(INDEX(Import.PLE,$K49,ES$16)&lt;=mediçao,CS49,0),0),PLE!$AA$28*CS49)</f>
        <v>0</v>
      </c>
      <c r="ET49" s="154">
        <f ca="1">IF($K49&lt;&gt;1,IF(ISNUMBER(INDEX(Import.PLE,$K49,ET$16)),IF(INDEX(Import.PLE,$K49,ET$16)&lt;=mediçao,CT49,0),0),PLE!$AA$28*CT49)</f>
        <v>0</v>
      </c>
      <c r="EU49" s="154">
        <f ca="1">IF($K49&lt;&gt;1,IF(ISNUMBER(INDEX(Import.PLE,$K49,EU$16)),IF(INDEX(Import.PLE,$K49,EU$16)&lt;=mediçao,CU49,0),0),PLE!$AA$28*CU49)</f>
        <v>0</v>
      </c>
      <c r="EV49" s="154">
        <f ca="1">IF($K49&lt;&gt;1,IF(ISNUMBER(INDEX(Import.PLE,$K49,EV$16)),IF(INDEX(Import.PLE,$K49,EV$16)&lt;=mediçao,CV49,0),0),PLE!$AA$28*CV49)</f>
        <v>0</v>
      </c>
      <c r="EW49" s="154">
        <f ca="1">IF($K49&lt;&gt;1,IF(ISNUMBER(INDEX(Import.PLE,$K49,EW$16)),IF(INDEX(Import.PLE,$K49,EW$16)&lt;=mediçao,CW49,0),0),PLE!$AA$28*CW49)</f>
        <v>0</v>
      </c>
      <c r="EX49" s="154">
        <f ca="1">IF($K49&lt;&gt;1,IF(ISNUMBER(INDEX(Import.PLE,$K49,EX$16)),IF(INDEX(Import.PLE,$K49,EX$16)&lt;=mediçao,CX49,0),0),PLE!$AA$28*CX49)</f>
        <v>0</v>
      </c>
      <c r="EY49" s="154">
        <f ca="1">IF($K49&lt;&gt;1,IF(ISNUMBER(INDEX(Import.PLE,$K49,EY$16)),IF(INDEX(Import.PLE,$K49,EY$16)&lt;=mediçao,CY49,0),0),PLE!$AA$28*CY49)</f>
        <v>0</v>
      </c>
      <c r="EZ49" s="154">
        <f ca="1">IF($K49&lt;&gt;1,IF(ISNUMBER(INDEX(Import.PLE,$K49,EZ$16)),IF(INDEX(Import.PLE,$K49,EZ$16)&lt;=mediçao,CZ49,0),0),PLE!$AA$28*CZ49)</f>
        <v>0</v>
      </c>
      <c r="FA49" s="154">
        <f ca="1">IF($K49&lt;&gt;1,IF(ISNUMBER(INDEX(Import.PLE,$K49,FA$16)),IF(INDEX(Import.PLE,$K49,FA$16)&lt;=mediçao,DA49,0),0),PLE!$AA$28*DA49)</f>
        <v>0</v>
      </c>
      <c r="FB49" s="154">
        <f ca="1">IF($K49&lt;&gt;1,IF(ISNUMBER(INDEX(Import.PLE,$K49,FB$16)),IF(INDEX(Import.PLE,$K49,FB$16)&lt;=mediçao,DB49,0),0),PLE!$AA$28*DB49)</f>
        <v>0</v>
      </c>
      <c r="FC49" s="154">
        <f ca="1">IF($K49&lt;&gt;1,IF(ISNUMBER(INDEX(Import.PLE,$K49,FC$16)),IF(INDEX(Import.PLE,$K49,FC$16)&lt;=mediçao,DC49,0),0),PLE!$AA$28*DC49)</f>
        <v>0</v>
      </c>
      <c r="FD49" s="154">
        <f ca="1">IF($K49&lt;&gt;1,IF(ISNUMBER(INDEX(Import.PLE,$K49,FD$16)),IF(INDEX(Import.PLE,$K49,FD$16)&lt;=mediçao,DD49,0),0),PLE!$AA$28*DD49)</f>
        <v>0</v>
      </c>
      <c r="FE49" s="154">
        <f ca="1">IF($K49&lt;&gt;1,IF(ISNUMBER(INDEX(Import.PLE,$K49,FE$16)),IF(INDEX(Import.PLE,$K49,FE$16)&lt;=mediçao,DE49,0),0),PLE!$AA$28*DE49)</f>
        <v>0</v>
      </c>
      <c r="FF49" s="154">
        <f ca="1">IF($K49&lt;&gt;1,IF(ISNUMBER(INDEX(Import.PLE,$K49,FF$16)),IF(INDEX(Import.PLE,$K49,FF$16)&lt;=mediçao,DF49,0),0),PLE!$AA$28*DF49)</f>
        <v>0</v>
      </c>
      <c r="FG49" s="154">
        <f ca="1">IF($K49&lt;&gt;1,IF(ISNUMBER(INDEX(Import.PLE,$K49,FG$16)),IF(INDEX(Import.PLE,$K49,FG$16)&lt;=mediçao,DG49,0),0),PLE!$AA$28*DG49)</f>
        <v>0</v>
      </c>
      <c r="FH49" s="154">
        <f ca="1">IF($K49&lt;&gt;1,IF(ISNUMBER(INDEX(Import.PLE,$K49,FH$16)),IF(INDEX(Import.PLE,$K49,FH$16)&lt;=mediçao,DH49,0),0),PLE!$AA$28*DH49)</f>
        <v>0</v>
      </c>
      <c r="FI49" s="154">
        <f ca="1">IF($K49&lt;&gt;1,IF(ISNUMBER(INDEX(Import.PLE,$K49,FI$16)),IF(INDEX(Import.PLE,$K49,FI$16)&lt;=mediçao,DI49,0),0),PLE!$AA$28*DI49)</f>
        <v>0</v>
      </c>
      <c r="FJ49" s="154">
        <f ca="1">IF($K49&lt;&gt;1,IF(ISNUMBER(INDEX(Import.PLE,$K49,FJ$16)),IF(INDEX(Import.PLE,$K49,FJ$16)&lt;=mediçao,DJ49,0),0),PLE!$AA$28*DJ49)</f>
        <v>0</v>
      </c>
    </row>
    <row r="50" spans="2:166" s="113" customFormat="1" x14ac:dyDescent="0.3">
      <c r="B50" s="153">
        <f t="shared" ca="1" si="3"/>
        <v>33</v>
      </c>
      <c r="C50" s="108" t="str">
        <f t="shared" si="4"/>
        <v>Serviço</v>
      </c>
      <c r="D50" s="177" t="s">
        <v>190</v>
      </c>
      <c r="E50" s="178" t="s">
        <v>216</v>
      </c>
      <c r="F50" s="176" t="s">
        <v>227</v>
      </c>
      <c r="G50" s="216">
        <f t="shared" si="5"/>
        <v>1</v>
      </c>
      <c r="H50" s="217">
        <f t="shared" si="6"/>
        <v>1908.89</v>
      </c>
      <c r="I50" s="218">
        <v>1908.89</v>
      </c>
      <c r="J50" s="111"/>
      <c r="K50" s="209">
        <f>deactivatedados.form1</f>
        <v>12</v>
      </c>
      <c r="L50" s="208" t="s">
        <v>256</v>
      </c>
      <c r="M50" s="112"/>
      <c r="N50" s="223">
        <v>0.35</v>
      </c>
      <c r="O50" s="223">
        <v>0.35</v>
      </c>
      <c r="P50" s="223">
        <v>0.3</v>
      </c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M50" s="154">
        <f t="shared" ca="1" si="7"/>
        <v>668.11149999999998</v>
      </c>
      <c r="BN50" s="154">
        <f t="shared" ca="1" si="8"/>
        <v>668.11149999999998</v>
      </c>
      <c r="BO50" s="154">
        <f t="shared" ca="1" si="9"/>
        <v>572.66700000000003</v>
      </c>
      <c r="BP50" s="154">
        <f t="shared" si="10"/>
        <v>0</v>
      </c>
      <c r="BQ50" s="154">
        <f t="shared" si="11"/>
        <v>0</v>
      </c>
      <c r="BR50" s="154">
        <f t="shared" si="12"/>
        <v>0</v>
      </c>
      <c r="BS50" s="154">
        <f t="shared" si="13"/>
        <v>0</v>
      </c>
      <c r="BT50" s="154">
        <f t="shared" si="14"/>
        <v>0</v>
      </c>
      <c r="BU50" s="154">
        <f t="shared" si="15"/>
        <v>0</v>
      </c>
      <c r="BV50" s="154">
        <f t="shared" si="16"/>
        <v>0</v>
      </c>
      <c r="BW50" s="154">
        <f t="shared" si="17"/>
        <v>0</v>
      </c>
      <c r="BX50" s="154">
        <f t="shared" si="18"/>
        <v>0</v>
      </c>
      <c r="BY50" s="154">
        <f t="shared" si="19"/>
        <v>0</v>
      </c>
      <c r="BZ50" s="154">
        <f t="shared" si="20"/>
        <v>0</v>
      </c>
      <c r="CA50" s="154">
        <f t="shared" si="21"/>
        <v>0</v>
      </c>
      <c r="CB50" s="154">
        <f t="shared" si="22"/>
        <v>0</v>
      </c>
      <c r="CC50" s="154">
        <f t="shared" si="23"/>
        <v>0</v>
      </c>
      <c r="CD50" s="154">
        <f t="shared" si="24"/>
        <v>0</v>
      </c>
      <c r="CE50" s="154">
        <f t="shared" si="25"/>
        <v>0</v>
      </c>
      <c r="CF50" s="154">
        <f t="shared" si="26"/>
        <v>0</v>
      </c>
      <c r="CG50" s="154">
        <f t="shared" si="27"/>
        <v>0</v>
      </c>
      <c r="CH50" s="154">
        <f t="shared" si="28"/>
        <v>0</v>
      </c>
      <c r="CI50" s="154">
        <f t="shared" si="29"/>
        <v>0</v>
      </c>
      <c r="CJ50" s="154">
        <f t="shared" si="30"/>
        <v>0</v>
      </c>
      <c r="CK50" s="154">
        <f t="shared" si="31"/>
        <v>0</v>
      </c>
      <c r="CL50" s="154">
        <f t="shared" si="32"/>
        <v>0</v>
      </c>
      <c r="CM50" s="154">
        <f t="shared" si="33"/>
        <v>0</v>
      </c>
      <c r="CN50" s="154">
        <f t="shared" si="34"/>
        <v>0</v>
      </c>
      <c r="CO50" s="154">
        <f t="shared" si="35"/>
        <v>0</v>
      </c>
      <c r="CP50" s="154">
        <f t="shared" si="36"/>
        <v>0</v>
      </c>
      <c r="CQ50" s="154">
        <f t="shared" si="37"/>
        <v>0</v>
      </c>
      <c r="CR50" s="154">
        <f t="shared" si="38"/>
        <v>0</v>
      </c>
      <c r="CS50" s="154">
        <f t="shared" si="39"/>
        <v>0</v>
      </c>
      <c r="CT50" s="154">
        <f t="shared" si="40"/>
        <v>0</v>
      </c>
      <c r="CU50" s="154">
        <f t="shared" si="41"/>
        <v>0</v>
      </c>
      <c r="CV50" s="154">
        <f t="shared" si="42"/>
        <v>0</v>
      </c>
      <c r="CW50" s="154">
        <f t="shared" si="43"/>
        <v>0</v>
      </c>
      <c r="CX50" s="154">
        <f t="shared" si="44"/>
        <v>0</v>
      </c>
      <c r="CY50" s="154">
        <f t="shared" si="45"/>
        <v>0</v>
      </c>
      <c r="CZ50" s="154">
        <f t="shared" si="46"/>
        <v>0</v>
      </c>
      <c r="DA50" s="154">
        <f t="shared" si="47"/>
        <v>0</v>
      </c>
      <c r="DB50" s="154">
        <f t="shared" si="48"/>
        <v>0</v>
      </c>
      <c r="DC50" s="154">
        <f t="shared" si="49"/>
        <v>0</v>
      </c>
      <c r="DD50" s="154">
        <f t="shared" si="50"/>
        <v>0</v>
      </c>
      <c r="DE50" s="154">
        <f t="shared" si="51"/>
        <v>0</v>
      </c>
      <c r="DF50" s="154">
        <f t="shared" si="52"/>
        <v>0</v>
      </c>
      <c r="DG50" s="154">
        <f t="shared" si="53"/>
        <v>0</v>
      </c>
      <c r="DH50" s="154">
        <f t="shared" si="54"/>
        <v>0</v>
      </c>
      <c r="DI50" s="154">
        <f t="shared" si="55"/>
        <v>0</v>
      </c>
      <c r="DJ50" s="154">
        <f t="shared" si="56"/>
        <v>0</v>
      </c>
      <c r="DK50" s="162" t="str">
        <f t="shared" si="57"/>
        <v>1</v>
      </c>
      <c r="DL50" s="162">
        <f t="shared" ca="1" si="58"/>
        <v>0</v>
      </c>
      <c r="DM50" s="154">
        <f ca="1">IF($K50&lt;&gt;1,IF(ISNUMBER(INDEX(Import.PLE,$K50,DM$16)),IF(INDEX(Import.PLE,$K50,DM$16)&lt;=mediçao,BM50,0),0),PLE!$AA$28*BM50)</f>
        <v>0</v>
      </c>
      <c r="DN50" s="154">
        <f ca="1">IF($K50&lt;&gt;1,IF(ISNUMBER(INDEX(Import.PLE,$K50,DN$16)),IF(INDEX(Import.PLE,$K50,DN$16)&lt;=mediçao,BN50,0),0),PLE!$AA$28*BN50)</f>
        <v>0</v>
      </c>
      <c r="DO50" s="154">
        <f ca="1">IF($K50&lt;&gt;1,IF(ISNUMBER(INDEX(Import.PLE,$K50,DO$16)),IF(INDEX(Import.PLE,$K50,DO$16)&lt;=mediçao,BO50,0),0),PLE!$AA$28*BO50)</f>
        <v>0</v>
      </c>
      <c r="DP50" s="154">
        <f ca="1">IF($K50&lt;&gt;1,IF(ISNUMBER(INDEX(Import.PLE,$K50,DP$16)),IF(INDEX(Import.PLE,$K50,DP$16)&lt;=mediçao,BP50,0),0),PLE!$AA$28*BP50)</f>
        <v>0</v>
      </c>
      <c r="DQ50" s="154">
        <f ca="1">IF($K50&lt;&gt;1,IF(ISNUMBER(INDEX(Import.PLE,$K50,DQ$16)),IF(INDEX(Import.PLE,$K50,DQ$16)&lt;=mediçao,BQ50,0),0),PLE!$AA$28*BQ50)</f>
        <v>0</v>
      </c>
      <c r="DR50" s="154">
        <f ca="1">IF($K50&lt;&gt;1,IF(ISNUMBER(INDEX(Import.PLE,$K50,DR$16)),IF(INDEX(Import.PLE,$K50,DR$16)&lt;=mediçao,BR50,0),0),PLE!$AA$28*BR50)</f>
        <v>0</v>
      </c>
      <c r="DS50" s="154">
        <f ca="1">IF($K50&lt;&gt;1,IF(ISNUMBER(INDEX(Import.PLE,$K50,DS$16)),IF(INDEX(Import.PLE,$K50,DS$16)&lt;=mediçao,BS50,0),0),PLE!$AA$28*BS50)</f>
        <v>0</v>
      </c>
      <c r="DT50" s="154">
        <f ca="1">IF($K50&lt;&gt;1,IF(ISNUMBER(INDEX(Import.PLE,$K50,DT$16)),IF(INDEX(Import.PLE,$K50,DT$16)&lt;=mediçao,BT50,0),0),PLE!$AA$28*BT50)</f>
        <v>0</v>
      </c>
      <c r="DU50" s="154">
        <f ca="1">IF($K50&lt;&gt;1,IF(ISNUMBER(INDEX(Import.PLE,$K50,DU$16)),IF(INDEX(Import.PLE,$K50,DU$16)&lt;=mediçao,BU50,0),0),PLE!$AA$28*BU50)</f>
        <v>0</v>
      </c>
      <c r="DV50" s="154">
        <f ca="1">IF($K50&lt;&gt;1,IF(ISNUMBER(INDEX(Import.PLE,$K50,DV$16)),IF(INDEX(Import.PLE,$K50,DV$16)&lt;=mediçao,BV50,0),0),PLE!$AA$28*BV50)</f>
        <v>0</v>
      </c>
      <c r="DW50" s="154">
        <f ca="1">IF($K50&lt;&gt;1,IF(ISNUMBER(INDEX(Import.PLE,$K50,DW$16)),IF(INDEX(Import.PLE,$K50,DW$16)&lt;=mediçao,BW50,0),0),PLE!$AA$28*BW50)</f>
        <v>0</v>
      </c>
      <c r="DX50" s="154">
        <f ca="1">IF($K50&lt;&gt;1,IF(ISNUMBER(INDEX(Import.PLE,$K50,DX$16)),IF(INDEX(Import.PLE,$K50,DX$16)&lt;=mediçao,BX50,0),0),PLE!$AA$28*BX50)</f>
        <v>0</v>
      </c>
      <c r="DY50" s="154">
        <f ca="1">IF($K50&lt;&gt;1,IF(ISNUMBER(INDEX(Import.PLE,$K50,DY$16)),IF(INDEX(Import.PLE,$K50,DY$16)&lt;=mediçao,BY50,0),0),PLE!$AA$28*BY50)</f>
        <v>0</v>
      </c>
      <c r="DZ50" s="154">
        <f ca="1">IF($K50&lt;&gt;1,IF(ISNUMBER(INDEX(Import.PLE,$K50,DZ$16)),IF(INDEX(Import.PLE,$K50,DZ$16)&lt;=mediçao,BZ50,0),0),PLE!$AA$28*BZ50)</f>
        <v>0</v>
      </c>
      <c r="EA50" s="154">
        <f ca="1">IF($K50&lt;&gt;1,IF(ISNUMBER(INDEX(Import.PLE,$K50,EA$16)),IF(INDEX(Import.PLE,$K50,EA$16)&lt;=mediçao,CA50,0),0),PLE!$AA$28*CA50)</f>
        <v>0</v>
      </c>
      <c r="EB50" s="154">
        <f ca="1">IF($K50&lt;&gt;1,IF(ISNUMBER(INDEX(Import.PLE,$K50,EB$16)),IF(INDEX(Import.PLE,$K50,EB$16)&lt;=mediçao,CB50,0),0),PLE!$AA$28*CB50)</f>
        <v>0</v>
      </c>
      <c r="EC50" s="154">
        <f ca="1">IF($K50&lt;&gt;1,IF(ISNUMBER(INDEX(Import.PLE,$K50,EC$16)),IF(INDEX(Import.PLE,$K50,EC$16)&lt;=mediçao,CC50,0),0),PLE!$AA$28*CC50)</f>
        <v>0</v>
      </c>
      <c r="ED50" s="154">
        <f ca="1">IF($K50&lt;&gt;1,IF(ISNUMBER(INDEX(Import.PLE,$K50,ED$16)),IF(INDEX(Import.PLE,$K50,ED$16)&lt;=mediçao,CD50,0),0),PLE!$AA$28*CD50)</f>
        <v>0</v>
      </c>
      <c r="EE50" s="154">
        <f ca="1">IF($K50&lt;&gt;1,IF(ISNUMBER(INDEX(Import.PLE,$K50,EE$16)),IF(INDEX(Import.PLE,$K50,EE$16)&lt;=mediçao,CE50,0),0),PLE!$AA$28*CE50)</f>
        <v>0</v>
      </c>
      <c r="EF50" s="154">
        <f ca="1">IF($K50&lt;&gt;1,IF(ISNUMBER(INDEX(Import.PLE,$K50,EF$16)),IF(INDEX(Import.PLE,$K50,EF$16)&lt;=mediçao,CF50,0),0),PLE!$AA$28*CF50)</f>
        <v>0</v>
      </c>
      <c r="EG50" s="154">
        <f ca="1">IF($K50&lt;&gt;1,IF(ISNUMBER(INDEX(Import.PLE,$K50,EG$16)),IF(INDEX(Import.PLE,$K50,EG$16)&lt;=mediçao,CG50,0),0),PLE!$AA$28*CG50)</f>
        <v>0</v>
      </c>
      <c r="EH50" s="154">
        <f ca="1">IF($K50&lt;&gt;1,IF(ISNUMBER(INDEX(Import.PLE,$K50,EH$16)),IF(INDEX(Import.PLE,$K50,EH$16)&lt;=mediçao,CH50,0),0),PLE!$AA$28*CH50)</f>
        <v>0</v>
      </c>
      <c r="EI50" s="154">
        <f ca="1">IF($K50&lt;&gt;1,IF(ISNUMBER(INDEX(Import.PLE,$K50,EI$16)),IF(INDEX(Import.PLE,$K50,EI$16)&lt;=mediçao,CI50,0),0),PLE!$AA$28*CI50)</f>
        <v>0</v>
      </c>
      <c r="EJ50" s="154">
        <f ca="1">IF($K50&lt;&gt;1,IF(ISNUMBER(INDEX(Import.PLE,$K50,EJ$16)),IF(INDEX(Import.PLE,$K50,EJ$16)&lt;=mediçao,CJ50,0),0),PLE!$AA$28*CJ50)</f>
        <v>0</v>
      </c>
      <c r="EK50" s="154">
        <f ca="1">IF($K50&lt;&gt;1,IF(ISNUMBER(INDEX(Import.PLE,$K50,EK$16)),IF(INDEX(Import.PLE,$K50,EK$16)&lt;=mediçao,CK50,0),0),PLE!$AA$28*CK50)</f>
        <v>0</v>
      </c>
      <c r="EL50" s="154">
        <f ca="1">IF($K50&lt;&gt;1,IF(ISNUMBER(INDEX(Import.PLE,$K50,EL$16)),IF(INDEX(Import.PLE,$K50,EL$16)&lt;=mediçao,CL50,0),0),PLE!$AA$28*CL50)</f>
        <v>0</v>
      </c>
      <c r="EM50" s="154">
        <f ca="1">IF($K50&lt;&gt;1,IF(ISNUMBER(INDEX(Import.PLE,$K50,EM$16)),IF(INDEX(Import.PLE,$K50,EM$16)&lt;=mediçao,CM50,0),0),PLE!$AA$28*CM50)</f>
        <v>0</v>
      </c>
      <c r="EN50" s="154">
        <f ca="1">IF($K50&lt;&gt;1,IF(ISNUMBER(INDEX(Import.PLE,$K50,EN$16)),IF(INDEX(Import.PLE,$K50,EN$16)&lt;=mediçao,CN50,0),0),PLE!$AA$28*CN50)</f>
        <v>0</v>
      </c>
      <c r="EO50" s="154">
        <f ca="1">IF($K50&lt;&gt;1,IF(ISNUMBER(INDEX(Import.PLE,$K50,EO$16)),IF(INDEX(Import.PLE,$K50,EO$16)&lt;=mediçao,CO50,0),0),PLE!$AA$28*CO50)</f>
        <v>0</v>
      </c>
      <c r="EP50" s="154">
        <f ca="1">IF($K50&lt;&gt;1,IF(ISNUMBER(INDEX(Import.PLE,$K50,EP$16)),IF(INDEX(Import.PLE,$K50,EP$16)&lt;=mediçao,CP50,0),0),PLE!$AA$28*CP50)</f>
        <v>0</v>
      </c>
      <c r="EQ50" s="154">
        <f ca="1">IF($K50&lt;&gt;1,IF(ISNUMBER(INDEX(Import.PLE,$K50,EQ$16)),IF(INDEX(Import.PLE,$K50,EQ$16)&lt;=mediçao,CQ50,0),0),PLE!$AA$28*CQ50)</f>
        <v>0</v>
      </c>
      <c r="ER50" s="154">
        <f ca="1">IF($K50&lt;&gt;1,IF(ISNUMBER(INDEX(Import.PLE,$K50,ER$16)),IF(INDEX(Import.PLE,$K50,ER$16)&lt;=mediçao,CR50,0),0),PLE!$AA$28*CR50)</f>
        <v>0</v>
      </c>
      <c r="ES50" s="154">
        <f ca="1">IF($K50&lt;&gt;1,IF(ISNUMBER(INDEX(Import.PLE,$K50,ES$16)),IF(INDEX(Import.PLE,$K50,ES$16)&lt;=mediçao,CS50,0),0),PLE!$AA$28*CS50)</f>
        <v>0</v>
      </c>
      <c r="ET50" s="154">
        <f ca="1">IF($K50&lt;&gt;1,IF(ISNUMBER(INDEX(Import.PLE,$K50,ET$16)),IF(INDEX(Import.PLE,$K50,ET$16)&lt;=mediçao,CT50,0),0),PLE!$AA$28*CT50)</f>
        <v>0</v>
      </c>
      <c r="EU50" s="154">
        <f ca="1">IF($K50&lt;&gt;1,IF(ISNUMBER(INDEX(Import.PLE,$K50,EU$16)),IF(INDEX(Import.PLE,$K50,EU$16)&lt;=mediçao,CU50,0),0),PLE!$AA$28*CU50)</f>
        <v>0</v>
      </c>
      <c r="EV50" s="154">
        <f ca="1">IF($K50&lt;&gt;1,IF(ISNUMBER(INDEX(Import.PLE,$K50,EV$16)),IF(INDEX(Import.PLE,$K50,EV$16)&lt;=mediçao,CV50,0),0),PLE!$AA$28*CV50)</f>
        <v>0</v>
      </c>
      <c r="EW50" s="154">
        <f ca="1">IF($K50&lt;&gt;1,IF(ISNUMBER(INDEX(Import.PLE,$K50,EW$16)),IF(INDEX(Import.PLE,$K50,EW$16)&lt;=mediçao,CW50,0),0),PLE!$AA$28*CW50)</f>
        <v>0</v>
      </c>
      <c r="EX50" s="154">
        <f ca="1">IF($K50&lt;&gt;1,IF(ISNUMBER(INDEX(Import.PLE,$K50,EX$16)),IF(INDEX(Import.PLE,$K50,EX$16)&lt;=mediçao,CX50,0),0),PLE!$AA$28*CX50)</f>
        <v>0</v>
      </c>
      <c r="EY50" s="154">
        <f ca="1">IF($K50&lt;&gt;1,IF(ISNUMBER(INDEX(Import.PLE,$K50,EY$16)),IF(INDEX(Import.PLE,$K50,EY$16)&lt;=mediçao,CY50,0),0),PLE!$AA$28*CY50)</f>
        <v>0</v>
      </c>
      <c r="EZ50" s="154">
        <f ca="1">IF($K50&lt;&gt;1,IF(ISNUMBER(INDEX(Import.PLE,$K50,EZ$16)),IF(INDEX(Import.PLE,$K50,EZ$16)&lt;=mediçao,CZ50,0),0),PLE!$AA$28*CZ50)</f>
        <v>0</v>
      </c>
      <c r="FA50" s="154">
        <f ca="1">IF($K50&lt;&gt;1,IF(ISNUMBER(INDEX(Import.PLE,$K50,FA$16)),IF(INDEX(Import.PLE,$K50,FA$16)&lt;=mediçao,DA50,0),0),PLE!$AA$28*DA50)</f>
        <v>0</v>
      </c>
      <c r="FB50" s="154">
        <f ca="1">IF($K50&lt;&gt;1,IF(ISNUMBER(INDEX(Import.PLE,$K50,FB$16)),IF(INDEX(Import.PLE,$K50,FB$16)&lt;=mediçao,DB50,0),0),PLE!$AA$28*DB50)</f>
        <v>0</v>
      </c>
      <c r="FC50" s="154">
        <f ca="1">IF($K50&lt;&gt;1,IF(ISNUMBER(INDEX(Import.PLE,$K50,FC$16)),IF(INDEX(Import.PLE,$K50,FC$16)&lt;=mediçao,DC50,0),0),PLE!$AA$28*DC50)</f>
        <v>0</v>
      </c>
      <c r="FD50" s="154">
        <f ca="1">IF($K50&lt;&gt;1,IF(ISNUMBER(INDEX(Import.PLE,$K50,FD$16)),IF(INDEX(Import.PLE,$K50,FD$16)&lt;=mediçao,DD50,0),0),PLE!$AA$28*DD50)</f>
        <v>0</v>
      </c>
      <c r="FE50" s="154">
        <f ca="1">IF($K50&lt;&gt;1,IF(ISNUMBER(INDEX(Import.PLE,$K50,FE$16)),IF(INDEX(Import.PLE,$K50,FE$16)&lt;=mediçao,DE50,0),0),PLE!$AA$28*DE50)</f>
        <v>0</v>
      </c>
      <c r="FF50" s="154">
        <f ca="1">IF($K50&lt;&gt;1,IF(ISNUMBER(INDEX(Import.PLE,$K50,FF$16)),IF(INDEX(Import.PLE,$K50,FF$16)&lt;=mediçao,DF50,0),0),PLE!$AA$28*DF50)</f>
        <v>0</v>
      </c>
      <c r="FG50" s="154">
        <f ca="1">IF($K50&lt;&gt;1,IF(ISNUMBER(INDEX(Import.PLE,$K50,FG$16)),IF(INDEX(Import.PLE,$K50,FG$16)&lt;=mediçao,DG50,0),0),PLE!$AA$28*DG50)</f>
        <v>0</v>
      </c>
      <c r="FH50" s="154">
        <f ca="1">IF($K50&lt;&gt;1,IF(ISNUMBER(INDEX(Import.PLE,$K50,FH$16)),IF(INDEX(Import.PLE,$K50,FH$16)&lt;=mediçao,DH50,0),0),PLE!$AA$28*DH50)</f>
        <v>0</v>
      </c>
      <c r="FI50" s="154">
        <f ca="1">IF($K50&lt;&gt;1,IF(ISNUMBER(INDEX(Import.PLE,$K50,FI$16)),IF(INDEX(Import.PLE,$K50,FI$16)&lt;=mediçao,DI50,0),0),PLE!$AA$28*DI50)</f>
        <v>0</v>
      </c>
      <c r="FJ50" s="154">
        <f ca="1">IF($K50&lt;&gt;1,IF(ISNUMBER(INDEX(Import.PLE,$K50,FJ$16)),IF(INDEX(Import.PLE,$K50,FJ$16)&lt;=mediçao,DJ50,0),0),PLE!$AA$28*DJ50)</f>
        <v>0</v>
      </c>
    </row>
    <row r="51" spans="2:166" s="113" customFormat="1" ht="14.4" hidden="1" x14ac:dyDescent="0.3">
      <c r="B51" s="153">
        <f t="shared" ca="1" si="3"/>
        <v>34</v>
      </c>
      <c r="C51" s="108" t="s">
        <v>2</v>
      </c>
      <c r="D51" s="155" t="s">
        <v>2</v>
      </c>
      <c r="E51" s="156" t="str">
        <f t="shared" ref="E51:E64" ca="1" si="114">INDEX(Eventos,K51,2)</f>
        <v>Administração Local</v>
      </c>
      <c r="F51" s="157" t="s">
        <v>11</v>
      </c>
      <c r="G51" s="109" t="str">
        <f t="shared" si="5"/>
        <v/>
      </c>
      <c r="H51" s="110" t="str">
        <f>IF(AND(ISNUMBER(G51),G51&lt;&gt;0),I51/G51,IF(G51=0,0,""))</f>
        <v/>
      </c>
      <c r="I51" s="110">
        <f ca="1">SUM(N51:BK51)</f>
        <v>19506.82</v>
      </c>
      <c r="J51" s="111"/>
      <c r="K51" s="209">
        <f t="shared" ref="K51:K64" ca="1" si="115">INDEX(Eventos,ROW(Nível)-ROW(LForçamento),1)</f>
        <v>1</v>
      </c>
      <c r="L51" s="152" t="str">
        <f t="shared" ref="L51:L64" ca="1" si="116">IF(AND(NumEvento&lt;&gt;"",Nível="Serviço"),INDEX(Eventos,NumEvento,2),"")</f>
        <v/>
      </c>
      <c r="M51" s="112"/>
      <c r="N51" s="154">
        <f t="shared" ref="N51:W64" ca="1" si="117">IF(N$15="",0,SUMIF(Import.numEventos,$K51,OFFSET(PreçoServiçoPorFrente,0,N$16-1,,1)))</f>
        <v>6827.3869999999997</v>
      </c>
      <c r="O51" s="154">
        <f t="shared" ca="1" si="117"/>
        <v>6827.3869999999997</v>
      </c>
      <c r="P51" s="154">
        <f t="shared" ca="1" si="117"/>
        <v>5852.0459999999994</v>
      </c>
      <c r="Q51" s="154">
        <f t="shared" ca="1" si="117"/>
        <v>0</v>
      </c>
      <c r="R51" s="154">
        <f t="shared" ca="1" si="117"/>
        <v>0</v>
      </c>
      <c r="S51" s="154">
        <f t="shared" ca="1" si="117"/>
        <v>0</v>
      </c>
      <c r="T51" s="154">
        <f t="shared" ca="1" si="117"/>
        <v>0</v>
      </c>
      <c r="U51" s="154">
        <f t="shared" ca="1" si="117"/>
        <v>0</v>
      </c>
      <c r="V51" s="154">
        <f t="shared" ca="1" si="117"/>
        <v>0</v>
      </c>
      <c r="W51" s="154">
        <f t="shared" ca="1" si="117"/>
        <v>0</v>
      </c>
      <c r="X51" s="154">
        <f t="shared" ref="X51:AG64" ca="1" si="118">IF(X$15="",0,SUMIF(Import.numEventos,$K51,OFFSET(PreçoServiçoPorFrente,0,X$16-1,,1)))</f>
        <v>0</v>
      </c>
      <c r="Y51" s="154">
        <f t="shared" ca="1" si="118"/>
        <v>0</v>
      </c>
      <c r="Z51" s="154">
        <f t="shared" ca="1" si="118"/>
        <v>0</v>
      </c>
      <c r="AA51" s="154">
        <f t="shared" ca="1" si="118"/>
        <v>0</v>
      </c>
      <c r="AB51" s="154">
        <f t="shared" ca="1" si="118"/>
        <v>0</v>
      </c>
      <c r="AC51" s="154">
        <f t="shared" ca="1" si="118"/>
        <v>0</v>
      </c>
      <c r="AD51" s="154">
        <f t="shared" ca="1" si="118"/>
        <v>0</v>
      </c>
      <c r="AE51" s="154">
        <f t="shared" ca="1" si="118"/>
        <v>0</v>
      </c>
      <c r="AF51" s="154">
        <f t="shared" ca="1" si="118"/>
        <v>0</v>
      </c>
      <c r="AG51" s="154">
        <f t="shared" ca="1" si="118"/>
        <v>0</v>
      </c>
      <c r="AH51" s="154">
        <f t="shared" ref="AH51:AQ64" ca="1" si="119">IF(AH$15="",0,SUMIF(Import.numEventos,$K51,OFFSET(PreçoServiçoPorFrente,0,AH$16-1,,1)))</f>
        <v>0</v>
      </c>
      <c r="AI51" s="154">
        <f t="shared" ca="1" si="119"/>
        <v>0</v>
      </c>
      <c r="AJ51" s="154">
        <f t="shared" ca="1" si="119"/>
        <v>0</v>
      </c>
      <c r="AK51" s="154">
        <f t="shared" ca="1" si="119"/>
        <v>0</v>
      </c>
      <c r="AL51" s="154">
        <f t="shared" ca="1" si="119"/>
        <v>0</v>
      </c>
      <c r="AM51" s="154">
        <f t="shared" ca="1" si="119"/>
        <v>0</v>
      </c>
      <c r="AN51" s="154">
        <f t="shared" ca="1" si="119"/>
        <v>0</v>
      </c>
      <c r="AO51" s="154">
        <f t="shared" ca="1" si="119"/>
        <v>0</v>
      </c>
      <c r="AP51" s="154">
        <f t="shared" ca="1" si="119"/>
        <v>0</v>
      </c>
      <c r="AQ51" s="154">
        <f t="shared" ca="1" si="119"/>
        <v>0</v>
      </c>
      <c r="AR51" s="154">
        <f t="shared" ref="AR51:BA64" ca="1" si="120">IF(AR$15="",0,SUMIF(Import.numEventos,$K51,OFFSET(PreçoServiçoPorFrente,0,AR$16-1,,1)))</f>
        <v>0</v>
      </c>
      <c r="AS51" s="154">
        <f t="shared" ca="1" si="120"/>
        <v>0</v>
      </c>
      <c r="AT51" s="154">
        <f t="shared" ca="1" si="120"/>
        <v>0</v>
      </c>
      <c r="AU51" s="154">
        <f t="shared" ca="1" si="120"/>
        <v>0</v>
      </c>
      <c r="AV51" s="154">
        <f t="shared" ca="1" si="120"/>
        <v>0</v>
      </c>
      <c r="AW51" s="154">
        <f t="shared" ca="1" si="120"/>
        <v>0</v>
      </c>
      <c r="AX51" s="154">
        <f t="shared" ca="1" si="120"/>
        <v>0</v>
      </c>
      <c r="AY51" s="154">
        <f t="shared" ca="1" si="120"/>
        <v>0</v>
      </c>
      <c r="AZ51" s="154">
        <f t="shared" ca="1" si="120"/>
        <v>0</v>
      </c>
      <c r="BA51" s="154">
        <f t="shared" ca="1" si="120"/>
        <v>0</v>
      </c>
      <c r="BB51" s="154">
        <f t="shared" ref="BB51:BK64" ca="1" si="121">IF(BB$15="",0,SUMIF(Import.numEventos,$K51,OFFSET(PreçoServiçoPorFrente,0,BB$16-1,,1)))</f>
        <v>0</v>
      </c>
      <c r="BC51" s="154">
        <f t="shared" ca="1" si="121"/>
        <v>0</v>
      </c>
      <c r="BD51" s="154">
        <f t="shared" ca="1" si="121"/>
        <v>0</v>
      </c>
      <c r="BE51" s="154">
        <f t="shared" ca="1" si="121"/>
        <v>0</v>
      </c>
      <c r="BF51" s="154">
        <f t="shared" ca="1" si="121"/>
        <v>0</v>
      </c>
      <c r="BG51" s="154">
        <f t="shared" ca="1" si="121"/>
        <v>0</v>
      </c>
      <c r="BH51" s="154">
        <f t="shared" ca="1" si="121"/>
        <v>0</v>
      </c>
      <c r="BI51" s="154">
        <f t="shared" ca="1" si="121"/>
        <v>0</v>
      </c>
      <c r="BJ51" s="154">
        <f t="shared" ca="1" si="121"/>
        <v>0</v>
      </c>
      <c r="BK51" s="154">
        <f t="shared" ca="1" si="121"/>
        <v>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 spans="2:166" s="113" customFormat="1" ht="14.4" hidden="1" x14ac:dyDescent="0.3">
      <c r="B52" s="153">
        <f t="shared" ca="1" si="3"/>
        <v>35</v>
      </c>
      <c r="C52" s="108" t="s">
        <v>2</v>
      </c>
      <c r="D52" s="155" t="s">
        <v>2</v>
      </c>
      <c r="E52" s="156" t="str">
        <f t="shared" ca="1" si="114"/>
        <v>MOBILIZAÇÃO</v>
      </c>
      <c r="F52" s="157" t="s">
        <v>11</v>
      </c>
      <c r="G52" s="109" t="str">
        <f t="shared" si="5"/>
        <v/>
      </c>
      <c r="H52" s="110" t="str">
        <f>IF(AND(ISNUMBER(G52),G52&lt;&gt;0),I52/G52,IF(G52=0,0,""))</f>
        <v/>
      </c>
      <c r="I52" s="110">
        <f ca="1">SUM(N52:BK52)</f>
        <v>1908.8899999999999</v>
      </c>
      <c r="J52" s="111"/>
      <c r="K52" s="209">
        <f t="shared" ca="1" si="115"/>
        <v>2</v>
      </c>
      <c r="L52" s="152" t="str">
        <f t="shared" ca="1" si="116"/>
        <v/>
      </c>
      <c r="M52" s="112"/>
      <c r="N52" s="154">
        <f t="shared" ca="1" si="117"/>
        <v>668.11149999999998</v>
      </c>
      <c r="O52" s="154">
        <f t="shared" ca="1" si="117"/>
        <v>668.11149999999998</v>
      </c>
      <c r="P52" s="154">
        <f t="shared" ca="1" si="117"/>
        <v>572.66700000000003</v>
      </c>
      <c r="Q52" s="154">
        <f t="shared" ca="1" si="117"/>
        <v>0</v>
      </c>
      <c r="R52" s="154">
        <f t="shared" ca="1" si="117"/>
        <v>0</v>
      </c>
      <c r="S52" s="154">
        <f t="shared" ca="1" si="117"/>
        <v>0</v>
      </c>
      <c r="T52" s="154">
        <f t="shared" ca="1" si="117"/>
        <v>0</v>
      </c>
      <c r="U52" s="154">
        <f t="shared" ca="1" si="117"/>
        <v>0</v>
      </c>
      <c r="V52" s="154">
        <f t="shared" ca="1" si="117"/>
        <v>0</v>
      </c>
      <c r="W52" s="154">
        <f t="shared" ca="1" si="117"/>
        <v>0</v>
      </c>
      <c r="X52" s="154">
        <f t="shared" ca="1" si="118"/>
        <v>0</v>
      </c>
      <c r="Y52" s="154">
        <f t="shared" ca="1" si="118"/>
        <v>0</v>
      </c>
      <c r="Z52" s="154">
        <f t="shared" ca="1" si="118"/>
        <v>0</v>
      </c>
      <c r="AA52" s="154">
        <f t="shared" ca="1" si="118"/>
        <v>0</v>
      </c>
      <c r="AB52" s="154">
        <f t="shared" ca="1" si="118"/>
        <v>0</v>
      </c>
      <c r="AC52" s="154">
        <f t="shared" ca="1" si="118"/>
        <v>0</v>
      </c>
      <c r="AD52" s="154">
        <f t="shared" ca="1" si="118"/>
        <v>0</v>
      </c>
      <c r="AE52" s="154">
        <f t="shared" ca="1" si="118"/>
        <v>0</v>
      </c>
      <c r="AF52" s="154">
        <f t="shared" ca="1" si="118"/>
        <v>0</v>
      </c>
      <c r="AG52" s="154">
        <f t="shared" ca="1" si="118"/>
        <v>0</v>
      </c>
      <c r="AH52" s="154">
        <f t="shared" ca="1" si="119"/>
        <v>0</v>
      </c>
      <c r="AI52" s="154">
        <f t="shared" ca="1" si="119"/>
        <v>0</v>
      </c>
      <c r="AJ52" s="154">
        <f t="shared" ca="1" si="119"/>
        <v>0</v>
      </c>
      <c r="AK52" s="154">
        <f t="shared" ca="1" si="119"/>
        <v>0</v>
      </c>
      <c r="AL52" s="154">
        <f t="shared" ca="1" si="119"/>
        <v>0</v>
      </c>
      <c r="AM52" s="154">
        <f t="shared" ca="1" si="119"/>
        <v>0</v>
      </c>
      <c r="AN52" s="154">
        <f t="shared" ca="1" si="119"/>
        <v>0</v>
      </c>
      <c r="AO52" s="154">
        <f t="shared" ca="1" si="119"/>
        <v>0</v>
      </c>
      <c r="AP52" s="154">
        <f t="shared" ca="1" si="119"/>
        <v>0</v>
      </c>
      <c r="AQ52" s="154">
        <f t="shared" ca="1" si="119"/>
        <v>0</v>
      </c>
      <c r="AR52" s="154">
        <f t="shared" ca="1" si="120"/>
        <v>0</v>
      </c>
      <c r="AS52" s="154">
        <f t="shared" ca="1" si="120"/>
        <v>0</v>
      </c>
      <c r="AT52" s="154">
        <f t="shared" ca="1" si="120"/>
        <v>0</v>
      </c>
      <c r="AU52" s="154">
        <f t="shared" ca="1" si="120"/>
        <v>0</v>
      </c>
      <c r="AV52" s="154">
        <f t="shared" ca="1" si="120"/>
        <v>0</v>
      </c>
      <c r="AW52" s="154">
        <f t="shared" ca="1" si="120"/>
        <v>0</v>
      </c>
      <c r="AX52" s="154">
        <f t="shared" ca="1" si="120"/>
        <v>0</v>
      </c>
      <c r="AY52" s="154">
        <f t="shared" ca="1" si="120"/>
        <v>0</v>
      </c>
      <c r="AZ52" s="154">
        <f t="shared" ca="1" si="120"/>
        <v>0</v>
      </c>
      <c r="BA52" s="154">
        <f t="shared" ca="1" si="120"/>
        <v>0</v>
      </c>
      <c r="BB52" s="154">
        <f t="shared" ca="1" si="121"/>
        <v>0</v>
      </c>
      <c r="BC52" s="154">
        <f t="shared" ca="1" si="121"/>
        <v>0</v>
      </c>
      <c r="BD52" s="154">
        <f t="shared" ca="1" si="121"/>
        <v>0</v>
      </c>
      <c r="BE52" s="154">
        <f t="shared" ca="1" si="121"/>
        <v>0</v>
      </c>
      <c r="BF52" s="154">
        <f t="shared" ca="1" si="121"/>
        <v>0</v>
      </c>
      <c r="BG52" s="154">
        <f t="shared" ca="1" si="121"/>
        <v>0</v>
      </c>
      <c r="BH52" s="154">
        <f t="shared" ca="1" si="121"/>
        <v>0</v>
      </c>
      <c r="BI52" s="154">
        <f t="shared" ca="1" si="121"/>
        <v>0</v>
      </c>
      <c r="BJ52" s="154">
        <f t="shared" ca="1" si="121"/>
        <v>0</v>
      </c>
      <c r="BK52" s="154">
        <f t="shared" ca="1" si="121"/>
        <v>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 spans="2:166" s="113" customFormat="1" ht="14.4" hidden="1" x14ac:dyDescent="0.3">
      <c r="B53" s="153">
        <f t="shared" ca="1" si="3"/>
        <v>36</v>
      </c>
      <c r="C53" s="108" t="s">
        <v>2</v>
      </c>
      <c r="D53" s="155" t="s">
        <v>2</v>
      </c>
      <c r="E53" s="156" t="str">
        <f t="shared" ca="1" si="114"/>
        <v>PLACA DE OBRA</v>
      </c>
      <c r="F53" s="157" t="s">
        <v>11</v>
      </c>
      <c r="G53" s="109" t="str">
        <f t="shared" si="5"/>
        <v/>
      </c>
      <c r="H53" s="110" t="str">
        <f>IF(AND(ISNUMBER(G53),G53&lt;&gt;0),I53/G53,IF(G53=0,0,""))</f>
        <v/>
      </c>
      <c r="I53" s="110">
        <f ca="1">SUM(N53:BK53)</f>
        <v>2809.71</v>
      </c>
      <c r="J53" s="111"/>
      <c r="K53" s="209">
        <f t="shared" ca="1" si="115"/>
        <v>3</v>
      </c>
      <c r="L53" s="152" t="str">
        <f t="shared" ca="1" si="116"/>
        <v/>
      </c>
      <c r="M53" s="112"/>
      <c r="N53" s="154">
        <f t="shared" ca="1" si="117"/>
        <v>2809.71</v>
      </c>
      <c r="O53" s="154">
        <f t="shared" ca="1" si="117"/>
        <v>0</v>
      </c>
      <c r="P53" s="154">
        <f t="shared" ca="1" si="117"/>
        <v>0</v>
      </c>
      <c r="Q53" s="154">
        <f t="shared" ca="1" si="117"/>
        <v>0</v>
      </c>
      <c r="R53" s="154">
        <f t="shared" ca="1" si="117"/>
        <v>0</v>
      </c>
      <c r="S53" s="154">
        <f t="shared" ca="1" si="117"/>
        <v>0</v>
      </c>
      <c r="T53" s="154">
        <f t="shared" ca="1" si="117"/>
        <v>0</v>
      </c>
      <c r="U53" s="154">
        <f t="shared" ca="1" si="117"/>
        <v>0</v>
      </c>
      <c r="V53" s="154">
        <f t="shared" ca="1" si="117"/>
        <v>0</v>
      </c>
      <c r="W53" s="154">
        <f t="shared" ca="1" si="117"/>
        <v>0</v>
      </c>
      <c r="X53" s="154">
        <f t="shared" ca="1" si="118"/>
        <v>0</v>
      </c>
      <c r="Y53" s="154">
        <f t="shared" ca="1" si="118"/>
        <v>0</v>
      </c>
      <c r="Z53" s="154">
        <f t="shared" ca="1" si="118"/>
        <v>0</v>
      </c>
      <c r="AA53" s="154">
        <f t="shared" ca="1" si="118"/>
        <v>0</v>
      </c>
      <c r="AB53" s="154">
        <f t="shared" ca="1" si="118"/>
        <v>0</v>
      </c>
      <c r="AC53" s="154">
        <f t="shared" ca="1" si="118"/>
        <v>0</v>
      </c>
      <c r="AD53" s="154">
        <f t="shared" ca="1" si="118"/>
        <v>0</v>
      </c>
      <c r="AE53" s="154">
        <f t="shared" ca="1" si="118"/>
        <v>0</v>
      </c>
      <c r="AF53" s="154">
        <f t="shared" ca="1" si="118"/>
        <v>0</v>
      </c>
      <c r="AG53" s="154">
        <f t="shared" ca="1" si="118"/>
        <v>0</v>
      </c>
      <c r="AH53" s="154">
        <f t="shared" ca="1" si="119"/>
        <v>0</v>
      </c>
      <c r="AI53" s="154">
        <f t="shared" ca="1" si="119"/>
        <v>0</v>
      </c>
      <c r="AJ53" s="154">
        <f t="shared" ca="1" si="119"/>
        <v>0</v>
      </c>
      <c r="AK53" s="154">
        <f t="shared" ca="1" si="119"/>
        <v>0</v>
      </c>
      <c r="AL53" s="154">
        <f t="shared" ca="1" si="119"/>
        <v>0</v>
      </c>
      <c r="AM53" s="154">
        <f t="shared" ca="1" si="119"/>
        <v>0</v>
      </c>
      <c r="AN53" s="154">
        <f t="shared" ca="1" si="119"/>
        <v>0</v>
      </c>
      <c r="AO53" s="154">
        <f t="shared" ca="1" si="119"/>
        <v>0</v>
      </c>
      <c r="AP53" s="154">
        <f t="shared" ca="1" si="119"/>
        <v>0</v>
      </c>
      <c r="AQ53" s="154">
        <f t="shared" ca="1" si="119"/>
        <v>0</v>
      </c>
      <c r="AR53" s="154">
        <f t="shared" ca="1" si="120"/>
        <v>0</v>
      </c>
      <c r="AS53" s="154">
        <f t="shared" ca="1" si="120"/>
        <v>0</v>
      </c>
      <c r="AT53" s="154">
        <f t="shared" ca="1" si="120"/>
        <v>0</v>
      </c>
      <c r="AU53" s="154">
        <f t="shared" ca="1" si="120"/>
        <v>0</v>
      </c>
      <c r="AV53" s="154">
        <f t="shared" ca="1" si="120"/>
        <v>0</v>
      </c>
      <c r="AW53" s="154">
        <f t="shared" ca="1" si="120"/>
        <v>0</v>
      </c>
      <c r="AX53" s="154">
        <f t="shared" ca="1" si="120"/>
        <v>0</v>
      </c>
      <c r="AY53" s="154">
        <f t="shared" ca="1" si="120"/>
        <v>0</v>
      </c>
      <c r="AZ53" s="154">
        <f t="shared" ca="1" si="120"/>
        <v>0</v>
      </c>
      <c r="BA53" s="154">
        <f t="shared" ca="1" si="120"/>
        <v>0</v>
      </c>
      <c r="BB53" s="154">
        <f t="shared" ca="1" si="121"/>
        <v>0</v>
      </c>
      <c r="BC53" s="154">
        <f t="shared" ca="1" si="121"/>
        <v>0</v>
      </c>
      <c r="BD53" s="154">
        <f t="shared" ca="1" si="121"/>
        <v>0</v>
      </c>
      <c r="BE53" s="154">
        <f t="shared" ca="1" si="121"/>
        <v>0</v>
      </c>
      <c r="BF53" s="154">
        <f t="shared" ca="1" si="121"/>
        <v>0</v>
      </c>
      <c r="BG53" s="154">
        <f t="shared" ca="1" si="121"/>
        <v>0</v>
      </c>
      <c r="BH53" s="154">
        <f t="shared" ca="1" si="121"/>
        <v>0</v>
      </c>
      <c r="BI53" s="154">
        <f t="shared" ca="1" si="121"/>
        <v>0</v>
      </c>
      <c r="BJ53" s="154">
        <f t="shared" ca="1" si="121"/>
        <v>0</v>
      </c>
      <c r="BK53" s="154">
        <f t="shared" ca="1" si="121"/>
        <v>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2:166" s="113" customFormat="1" ht="14.4" hidden="1" x14ac:dyDescent="0.3">
      <c r="B54" s="153">
        <f t="shared" ca="1" si="3"/>
        <v>37</v>
      </c>
      <c r="C54" s="108" t="s">
        <v>2</v>
      </c>
      <c r="D54" s="155" t="s">
        <v>2</v>
      </c>
      <c r="E54" s="156" t="str">
        <f t="shared" ca="1" si="114"/>
        <v>REGULARIZAÇÃO DO LEITO</v>
      </c>
      <c r="F54" s="157" t="s">
        <v>11</v>
      </c>
      <c r="G54" s="109" t="str">
        <f t="shared" si="5"/>
        <v/>
      </c>
      <c r="H54" s="110" t="str">
        <f>IF(AND(ISNUMBER(G54),G54&lt;&gt;0),I54/G54,IF(G54=0,0,""))</f>
        <v/>
      </c>
      <c r="I54" s="110">
        <f ca="1">SUM(N54:BK54)</f>
        <v>21509.599999999999</v>
      </c>
      <c r="J54" s="111"/>
      <c r="K54" s="209">
        <f t="shared" ca="1" si="115"/>
        <v>4</v>
      </c>
      <c r="L54" s="152" t="str">
        <f t="shared" ca="1" si="116"/>
        <v/>
      </c>
      <c r="M54" s="112"/>
      <c r="N54" s="154">
        <f t="shared" ca="1" si="117"/>
        <v>8183</v>
      </c>
      <c r="O54" s="154">
        <f t="shared" ca="1" si="117"/>
        <v>8183</v>
      </c>
      <c r="P54" s="154">
        <f t="shared" ca="1" si="117"/>
        <v>5143.5999999999995</v>
      </c>
      <c r="Q54" s="154">
        <f t="shared" ca="1" si="117"/>
        <v>0</v>
      </c>
      <c r="R54" s="154">
        <f t="shared" ca="1" si="117"/>
        <v>0</v>
      </c>
      <c r="S54" s="154">
        <f t="shared" ca="1" si="117"/>
        <v>0</v>
      </c>
      <c r="T54" s="154">
        <f t="shared" ca="1" si="117"/>
        <v>0</v>
      </c>
      <c r="U54" s="154">
        <f t="shared" ca="1" si="117"/>
        <v>0</v>
      </c>
      <c r="V54" s="154">
        <f t="shared" ca="1" si="117"/>
        <v>0</v>
      </c>
      <c r="W54" s="154">
        <f t="shared" ca="1" si="117"/>
        <v>0</v>
      </c>
      <c r="X54" s="154">
        <f t="shared" ca="1" si="118"/>
        <v>0</v>
      </c>
      <c r="Y54" s="154">
        <f t="shared" ca="1" si="118"/>
        <v>0</v>
      </c>
      <c r="Z54" s="154">
        <f t="shared" ca="1" si="118"/>
        <v>0</v>
      </c>
      <c r="AA54" s="154">
        <f t="shared" ca="1" si="118"/>
        <v>0</v>
      </c>
      <c r="AB54" s="154">
        <f t="shared" ca="1" si="118"/>
        <v>0</v>
      </c>
      <c r="AC54" s="154">
        <f t="shared" ca="1" si="118"/>
        <v>0</v>
      </c>
      <c r="AD54" s="154">
        <f t="shared" ca="1" si="118"/>
        <v>0</v>
      </c>
      <c r="AE54" s="154">
        <f t="shared" ca="1" si="118"/>
        <v>0</v>
      </c>
      <c r="AF54" s="154">
        <f t="shared" ca="1" si="118"/>
        <v>0</v>
      </c>
      <c r="AG54" s="154">
        <f t="shared" ca="1" si="118"/>
        <v>0</v>
      </c>
      <c r="AH54" s="154">
        <f t="shared" ca="1" si="119"/>
        <v>0</v>
      </c>
      <c r="AI54" s="154">
        <f t="shared" ca="1" si="119"/>
        <v>0</v>
      </c>
      <c r="AJ54" s="154">
        <f t="shared" ca="1" si="119"/>
        <v>0</v>
      </c>
      <c r="AK54" s="154">
        <f t="shared" ca="1" si="119"/>
        <v>0</v>
      </c>
      <c r="AL54" s="154">
        <f t="shared" ca="1" si="119"/>
        <v>0</v>
      </c>
      <c r="AM54" s="154">
        <f t="shared" ca="1" si="119"/>
        <v>0</v>
      </c>
      <c r="AN54" s="154">
        <f t="shared" ca="1" si="119"/>
        <v>0</v>
      </c>
      <c r="AO54" s="154">
        <f t="shared" ca="1" si="119"/>
        <v>0</v>
      </c>
      <c r="AP54" s="154">
        <f t="shared" ca="1" si="119"/>
        <v>0</v>
      </c>
      <c r="AQ54" s="154">
        <f t="shared" ca="1" si="119"/>
        <v>0</v>
      </c>
      <c r="AR54" s="154">
        <f t="shared" ca="1" si="120"/>
        <v>0</v>
      </c>
      <c r="AS54" s="154">
        <f t="shared" ca="1" si="120"/>
        <v>0</v>
      </c>
      <c r="AT54" s="154">
        <f t="shared" ca="1" si="120"/>
        <v>0</v>
      </c>
      <c r="AU54" s="154">
        <f t="shared" ca="1" si="120"/>
        <v>0</v>
      </c>
      <c r="AV54" s="154">
        <f t="shared" ca="1" si="120"/>
        <v>0</v>
      </c>
      <c r="AW54" s="154">
        <f t="shared" ca="1" si="120"/>
        <v>0</v>
      </c>
      <c r="AX54" s="154">
        <f t="shared" ca="1" si="120"/>
        <v>0</v>
      </c>
      <c r="AY54" s="154">
        <f t="shared" ca="1" si="120"/>
        <v>0</v>
      </c>
      <c r="AZ54" s="154">
        <f t="shared" ca="1" si="120"/>
        <v>0</v>
      </c>
      <c r="BA54" s="154">
        <f t="shared" ca="1" si="120"/>
        <v>0</v>
      </c>
      <c r="BB54" s="154">
        <f t="shared" ca="1" si="121"/>
        <v>0</v>
      </c>
      <c r="BC54" s="154">
        <f t="shared" ca="1" si="121"/>
        <v>0</v>
      </c>
      <c r="BD54" s="154">
        <f t="shared" ca="1" si="121"/>
        <v>0</v>
      </c>
      <c r="BE54" s="154">
        <f t="shared" ca="1" si="121"/>
        <v>0</v>
      </c>
      <c r="BF54" s="154">
        <f t="shared" ca="1" si="121"/>
        <v>0</v>
      </c>
      <c r="BG54" s="154">
        <f t="shared" ca="1" si="121"/>
        <v>0</v>
      </c>
      <c r="BH54" s="154">
        <f t="shared" ca="1" si="121"/>
        <v>0</v>
      </c>
      <c r="BI54" s="154">
        <f t="shared" ca="1" si="121"/>
        <v>0</v>
      </c>
      <c r="BJ54" s="154">
        <f t="shared" ca="1" si="121"/>
        <v>0</v>
      </c>
      <c r="BK54" s="154">
        <f t="shared" ca="1" si="121"/>
        <v>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2:166" s="113" customFormat="1" ht="14.4" hidden="1" x14ac:dyDescent="0.3">
      <c r="B55" s="153">
        <f t="shared" ca="1" si="3"/>
        <v>38</v>
      </c>
      <c r="C55" s="108" t="s">
        <v>2</v>
      </c>
      <c r="D55" s="155" t="s">
        <v>2</v>
      </c>
      <c r="E55" s="156" t="str">
        <f t="shared" ca="1" si="114"/>
        <v>EXECUÇÃO DE BASE OU SUBASE EM MACADAME</v>
      </c>
      <c r="F55" s="157" t="s">
        <v>11</v>
      </c>
      <c r="G55" s="109" t="str">
        <f t="shared" si="5"/>
        <v/>
      </c>
      <c r="H55" s="110" t="str">
        <f t="shared" ref="H55:H64" si="122">IF(AND(ISNUMBER(G55),G55&lt;&gt;0),I55/G55,IF(G55=0,0,""))</f>
        <v/>
      </c>
      <c r="I55" s="110">
        <f t="shared" ref="I55:I64" ca="1" si="123">SUM(N55:BK55)</f>
        <v>262812.58</v>
      </c>
      <c r="J55" s="111"/>
      <c r="K55" s="209">
        <f t="shared" ca="1" si="115"/>
        <v>5</v>
      </c>
      <c r="L55" s="152" t="str">
        <f t="shared" ca="1" si="116"/>
        <v/>
      </c>
      <c r="M55" s="112"/>
      <c r="N55" s="154">
        <f t="shared" ca="1" si="117"/>
        <v>99983.047675000154</v>
      </c>
      <c r="O55" s="154">
        <f t="shared" ca="1" si="117"/>
        <v>99983.047675000154</v>
      </c>
      <c r="P55" s="154">
        <f t="shared" ca="1" si="117"/>
        <v>62846.484649999686</v>
      </c>
      <c r="Q55" s="154">
        <f t="shared" ca="1" si="117"/>
        <v>0</v>
      </c>
      <c r="R55" s="154">
        <f t="shared" ca="1" si="117"/>
        <v>0</v>
      </c>
      <c r="S55" s="154">
        <f t="shared" ca="1" si="117"/>
        <v>0</v>
      </c>
      <c r="T55" s="154">
        <f t="shared" ca="1" si="117"/>
        <v>0</v>
      </c>
      <c r="U55" s="154">
        <f t="shared" ca="1" si="117"/>
        <v>0</v>
      </c>
      <c r="V55" s="154">
        <f t="shared" ca="1" si="117"/>
        <v>0</v>
      </c>
      <c r="W55" s="154">
        <f t="shared" ca="1" si="117"/>
        <v>0</v>
      </c>
      <c r="X55" s="154">
        <f t="shared" ca="1" si="118"/>
        <v>0</v>
      </c>
      <c r="Y55" s="154">
        <f t="shared" ca="1" si="118"/>
        <v>0</v>
      </c>
      <c r="Z55" s="154">
        <f t="shared" ca="1" si="118"/>
        <v>0</v>
      </c>
      <c r="AA55" s="154">
        <f t="shared" ca="1" si="118"/>
        <v>0</v>
      </c>
      <c r="AB55" s="154">
        <f t="shared" ca="1" si="118"/>
        <v>0</v>
      </c>
      <c r="AC55" s="154">
        <f t="shared" ca="1" si="118"/>
        <v>0</v>
      </c>
      <c r="AD55" s="154">
        <f t="shared" ca="1" si="118"/>
        <v>0</v>
      </c>
      <c r="AE55" s="154">
        <f t="shared" ca="1" si="118"/>
        <v>0</v>
      </c>
      <c r="AF55" s="154">
        <f t="shared" ca="1" si="118"/>
        <v>0</v>
      </c>
      <c r="AG55" s="154">
        <f t="shared" ca="1" si="118"/>
        <v>0</v>
      </c>
      <c r="AH55" s="154">
        <f t="shared" ca="1" si="119"/>
        <v>0</v>
      </c>
      <c r="AI55" s="154">
        <f t="shared" ca="1" si="119"/>
        <v>0</v>
      </c>
      <c r="AJ55" s="154">
        <f t="shared" ca="1" si="119"/>
        <v>0</v>
      </c>
      <c r="AK55" s="154">
        <f t="shared" ca="1" si="119"/>
        <v>0</v>
      </c>
      <c r="AL55" s="154">
        <f t="shared" ca="1" si="119"/>
        <v>0</v>
      </c>
      <c r="AM55" s="154">
        <f t="shared" ca="1" si="119"/>
        <v>0</v>
      </c>
      <c r="AN55" s="154">
        <f t="shared" ca="1" si="119"/>
        <v>0</v>
      </c>
      <c r="AO55" s="154">
        <f t="shared" ca="1" si="119"/>
        <v>0</v>
      </c>
      <c r="AP55" s="154">
        <f t="shared" ca="1" si="119"/>
        <v>0</v>
      </c>
      <c r="AQ55" s="154">
        <f t="shared" ca="1" si="119"/>
        <v>0</v>
      </c>
      <c r="AR55" s="154">
        <f t="shared" ca="1" si="120"/>
        <v>0</v>
      </c>
      <c r="AS55" s="154">
        <f t="shared" ca="1" si="120"/>
        <v>0</v>
      </c>
      <c r="AT55" s="154">
        <f t="shared" ca="1" si="120"/>
        <v>0</v>
      </c>
      <c r="AU55" s="154">
        <f t="shared" ca="1" si="120"/>
        <v>0</v>
      </c>
      <c r="AV55" s="154">
        <f t="shared" ca="1" si="120"/>
        <v>0</v>
      </c>
      <c r="AW55" s="154">
        <f t="shared" ca="1" si="120"/>
        <v>0</v>
      </c>
      <c r="AX55" s="154">
        <f t="shared" ca="1" si="120"/>
        <v>0</v>
      </c>
      <c r="AY55" s="154">
        <f t="shared" ca="1" si="120"/>
        <v>0</v>
      </c>
      <c r="AZ55" s="154">
        <f t="shared" ca="1" si="120"/>
        <v>0</v>
      </c>
      <c r="BA55" s="154">
        <f t="shared" ca="1" si="120"/>
        <v>0</v>
      </c>
      <c r="BB55" s="154">
        <f t="shared" ca="1" si="121"/>
        <v>0</v>
      </c>
      <c r="BC55" s="154">
        <f t="shared" ca="1" si="121"/>
        <v>0</v>
      </c>
      <c r="BD55" s="154">
        <f t="shared" ca="1" si="121"/>
        <v>0</v>
      </c>
      <c r="BE55" s="154">
        <f t="shared" ca="1" si="121"/>
        <v>0</v>
      </c>
      <c r="BF55" s="154">
        <f t="shared" ca="1" si="121"/>
        <v>0</v>
      </c>
      <c r="BG55" s="154">
        <f t="shared" ca="1" si="121"/>
        <v>0</v>
      </c>
      <c r="BH55" s="154">
        <f t="shared" ca="1" si="121"/>
        <v>0</v>
      </c>
      <c r="BI55" s="154">
        <f t="shared" ca="1" si="121"/>
        <v>0</v>
      </c>
      <c r="BJ55" s="154">
        <f t="shared" ca="1" si="121"/>
        <v>0</v>
      </c>
      <c r="BK55" s="154">
        <f t="shared" ca="1" si="121"/>
        <v>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</row>
    <row r="56" spans="2:166" s="113" customFormat="1" ht="14.4" hidden="1" x14ac:dyDescent="0.3">
      <c r="B56" s="153">
        <f t="shared" ca="1" si="3"/>
        <v>39</v>
      </c>
      <c r="C56" s="108" t="s">
        <v>2</v>
      </c>
      <c r="D56" s="155" t="s">
        <v>2</v>
      </c>
      <c r="E56" s="156" t="str">
        <f t="shared" ca="1" si="114"/>
        <v>EXECUÇÃO DE BASE EM BRITA GRADUADA</v>
      </c>
      <c r="F56" s="157" t="s">
        <v>11</v>
      </c>
      <c r="G56" s="109" t="str">
        <f t="shared" si="5"/>
        <v/>
      </c>
      <c r="H56" s="110" t="str">
        <f t="shared" si="122"/>
        <v/>
      </c>
      <c r="I56" s="110">
        <f t="shared" ca="1" si="123"/>
        <v>210636.19</v>
      </c>
      <c r="J56" s="111"/>
      <c r="K56" s="209">
        <f t="shared" ca="1" si="115"/>
        <v>6</v>
      </c>
      <c r="L56" s="152" t="str">
        <f t="shared" ca="1" si="116"/>
        <v/>
      </c>
      <c r="M56" s="112"/>
      <c r="N56" s="154">
        <f t="shared" ca="1" si="117"/>
        <v>80133.335023913009</v>
      </c>
      <c r="O56" s="154">
        <f t="shared" ca="1" si="117"/>
        <v>80133.335023913009</v>
      </c>
      <c r="P56" s="154">
        <f t="shared" ca="1" si="117"/>
        <v>50369.519952173985</v>
      </c>
      <c r="Q56" s="154">
        <f t="shared" ca="1" si="117"/>
        <v>0</v>
      </c>
      <c r="R56" s="154">
        <f t="shared" ca="1" si="117"/>
        <v>0</v>
      </c>
      <c r="S56" s="154">
        <f t="shared" ca="1" si="117"/>
        <v>0</v>
      </c>
      <c r="T56" s="154">
        <f t="shared" ca="1" si="117"/>
        <v>0</v>
      </c>
      <c r="U56" s="154">
        <f t="shared" ca="1" si="117"/>
        <v>0</v>
      </c>
      <c r="V56" s="154">
        <f t="shared" ca="1" si="117"/>
        <v>0</v>
      </c>
      <c r="W56" s="154">
        <f t="shared" ca="1" si="117"/>
        <v>0</v>
      </c>
      <c r="X56" s="154">
        <f t="shared" ca="1" si="118"/>
        <v>0</v>
      </c>
      <c r="Y56" s="154">
        <f t="shared" ca="1" si="118"/>
        <v>0</v>
      </c>
      <c r="Z56" s="154">
        <f t="shared" ca="1" si="118"/>
        <v>0</v>
      </c>
      <c r="AA56" s="154">
        <f t="shared" ca="1" si="118"/>
        <v>0</v>
      </c>
      <c r="AB56" s="154">
        <f t="shared" ca="1" si="118"/>
        <v>0</v>
      </c>
      <c r="AC56" s="154">
        <f t="shared" ca="1" si="118"/>
        <v>0</v>
      </c>
      <c r="AD56" s="154">
        <f t="shared" ca="1" si="118"/>
        <v>0</v>
      </c>
      <c r="AE56" s="154">
        <f t="shared" ca="1" si="118"/>
        <v>0</v>
      </c>
      <c r="AF56" s="154">
        <f t="shared" ca="1" si="118"/>
        <v>0</v>
      </c>
      <c r="AG56" s="154">
        <f t="shared" ca="1" si="118"/>
        <v>0</v>
      </c>
      <c r="AH56" s="154">
        <f t="shared" ca="1" si="119"/>
        <v>0</v>
      </c>
      <c r="AI56" s="154">
        <f t="shared" ca="1" si="119"/>
        <v>0</v>
      </c>
      <c r="AJ56" s="154">
        <f t="shared" ca="1" si="119"/>
        <v>0</v>
      </c>
      <c r="AK56" s="154">
        <f t="shared" ca="1" si="119"/>
        <v>0</v>
      </c>
      <c r="AL56" s="154">
        <f t="shared" ca="1" si="119"/>
        <v>0</v>
      </c>
      <c r="AM56" s="154">
        <f t="shared" ca="1" si="119"/>
        <v>0</v>
      </c>
      <c r="AN56" s="154">
        <f t="shared" ca="1" si="119"/>
        <v>0</v>
      </c>
      <c r="AO56" s="154">
        <f t="shared" ca="1" si="119"/>
        <v>0</v>
      </c>
      <c r="AP56" s="154">
        <f t="shared" ca="1" si="119"/>
        <v>0</v>
      </c>
      <c r="AQ56" s="154">
        <f t="shared" ca="1" si="119"/>
        <v>0</v>
      </c>
      <c r="AR56" s="154">
        <f t="shared" ca="1" si="120"/>
        <v>0</v>
      </c>
      <c r="AS56" s="154">
        <f t="shared" ca="1" si="120"/>
        <v>0</v>
      </c>
      <c r="AT56" s="154">
        <f t="shared" ca="1" si="120"/>
        <v>0</v>
      </c>
      <c r="AU56" s="154">
        <f t="shared" ca="1" si="120"/>
        <v>0</v>
      </c>
      <c r="AV56" s="154">
        <f t="shared" ca="1" si="120"/>
        <v>0</v>
      </c>
      <c r="AW56" s="154">
        <f t="shared" ca="1" si="120"/>
        <v>0</v>
      </c>
      <c r="AX56" s="154">
        <f t="shared" ca="1" si="120"/>
        <v>0</v>
      </c>
      <c r="AY56" s="154">
        <f t="shared" ca="1" si="120"/>
        <v>0</v>
      </c>
      <c r="AZ56" s="154">
        <f t="shared" ca="1" si="120"/>
        <v>0</v>
      </c>
      <c r="BA56" s="154">
        <f t="shared" ca="1" si="120"/>
        <v>0</v>
      </c>
      <c r="BB56" s="154">
        <f t="shared" ca="1" si="121"/>
        <v>0</v>
      </c>
      <c r="BC56" s="154">
        <f t="shared" ca="1" si="121"/>
        <v>0</v>
      </c>
      <c r="BD56" s="154">
        <f t="shared" ca="1" si="121"/>
        <v>0</v>
      </c>
      <c r="BE56" s="154">
        <f t="shared" ca="1" si="121"/>
        <v>0</v>
      </c>
      <c r="BF56" s="154">
        <f t="shared" ca="1" si="121"/>
        <v>0</v>
      </c>
      <c r="BG56" s="154">
        <f t="shared" ca="1" si="121"/>
        <v>0</v>
      </c>
      <c r="BH56" s="154">
        <f t="shared" ca="1" si="121"/>
        <v>0</v>
      </c>
      <c r="BI56" s="154">
        <f t="shared" ca="1" si="121"/>
        <v>0</v>
      </c>
      <c r="BJ56" s="154">
        <f t="shared" ca="1" si="121"/>
        <v>0</v>
      </c>
      <c r="BK56" s="154">
        <f t="shared" ca="1" si="121"/>
        <v>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</row>
    <row r="57" spans="2:166" s="113" customFormat="1" ht="14.4" hidden="1" x14ac:dyDescent="0.3">
      <c r="B57" s="153">
        <f t="shared" ca="1" si="3"/>
        <v>40</v>
      </c>
      <c r="C57" s="108" t="s">
        <v>2</v>
      </c>
      <c r="D57" s="155" t="s">
        <v>2</v>
      </c>
      <c r="E57" s="156" t="str">
        <f t="shared" ca="1" si="114"/>
        <v>DRENO COM PEDRA RACHÃO</v>
      </c>
      <c r="F57" s="157" t="s">
        <v>11</v>
      </c>
      <c r="G57" s="109" t="str">
        <f t="shared" si="5"/>
        <v/>
      </c>
      <c r="H57" s="110" t="str">
        <f t="shared" si="122"/>
        <v/>
      </c>
      <c r="I57" s="110">
        <f t="shared" ca="1" si="123"/>
        <v>11048.66</v>
      </c>
      <c r="J57" s="111"/>
      <c r="K57" s="209">
        <f t="shared" ca="1" si="115"/>
        <v>7</v>
      </c>
      <c r="L57" s="152" t="str">
        <f t="shared" ca="1" si="116"/>
        <v/>
      </c>
      <c r="M57" s="112"/>
      <c r="N57" s="154">
        <f t="shared" ca="1" si="117"/>
        <v>0</v>
      </c>
      <c r="O57" s="154">
        <f t="shared" ca="1" si="117"/>
        <v>0</v>
      </c>
      <c r="P57" s="154">
        <f t="shared" ca="1" si="117"/>
        <v>11048.66</v>
      </c>
      <c r="Q57" s="154">
        <f t="shared" ca="1" si="117"/>
        <v>0</v>
      </c>
      <c r="R57" s="154">
        <f t="shared" ca="1" si="117"/>
        <v>0</v>
      </c>
      <c r="S57" s="154">
        <f t="shared" ca="1" si="117"/>
        <v>0</v>
      </c>
      <c r="T57" s="154">
        <f t="shared" ca="1" si="117"/>
        <v>0</v>
      </c>
      <c r="U57" s="154">
        <f t="shared" ca="1" si="117"/>
        <v>0</v>
      </c>
      <c r="V57" s="154">
        <f t="shared" ca="1" si="117"/>
        <v>0</v>
      </c>
      <c r="W57" s="154">
        <f t="shared" ca="1" si="117"/>
        <v>0</v>
      </c>
      <c r="X57" s="154">
        <f t="shared" ca="1" si="118"/>
        <v>0</v>
      </c>
      <c r="Y57" s="154">
        <f t="shared" ca="1" si="118"/>
        <v>0</v>
      </c>
      <c r="Z57" s="154">
        <f t="shared" ca="1" si="118"/>
        <v>0</v>
      </c>
      <c r="AA57" s="154">
        <f t="shared" ca="1" si="118"/>
        <v>0</v>
      </c>
      <c r="AB57" s="154">
        <f t="shared" ca="1" si="118"/>
        <v>0</v>
      </c>
      <c r="AC57" s="154">
        <f t="shared" ca="1" si="118"/>
        <v>0</v>
      </c>
      <c r="AD57" s="154">
        <f t="shared" ca="1" si="118"/>
        <v>0</v>
      </c>
      <c r="AE57" s="154">
        <f t="shared" ca="1" si="118"/>
        <v>0</v>
      </c>
      <c r="AF57" s="154">
        <f t="shared" ca="1" si="118"/>
        <v>0</v>
      </c>
      <c r="AG57" s="154">
        <f t="shared" ca="1" si="118"/>
        <v>0</v>
      </c>
      <c r="AH57" s="154">
        <f t="shared" ca="1" si="119"/>
        <v>0</v>
      </c>
      <c r="AI57" s="154">
        <f t="shared" ca="1" si="119"/>
        <v>0</v>
      </c>
      <c r="AJ57" s="154">
        <f t="shared" ca="1" si="119"/>
        <v>0</v>
      </c>
      <c r="AK57" s="154">
        <f t="shared" ca="1" si="119"/>
        <v>0</v>
      </c>
      <c r="AL57" s="154">
        <f t="shared" ca="1" si="119"/>
        <v>0</v>
      </c>
      <c r="AM57" s="154">
        <f t="shared" ca="1" si="119"/>
        <v>0</v>
      </c>
      <c r="AN57" s="154">
        <f t="shared" ca="1" si="119"/>
        <v>0</v>
      </c>
      <c r="AO57" s="154">
        <f t="shared" ca="1" si="119"/>
        <v>0</v>
      </c>
      <c r="AP57" s="154">
        <f t="shared" ca="1" si="119"/>
        <v>0</v>
      </c>
      <c r="AQ57" s="154">
        <f t="shared" ca="1" si="119"/>
        <v>0</v>
      </c>
      <c r="AR57" s="154">
        <f t="shared" ca="1" si="120"/>
        <v>0</v>
      </c>
      <c r="AS57" s="154">
        <f t="shared" ca="1" si="120"/>
        <v>0</v>
      </c>
      <c r="AT57" s="154">
        <f t="shared" ca="1" si="120"/>
        <v>0</v>
      </c>
      <c r="AU57" s="154">
        <f t="shared" ca="1" si="120"/>
        <v>0</v>
      </c>
      <c r="AV57" s="154">
        <f t="shared" ca="1" si="120"/>
        <v>0</v>
      </c>
      <c r="AW57" s="154">
        <f t="shared" ca="1" si="120"/>
        <v>0</v>
      </c>
      <c r="AX57" s="154">
        <f t="shared" ca="1" si="120"/>
        <v>0</v>
      </c>
      <c r="AY57" s="154">
        <f t="shared" ca="1" si="120"/>
        <v>0</v>
      </c>
      <c r="AZ57" s="154">
        <f t="shared" ca="1" si="120"/>
        <v>0</v>
      </c>
      <c r="BA57" s="154">
        <f t="shared" ca="1" si="120"/>
        <v>0</v>
      </c>
      <c r="BB57" s="154">
        <f t="shared" ca="1" si="121"/>
        <v>0</v>
      </c>
      <c r="BC57" s="154">
        <f t="shared" ca="1" si="121"/>
        <v>0</v>
      </c>
      <c r="BD57" s="154">
        <f t="shared" ca="1" si="121"/>
        <v>0</v>
      </c>
      <c r="BE57" s="154">
        <f t="shared" ca="1" si="121"/>
        <v>0</v>
      </c>
      <c r="BF57" s="154">
        <f t="shared" ca="1" si="121"/>
        <v>0</v>
      </c>
      <c r="BG57" s="154">
        <f t="shared" ca="1" si="121"/>
        <v>0</v>
      </c>
      <c r="BH57" s="154">
        <f t="shared" ca="1" si="121"/>
        <v>0</v>
      </c>
      <c r="BI57" s="154">
        <f t="shared" ca="1" si="121"/>
        <v>0</v>
      </c>
      <c r="BJ57" s="154">
        <f t="shared" ca="1" si="121"/>
        <v>0</v>
      </c>
      <c r="BK57" s="154">
        <f t="shared" ca="1" si="121"/>
        <v>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</row>
    <row r="58" spans="2:166" s="113" customFormat="1" ht="14.4" hidden="1" x14ac:dyDescent="0.3">
      <c r="B58" s="153">
        <f t="shared" ca="1" si="3"/>
        <v>41</v>
      </c>
      <c r="C58" s="108" t="s">
        <v>2</v>
      </c>
      <c r="D58" s="155" t="s">
        <v>2</v>
      </c>
      <c r="E58" s="156" t="str">
        <f t="shared" ca="1" si="114"/>
        <v>IMPRIMAÇÃO</v>
      </c>
      <c r="F58" s="157" t="s">
        <v>11</v>
      </c>
      <c r="G58" s="109" t="str">
        <f t="shared" si="5"/>
        <v/>
      </c>
      <c r="H58" s="110" t="str">
        <f t="shared" si="122"/>
        <v/>
      </c>
      <c r="I58" s="110">
        <f t="shared" ca="1" si="123"/>
        <v>60278.400000000001</v>
      </c>
      <c r="J58" s="111"/>
      <c r="K58" s="209">
        <f t="shared" ca="1" si="115"/>
        <v>8</v>
      </c>
      <c r="L58" s="152" t="str">
        <f t="shared" ca="1" si="116"/>
        <v/>
      </c>
      <c r="M58" s="112"/>
      <c r="N58" s="154">
        <f t="shared" ca="1" si="117"/>
        <v>22932</v>
      </c>
      <c r="O58" s="154">
        <f t="shared" ca="1" si="117"/>
        <v>22932</v>
      </c>
      <c r="P58" s="154">
        <f t="shared" ca="1" si="117"/>
        <v>14414.400000000001</v>
      </c>
      <c r="Q58" s="154">
        <f t="shared" ca="1" si="117"/>
        <v>0</v>
      </c>
      <c r="R58" s="154">
        <f t="shared" ca="1" si="117"/>
        <v>0</v>
      </c>
      <c r="S58" s="154">
        <f t="shared" ca="1" si="117"/>
        <v>0</v>
      </c>
      <c r="T58" s="154">
        <f t="shared" ca="1" si="117"/>
        <v>0</v>
      </c>
      <c r="U58" s="154">
        <f t="shared" ca="1" si="117"/>
        <v>0</v>
      </c>
      <c r="V58" s="154">
        <f t="shared" ca="1" si="117"/>
        <v>0</v>
      </c>
      <c r="W58" s="154">
        <f t="shared" ca="1" si="117"/>
        <v>0</v>
      </c>
      <c r="X58" s="154">
        <f t="shared" ca="1" si="118"/>
        <v>0</v>
      </c>
      <c r="Y58" s="154">
        <f t="shared" ca="1" si="118"/>
        <v>0</v>
      </c>
      <c r="Z58" s="154">
        <f t="shared" ca="1" si="118"/>
        <v>0</v>
      </c>
      <c r="AA58" s="154">
        <f t="shared" ca="1" si="118"/>
        <v>0</v>
      </c>
      <c r="AB58" s="154">
        <f t="shared" ca="1" si="118"/>
        <v>0</v>
      </c>
      <c r="AC58" s="154">
        <f t="shared" ca="1" si="118"/>
        <v>0</v>
      </c>
      <c r="AD58" s="154">
        <f t="shared" ca="1" si="118"/>
        <v>0</v>
      </c>
      <c r="AE58" s="154">
        <f t="shared" ca="1" si="118"/>
        <v>0</v>
      </c>
      <c r="AF58" s="154">
        <f t="shared" ca="1" si="118"/>
        <v>0</v>
      </c>
      <c r="AG58" s="154">
        <f t="shared" ca="1" si="118"/>
        <v>0</v>
      </c>
      <c r="AH58" s="154">
        <f t="shared" ca="1" si="119"/>
        <v>0</v>
      </c>
      <c r="AI58" s="154">
        <f t="shared" ca="1" si="119"/>
        <v>0</v>
      </c>
      <c r="AJ58" s="154">
        <f t="shared" ca="1" si="119"/>
        <v>0</v>
      </c>
      <c r="AK58" s="154">
        <f t="shared" ca="1" si="119"/>
        <v>0</v>
      </c>
      <c r="AL58" s="154">
        <f t="shared" ca="1" si="119"/>
        <v>0</v>
      </c>
      <c r="AM58" s="154">
        <f t="shared" ca="1" si="119"/>
        <v>0</v>
      </c>
      <c r="AN58" s="154">
        <f t="shared" ca="1" si="119"/>
        <v>0</v>
      </c>
      <c r="AO58" s="154">
        <f t="shared" ca="1" si="119"/>
        <v>0</v>
      </c>
      <c r="AP58" s="154">
        <f t="shared" ca="1" si="119"/>
        <v>0</v>
      </c>
      <c r="AQ58" s="154">
        <f t="shared" ca="1" si="119"/>
        <v>0</v>
      </c>
      <c r="AR58" s="154">
        <f t="shared" ca="1" si="120"/>
        <v>0</v>
      </c>
      <c r="AS58" s="154">
        <f t="shared" ca="1" si="120"/>
        <v>0</v>
      </c>
      <c r="AT58" s="154">
        <f t="shared" ca="1" si="120"/>
        <v>0</v>
      </c>
      <c r="AU58" s="154">
        <f t="shared" ca="1" si="120"/>
        <v>0</v>
      </c>
      <c r="AV58" s="154">
        <f t="shared" ca="1" si="120"/>
        <v>0</v>
      </c>
      <c r="AW58" s="154">
        <f t="shared" ca="1" si="120"/>
        <v>0</v>
      </c>
      <c r="AX58" s="154">
        <f t="shared" ca="1" si="120"/>
        <v>0</v>
      </c>
      <c r="AY58" s="154">
        <f t="shared" ca="1" si="120"/>
        <v>0</v>
      </c>
      <c r="AZ58" s="154">
        <f t="shared" ca="1" si="120"/>
        <v>0</v>
      </c>
      <c r="BA58" s="154">
        <f t="shared" ca="1" si="120"/>
        <v>0</v>
      </c>
      <c r="BB58" s="154">
        <f t="shared" ca="1" si="121"/>
        <v>0</v>
      </c>
      <c r="BC58" s="154">
        <f t="shared" ca="1" si="121"/>
        <v>0</v>
      </c>
      <c r="BD58" s="154">
        <f t="shared" ca="1" si="121"/>
        <v>0</v>
      </c>
      <c r="BE58" s="154">
        <f t="shared" ca="1" si="121"/>
        <v>0</v>
      </c>
      <c r="BF58" s="154">
        <f t="shared" ca="1" si="121"/>
        <v>0</v>
      </c>
      <c r="BG58" s="154">
        <f t="shared" ca="1" si="121"/>
        <v>0</v>
      </c>
      <c r="BH58" s="154">
        <f t="shared" ca="1" si="121"/>
        <v>0</v>
      </c>
      <c r="BI58" s="154">
        <f t="shared" ca="1" si="121"/>
        <v>0</v>
      </c>
      <c r="BJ58" s="154">
        <f t="shared" ca="1" si="121"/>
        <v>0</v>
      </c>
      <c r="BK58" s="154">
        <f t="shared" ca="1" si="121"/>
        <v>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</row>
    <row r="59" spans="2:166" s="113" customFormat="1" ht="14.4" hidden="1" x14ac:dyDescent="0.3">
      <c r="B59" s="153">
        <f t="shared" ca="1" si="3"/>
        <v>42</v>
      </c>
      <c r="C59" s="108" t="s">
        <v>2</v>
      </c>
      <c r="D59" s="155" t="s">
        <v>2</v>
      </c>
      <c r="E59" s="156" t="str">
        <f t="shared" ca="1" si="114"/>
        <v>PAVIMENTAÇÃO ASFALTICA EM CBUQ</v>
      </c>
      <c r="F59" s="157" t="s">
        <v>11</v>
      </c>
      <c r="G59" s="109" t="str">
        <f t="shared" si="5"/>
        <v/>
      </c>
      <c r="H59" s="110" t="str">
        <f t="shared" si="122"/>
        <v/>
      </c>
      <c r="I59" s="110">
        <f t="shared" ca="1" si="123"/>
        <v>386162.04</v>
      </c>
      <c r="J59" s="111"/>
      <c r="K59" s="209">
        <f t="shared" ca="1" si="115"/>
        <v>9</v>
      </c>
      <c r="L59" s="152" t="str">
        <f t="shared" ca="1" si="116"/>
        <v/>
      </c>
      <c r="M59" s="112"/>
      <c r="N59" s="154">
        <f t="shared" ca="1" si="117"/>
        <v>146909.47110761073</v>
      </c>
      <c r="O59" s="154">
        <f t="shared" ca="1" si="117"/>
        <v>146909.47110761073</v>
      </c>
      <c r="P59" s="154">
        <f t="shared" ca="1" si="117"/>
        <v>92343.097784778525</v>
      </c>
      <c r="Q59" s="154">
        <f t="shared" ca="1" si="117"/>
        <v>0</v>
      </c>
      <c r="R59" s="154">
        <f t="shared" ca="1" si="117"/>
        <v>0</v>
      </c>
      <c r="S59" s="154">
        <f t="shared" ca="1" si="117"/>
        <v>0</v>
      </c>
      <c r="T59" s="154">
        <f t="shared" ca="1" si="117"/>
        <v>0</v>
      </c>
      <c r="U59" s="154">
        <f t="shared" ca="1" si="117"/>
        <v>0</v>
      </c>
      <c r="V59" s="154">
        <f t="shared" ca="1" si="117"/>
        <v>0</v>
      </c>
      <c r="W59" s="154">
        <f t="shared" ca="1" si="117"/>
        <v>0</v>
      </c>
      <c r="X59" s="154">
        <f t="shared" ca="1" si="118"/>
        <v>0</v>
      </c>
      <c r="Y59" s="154">
        <f t="shared" ca="1" si="118"/>
        <v>0</v>
      </c>
      <c r="Z59" s="154">
        <f t="shared" ca="1" si="118"/>
        <v>0</v>
      </c>
      <c r="AA59" s="154">
        <f t="shared" ca="1" si="118"/>
        <v>0</v>
      </c>
      <c r="AB59" s="154">
        <f t="shared" ca="1" si="118"/>
        <v>0</v>
      </c>
      <c r="AC59" s="154">
        <f t="shared" ca="1" si="118"/>
        <v>0</v>
      </c>
      <c r="AD59" s="154">
        <f t="shared" ca="1" si="118"/>
        <v>0</v>
      </c>
      <c r="AE59" s="154">
        <f t="shared" ca="1" si="118"/>
        <v>0</v>
      </c>
      <c r="AF59" s="154">
        <f t="shared" ca="1" si="118"/>
        <v>0</v>
      </c>
      <c r="AG59" s="154">
        <f t="shared" ca="1" si="118"/>
        <v>0</v>
      </c>
      <c r="AH59" s="154">
        <f t="shared" ca="1" si="119"/>
        <v>0</v>
      </c>
      <c r="AI59" s="154">
        <f t="shared" ca="1" si="119"/>
        <v>0</v>
      </c>
      <c r="AJ59" s="154">
        <f t="shared" ca="1" si="119"/>
        <v>0</v>
      </c>
      <c r="AK59" s="154">
        <f t="shared" ca="1" si="119"/>
        <v>0</v>
      </c>
      <c r="AL59" s="154">
        <f t="shared" ca="1" si="119"/>
        <v>0</v>
      </c>
      <c r="AM59" s="154">
        <f t="shared" ca="1" si="119"/>
        <v>0</v>
      </c>
      <c r="AN59" s="154">
        <f t="shared" ca="1" si="119"/>
        <v>0</v>
      </c>
      <c r="AO59" s="154">
        <f t="shared" ca="1" si="119"/>
        <v>0</v>
      </c>
      <c r="AP59" s="154">
        <f t="shared" ca="1" si="119"/>
        <v>0</v>
      </c>
      <c r="AQ59" s="154">
        <f t="shared" ca="1" si="119"/>
        <v>0</v>
      </c>
      <c r="AR59" s="154">
        <f t="shared" ca="1" si="120"/>
        <v>0</v>
      </c>
      <c r="AS59" s="154">
        <f t="shared" ca="1" si="120"/>
        <v>0</v>
      </c>
      <c r="AT59" s="154">
        <f t="shared" ca="1" si="120"/>
        <v>0</v>
      </c>
      <c r="AU59" s="154">
        <f t="shared" ca="1" si="120"/>
        <v>0</v>
      </c>
      <c r="AV59" s="154">
        <f t="shared" ca="1" si="120"/>
        <v>0</v>
      </c>
      <c r="AW59" s="154">
        <f t="shared" ca="1" si="120"/>
        <v>0</v>
      </c>
      <c r="AX59" s="154">
        <f t="shared" ca="1" si="120"/>
        <v>0</v>
      </c>
      <c r="AY59" s="154">
        <f t="shared" ca="1" si="120"/>
        <v>0</v>
      </c>
      <c r="AZ59" s="154">
        <f t="shared" ca="1" si="120"/>
        <v>0</v>
      </c>
      <c r="BA59" s="154">
        <f t="shared" ca="1" si="120"/>
        <v>0</v>
      </c>
      <c r="BB59" s="154">
        <f t="shared" ca="1" si="121"/>
        <v>0</v>
      </c>
      <c r="BC59" s="154">
        <f t="shared" ca="1" si="121"/>
        <v>0</v>
      </c>
      <c r="BD59" s="154">
        <f t="shared" ca="1" si="121"/>
        <v>0</v>
      </c>
      <c r="BE59" s="154">
        <f t="shared" ca="1" si="121"/>
        <v>0</v>
      </c>
      <c r="BF59" s="154">
        <f t="shared" ca="1" si="121"/>
        <v>0</v>
      </c>
      <c r="BG59" s="154">
        <f t="shared" ca="1" si="121"/>
        <v>0</v>
      </c>
      <c r="BH59" s="154">
        <f t="shared" ca="1" si="121"/>
        <v>0</v>
      </c>
      <c r="BI59" s="154">
        <f t="shared" ca="1" si="121"/>
        <v>0</v>
      </c>
      <c r="BJ59" s="154">
        <f t="shared" ca="1" si="121"/>
        <v>0</v>
      </c>
      <c r="BK59" s="154">
        <f t="shared" ca="1" si="121"/>
        <v>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2:166" s="113" customFormat="1" ht="14.4" hidden="1" x14ac:dyDescent="0.3">
      <c r="B60" s="153">
        <f t="shared" ca="1" si="3"/>
        <v>43</v>
      </c>
      <c r="C60" s="108" t="s">
        <v>2</v>
      </c>
      <c r="D60" s="155" t="s">
        <v>2</v>
      </c>
      <c r="E60" s="156" t="str">
        <f t="shared" ca="1" si="114"/>
        <v>SINALIZAÇÃO VERTICAL</v>
      </c>
      <c r="F60" s="157" t="s">
        <v>11</v>
      </c>
      <c r="G60" s="109" t="str">
        <f t="shared" si="5"/>
        <v/>
      </c>
      <c r="H60" s="110" t="str">
        <f t="shared" si="122"/>
        <v/>
      </c>
      <c r="I60" s="110">
        <f t="shared" ca="1" si="123"/>
        <v>2343.64</v>
      </c>
      <c r="J60" s="111"/>
      <c r="K60" s="209">
        <f t="shared" ca="1" si="115"/>
        <v>10</v>
      </c>
      <c r="L60" s="152" t="str">
        <f t="shared" ca="1" si="116"/>
        <v/>
      </c>
      <c r="M60" s="112"/>
      <c r="N60" s="154">
        <f t="shared" ca="1" si="117"/>
        <v>585.91</v>
      </c>
      <c r="O60" s="154">
        <f t="shared" ca="1" si="117"/>
        <v>1171.82</v>
      </c>
      <c r="P60" s="154">
        <f t="shared" ca="1" si="117"/>
        <v>585.91</v>
      </c>
      <c r="Q60" s="154">
        <f t="shared" ca="1" si="117"/>
        <v>0</v>
      </c>
      <c r="R60" s="154">
        <f t="shared" ca="1" si="117"/>
        <v>0</v>
      </c>
      <c r="S60" s="154">
        <f t="shared" ca="1" si="117"/>
        <v>0</v>
      </c>
      <c r="T60" s="154">
        <f t="shared" ca="1" si="117"/>
        <v>0</v>
      </c>
      <c r="U60" s="154">
        <f t="shared" ca="1" si="117"/>
        <v>0</v>
      </c>
      <c r="V60" s="154">
        <f t="shared" ca="1" si="117"/>
        <v>0</v>
      </c>
      <c r="W60" s="154">
        <f t="shared" ca="1" si="117"/>
        <v>0</v>
      </c>
      <c r="X60" s="154">
        <f t="shared" ca="1" si="118"/>
        <v>0</v>
      </c>
      <c r="Y60" s="154">
        <f t="shared" ca="1" si="118"/>
        <v>0</v>
      </c>
      <c r="Z60" s="154">
        <f t="shared" ca="1" si="118"/>
        <v>0</v>
      </c>
      <c r="AA60" s="154">
        <f t="shared" ca="1" si="118"/>
        <v>0</v>
      </c>
      <c r="AB60" s="154">
        <f t="shared" ca="1" si="118"/>
        <v>0</v>
      </c>
      <c r="AC60" s="154">
        <f t="shared" ca="1" si="118"/>
        <v>0</v>
      </c>
      <c r="AD60" s="154">
        <f t="shared" ca="1" si="118"/>
        <v>0</v>
      </c>
      <c r="AE60" s="154">
        <f t="shared" ca="1" si="118"/>
        <v>0</v>
      </c>
      <c r="AF60" s="154">
        <f t="shared" ca="1" si="118"/>
        <v>0</v>
      </c>
      <c r="AG60" s="154">
        <f t="shared" ca="1" si="118"/>
        <v>0</v>
      </c>
      <c r="AH60" s="154">
        <f t="shared" ca="1" si="119"/>
        <v>0</v>
      </c>
      <c r="AI60" s="154">
        <f t="shared" ca="1" si="119"/>
        <v>0</v>
      </c>
      <c r="AJ60" s="154">
        <f t="shared" ca="1" si="119"/>
        <v>0</v>
      </c>
      <c r="AK60" s="154">
        <f t="shared" ca="1" si="119"/>
        <v>0</v>
      </c>
      <c r="AL60" s="154">
        <f t="shared" ca="1" si="119"/>
        <v>0</v>
      </c>
      <c r="AM60" s="154">
        <f t="shared" ca="1" si="119"/>
        <v>0</v>
      </c>
      <c r="AN60" s="154">
        <f t="shared" ca="1" si="119"/>
        <v>0</v>
      </c>
      <c r="AO60" s="154">
        <f t="shared" ca="1" si="119"/>
        <v>0</v>
      </c>
      <c r="AP60" s="154">
        <f t="shared" ca="1" si="119"/>
        <v>0</v>
      </c>
      <c r="AQ60" s="154">
        <f t="shared" ca="1" si="119"/>
        <v>0</v>
      </c>
      <c r="AR60" s="154">
        <f t="shared" ca="1" si="120"/>
        <v>0</v>
      </c>
      <c r="AS60" s="154">
        <f t="shared" ca="1" si="120"/>
        <v>0</v>
      </c>
      <c r="AT60" s="154">
        <f t="shared" ca="1" si="120"/>
        <v>0</v>
      </c>
      <c r="AU60" s="154">
        <f t="shared" ca="1" si="120"/>
        <v>0</v>
      </c>
      <c r="AV60" s="154">
        <f t="shared" ca="1" si="120"/>
        <v>0</v>
      </c>
      <c r="AW60" s="154">
        <f t="shared" ca="1" si="120"/>
        <v>0</v>
      </c>
      <c r="AX60" s="154">
        <f t="shared" ca="1" si="120"/>
        <v>0</v>
      </c>
      <c r="AY60" s="154">
        <f t="shared" ca="1" si="120"/>
        <v>0</v>
      </c>
      <c r="AZ60" s="154">
        <f t="shared" ca="1" si="120"/>
        <v>0</v>
      </c>
      <c r="BA60" s="154">
        <f t="shared" ca="1" si="120"/>
        <v>0</v>
      </c>
      <c r="BB60" s="154">
        <f t="shared" ca="1" si="121"/>
        <v>0</v>
      </c>
      <c r="BC60" s="154">
        <f t="shared" ca="1" si="121"/>
        <v>0</v>
      </c>
      <c r="BD60" s="154">
        <f t="shared" ca="1" si="121"/>
        <v>0</v>
      </c>
      <c r="BE60" s="154">
        <f t="shared" ca="1" si="121"/>
        <v>0</v>
      </c>
      <c r="BF60" s="154">
        <f t="shared" ca="1" si="121"/>
        <v>0</v>
      </c>
      <c r="BG60" s="154">
        <f t="shared" ca="1" si="121"/>
        <v>0</v>
      </c>
      <c r="BH60" s="154">
        <f t="shared" ca="1" si="121"/>
        <v>0</v>
      </c>
      <c r="BI60" s="154">
        <f t="shared" ca="1" si="121"/>
        <v>0</v>
      </c>
      <c r="BJ60" s="154">
        <f t="shared" ca="1" si="121"/>
        <v>0</v>
      </c>
      <c r="BK60" s="154">
        <f t="shared" ca="1" si="121"/>
        <v>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</row>
    <row r="61" spans="2:166" s="113" customFormat="1" ht="14.4" hidden="1" x14ac:dyDescent="0.3">
      <c r="B61" s="153">
        <f t="shared" ca="1" si="3"/>
        <v>44</v>
      </c>
      <c r="C61" s="108" t="s">
        <v>2</v>
      </c>
      <c r="D61" s="155" t="s">
        <v>2</v>
      </c>
      <c r="E61" s="156" t="str">
        <f t="shared" ca="1" si="114"/>
        <v>SINALIZAÇÃO HORIZONTAL</v>
      </c>
      <c r="F61" s="157" t="s">
        <v>11</v>
      </c>
      <c r="G61" s="109" t="str">
        <f t="shared" si="5"/>
        <v/>
      </c>
      <c r="H61" s="110" t="str">
        <f t="shared" si="122"/>
        <v/>
      </c>
      <c r="I61" s="110">
        <f t="shared" ca="1" si="123"/>
        <v>21003.599999999999</v>
      </c>
      <c r="J61" s="111"/>
      <c r="K61" s="209">
        <f t="shared" ca="1" si="115"/>
        <v>11</v>
      </c>
      <c r="L61" s="152" t="str">
        <f t="shared" ca="1" si="116"/>
        <v/>
      </c>
      <c r="M61" s="112"/>
      <c r="N61" s="154">
        <f t="shared" ca="1" si="117"/>
        <v>7990.4999999999991</v>
      </c>
      <c r="O61" s="154">
        <f t="shared" ca="1" si="117"/>
        <v>7990.4999999999991</v>
      </c>
      <c r="P61" s="154">
        <f t="shared" ca="1" si="117"/>
        <v>5022.5999999999995</v>
      </c>
      <c r="Q61" s="154">
        <f t="shared" ca="1" si="117"/>
        <v>0</v>
      </c>
      <c r="R61" s="154">
        <f t="shared" ca="1" si="117"/>
        <v>0</v>
      </c>
      <c r="S61" s="154">
        <f t="shared" ca="1" si="117"/>
        <v>0</v>
      </c>
      <c r="T61" s="154">
        <f t="shared" ca="1" si="117"/>
        <v>0</v>
      </c>
      <c r="U61" s="154">
        <f t="shared" ca="1" si="117"/>
        <v>0</v>
      </c>
      <c r="V61" s="154">
        <f t="shared" ca="1" si="117"/>
        <v>0</v>
      </c>
      <c r="W61" s="154">
        <f t="shared" ca="1" si="117"/>
        <v>0</v>
      </c>
      <c r="X61" s="154">
        <f t="shared" ca="1" si="118"/>
        <v>0</v>
      </c>
      <c r="Y61" s="154">
        <f t="shared" ca="1" si="118"/>
        <v>0</v>
      </c>
      <c r="Z61" s="154">
        <f t="shared" ca="1" si="118"/>
        <v>0</v>
      </c>
      <c r="AA61" s="154">
        <f t="shared" ca="1" si="118"/>
        <v>0</v>
      </c>
      <c r="AB61" s="154">
        <f t="shared" ca="1" si="118"/>
        <v>0</v>
      </c>
      <c r="AC61" s="154">
        <f t="shared" ca="1" si="118"/>
        <v>0</v>
      </c>
      <c r="AD61" s="154">
        <f t="shared" ca="1" si="118"/>
        <v>0</v>
      </c>
      <c r="AE61" s="154">
        <f t="shared" ca="1" si="118"/>
        <v>0</v>
      </c>
      <c r="AF61" s="154">
        <f t="shared" ca="1" si="118"/>
        <v>0</v>
      </c>
      <c r="AG61" s="154">
        <f t="shared" ca="1" si="118"/>
        <v>0</v>
      </c>
      <c r="AH61" s="154">
        <f t="shared" ca="1" si="119"/>
        <v>0</v>
      </c>
      <c r="AI61" s="154">
        <f t="shared" ca="1" si="119"/>
        <v>0</v>
      </c>
      <c r="AJ61" s="154">
        <f t="shared" ca="1" si="119"/>
        <v>0</v>
      </c>
      <c r="AK61" s="154">
        <f t="shared" ca="1" si="119"/>
        <v>0</v>
      </c>
      <c r="AL61" s="154">
        <f t="shared" ca="1" si="119"/>
        <v>0</v>
      </c>
      <c r="AM61" s="154">
        <f t="shared" ca="1" si="119"/>
        <v>0</v>
      </c>
      <c r="AN61" s="154">
        <f t="shared" ca="1" si="119"/>
        <v>0</v>
      </c>
      <c r="AO61" s="154">
        <f t="shared" ca="1" si="119"/>
        <v>0</v>
      </c>
      <c r="AP61" s="154">
        <f t="shared" ca="1" si="119"/>
        <v>0</v>
      </c>
      <c r="AQ61" s="154">
        <f t="shared" ca="1" si="119"/>
        <v>0</v>
      </c>
      <c r="AR61" s="154">
        <f t="shared" ca="1" si="120"/>
        <v>0</v>
      </c>
      <c r="AS61" s="154">
        <f t="shared" ca="1" si="120"/>
        <v>0</v>
      </c>
      <c r="AT61" s="154">
        <f t="shared" ca="1" si="120"/>
        <v>0</v>
      </c>
      <c r="AU61" s="154">
        <f t="shared" ca="1" si="120"/>
        <v>0</v>
      </c>
      <c r="AV61" s="154">
        <f t="shared" ca="1" si="120"/>
        <v>0</v>
      </c>
      <c r="AW61" s="154">
        <f t="shared" ca="1" si="120"/>
        <v>0</v>
      </c>
      <c r="AX61" s="154">
        <f t="shared" ca="1" si="120"/>
        <v>0</v>
      </c>
      <c r="AY61" s="154">
        <f t="shared" ca="1" si="120"/>
        <v>0</v>
      </c>
      <c r="AZ61" s="154">
        <f t="shared" ca="1" si="120"/>
        <v>0</v>
      </c>
      <c r="BA61" s="154">
        <f t="shared" ca="1" si="120"/>
        <v>0</v>
      </c>
      <c r="BB61" s="154">
        <f t="shared" ca="1" si="121"/>
        <v>0</v>
      </c>
      <c r="BC61" s="154">
        <f t="shared" ca="1" si="121"/>
        <v>0</v>
      </c>
      <c r="BD61" s="154">
        <f t="shared" ca="1" si="121"/>
        <v>0</v>
      </c>
      <c r="BE61" s="154">
        <f t="shared" ca="1" si="121"/>
        <v>0</v>
      </c>
      <c r="BF61" s="154">
        <f t="shared" ca="1" si="121"/>
        <v>0</v>
      </c>
      <c r="BG61" s="154">
        <f t="shared" ca="1" si="121"/>
        <v>0</v>
      </c>
      <c r="BH61" s="154">
        <f t="shared" ca="1" si="121"/>
        <v>0</v>
      </c>
      <c r="BI61" s="154">
        <f t="shared" ca="1" si="121"/>
        <v>0</v>
      </c>
      <c r="BJ61" s="154">
        <f t="shared" ca="1" si="121"/>
        <v>0</v>
      </c>
      <c r="BK61" s="154">
        <f t="shared" ca="1" si="121"/>
        <v>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2:166" s="113" customFormat="1" ht="14.4" hidden="1" x14ac:dyDescent="0.3">
      <c r="B62" s="153">
        <f t="shared" ca="1" si="3"/>
        <v>45</v>
      </c>
      <c r="C62" s="108" t="s">
        <v>2</v>
      </c>
      <c r="D62" s="155" t="s">
        <v>2</v>
      </c>
      <c r="E62" s="156" t="str">
        <f t="shared" ca="1" si="114"/>
        <v>DESMOBILIZAÇÃO</v>
      </c>
      <c r="F62" s="157" t="s">
        <v>11</v>
      </c>
      <c r="G62" s="109" t="str">
        <f t="shared" si="5"/>
        <v/>
      </c>
      <c r="H62" s="110" t="str">
        <f t="shared" si="122"/>
        <v/>
      </c>
      <c r="I62" s="110">
        <f t="shared" ca="1" si="123"/>
        <v>1908.8899999999999</v>
      </c>
      <c r="J62" s="111"/>
      <c r="K62" s="209">
        <f t="shared" ca="1" si="115"/>
        <v>12</v>
      </c>
      <c r="L62" s="152" t="str">
        <f t="shared" ca="1" si="116"/>
        <v/>
      </c>
      <c r="M62" s="112"/>
      <c r="N62" s="154">
        <f t="shared" ca="1" si="117"/>
        <v>668.11149999999998</v>
      </c>
      <c r="O62" s="154">
        <f t="shared" ca="1" si="117"/>
        <v>668.11149999999998</v>
      </c>
      <c r="P62" s="154">
        <f t="shared" ca="1" si="117"/>
        <v>572.66700000000003</v>
      </c>
      <c r="Q62" s="154">
        <f t="shared" ca="1" si="117"/>
        <v>0</v>
      </c>
      <c r="R62" s="154">
        <f t="shared" ca="1" si="117"/>
        <v>0</v>
      </c>
      <c r="S62" s="154">
        <f t="shared" ca="1" si="117"/>
        <v>0</v>
      </c>
      <c r="T62" s="154">
        <f t="shared" ca="1" si="117"/>
        <v>0</v>
      </c>
      <c r="U62" s="154">
        <f t="shared" ca="1" si="117"/>
        <v>0</v>
      </c>
      <c r="V62" s="154">
        <f t="shared" ca="1" si="117"/>
        <v>0</v>
      </c>
      <c r="W62" s="154">
        <f t="shared" ca="1" si="117"/>
        <v>0</v>
      </c>
      <c r="X62" s="154">
        <f t="shared" ca="1" si="118"/>
        <v>0</v>
      </c>
      <c r="Y62" s="154">
        <f t="shared" ca="1" si="118"/>
        <v>0</v>
      </c>
      <c r="Z62" s="154">
        <f t="shared" ca="1" si="118"/>
        <v>0</v>
      </c>
      <c r="AA62" s="154">
        <f t="shared" ca="1" si="118"/>
        <v>0</v>
      </c>
      <c r="AB62" s="154">
        <f t="shared" ca="1" si="118"/>
        <v>0</v>
      </c>
      <c r="AC62" s="154">
        <f t="shared" ca="1" si="118"/>
        <v>0</v>
      </c>
      <c r="AD62" s="154">
        <f t="shared" ca="1" si="118"/>
        <v>0</v>
      </c>
      <c r="AE62" s="154">
        <f t="shared" ca="1" si="118"/>
        <v>0</v>
      </c>
      <c r="AF62" s="154">
        <f t="shared" ca="1" si="118"/>
        <v>0</v>
      </c>
      <c r="AG62" s="154">
        <f t="shared" ca="1" si="118"/>
        <v>0</v>
      </c>
      <c r="AH62" s="154">
        <f t="shared" ca="1" si="119"/>
        <v>0</v>
      </c>
      <c r="AI62" s="154">
        <f t="shared" ca="1" si="119"/>
        <v>0</v>
      </c>
      <c r="AJ62" s="154">
        <f t="shared" ca="1" si="119"/>
        <v>0</v>
      </c>
      <c r="AK62" s="154">
        <f t="shared" ca="1" si="119"/>
        <v>0</v>
      </c>
      <c r="AL62" s="154">
        <f t="shared" ca="1" si="119"/>
        <v>0</v>
      </c>
      <c r="AM62" s="154">
        <f t="shared" ca="1" si="119"/>
        <v>0</v>
      </c>
      <c r="AN62" s="154">
        <f t="shared" ca="1" si="119"/>
        <v>0</v>
      </c>
      <c r="AO62" s="154">
        <f t="shared" ca="1" si="119"/>
        <v>0</v>
      </c>
      <c r="AP62" s="154">
        <f t="shared" ca="1" si="119"/>
        <v>0</v>
      </c>
      <c r="AQ62" s="154">
        <f t="shared" ca="1" si="119"/>
        <v>0</v>
      </c>
      <c r="AR62" s="154">
        <f t="shared" ca="1" si="120"/>
        <v>0</v>
      </c>
      <c r="AS62" s="154">
        <f t="shared" ca="1" si="120"/>
        <v>0</v>
      </c>
      <c r="AT62" s="154">
        <f t="shared" ca="1" si="120"/>
        <v>0</v>
      </c>
      <c r="AU62" s="154">
        <f t="shared" ca="1" si="120"/>
        <v>0</v>
      </c>
      <c r="AV62" s="154">
        <f t="shared" ca="1" si="120"/>
        <v>0</v>
      </c>
      <c r="AW62" s="154">
        <f t="shared" ca="1" si="120"/>
        <v>0</v>
      </c>
      <c r="AX62" s="154">
        <f t="shared" ca="1" si="120"/>
        <v>0</v>
      </c>
      <c r="AY62" s="154">
        <f t="shared" ca="1" si="120"/>
        <v>0</v>
      </c>
      <c r="AZ62" s="154">
        <f t="shared" ca="1" si="120"/>
        <v>0</v>
      </c>
      <c r="BA62" s="154">
        <f t="shared" ca="1" si="120"/>
        <v>0</v>
      </c>
      <c r="BB62" s="154">
        <f t="shared" ca="1" si="121"/>
        <v>0</v>
      </c>
      <c r="BC62" s="154">
        <f t="shared" ca="1" si="121"/>
        <v>0</v>
      </c>
      <c r="BD62" s="154">
        <f t="shared" ca="1" si="121"/>
        <v>0</v>
      </c>
      <c r="BE62" s="154">
        <f t="shared" ca="1" si="121"/>
        <v>0</v>
      </c>
      <c r="BF62" s="154">
        <f t="shared" ca="1" si="121"/>
        <v>0</v>
      </c>
      <c r="BG62" s="154">
        <f t="shared" ca="1" si="121"/>
        <v>0</v>
      </c>
      <c r="BH62" s="154">
        <f t="shared" ca="1" si="121"/>
        <v>0</v>
      </c>
      <c r="BI62" s="154">
        <f t="shared" ca="1" si="121"/>
        <v>0</v>
      </c>
      <c r="BJ62" s="154">
        <f t="shared" ca="1" si="121"/>
        <v>0</v>
      </c>
      <c r="BK62" s="154">
        <f t="shared" ca="1" si="121"/>
        <v>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  <row r="63" spans="2:166" s="113" customFormat="1" ht="14.4" hidden="1" x14ac:dyDescent="0.3">
      <c r="B63" s="153">
        <f t="shared" ca="1" si="3"/>
        <v>46</v>
      </c>
      <c r="C63" s="108" t="s">
        <v>2</v>
      </c>
      <c r="D63" s="155" t="s">
        <v>2</v>
      </c>
      <c r="E63" s="156">
        <f t="shared" ca="1" si="114"/>
        <v>0</v>
      </c>
      <c r="F63" s="157" t="s">
        <v>11</v>
      </c>
      <c r="G63" s="109" t="str">
        <f t="shared" si="5"/>
        <v/>
      </c>
      <c r="H63" s="110" t="str">
        <f t="shared" si="122"/>
        <v/>
      </c>
      <c r="I63" s="110">
        <f t="shared" ca="1" si="123"/>
        <v>0</v>
      </c>
      <c r="J63" s="111"/>
      <c r="K63" s="209">
        <f t="shared" ca="1" si="115"/>
        <v>13</v>
      </c>
      <c r="L63" s="152" t="str">
        <f t="shared" ca="1" si="116"/>
        <v/>
      </c>
      <c r="M63" s="112"/>
      <c r="N63" s="154">
        <f t="shared" ca="1" si="117"/>
        <v>0</v>
      </c>
      <c r="O63" s="154">
        <f t="shared" ca="1" si="117"/>
        <v>0</v>
      </c>
      <c r="P63" s="154">
        <f t="shared" ca="1" si="117"/>
        <v>0</v>
      </c>
      <c r="Q63" s="154">
        <f t="shared" ca="1" si="117"/>
        <v>0</v>
      </c>
      <c r="R63" s="154">
        <f t="shared" ca="1" si="117"/>
        <v>0</v>
      </c>
      <c r="S63" s="154">
        <f t="shared" ca="1" si="117"/>
        <v>0</v>
      </c>
      <c r="T63" s="154">
        <f t="shared" ca="1" si="117"/>
        <v>0</v>
      </c>
      <c r="U63" s="154">
        <f t="shared" ca="1" si="117"/>
        <v>0</v>
      </c>
      <c r="V63" s="154">
        <f t="shared" ca="1" si="117"/>
        <v>0</v>
      </c>
      <c r="W63" s="154">
        <f t="shared" ca="1" si="117"/>
        <v>0</v>
      </c>
      <c r="X63" s="154">
        <f t="shared" ca="1" si="118"/>
        <v>0</v>
      </c>
      <c r="Y63" s="154">
        <f t="shared" ca="1" si="118"/>
        <v>0</v>
      </c>
      <c r="Z63" s="154">
        <f t="shared" ca="1" si="118"/>
        <v>0</v>
      </c>
      <c r="AA63" s="154">
        <f t="shared" ca="1" si="118"/>
        <v>0</v>
      </c>
      <c r="AB63" s="154">
        <f t="shared" ca="1" si="118"/>
        <v>0</v>
      </c>
      <c r="AC63" s="154">
        <f t="shared" ca="1" si="118"/>
        <v>0</v>
      </c>
      <c r="AD63" s="154">
        <f t="shared" ca="1" si="118"/>
        <v>0</v>
      </c>
      <c r="AE63" s="154">
        <f t="shared" ca="1" si="118"/>
        <v>0</v>
      </c>
      <c r="AF63" s="154">
        <f t="shared" ca="1" si="118"/>
        <v>0</v>
      </c>
      <c r="AG63" s="154">
        <f t="shared" ca="1" si="118"/>
        <v>0</v>
      </c>
      <c r="AH63" s="154">
        <f t="shared" ca="1" si="119"/>
        <v>0</v>
      </c>
      <c r="AI63" s="154">
        <f t="shared" ca="1" si="119"/>
        <v>0</v>
      </c>
      <c r="AJ63" s="154">
        <f t="shared" ca="1" si="119"/>
        <v>0</v>
      </c>
      <c r="AK63" s="154">
        <f t="shared" ca="1" si="119"/>
        <v>0</v>
      </c>
      <c r="AL63" s="154">
        <f t="shared" ca="1" si="119"/>
        <v>0</v>
      </c>
      <c r="AM63" s="154">
        <f t="shared" ca="1" si="119"/>
        <v>0</v>
      </c>
      <c r="AN63" s="154">
        <f t="shared" ca="1" si="119"/>
        <v>0</v>
      </c>
      <c r="AO63" s="154">
        <f t="shared" ca="1" si="119"/>
        <v>0</v>
      </c>
      <c r="AP63" s="154">
        <f t="shared" ca="1" si="119"/>
        <v>0</v>
      </c>
      <c r="AQ63" s="154">
        <f t="shared" ca="1" si="119"/>
        <v>0</v>
      </c>
      <c r="AR63" s="154">
        <f t="shared" ca="1" si="120"/>
        <v>0</v>
      </c>
      <c r="AS63" s="154">
        <f t="shared" ca="1" si="120"/>
        <v>0</v>
      </c>
      <c r="AT63" s="154">
        <f t="shared" ca="1" si="120"/>
        <v>0</v>
      </c>
      <c r="AU63" s="154">
        <f t="shared" ca="1" si="120"/>
        <v>0</v>
      </c>
      <c r="AV63" s="154">
        <f t="shared" ca="1" si="120"/>
        <v>0</v>
      </c>
      <c r="AW63" s="154">
        <f t="shared" ca="1" si="120"/>
        <v>0</v>
      </c>
      <c r="AX63" s="154">
        <f t="shared" ca="1" si="120"/>
        <v>0</v>
      </c>
      <c r="AY63" s="154">
        <f t="shared" ca="1" si="120"/>
        <v>0</v>
      </c>
      <c r="AZ63" s="154">
        <f t="shared" ca="1" si="120"/>
        <v>0</v>
      </c>
      <c r="BA63" s="154">
        <f t="shared" ca="1" si="120"/>
        <v>0</v>
      </c>
      <c r="BB63" s="154">
        <f t="shared" ca="1" si="121"/>
        <v>0</v>
      </c>
      <c r="BC63" s="154">
        <f t="shared" ca="1" si="121"/>
        <v>0</v>
      </c>
      <c r="BD63" s="154">
        <f t="shared" ca="1" si="121"/>
        <v>0</v>
      </c>
      <c r="BE63" s="154">
        <f t="shared" ca="1" si="121"/>
        <v>0</v>
      </c>
      <c r="BF63" s="154">
        <f t="shared" ca="1" si="121"/>
        <v>0</v>
      </c>
      <c r="BG63" s="154">
        <f t="shared" ca="1" si="121"/>
        <v>0</v>
      </c>
      <c r="BH63" s="154">
        <f t="shared" ca="1" si="121"/>
        <v>0</v>
      </c>
      <c r="BI63" s="154">
        <f t="shared" ca="1" si="121"/>
        <v>0</v>
      </c>
      <c r="BJ63" s="154">
        <f t="shared" ca="1" si="121"/>
        <v>0</v>
      </c>
      <c r="BK63" s="154">
        <f t="shared" ca="1" si="121"/>
        <v>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</row>
    <row r="64" spans="2:166" s="113" customFormat="1" ht="14.4" hidden="1" x14ac:dyDescent="0.3">
      <c r="B64" s="153">
        <f t="shared" ca="1" si="3"/>
        <v>47</v>
      </c>
      <c r="C64" s="108" t="s">
        <v>2</v>
      </c>
      <c r="D64" s="155" t="s">
        <v>2</v>
      </c>
      <c r="E64" s="156">
        <f t="shared" ca="1" si="114"/>
        <v>0</v>
      </c>
      <c r="F64" s="157" t="s">
        <v>11</v>
      </c>
      <c r="G64" s="109" t="str">
        <f t="shared" si="5"/>
        <v/>
      </c>
      <c r="H64" s="110" t="str">
        <f t="shared" si="122"/>
        <v/>
      </c>
      <c r="I64" s="110">
        <f t="shared" ca="1" si="123"/>
        <v>0</v>
      </c>
      <c r="J64" s="111"/>
      <c r="K64" s="209">
        <f t="shared" ca="1" si="115"/>
        <v>14</v>
      </c>
      <c r="L64" s="152" t="str">
        <f t="shared" ca="1" si="116"/>
        <v/>
      </c>
      <c r="M64" s="112"/>
      <c r="N64" s="154">
        <f t="shared" ca="1" si="117"/>
        <v>0</v>
      </c>
      <c r="O64" s="154">
        <f t="shared" ca="1" si="117"/>
        <v>0</v>
      </c>
      <c r="P64" s="154">
        <f t="shared" ca="1" si="117"/>
        <v>0</v>
      </c>
      <c r="Q64" s="154">
        <f t="shared" ca="1" si="117"/>
        <v>0</v>
      </c>
      <c r="R64" s="154">
        <f t="shared" ca="1" si="117"/>
        <v>0</v>
      </c>
      <c r="S64" s="154">
        <f t="shared" ca="1" si="117"/>
        <v>0</v>
      </c>
      <c r="T64" s="154">
        <f t="shared" ca="1" si="117"/>
        <v>0</v>
      </c>
      <c r="U64" s="154">
        <f t="shared" ca="1" si="117"/>
        <v>0</v>
      </c>
      <c r="V64" s="154">
        <f t="shared" ca="1" si="117"/>
        <v>0</v>
      </c>
      <c r="W64" s="154">
        <f t="shared" ca="1" si="117"/>
        <v>0</v>
      </c>
      <c r="X64" s="154">
        <f t="shared" ca="1" si="118"/>
        <v>0</v>
      </c>
      <c r="Y64" s="154">
        <f t="shared" ca="1" si="118"/>
        <v>0</v>
      </c>
      <c r="Z64" s="154">
        <f t="shared" ca="1" si="118"/>
        <v>0</v>
      </c>
      <c r="AA64" s="154">
        <f t="shared" ca="1" si="118"/>
        <v>0</v>
      </c>
      <c r="AB64" s="154">
        <f t="shared" ca="1" si="118"/>
        <v>0</v>
      </c>
      <c r="AC64" s="154">
        <f t="shared" ca="1" si="118"/>
        <v>0</v>
      </c>
      <c r="AD64" s="154">
        <f t="shared" ca="1" si="118"/>
        <v>0</v>
      </c>
      <c r="AE64" s="154">
        <f t="shared" ca="1" si="118"/>
        <v>0</v>
      </c>
      <c r="AF64" s="154">
        <f t="shared" ca="1" si="118"/>
        <v>0</v>
      </c>
      <c r="AG64" s="154">
        <f t="shared" ca="1" si="118"/>
        <v>0</v>
      </c>
      <c r="AH64" s="154">
        <f t="shared" ca="1" si="119"/>
        <v>0</v>
      </c>
      <c r="AI64" s="154">
        <f t="shared" ca="1" si="119"/>
        <v>0</v>
      </c>
      <c r="AJ64" s="154">
        <f t="shared" ca="1" si="119"/>
        <v>0</v>
      </c>
      <c r="AK64" s="154">
        <f t="shared" ca="1" si="119"/>
        <v>0</v>
      </c>
      <c r="AL64" s="154">
        <f t="shared" ca="1" si="119"/>
        <v>0</v>
      </c>
      <c r="AM64" s="154">
        <f t="shared" ca="1" si="119"/>
        <v>0</v>
      </c>
      <c r="AN64" s="154">
        <f t="shared" ca="1" si="119"/>
        <v>0</v>
      </c>
      <c r="AO64" s="154">
        <f t="shared" ca="1" si="119"/>
        <v>0</v>
      </c>
      <c r="AP64" s="154">
        <f t="shared" ca="1" si="119"/>
        <v>0</v>
      </c>
      <c r="AQ64" s="154">
        <f t="shared" ca="1" si="119"/>
        <v>0</v>
      </c>
      <c r="AR64" s="154">
        <f t="shared" ca="1" si="120"/>
        <v>0</v>
      </c>
      <c r="AS64" s="154">
        <f t="shared" ca="1" si="120"/>
        <v>0</v>
      </c>
      <c r="AT64" s="154">
        <f t="shared" ca="1" si="120"/>
        <v>0</v>
      </c>
      <c r="AU64" s="154">
        <f t="shared" ca="1" si="120"/>
        <v>0</v>
      </c>
      <c r="AV64" s="154">
        <f t="shared" ca="1" si="120"/>
        <v>0</v>
      </c>
      <c r="AW64" s="154">
        <f t="shared" ca="1" si="120"/>
        <v>0</v>
      </c>
      <c r="AX64" s="154">
        <f t="shared" ca="1" si="120"/>
        <v>0</v>
      </c>
      <c r="AY64" s="154">
        <f t="shared" ca="1" si="120"/>
        <v>0</v>
      </c>
      <c r="AZ64" s="154">
        <f t="shared" ca="1" si="120"/>
        <v>0</v>
      </c>
      <c r="BA64" s="154">
        <f t="shared" ca="1" si="120"/>
        <v>0</v>
      </c>
      <c r="BB64" s="154">
        <f t="shared" ca="1" si="121"/>
        <v>0</v>
      </c>
      <c r="BC64" s="154">
        <f t="shared" ca="1" si="121"/>
        <v>0</v>
      </c>
      <c r="BD64" s="154">
        <f t="shared" ca="1" si="121"/>
        <v>0</v>
      </c>
      <c r="BE64" s="154">
        <f t="shared" ca="1" si="121"/>
        <v>0</v>
      </c>
      <c r="BF64" s="154">
        <f t="shared" ca="1" si="121"/>
        <v>0</v>
      </c>
      <c r="BG64" s="154">
        <f t="shared" ca="1" si="121"/>
        <v>0</v>
      </c>
      <c r="BH64" s="154">
        <f t="shared" ca="1" si="121"/>
        <v>0</v>
      </c>
      <c r="BI64" s="154">
        <f t="shared" ca="1" si="121"/>
        <v>0</v>
      </c>
      <c r="BJ64" s="154">
        <f t="shared" ca="1" si="121"/>
        <v>0</v>
      </c>
      <c r="BK64" s="154">
        <f t="shared" ca="1" si="121"/>
        <v>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</row>
    <row r="65" spans="3:61" ht="33" customHeight="1" x14ac:dyDescent="0.2"/>
    <row r="66" spans="3:61" ht="11.4" x14ac:dyDescent="0.2">
      <c r="C66" s="263" t="str">
        <f ca="1">Import.Município&amp;", "&amp;TEXT(hoje,"dd")&amp;" de "&amp;TEXT(hoje,"mmmm")&amp;" de "&amp;TEXT(hoje,"aaaa")</f>
        <v>RONDINHA / RS, 27 de setembro de 2024</v>
      </c>
      <c r="D66" s="263"/>
      <c r="E66" s="263"/>
      <c r="F66" s="114"/>
      <c r="M66" s="71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</row>
    <row r="67" spans="3:61" x14ac:dyDescent="0.2">
      <c r="C67" s="258" t="s">
        <v>43</v>
      </c>
      <c r="D67" s="258"/>
      <c r="E67" s="258"/>
      <c r="F67" s="73"/>
      <c r="O67" s="115" t="s">
        <v>41</v>
      </c>
      <c r="P67" s="258">
        <f>respPLE</f>
        <v>0</v>
      </c>
      <c r="Q67" s="258"/>
      <c r="R67" s="258"/>
      <c r="S67" s="258"/>
      <c r="U67" s="115" t="s">
        <v>41</v>
      </c>
      <c r="V67" s="258">
        <f>respPLE</f>
        <v>0</v>
      </c>
      <c r="W67" s="258"/>
      <c r="X67" s="258"/>
      <c r="Y67" s="258"/>
      <c r="AA67" s="115" t="s">
        <v>41</v>
      </c>
      <c r="AB67" s="258">
        <f>respPLE</f>
        <v>0</v>
      </c>
      <c r="AC67" s="258"/>
      <c r="AD67" s="258"/>
      <c r="AE67" s="258"/>
      <c r="AG67" s="115" t="s">
        <v>41</v>
      </c>
      <c r="AH67" s="258">
        <f>respPLE</f>
        <v>0</v>
      </c>
      <c r="AI67" s="258"/>
      <c r="AJ67" s="258"/>
      <c r="AK67" s="258"/>
      <c r="AM67" s="115" t="s">
        <v>41</v>
      </c>
      <c r="AN67" s="258">
        <f>respPLE</f>
        <v>0</v>
      </c>
      <c r="AO67" s="258"/>
      <c r="AP67" s="258"/>
      <c r="AQ67" s="258"/>
      <c r="AS67" s="115" t="s">
        <v>41</v>
      </c>
      <c r="AT67" s="258">
        <f>respPLE</f>
        <v>0</v>
      </c>
      <c r="AU67" s="258"/>
      <c r="AV67" s="258"/>
      <c r="AW67" s="258"/>
      <c r="AY67" s="115" t="s">
        <v>41</v>
      </c>
      <c r="AZ67" s="258">
        <f>respPLE</f>
        <v>0</v>
      </c>
      <c r="BA67" s="258"/>
      <c r="BB67" s="258"/>
      <c r="BC67" s="258"/>
      <c r="BE67" s="115" t="s">
        <v>41</v>
      </c>
      <c r="BF67" s="258">
        <f>respPLE</f>
        <v>0</v>
      </c>
      <c r="BG67" s="258"/>
      <c r="BH67" s="258"/>
      <c r="BI67" s="258"/>
    </row>
    <row r="68" spans="3:61" x14ac:dyDescent="0.2">
      <c r="O68" s="75" t="s">
        <v>42</v>
      </c>
      <c r="P68" s="259">
        <f>creaPLE</f>
        <v>0</v>
      </c>
      <c r="Q68" s="259"/>
      <c r="R68" s="259"/>
      <c r="S68" s="259"/>
      <c r="U68" s="75" t="s">
        <v>42</v>
      </c>
      <c r="V68" s="259">
        <f>creaPLE</f>
        <v>0</v>
      </c>
      <c r="W68" s="259"/>
      <c r="X68" s="259"/>
      <c r="Y68" s="259"/>
      <c r="AA68" s="75" t="s">
        <v>42</v>
      </c>
      <c r="AB68" s="259">
        <f>creaPLE</f>
        <v>0</v>
      </c>
      <c r="AC68" s="259"/>
      <c r="AD68" s="259"/>
      <c r="AE68" s="259"/>
      <c r="AG68" s="75" t="s">
        <v>42</v>
      </c>
      <c r="AH68" s="259">
        <f>creaPLE</f>
        <v>0</v>
      </c>
      <c r="AI68" s="259"/>
      <c r="AJ68" s="259"/>
      <c r="AK68" s="259"/>
      <c r="AM68" s="75" t="s">
        <v>42</v>
      </c>
      <c r="AN68" s="259">
        <f>creaPLE</f>
        <v>0</v>
      </c>
      <c r="AO68" s="259"/>
      <c r="AP68" s="259"/>
      <c r="AQ68" s="259"/>
      <c r="AS68" s="75" t="s">
        <v>42</v>
      </c>
      <c r="AT68" s="259">
        <f>creaPLE</f>
        <v>0</v>
      </c>
      <c r="AU68" s="259"/>
      <c r="AV68" s="259"/>
      <c r="AW68" s="259"/>
      <c r="AY68" s="75" t="s">
        <v>42</v>
      </c>
      <c r="AZ68" s="259">
        <f>creaPLE</f>
        <v>0</v>
      </c>
      <c r="BA68" s="259"/>
      <c r="BB68" s="259"/>
      <c r="BC68" s="259"/>
      <c r="BE68" s="75" t="s">
        <v>42</v>
      </c>
      <c r="BF68" s="259">
        <f>creaPLE</f>
        <v>0</v>
      </c>
      <c r="BG68" s="259"/>
      <c r="BH68" s="259"/>
      <c r="BI68" s="259"/>
    </row>
    <row r="69" spans="3:61" ht="14.4" x14ac:dyDescent="0.3">
      <c r="G69" s="6"/>
      <c r="H69" s="6"/>
      <c r="I69" s="6"/>
      <c r="J69" s="6"/>
      <c r="K69" s="6"/>
      <c r="L69" s="6"/>
    </row>
    <row r="70" spans="3:61" customFormat="1" ht="14.4" x14ac:dyDescent="0.3"/>
    <row r="71" spans="3:61" customFormat="1" ht="14.4" x14ac:dyDescent="0.3"/>
    <row r="72" spans="3:61" customFormat="1" ht="14.4" x14ac:dyDescent="0.3"/>
    <row r="73" spans="3:61" customFormat="1" ht="14.4" x14ac:dyDescent="0.3"/>
  </sheetData>
  <sheetProtection password="8574" sheet="1" objects="1" scenarios="1"/>
  <mergeCells count="27">
    <mergeCell ref="E4:L4"/>
    <mergeCell ref="AP4:AQ4"/>
    <mergeCell ref="AN67:AQ67"/>
    <mergeCell ref="V68:Y68"/>
    <mergeCell ref="AB68:AE68"/>
    <mergeCell ref="AH68:AK68"/>
    <mergeCell ref="AB67:AE67"/>
    <mergeCell ref="AH67:AK67"/>
    <mergeCell ref="C66:E66"/>
    <mergeCell ref="C67:E67"/>
    <mergeCell ref="BH4:BI4"/>
    <mergeCell ref="R4:S4"/>
    <mergeCell ref="X4:Y4"/>
    <mergeCell ref="AD4:AE4"/>
    <mergeCell ref="AJ4:AK4"/>
    <mergeCell ref="AV4:AW4"/>
    <mergeCell ref="BB4:BC4"/>
    <mergeCell ref="AT67:AW67"/>
    <mergeCell ref="P67:S67"/>
    <mergeCell ref="BF67:BI67"/>
    <mergeCell ref="BF68:BI68"/>
    <mergeCell ref="AN68:AQ68"/>
    <mergeCell ref="AT68:AW68"/>
    <mergeCell ref="AZ68:BC68"/>
    <mergeCell ref="AZ67:BC67"/>
    <mergeCell ref="P68:S68"/>
    <mergeCell ref="V67:Y67"/>
  </mergeCells>
  <phoneticPr fontId="0" type="noConversion"/>
  <conditionalFormatting sqref="N1:BK1 N18:BK24 N35:BK40 N44:BK50">
    <cfRule type="expression" dxfId="59" priority="24" stopIfTrue="1">
      <formula>OR(Nível="Meta",N$15="",Nível="Nível")</formula>
    </cfRule>
  </conditionalFormatting>
  <conditionalFormatting sqref="N15:BK15">
    <cfRule type="expression" dxfId="58" priority="23" stopIfTrue="1">
      <formula>OR(M15&lt;&gt;"",N15&lt;&gt;"",COLUMN(N15)=14)</formula>
    </cfRule>
  </conditionalFormatting>
  <conditionalFormatting sqref="N66:S68">
    <cfRule type="expression" dxfId="57" priority="54" stopIfTrue="1">
      <formula>numFrentes&gt;6</formula>
    </cfRule>
  </conditionalFormatting>
  <conditionalFormatting sqref="T66:Y68">
    <cfRule type="expression" dxfId="56" priority="53" stopIfTrue="1">
      <formula>numFrentes&gt;12</formula>
    </cfRule>
  </conditionalFormatting>
  <conditionalFormatting sqref="Z66:AE68">
    <cfRule type="expression" dxfId="55" priority="52" stopIfTrue="1">
      <formula>numFrentes&gt;18</formula>
    </cfRule>
  </conditionalFormatting>
  <conditionalFormatting sqref="AF66:AK68">
    <cfRule type="expression" dxfId="54" priority="51" stopIfTrue="1">
      <formula>numFrentes&gt;24</formula>
    </cfRule>
  </conditionalFormatting>
  <conditionalFormatting sqref="AL66:AQ68">
    <cfRule type="expression" dxfId="53" priority="50" stopIfTrue="1">
      <formula>numFrentes&gt;30</formula>
    </cfRule>
  </conditionalFormatting>
  <conditionalFormatting sqref="AR66:AW68">
    <cfRule type="expression" dxfId="52" priority="49" stopIfTrue="1">
      <formula>numFrentes&gt;36</formula>
    </cfRule>
  </conditionalFormatting>
  <conditionalFormatting sqref="AX66:BC68">
    <cfRule type="expression" dxfId="51" priority="48" stopIfTrue="1">
      <formula>numFrentes&gt;42</formula>
    </cfRule>
  </conditionalFormatting>
  <conditionalFormatting sqref="C1:H1 C18:H24 C35:H40 C44:H50">
    <cfRule type="expression" dxfId="50" priority="26" stopIfTrue="1">
      <formula>OR(Nível="Meta",Nível="Nível")</formula>
    </cfRule>
  </conditionalFormatting>
  <conditionalFormatting sqref="I18:I24 I1 I35:I40 L35:L40 L19:L24 K1:L1 K18:L18 K19:K40 K50:K54 L50 I44:I50 K44:L49">
    <cfRule type="expression" dxfId="49" priority="25" stopIfTrue="1">
      <formula>OR(Nível="Meta",Nível="Nível")</formula>
    </cfRule>
  </conditionalFormatting>
  <conditionalFormatting sqref="N25:BK34">
    <cfRule type="expression" dxfId="48" priority="15" stopIfTrue="1">
      <formula>OR(Nível="Meta",N$15="",Nível="Nível")</formula>
    </cfRule>
  </conditionalFormatting>
  <conditionalFormatting sqref="C25:H34">
    <cfRule type="expression" dxfId="47" priority="17" stopIfTrue="1">
      <formula>OR(Nível="Meta",Nível="Nível")</formula>
    </cfRule>
  </conditionalFormatting>
  <conditionalFormatting sqref="L25:L34 I25:I34">
    <cfRule type="expression" dxfId="46" priority="16" stopIfTrue="1">
      <formula>OR(Nível="Meta",Nível="Nível")</formula>
    </cfRule>
  </conditionalFormatting>
  <conditionalFormatting sqref="N41:BK42">
    <cfRule type="expression" dxfId="45" priority="7" stopIfTrue="1">
      <formula>OR(Nível="Meta",N$15="",Nível="Nível")</formula>
    </cfRule>
  </conditionalFormatting>
  <conditionalFormatting sqref="C41:H42">
    <cfRule type="expression" dxfId="44" priority="9" stopIfTrue="1">
      <formula>OR(Nível="Meta",Nível="Nível")</formula>
    </cfRule>
  </conditionalFormatting>
  <conditionalFormatting sqref="K41:L42 I41:I42">
    <cfRule type="expression" dxfId="43" priority="8" stopIfTrue="1">
      <formula>OR(Nível="Meta",Nível="Nível")</formula>
    </cfRule>
  </conditionalFormatting>
  <conditionalFormatting sqref="K55:K64">
    <cfRule type="expression" dxfId="42" priority="4" stopIfTrue="1">
      <formula>OR(Nível="Meta",Nível="Nível")</formula>
    </cfRule>
  </conditionalFormatting>
  <conditionalFormatting sqref="N43:BK43">
    <cfRule type="expression" dxfId="41" priority="1" stopIfTrue="1">
      <formula>OR(Nível="Meta",N$15="",Nível="Nível")</formula>
    </cfRule>
  </conditionalFormatting>
  <conditionalFormatting sqref="C43:H43">
    <cfRule type="expression" dxfId="40" priority="3" stopIfTrue="1">
      <formula>OR(Nível="Meta",Nível="Nível")</formula>
    </cfRule>
  </conditionalFormatting>
  <conditionalFormatting sqref="I43 K43:L43">
    <cfRule type="expression" dxfId="39" priority="2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50 BM18:DJ50 N18:BK64"/>
    <dataValidation type="list" allowBlank="1" showInputMessage="1" showErrorMessage="1" sqref="L1 L18:L50">
      <formula1>OFFSET(TituloEventos,0,0,,1)</formula1>
    </dataValidation>
  </dataValidations>
  <pageMargins left="0.78740157480314998" right="0.78740157480314998" top="0.78740157480314998" bottom="0.78740157480314998" header="0.59055118110236204" footer="0.59055118110236204"/>
  <pageSetup paperSize="9" scale="71" fitToWidth="0" fitToHeight="0" pageOrder="overThenDown" orientation="landscape" horizontalDpi="300" verticalDpi="300" r:id="rId1"/>
  <headerFooter alignWithMargins="0">
    <oddFooter>&amp;R&amp;P&amp;L27.477 v006   micro</oddFooter>
  </headerFooter>
  <rowBreaks count="1" manualBreakCount="1">
    <brk id="68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0" filterMode="1"/>
  <dimension ref="A1:BJ58"/>
  <sheetViews>
    <sheetView showGridLines="0" topLeftCell="E1" zoomScaleNormal="100" zoomScaleSheetLayoutView="100" workbookViewId="0">
      <pane xSplit="6" ySplit="15" topLeftCell="K16" activePane="bottomRight" state="frozen"/>
      <selection activeCell="E2" sqref="E2"/>
      <selection pane="topRight" activeCell="K2" sqref="K2"/>
      <selection pane="bottomLeft" activeCell="E16" sqref="E16"/>
      <selection pane="bottomRight" activeCell="L50" sqref="L50"/>
    </sheetView>
  </sheetViews>
  <sheetFormatPr defaultColWidth="0" defaultRowHeight="10.199999999999999" x14ac:dyDescent="0.2"/>
  <cols>
    <col min="1" max="1" width="9.109375" style="28" hidden="1" customWidth="1"/>
    <col min="2" max="3" width="8" style="28" hidden="1" customWidth="1"/>
    <col min="4" max="4" width="3.33203125" style="28" hidden="1" customWidth="1"/>
    <col min="5" max="5" width="7.109375" style="26" customWidth="1"/>
    <col min="6" max="6" width="9.109375" style="25" hidden="1" customWidth="1"/>
    <col min="7" max="7" width="9.109375" style="25" customWidth="1"/>
    <col min="8" max="8" width="48.88671875" style="26" customWidth="1"/>
    <col min="9" max="9" width="10.44140625" style="25" customWidth="1"/>
    <col min="10" max="10" width="12.44140625" style="28" customWidth="1"/>
    <col min="11" max="11" width="1.44140625" style="28" customWidth="1"/>
    <col min="12" max="61" width="12.109375" style="28" customWidth="1"/>
    <col min="62" max="62" width="3.5546875" style="28" customWidth="1"/>
    <col min="63" max="16384" width="11.5546875" style="28" hidden="1"/>
  </cols>
  <sheetData>
    <row r="1" spans="1:61" hidden="1" x14ac:dyDescent="0.2">
      <c r="A1" s="196" t="e">
        <f ca="1">mais_um</f>
        <v>#REF!</v>
      </c>
      <c r="B1" s="28" t="e">
        <f ca="1">OFFSET(LIorçamento,$A1-1,B$16,1,1)</f>
        <v>#REF!</v>
      </c>
      <c r="E1" s="193" t="e">
        <f ca="1">OFFSET(LIorçamento,$A1-1,E$16,1,1)</f>
        <v>#REF!</v>
      </c>
      <c r="F1" s="195" t="e">
        <f ca="1">CHOOSE($B$8,IF(OR(Nível="Serviço",Nível="Evento"),E1*10^4+IF(Nível&lt;&gt;"Evento",A1,0),0),IF(Nível&lt;&gt;"Evento",A1,0))</f>
        <v>#REF!</v>
      </c>
      <c r="G1" s="194" t="e">
        <f ca="1">OFFSET(LIorçamento,$A1-1,G$16,1,1)</f>
        <v>#REF!</v>
      </c>
      <c r="H1" s="224" t="e">
        <f ca="1">OFFSET(LIorçamento,$A1-1,H$16,1,1)</f>
        <v>#REF!</v>
      </c>
      <c r="I1" s="48" t="e">
        <f ca="1">IF(OR(Nível="Serviço",Nível="evento"),OFFSET(LIorçamento,$A1-1,I$16,1,1),"")</f>
        <v>#REF!</v>
      </c>
      <c r="J1" s="183" t="e">
        <f ca="1">IF(OR(Nível="Serviço",Nível="evento"),SUM(L1:BI1),"")</f>
        <v>#REF!</v>
      </c>
      <c r="K1" s="181"/>
      <c r="L1" s="183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83" t="e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#REF!</v>
      </c>
      <c r="N1" s="183" t="e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#REF!</v>
      </c>
      <c r="O1" s="183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83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83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83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83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83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83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83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83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83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83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83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83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83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83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83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83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83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83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83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83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83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83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83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83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83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83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83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83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83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83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83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83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83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83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83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83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83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83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83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83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83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83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83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83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83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83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33" customFormat="1" ht="23.4" x14ac:dyDescent="0.3">
      <c r="F2" s="32"/>
      <c r="H2" s="32" t="s">
        <v>48</v>
      </c>
      <c r="I2" s="32"/>
      <c r="J2" s="32"/>
      <c r="K2" s="32"/>
      <c r="L2" s="32"/>
      <c r="M2" s="32"/>
      <c r="N2" s="32"/>
      <c r="O2" s="32"/>
      <c r="P2" s="76"/>
      <c r="Q2" s="77" t="s">
        <v>47</v>
      </c>
      <c r="W2" s="77" t="s">
        <v>47</v>
      </c>
      <c r="AC2" s="77" t="s">
        <v>47</v>
      </c>
      <c r="AI2" s="77" t="s">
        <v>47</v>
      </c>
      <c r="AO2" s="77" t="s">
        <v>47</v>
      </c>
      <c r="AU2" s="77" t="s">
        <v>47</v>
      </c>
      <c r="BA2" s="77" t="s">
        <v>47</v>
      </c>
      <c r="BG2" s="77" t="s">
        <v>47</v>
      </c>
    </row>
    <row r="6" spans="1:61" x14ac:dyDescent="0.2">
      <c r="B6" s="28" t="s">
        <v>122</v>
      </c>
    </row>
    <row r="7" spans="1:61" x14ac:dyDescent="0.2">
      <c r="B7" s="28" t="s">
        <v>123</v>
      </c>
    </row>
    <row r="8" spans="1:61" x14ac:dyDescent="0.2">
      <c r="B8" s="192">
        <v>1</v>
      </c>
    </row>
    <row r="9" spans="1:61" x14ac:dyDescent="0.2">
      <c r="B9" s="28" t="s">
        <v>119</v>
      </c>
    </row>
    <row r="10" spans="1:61" x14ac:dyDescent="0.2">
      <c r="B10" s="28" t="s">
        <v>120</v>
      </c>
    </row>
    <row r="11" spans="1:61" x14ac:dyDescent="0.2">
      <c r="B11" s="28" t="s">
        <v>121</v>
      </c>
    </row>
    <row r="12" spans="1:61" x14ac:dyDescent="0.2">
      <c r="B12" s="192">
        <v>1</v>
      </c>
    </row>
    <row r="13" spans="1:61" ht="81.75" customHeight="1" x14ac:dyDescent="0.2">
      <c r="A13" s="78"/>
      <c r="E13" s="37"/>
      <c r="F13" s="78"/>
      <c r="G13" s="78"/>
      <c r="H13" s="163"/>
      <c r="J13" s="79" t="s">
        <v>39</v>
      </c>
      <c r="K13" s="66"/>
      <c r="L13" s="80" t="str">
        <f>IF(Eventograma_e_Quantitativos!N15&lt;&gt;"",Eventograma_e_Quantitativos!N15,"")</f>
        <v>LINHA TUNAS - TRECHO II, SECÇÃO I</v>
      </c>
      <c r="M13" s="80" t="str">
        <f>IF(Eventograma_e_Quantitativos!O15&lt;&gt;"",Eventograma_e_Quantitativos!O15,"")</f>
        <v>LINHA TUNAS - TRECHO II, SECÇÃO II</v>
      </c>
      <c r="N13" s="80" t="str">
        <f>IF(Eventograma_e_Quantitativos!P15&lt;&gt;"",Eventograma_e_Quantitativos!P15,"")</f>
        <v>LINHA TUNAS - TRECHO II, SECÇÃO III</v>
      </c>
      <c r="O13" s="80" t="str">
        <f>IF(Eventograma_e_Quantitativos!Q15&lt;&gt;"",Eventograma_e_Quantitativos!Q15,"")</f>
        <v/>
      </c>
      <c r="P13" s="80" t="str">
        <f>IF(Eventograma_e_Quantitativos!R15&lt;&gt;"",Eventograma_e_Quantitativos!R15,"")</f>
        <v/>
      </c>
      <c r="Q13" s="80" t="str">
        <f>IF(Eventograma_e_Quantitativos!S15&lt;&gt;"",Eventograma_e_Quantitativos!S15,"")</f>
        <v/>
      </c>
      <c r="R13" s="80" t="str">
        <f>IF(Eventograma_e_Quantitativos!T15&lt;&gt;"",Eventograma_e_Quantitativos!T15,"")</f>
        <v/>
      </c>
      <c r="S13" s="80" t="str">
        <f>IF(Eventograma_e_Quantitativos!U15&lt;&gt;"",Eventograma_e_Quantitativos!U15,"")</f>
        <v/>
      </c>
      <c r="T13" s="80" t="str">
        <f>IF(Eventograma_e_Quantitativos!V15&lt;&gt;"",Eventograma_e_Quantitativos!V15,"")</f>
        <v/>
      </c>
      <c r="U13" s="80" t="str">
        <f>IF(Eventograma_e_Quantitativos!W15&lt;&gt;"",Eventograma_e_Quantitativos!W15,"")</f>
        <v/>
      </c>
      <c r="V13" s="80" t="str">
        <f>IF(Eventograma_e_Quantitativos!X15&lt;&gt;"",Eventograma_e_Quantitativos!X15,"")</f>
        <v/>
      </c>
      <c r="W13" s="80" t="str">
        <f>IF(Eventograma_e_Quantitativos!Y15&lt;&gt;"",Eventograma_e_Quantitativos!Y15,"")</f>
        <v/>
      </c>
      <c r="X13" s="80" t="str">
        <f>IF(Eventograma_e_Quantitativos!Z15&lt;&gt;"",Eventograma_e_Quantitativos!Z15,"")</f>
        <v/>
      </c>
      <c r="Y13" s="80" t="str">
        <f>IF(Eventograma_e_Quantitativos!AA15&lt;&gt;"",Eventograma_e_Quantitativos!AA15,"")</f>
        <v/>
      </c>
      <c r="Z13" s="80" t="str">
        <f>IF(Eventograma_e_Quantitativos!AB15&lt;&gt;"",Eventograma_e_Quantitativos!AB15,"")</f>
        <v/>
      </c>
      <c r="AA13" s="80" t="str">
        <f>IF(Eventograma_e_Quantitativos!AC15&lt;&gt;"",Eventograma_e_Quantitativos!AC15,"")</f>
        <v/>
      </c>
      <c r="AB13" s="80" t="str">
        <f>IF(Eventograma_e_Quantitativos!AD15&lt;&gt;"",Eventograma_e_Quantitativos!AD15,"")</f>
        <v/>
      </c>
      <c r="AC13" s="80" t="str">
        <f>IF(Eventograma_e_Quantitativos!AE15&lt;&gt;"",Eventograma_e_Quantitativos!AE15,"")</f>
        <v/>
      </c>
      <c r="AD13" s="80" t="str">
        <f>IF(Eventograma_e_Quantitativos!AF15&lt;&gt;"",Eventograma_e_Quantitativos!AF15,"")</f>
        <v/>
      </c>
      <c r="AE13" s="80" t="str">
        <f>IF(Eventograma_e_Quantitativos!AG15&lt;&gt;"",Eventograma_e_Quantitativos!AG15,"")</f>
        <v/>
      </c>
      <c r="AF13" s="80" t="str">
        <f>IF(Eventograma_e_Quantitativos!AH15&lt;&gt;"",Eventograma_e_Quantitativos!AH15,"")</f>
        <v/>
      </c>
      <c r="AG13" s="80" t="str">
        <f>IF(Eventograma_e_Quantitativos!AI15&lt;&gt;"",Eventograma_e_Quantitativos!AI15,"")</f>
        <v/>
      </c>
      <c r="AH13" s="80" t="str">
        <f>IF(Eventograma_e_Quantitativos!AJ15&lt;&gt;"",Eventograma_e_Quantitativos!AJ15,"")</f>
        <v/>
      </c>
      <c r="AI13" s="80" t="str">
        <f>IF(Eventograma_e_Quantitativos!AK15&lt;&gt;"",Eventograma_e_Quantitativos!AK15,"")</f>
        <v/>
      </c>
      <c r="AJ13" s="80" t="str">
        <f>IF(Eventograma_e_Quantitativos!AL15&lt;&gt;"",Eventograma_e_Quantitativos!AL15,"")</f>
        <v/>
      </c>
      <c r="AK13" s="80" t="str">
        <f>IF(Eventograma_e_Quantitativos!AM15&lt;&gt;"",Eventograma_e_Quantitativos!AM15,"")</f>
        <v/>
      </c>
      <c r="AL13" s="80" t="str">
        <f>IF(Eventograma_e_Quantitativos!AN15&lt;&gt;"",Eventograma_e_Quantitativos!AN15,"")</f>
        <v/>
      </c>
      <c r="AM13" s="80" t="str">
        <f>IF(Eventograma_e_Quantitativos!AO15&lt;&gt;"",Eventograma_e_Quantitativos!AO15,"")</f>
        <v/>
      </c>
      <c r="AN13" s="80" t="str">
        <f>IF(Eventograma_e_Quantitativos!AP15&lt;&gt;"",Eventograma_e_Quantitativos!AP15,"")</f>
        <v/>
      </c>
      <c r="AO13" s="80" t="str">
        <f>IF(Eventograma_e_Quantitativos!AQ15&lt;&gt;"",Eventograma_e_Quantitativos!AQ15,"")</f>
        <v/>
      </c>
      <c r="AP13" s="80" t="str">
        <f>IF(Eventograma_e_Quantitativos!AR15&lt;&gt;"",Eventograma_e_Quantitativos!AR15,"")</f>
        <v/>
      </c>
      <c r="AQ13" s="80" t="str">
        <f>IF(Eventograma_e_Quantitativos!AS15&lt;&gt;"",Eventograma_e_Quantitativos!AS15,"")</f>
        <v/>
      </c>
      <c r="AR13" s="80" t="str">
        <f>IF(Eventograma_e_Quantitativos!AT15&lt;&gt;"",Eventograma_e_Quantitativos!AT15,"")</f>
        <v/>
      </c>
      <c r="AS13" s="80" t="str">
        <f>IF(Eventograma_e_Quantitativos!AU15&lt;&gt;"",Eventograma_e_Quantitativos!AU15,"")</f>
        <v/>
      </c>
      <c r="AT13" s="80" t="str">
        <f>IF(Eventograma_e_Quantitativos!AV15&lt;&gt;"",Eventograma_e_Quantitativos!AV15,"")</f>
        <v/>
      </c>
      <c r="AU13" s="80" t="str">
        <f>IF(Eventograma_e_Quantitativos!AW15&lt;&gt;"",Eventograma_e_Quantitativos!AW15,"")</f>
        <v/>
      </c>
      <c r="AV13" s="80" t="str">
        <f>IF(Eventograma_e_Quantitativos!AX15&lt;&gt;"",Eventograma_e_Quantitativos!AX15,"")</f>
        <v/>
      </c>
      <c r="AW13" s="80" t="str">
        <f>IF(Eventograma_e_Quantitativos!AY15&lt;&gt;"",Eventograma_e_Quantitativos!AY15,"")</f>
        <v/>
      </c>
      <c r="AX13" s="80" t="str">
        <f>IF(Eventograma_e_Quantitativos!AZ15&lt;&gt;"",Eventograma_e_Quantitativos!AZ15,"")</f>
        <v/>
      </c>
      <c r="AY13" s="80" t="str">
        <f>IF(Eventograma_e_Quantitativos!BA15&lt;&gt;"",Eventograma_e_Quantitativos!BA15,"")</f>
        <v/>
      </c>
      <c r="AZ13" s="80" t="str">
        <f>IF(Eventograma_e_Quantitativos!BB15&lt;&gt;"",Eventograma_e_Quantitativos!BB15,"")</f>
        <v/>
      </c>
      <c r="BA13" s="80" t="str">
        <f>IF(Eventograma_e_Quantitativos!BC15&lt;&gt;"",Eventograma_e_Quantitativos!BC15,"")</f>
        <v/>
      </c>
      <c r="BB13" s="80" t="str">
        <f>IF(Eventograma_e_Quantitativos!BD15&lt;&gt;"",Eventograma_e_Quantitativos!BD15,"")</f>
        <v/>
      </c>
      <c r="BC13" s="80" t="str">
        <f>IF(Eventograma_e_Quantitativos!BE15&lt;&gt;"",Eventograma_e_Quantitativos!BE15,"")</f>
        <v/>
      </c>
      <c r="BD13" s="80" t="str">
        <f>IF(Eventograma_e_Quantitativos!BF15&lt;&gt;"",Eventograma_e_Quantitativos!BF15,"")</f>
        <v/>
      </c>
      <c r="BE13" s="80" t="str">
        <f>IF(Eventograma_e_Quantitativos!BG15&lt;&gt;"",Eventograma_e_Quantitativos!BG15,"")</f>
        <v/>
      </c>
      <c r="BF13" s="80" t="str">
        <f>IF(Eventograma_e_Quantitativos!BH15&lt;&gt;"",Eventograma_e_Quantitativos!BH15,"")</f>
        <v/>
      </c>
      <c r="BG13" s="80" t="str">
        <f>IF(Eventograma_e_Quantitativos!BI15&lt;&gt;"",Eventograma_e_Quantitativos!BI15,"")</f>
        <v/>
      </c>
      <c r="BH13" s="80" t="str">
        <f>IF(Eventograma_e_Quantitativos!BJ15&lt;&gt;"",Eventograma_e_Quantitativos!BJ15,"")</f>
        <v/>
      </c>
      <c r="BI13" s="80" t="str">
        <f>IF(Eventograma_e_Quantitativos!BK15&lt;&gt;"",Eventograma_e_Quantitativos!BK15,"")</f>
        <v/>
      </c>
    </row>
    <row r="14" spans="1:61" x14ac:dyDescent="0.2">
      <c r="E14" s="26" t="str">
        <f ca="1">"Valor "&amp;CHOOSE(Detalhamento.OpçãoServiços,"de Investimento","Executado","A Executar")&amp;": R$ "&amp;TEXT(SUMIF(OFFSET(Detalhamento,0,6),"Evento",OFFSET(Detalhamento,0,9)),"#.#0,00")</f>
        <v>Valor de Investimento: R$ 308.547,60</v>
      </c>
      <c r="J14" s="66" t="s">
        <v>23</v>
      </c>
      <c r="K14" s="66"/>
      <c r="L14" s="182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377690.58380652388</v>
      </c>
      <c r="M14" s="182">
        <f t="shared" ca="1" si="0"/>
        <v>375466.78380652395</v>
      </c>
      <c r="N14" s="182">
        <f t="shared" ca="1" si="0"/>
        <v>248771.65238695216</v>
      </c>
      <c r="O14" s="182">
        <f t="shared" ca="1" si="0"/>
        <v>0</v>
      </c>
      <c r="P14" s="182">
        <f t="shared" ca="1" si="0"/>
        <v>0</v>
      </c>
      <c r="Q14" s="182">
        <f t="shared" ca="1" si="0"/>
        <v>0</v>
      </c>
      <c r="R14" s="182">
        <f t="shared" ca="1" si="0"/>
        <v>0</v>
      </c>
      <c r="S14" s="182">
        <f t="shared" ca="1" si="0"/>
        <v>0</v>
      </c>
      <c r="T14" s="182">
        <f t="shared" ca="1" si="0"/>
        <v>0</v>
      </c>
      <c r="U14" s="182">
        <f t="shared" ca="1" si="0"/>
        <v>0</v>
      </c>
      <c r="V14" s="182">
        <f t="shared" ca="1" si="0"/>
        <v>0</v>
      </c>
      <c r="W14" s="182">
        <f t="shared" ca="1" si="0"/>
        <v>0</v>
      </c>
      <c r="X14" s="182">
        <f t="shared" ca="1" si="0"/>
        <v>0</v>
      </c>
      <c r="Y14" s="182">
        <f t="shared" ca="1" si="0"/>
        <v>0</v>
      </c>
      <c r="Z14" s="182">
        <f t="shared" ca="1" si="0"/>
        <v>0</v>
      </c>
      <c r="AA14" s="182">
        <f t="shared" ca="1" si="0"/>
        <v>0</v>
      </c>
      <c r="AB14" s="182">
        <f t="shared" ca="1" si="0"/>
        <v>0</v>
      </c>
      <c r="AC14" s="182">
        <f t="shared" ca="1" si="0"/>
        <v>0</v>
      </c>
      <c r="AD14" s="182">
        <f t="shared" ca="1" si="0"/>
        <v>0</v>
      </c>
      <c r="AE14" s="182">
        <f t="shared" ca="1" si="0"/>
        <v>0</v>
      </c>
      <c r="AF14" s="182">
        <f t="shared" ca="1" si="0"/>
        <v>0</v>
      </c>
      <c r="AG14" s="182">
        <f t="shared" ca="1" si="0"/>
        <v>0</v>
      </c>
      <c r="AH14" s="182">
        <f t="shared" ca="1" si="0"/>
        <v>0</v>
      </c>
      <c r="AI14" s="182">
        <f t="shared" ca="1" si="0"/>
        <v>0</v>
      </c>
      <c r="AJ14" s="182">
        <f t="shared" ca="1" si="0"/>
        <v>0</v>
      </c>
      <c r="AK14" s="182">
        <f t="shared" ca="1" si="0"/>
        <v>0</v>
      </c>
      <c r="AL14" s="182">
        <f t="shared" ca="1" si="0"/>
        <v>0</v>
      </c>
      <c r="AM14" s="182">
        <f t="shared" ca="1" si="0"/>
        <v>0</v>
      </c>
      <c r="AN14" s="182">
        <f t="shared" ca="1" si="0"/>
        <v>0</v>
      </c>
      <c r="AO14" s="182">
        <f t="shared" ca="1" si="0"/>
        <v>0</v>
      </c>
      <c r="AP14" s="182">
        <f t="shared" ca="1" si="0"/>
        <v>0</v>
      </c>
      <c r="AQ14" s="182">
        <f t="shared" ca="1" si="0"/>
        <v>0</v>
      </c>
      <c r="AR14" s="182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82">
        <f t="shared" ca="1" si="1"/>
        <v>0</v>
      </c>
      <c r="AT14" s="182">
        <f t="shared" ca="1" si="1"/>
        <v>0</v>
      </c>
      <c r="AU14" s="182">
        <f t="shared" ca="1" si="1"/>
        <v>0</v>
      </c>
      <c r="AV14" s="182">
        <f t="shared" ca="1" si="1"/>
        <v>0</v>
      </c>
      <c r="AW14" s="182">
        <f t="shared" ca="1" si="1"/>
        <v>0</v>
      </c>
      <c r="AX14" s="182">
        <f t="shared" ca="1" si="1"/>
        <v>0</v>
      </c>
      <c r="AY14" s="182">
        <f t="shared" ca="1" si="1"/>
        <v>0</v>
      </c>
      <c r="AZ14" s="182">
        <f t="shared" ca="1" si="1"/>
        <v>0</v>
      </c>
      <c r="BA14" s="182">
        <f t="shared" ca="1" si="1"/>
        <v>0</v>
      </c>
      <c r="BB14" s="182">
        <f t="shared" ca="1" si="1"/>
        <v>0</v>
      </c>
      <c r="BC14" s="182">
        <f t="shared" ca="1" si="1"/>
        <v>0</v>
      </c>
      <c r="BD14" s="182">
        <f t="shared" ca="1" si="1"/>
        <v>0</v>
      </c>
      <c r="BE14" s="182">
        <f t="shared" ca="1" si="1"/>
        <v>0</v>
      </c>
      <c r="BF14" s="182">
        <f t="shared" ca="1" si="1"/>
        <v>0</v>
      </c>
      <c r="BG14" s="182">
        <f t="shared" ca="1" si="1"/>
        <v>0</v>
      </c>
      <c r="BH14" s="182">
        <f t="shared" ca="1" si="1"/>
        <v>0</v>
      </c>
      <c r="BI14" s="182">
        <f t="shared" ca="1" si="1"/>
        <v>0</v>
      </c>
    </row>
    <row r="15" spans="1:61" s="47" customFormat="1" x14ac:dyDescent="0.2">
      <c r="E15" s="81" t="s">
        <v>2</v>
      </c>
      <c r="F15" s="82" t="s">
        <v>6</v>
      </c>
      <c r="G15" s="82" t="s">
        <v>5</v>
      </c>
      <c r="H15" s="81" t="s">
        <v>97</v>
      </c>
      <c r="I15" s="82" t="s">
        <v>3</v>
      </c>
      <c r="J15" s="82" t="s">
        <v>4</v>
      </c>
      <c r="K15" s="66"/>
      <c r="L15" s="82">
        <v>1</v>
      </c>
      <c r="M15" s="82">
        <v>2</v>
      </c>
      <c r="N15" s="82">
        <v>3</v>
      </c>
      <c r="O15" s="82">
        <v>4</v>
      </c>
      <c r="P15" s="82">
        <v>5</v>
      </c>
      <c r="Q15" s="82">
        <v>6</v>
      </c>
      <c r="R15" s="82">
        <v>7</v>
      </c>
      <c r="S15" s="82">
        <v>8</v>
      </c>
      <c r="T15" s="82">
        <v>9</v>
      </c>
      <c r="U15" s="82">
        <v>10</v>
      </c>
      <c r="V15" s="82">
        <v>11</v>
      </c>
      <c r="W15" s="82">
        <v>12</v>
      </c>
      <c r="X15" s="82">
        <v>13</v>
      </c>
      <c r="Y15" s="82">
        <v>14</v>
      </c>
      <c r="Z15" s="82">
        <v>15</v>
      </c>
      <c r="AA15" s="82">
        <v>16</v>
      </c>
      <c r="AB15" s="82">
        <v>17</v>
      </c>
      <c r="AC15" s="82">
        <v>18</v>
      </c>
      <c r="AD15" s="82">
        <v>19</v>
      </c>
      <c r="AE15" s="82">
        <v>20</v>
      </c>
      <c r="AF15" s="82">
        <v>21</v>
      </c>
      <c r="AG15" s="82">
        <v>22</v>
      </c>
      <c r="AH15" s="82">
        <v>23</v>
      </c>
      <c r="AI15" s="82">
        <v>24</v>
      </c>
      <c r="AJ15" s="82">
        <v>25</v>
      </c>
      <c r="AK15" s="82">
        <v>26</v>
      </c>
      <c r="AL15" s="82">
        <v>27</v>
      </c>
      <c r="AM15" s="82">
        <v>28</v>
      </c>
      <c r="AN15" s="82">
        <v>29</v>
      </c>
      <c r="AO15" s="82">
        <v>30</v>
      </c>
      <c r="AP15" s="82">
        <v>31</v>
      </c>
      <c r="AQ15" s="82">
        <v>32</v>
      </c>
      <c r="AR15" s="82">
        <v>33</v>
      </c>
      <c r="AS15" s="82">
        <v>34</v>
      </c>
      <c r="AT15" s="82">
        <v>35</v>
      </c>
      <c r="AU15" s="82">
        <v>36</v>
      </c>
      <c r="AV15" s="82">
        <v>37</v>
      </c>
      <c r="AW15" s="82">
        <v>38</v>
      </c>
      <c r="AX15" s="82">
        <v>39</v>
      </c>
      <c r="AY15" s="82">
        <v>40</v>
      </c>
      <c r="AZ15" s="82">
        <v>41</v>
      </c>
      <c r="BA15" s="82">
        <v>42</v>
      </c>
      <c r="BB15" s="82">
        <v>43</v>
      </c>
      <c r="BC15" s="82">
        <v>44</v>
      </c>
      <c r="BD15" s="82">
        <v>45</v>
      </c>
      <c r="BE15" s="82">
        <v>46</v>
      </c>
      <c r="BF15" s="82">
        <v>47</v>
      </c>
      <c r="BG15" s="82">
        <v>48</v>
      </c>
      <c r="BH15" s="82">
        <v>49</v>
      </c>
      <c r="BI15" s="82">
        <v>50</v>
      </c>
    </row>
    <row r="16" spans="1:61" s="158" customFormat="1" ht="7.5" customHeight="1" x14ac:dyDescent="0.2">
      <c r="B16" s="158">
        <v>2</v>
      </c>
      <c r="E16" s="159">
        <v>10</v>
      </c>
      <c r="F16" s="160"/>
      <c r="G16" s="160">
        <v>3</v>
      </c>
      <c r="H16" s="159">
        <v>4</v>
      </c>
      <c r="I16" s="160">
        <v>5</v>
      </c>
      <c r="J16" s="161">
        <v>8</v>
      </c>
      <c r="K16" s="161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</row>
    <row r="17" spans="1:61" hidden="1" x14ac:dyDescent="0.2">
      <c r="A17" s="196">
        <v>1</v>
      </c>
      <c r="B17" s="28" t="str">
        <f t="shared" ref="B17:B49" ca="1" si="2">OFFSET(LIorçamento,$A17-1,B$16,1,1)</f>
        <v>Nível</v>
      </c>
      <c r="E17" s="193" t="str">
        <f t="shared" ref="E17:E49" ca="1" si="3">OFFSET(LIorçamento,$A17-1,E$16,1,1)</f>
        <v/>
      </c>
      <c r="F17" s="194">
        <f t="shared" ref="F17:F49" ca="1" si="4">CHOOSE($B$8,IF(OR(Nível="Serviço",Nível="Evento"),E17*10^4+IF(Nível&lt;&gt;"Evento",A17,0),0),IF(Nível&lt;&gt;"Evento",A17,0))</f>
        <v>0</v>
      </c>
      <c r="G17" s="194" t="str">
        <f t="shared" ref="G17:H36" ca="1" si="5">OFFSET(LIorçamento,$A17-1,G$16,1,1)</f>
        <v>1.</v>
      </c>
      <c r="H17" s="224" t="str">
        <f t="shared" ca="1" si="5"/>
        <v>LINHA TUNAS TRECHO I</v>
      </c>
      <c r="I17" s="48" t="str">
        <f t="shared" ref="I17:I49" ca="1" si="6">IF(OR(Nível="Serviço",Nível="evento"),OFFSET(LIorçamento,$A17-1,I$16,1,1),"")</f>
        <v/>
      </c>
      <c r="J17" s="183" t="str">
        <f t="shared" ref="J17:J49" ca="1" si="7">IF(OR(Nível="Serviço",Nível="evento"),SUM(L17:BI17),"")</f>
        <v/>
      </c>
      <c r="K17" s="83"/>
      <c r="L17" s="183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83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83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83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83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83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83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83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83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83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83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83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83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83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83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83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83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83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83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83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83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83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83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83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83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83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83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83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83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83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83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83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83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83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83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83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83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83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83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83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83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83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83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83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83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83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83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83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83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83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idden="1" x14ac:dyDescent="0.2">
      <c r="A18" s="196">
        <v>2</v>
      </c>
      <c r="B18" s="28" t="str">
        <f t="shared" ca="1" si="2"/>
        <v>Nível</v>
      </c>
      <c r="E18" s="193" t="str">
        <f t="shared" ca="1" si="3"/>
        <v/>
      </c>
      <c r="F18" s="194">
        <f t="shared" ca="1" si="4"/>
        <v>0</v>
      </c>
      <c r="G18" s="194" t="str">
        <f t="shared" ca="1" si="5"/>
        <v>1.1.</v>
      </c>
      <c r="H18" s="224" t="str">
        <f t="shared" ca="1" si="5"/>
        <v>SERVIÇOS INICIAIS</v>
      </c>
      <c r="I18" s="48" t="str">
        <f t="shared" ca="1" si="6"/>
        <v/>
      </c>
      <c r="J18" s="183" t="str">
        <f t="shared" ca="1" si="7"/>
        <v/>
      </c>
      <c r="K18" s="83"/>
      <c r="L18" s="183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83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83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83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83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83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83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83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83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83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83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83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83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83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83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83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83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83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83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83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83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83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83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83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83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83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83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83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83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83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83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83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83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83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83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83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83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83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83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83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83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83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83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83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83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83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83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83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83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83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idden="1" x14ac:dyDescent="0.2">
      <c r="A19" s="196">
        <v>3</v>
      </c>
      <c r="B19" s="28" t="str">
        <f t="shared" ca="1" si="2"/>
        <v>Serviço</v>
      </c>
      <c r="E19" s="193">
        <f t="shared" ca="1" si="3"/>
        <v>2</v>
      </c>
      <c r="F19" s="194">
        <f t="shared" ca="1" si="4"/>
        <v>20003</v>
      </c>
      <c r="G19" s="194" t="str">
        <f t="shared" ca="1" si="5"/>
        <v>1.1.1.</v>
      </c>
      <c r="H19" s="224" t="str">
        <f t="shared" ca="1" si="5"/>
        <v>MOBILIZAÇÃO</v>
      </c>
      <c r="I19" s="48" t="str">
        <f t="shared" ca="1" si="6"/>
        <v>Unidade</v>
      </c>
      <c r="J19" s="183">
        <f t="shared" ca="1" si="7"/>
        <v>1</v>
      </c>
      <c r="K19" s="83"/>
      <c r="L19" s="183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0.35</v>
      </c>
      <c r="M19" s="183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0.35</v>
      </c>
      <c r="N19" s="183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0.3</v>
      </c>
      <c r="O19" s="183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83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83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83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83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83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83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83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83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83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83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83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83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83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83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83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83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83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83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83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83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83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83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83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83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83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83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83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83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83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83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83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83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83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83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83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83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83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83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83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83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83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83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83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83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83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83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idden="1" x14ac:dyDescent="0.2">
      <c r="A20" s="196">
        <v>4</v>
      </c>
      <c r="B20" s="28" t="str">
        <f t="shared" ca="1" si="2"/>
        <v>Serviço</v>
      </c>
      <c r="E20" s="193">
        <f t="shared" ca="1" si="3"/>
        <v>1</v>
      </c>
      <c r="F20" s="194">
        <f t="shared" ca="1" si="4"/>
        <v>10004</v>
      </c>
      <c r="G20" s="194" t="str">
        <f t="shared" ca="1" si="5"/>
        <v>1.1.2.</v>
      </c>
      <c r="H20" s="224" t="str">
        <f t="shared" ca="1" si="5"/>
        <v>ADMINISTRAÇÃO LOCAL DA OBRA</v>
      </c>
      <c r="I20" s="48" t="str">
        <f t="shared" ca="1" si="6"/>
        <v>UNI</v>
      </c>
      <c r="J20" s="183">
        <f t="shared" ca="1" si="7"/>
        <v>1</v>
      </c>
      <c r="K20" s="83"/>
      <c r="L20" s="183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0.35</v>
      </c>
      <c r="M20" s="183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0.35</v>
      </c>
      <c r="N20" s="183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0.3</v>
      </c>
      <c r="O20" s="183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83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83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83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83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83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83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83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83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83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83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83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83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83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83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83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83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83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83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83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83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83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83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83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83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83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83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83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83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83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83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83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83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83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83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83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83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83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83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83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83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83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83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83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83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83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83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idden="1" x14ac:dyDescent="0.2">
      <c r="A21" s="196">
        <v>5</v>
      </c>
      <c r="B21" s="28" t="str">
        <f t="shared" ca="1" si="2"/>
        <v>Serviço</v>
      </c>
      <c r="E21" s="193">
        <f t="shared" ca="1" si="3"/>
        <v>3</v>
      </c>
      <c r="F21" s="194">
        <f t="shared" ca="1" si="4"/>
        <v>30005</v>
      </c>
      <c r="G21" s="194" t="str">
        <f t="shared" ca="1" si="5"/>
        <v>1.1.3.</v>
      </c>
      <c r="H21" s="224" t="str">
        <f t="shared" ca="1" si="5"/>
        <v>PLACA DE OBRA EM CHAPA DE AÇO GALVANIZADO</v>
      </c>
      <c r="I21" s="48" t="str">
        <f t="shared" ca="1" si="6"/>
        <v>m2</v>
      </c>
      <c r="J21" s="183">
        <f t="shared" ca="1" si="7"/>
        <v>4.5</v>
      </c>
      <c r="K21" s="83"/>
      <c r="L21" s="183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4.5</v>
      </c>
      <c r="M21" s="183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83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83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83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83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83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83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83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83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83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83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83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83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83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83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83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83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83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83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83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83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83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83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83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83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83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83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83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83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83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83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83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83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83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83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83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83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83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83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83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83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83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83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83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83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83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83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83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83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idden="1" x14ac:dyDescent="0.2">
      <c r="A22" s="196">
        <v>6</v>
      </c>
      <c r="B22" s="28" t="str">
        <f t="shared" ca="1" si="2"/>
        <v>Nível</v>
      </c>
      <c r="E22" s="193" t="str">
        <f t="shared" ca="1" si="3"/>
        <v/>
      </c>
      <c r="F22" s="194">
        <f t="shared" ca="1" si="4"/>
        <v>0</v>
      </c>
      <c r="G22" s="194" t="str">
        <f t="shared" ca="1" si="5"/>
        <v>1.2.</v>
      </c>
      <c r="H22" s="224" t="str">
        <f t="shared" ca="1" si="5"/>
        <v>PAVIMENTAÇÃO EM CBUQ - TRECHO I</v>
      </c>
      <c r="I22" s="48" t="str">
        <f t="shared" ca="1" si="6"/>
        <v/>
      </c>
      <c r="J22" s="183" t="str">
        <f t="shared" ca="1" si="7"/>
        <v/>
      </c>
      <c r="K22" s="83"/>
      <c r="L22" s="183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83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83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83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83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83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83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83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83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83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83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83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83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83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83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83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83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83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83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83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83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83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83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83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83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83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83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83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83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83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83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83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83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83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83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83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83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83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83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83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83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83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83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83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83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83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83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83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83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83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20.399999999999999" hidden="1" x14ac:dyDescent="0.2">
      <c r="A23" s="196">
        <v>7</v>
      </c>
      <c r="B23" s="28" t="str">
        <f t="shared" ca="1" si="2"/>
        <v>Serviço</v>
      </c>
      <c r="E23" s="193">
        <f t="shared" ca="1" si="3"/>
        <v>4</v>
      </c>
      <c r="F23" s="194">
        <f t="shared" ca="1" si="4"/>
        <v>40007</v>
      </c>
      <c r="G23" s="194" t="str">
        <f t="shared" ca="1" si="5"/>
        <v>1.2.1.</v>
      </c>
      <c r="H23" s="224" t="str">
        <f t="shared" ca="1" si="5"/>
        <v>REGULARIZAÇÃO E COMPACTAÇÃO DE SUBLEITO DE SOLO  PREDOMINANTEMENTE ARGILOSO. AF_11/2019</v>
      </c>
      <c r="I23" s="48" t="str">
        <f t="shared" ca="1" si="6"/>
        <v>M2</v>
      </c>
      <c r="J23" s="183">
        <f t="shared" ca="1" si="7"/>
        <v>6440</v>
      </c>
      <c r="K23" s="83"/>
      <c r="L23" s="183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2450</v>
      </c>
      <c r="M23" s="183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2450</v>
      </c>
      <c r="N23" s="183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1540</v>
      </c>
      <c r="O23" s="183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83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83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83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83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83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83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83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83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83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83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83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83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83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83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83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83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83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83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83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83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83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83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83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83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83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83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83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83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83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83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83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83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83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83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83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83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83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83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83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83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83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83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83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83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83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83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30.6" hidden="1" x14ac:dyDescent="0.2">
      <c r="A24" s="196">
        <v>8</v>
      </c>
      <c r="B24" s="28" t="str">
        <f t="shared" ca="1" si="2"/>
        <v>Serviço</v>
      </c>
      <c r="E24" s="193">
        <f t="shared" ca="1" si="3"/>
        <v>5</v>
      </c>
      <c r="F24" s="194">
        <f t="shared" ca="1" si="4"/>
        <v>50008</v>
      </c>
      <c r="G24" s="194" t="str">
        <f t="shared" ca="1" si="5"/>
        <v>1.2.2.</v>
      </c>
      <c r="H24" s="224" t="str">
        <f t="shared" ca="1" si="5"/>
        <v>EXECUÇÃO E COMPACTAÇÃO DE BASE E OU SUB BASE PARA PAVIMENTAÇÃO DE MACADAME SECO - EXCLUSIVE CARGA E TRANSPORTE. AF_11/2019</v>
      </c>
      <c r="I24" s="48" t="str">
        <f t="shared" ca="1" si="6"/>
        <v>M3</v>
      </c>
      <c r="J24" s="183">
        <f t="shared" ca="1" si="7"/>
        <v>956.8</v>
      </c>
      <c r="K24" s="83"/>
      <c r="L24" s="183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364</v>
      </c>
      <c r="M24" s="183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364</v>
      </c>
      <c r="N24" s="183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228.8</v>
      </c>
      <c r="O24" s="183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83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83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83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83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83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83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83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83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83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83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83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83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83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83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83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83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83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83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83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83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83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83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83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83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83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83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83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83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83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83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83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83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83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83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83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83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83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83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83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83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83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83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83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83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83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83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.6" hidden="1" x14ac:dyDescent="0.2">
      <c r="A25" s="196">
        <v>9</v>
      </c>
      <c r="B25" s="28" t="str">
        <f t="shared" ca="1" si="2"/>
        <v>Serviço</v>
      </c>
      <c r="E25" s="193">
        <f t="shared" ca="1" si="3"/>
        <v>5</v>
      </c>
      <c r="F25" s="194">
        <f t="shared" ca="1" si="4"/>
        <v>50009</v>
      </c>
      <c r="G25" s="194" t="str">
        <f t="shared" ca="1" si="5"/>
        <v>1.2.3.</v>
      </c>
      <c r="H25" s="224" t="str">
        <f t="shared" ca="1" si="5"/>
        <v>TRANSPORTE COM CAMINHÃO BASCULANTE DE 10 M³, EM VIA URBANA PAVIMENTADA, DMT ATÉ 30 KM (UNIDADE: M3XKM). AF_07/2020</v>
      </c>
      <c r="I25" s="48" t="str">
        <f t="shared" ca="1" si="6"/>
        <v>M3XKM</v>
      </c>
      <c r="J25" s="183">
        <f t="shared" ca="1" si="7"/>
        <v>28704</v>
      </c>
      <c r="K25" s="83"/>
      <c r="L25" s="183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10920</v>
      </c>
      <c r="M25" s="183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10920</v>
      </c>
      <c r="N25" s="183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6864</v>
      </c>
      <c r="O25" s="183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83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83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83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83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83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83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83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83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83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83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83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83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83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83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83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83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83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83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83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83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83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83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83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83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83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83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83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83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83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83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83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83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83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83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83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83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83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83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83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83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83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83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83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83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83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83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30.6" hidden="1" x14ac:dyDescent="0.2">
      <c r="A26" s="196">
        <v>10</v>
      </c>
      <c r="B26" s="28" t="str">
        <f t="shared" ca="1" si="2"/>
        <v>Serviço</v>
      </c>
      <c r="E26" s="193">
        <f t="shared" ca="1" si="3"/>
        <v>5</v>
      </c>
      <c r="F26" s="195">
        <f t="shared" ca="1" si="4"/>
        <v>50010</v>
      </c>
      <c r="G26" s="194" t="str">
        <f t="shared" ca="1" si="5"/>
        <v>1.2.4.</v>
      </c>
      <c r="H26" s="224" t="str">
        <f t="shared" ca="1" si="5"/>
        <v>TRANSPORTE COM CAMINHÃO BASCULANTE DE 10 M³, EM VIA URBANA PAVIMENTADA, ADICIONAL PARA DMT EXCEDENTE A 30 KM (UNIDADE: M3XKM). AF_07/2020</v>
      </c>
      <c r="I26" s="48" t="str">
        <f t="shared" ca="1" si="6"/>
        <v>M3XKM</v>
      </c>
      <c r="J26" s="183">
        <f t="shared" ca="1" si="7"/>
        <v>11184.99</v>
      </c>
      <c r="K26" s="83"/>
      <c r="L26" s="183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4255.16</v>
      </c>
      <c r="M26" s="183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4255.16</v>
      </c>
      <c r="N26" s="183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2674.67</v>
      </c>
      <c r="O26" s="183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83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83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83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83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83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83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83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83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83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83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83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83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83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83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83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83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83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83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83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83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83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83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83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83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83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83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83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83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83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83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83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83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83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83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83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83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83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83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83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83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83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83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83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83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83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83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30.6" hidden="1" x14ac:dyDescent="0.2">
      <c r="A27" s="196">
        <v>11</v>
      </c>
      <c r="B27" s="28" t="str">
        <f t="shared" ca="1" si="2"/>
        <v>Serviço</v>
      </c>
      <c r="E27" s="193">
        <f t="shared" ca="1" si="3"/>
        <v>6</v>
      </c>
      <c r="F27" s="194">
        <f t="shared" ca="1" si="4"/>
        <v>60011</v>
      </c>
      <c r="G27" s="194" t="str">
        <f t="shared" ca="1" si="5"/>
        <v>1.2.5.</v>
      </c>
      <c r="H27" s="224" t="str">
        <f t="shared" ca="1" si="5"/>
        <v>EXECUÇÃO E COMPACTAÇÃO DE BASE E OU SUB BASE PARA PAVIMENTAÇÃO DE BRITA GRADUADA SIMPLES - EXCLUSIVE CARGA E TRANSPORTE. AF_11/2019</v>
      </c>
      <c r="I27" s="48" t="str">
        <f t="shared" ca="1" si="6"/>
        <v>M3</v>
      </c>
      <c r="J27" s="183">
        <f t="shared" ca="1" si="7"/>
        <v>717.6</v>
      </c>
      <c r="K27" s="83"/>
      <c r="L27" s="183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273</v>
      </c>
      <c r="M27" s="183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273</v>
      </c>
      <c r="N27" s="183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171.6</v>
      </c>
      <c r="O27" s="183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83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83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83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83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83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83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83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83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83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83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83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83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83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83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83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83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83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83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83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83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83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83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83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83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83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83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83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83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83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83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83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83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83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83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83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83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83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83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83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83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83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83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83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83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83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83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30.6" hidden="1" x14ac:dyDescent="0.2">
      <c r="A28" s="196">
        <v>12</v>
      </c>
      <c r="B28" s="28" t="str">
        <f t="shared" ca="1" si="2"/>
        <v>Serviço</v>
      </c>
      <c r="E28" s="193">
        <f t="shared" ca="1" si="3"/>
        <v>6</v>
      </c>
      <c r="F28" s="194">
        <f t="shared" ca="1" si="4"/>
        <v>60012</v>
      </c>
      <c r="G28" s="194" t="str">
        <f t="shared" ca="1" si="5"/>
        <v>1.2.6.</v>
      </c>
      <c r="H28" s="224" t="str">
        <f t="shared" ca="1" si="5"/>
        <v>TRANSPORTE COM CAMINHÃO BASCULANTE DE 10 M³, EM VIA URBANA PAVIMENTADA, DMT ATÉ 30 KM (UNIDADE: M3XKM). AF_07/2020</v>
      </c>
      <c r="I28" s="48" t="str">
        <f t="shared" ca="1" si="6"/>
        <v>M3XKM</v>
      </c>
      <c r="J28" s="183">
        <f t="shared" ca="1" si="7"/>
        <v>21528</v>
      </c>
      <c r="K28" s="83"/>
      <c r="L28" s="183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8190</v>
      </c>
      <c r="M28" s="183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8190</v>
      </c>
      <c r="N28" s="183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5148</v>
      </c>
      <c r="O28" s="183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83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83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83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83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83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83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83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83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83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83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83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83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83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83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83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83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83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83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83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83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83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83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83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83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83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83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83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83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83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83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83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83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83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83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83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83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83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83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83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83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83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83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83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83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83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83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30.6" hidden="1" x14ac:dyDescent="0.2">
      <c r="A29" s="196">
        <v>13</v>
      </c>
      <c r="B29" s="28" t="str">
        <f t="shared" ca="1" si="2"/>
        <v>Serviço</v>
      </c>
      <c r="E29" s="193">
        <f t="shared" ca="1" si="3"/>
        <v>6</v>
      </c>
      <c r="F29" s="194">
        <f t="shared" ca="1" si="4"/>
        <v>60013</v>
      </c>
      <c r="G29" s="194" t="str">
        <f t="shared" ca="1" si="5"/>
        <v>1.2.7.</v>
      </c>
      <c r="H29" s="224" t="str">
        <f t="shared" ca="1" si="5"/>
        <v>TRANSPORTE COM CAMINHÃO BASCULANTE DE 10 M³, EM VIA URBANA PAVIMENTADA, ADICIONAL PARA DMT EXCEDENTE A 30 KM (UNIDADE: M3XKM). AF_07/2020</v>
      </c>
      <c r="I29" s="48" t="str">
        <f t="shared" ca="1" si="6"/>
        <v>M3XKM</v>
      </c>
      <c r="J29" s="183">
        <f t="shared" ca="1" si="7"/>
        <v>8388.74</v>
      </c>
      <c r="K29" s="83"/>
      <c r="L29" s="183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3191.37</v>
      </c>
      <c r="M29" s="183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3191.37</v>
      </c>
      <c r="N29" s="183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2006</v>
      </c>
      <c r="O29" s="183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83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83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83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83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83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83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83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83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83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83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83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83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83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83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83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83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83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83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83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83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83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83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83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83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83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83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83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83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83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83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83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83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83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83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83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83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83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83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83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83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83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83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83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83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83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83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.399999999999999" hidden="1" x14ac:dyDescent="0.2">
      <c r="A30" s="196">
        <v>14</v>
      </c>
      <c r="B30" s="28" t="str">
        <f t="shared" ca="1" si="2"/>
        <v>Serviço</v>
      </c>
      <c r="E30" s="193">
        <f t="shared" ca="1" si="3"/>
        <v>8</v>
      </c>
      <c r="F30" s="194">
        <f t="shared" ca="1" si="4"/>
        <v>80014</v>
      </c>
      <c r="G30" s="194" t="str">
        <f t="shared" ca="1" si="5"/>
        <v>1.2.8.</v>
      </c>
      <c r="H30" s="224" t="str">
        <f t="shared" ca="1" si="5"/>
        <v>AQUISIÇÃO DE ASFALTO DILUIDO CM 30 ( COLETADO CAIXA NA ANP ACRESCIDOS DE ICMS / RS )</v>
      </c>
      <c r="I30" s="48" t="str">
        <f t="shared" ca="1" si="6"/>
        <v>M2</v>
      </c>
      <c r="J30" s="183">
        <f t="shared" ca="1" si="7"/>
        <v>5980</v>
      </c>
      <c r="K30" s="83"/>
      <c r="L30" s="183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2275</v>
      </c>
      <c r="M30" s="183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2275</v>
      </c>
      <c r="N30" s="183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1430</v>
      </c>
      <c r="O30" s="183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83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83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83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83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83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83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83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83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83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83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83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83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83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83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83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83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83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83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83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83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83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83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83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83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83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83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83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83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83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83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83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83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83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83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83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83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83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83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83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83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83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83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83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83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83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83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idden="1" x14ac:dyDescent="0.2">
      <c r="A31" s="196">
        <v>15</v>
      </c>
      <c r="B31" s="28" t="str">
        <f t="shared" ca="1" si="2"/>
        <v>Serviço</v>
      </c>
      <c r="E31" s="193">
        <f t="shared" ca="1" si="3"/>
        <v>8</v>
      </c>
      <c r="F31" s="194">
        <f t="shared" ca="1" si="4"/>
        <v>80015</v>
      </c>
      <c r="G31" s="194" t="str">
        <f t="shared" ca="1" si="5"/>
        <v>1.2.9.</v>
      </c>
      <c r="H31" s="224" t="str">
        <f t="shared" ca="1" si="5"/>
        <v>PINTURA DE IMPRIMAÇÃO COM ASFALTO DILUIDO CM 30</v>
      </c>
      <c r="I31" s="48" t="str">
        <f t="shared" ca="1" si="6"/>
        <v>M2</v>
      </c>
      <c r="J31" s="183">
        <f t="shared" ca="1" si="7"/>
        <v>5980</v>
      </c>
      <c r="K31" s="83"/>
      <c r="L31" s="183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2275</v>
      </c>
      <c r="M31" s="183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2275</v>
      </c>
      <c r="N31" s="183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1430</v>
      </c>
      <c r="O31" s="183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83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83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83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83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83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83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83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83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83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83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83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83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83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83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83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83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83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83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83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83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83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83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83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83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83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83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83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83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83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83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83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83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83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83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83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83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83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83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83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83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83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83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83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83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83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83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30.6" hidden="1" x14ac:dyDescent="0.2">
      <c r="A32" s="196">
        <v>16</v>
      </c>
      <c r="B32" s="28" t="str">
        <f t="shared" ca="1" si="2"/>
        <v>Serviço</v>
      </c>
      <c r="E32" s="193">
        <f t="shared" ca="1" si="3"/>
        <v>9</v>
      </c>
      <c r="F32" s="194">
        <f t="shared" ca="1" si="4"/>
        <v>90016</v>
      </c>
      <c r="G32" s="194" t="str">
        <f t="shared" ca="1" si="5"/>
        <v>1.2.10.</v>
      </c>
      <c r="H32" s="224" t="str">
        <f t="shared" ca="1" si="5"/>
        <v>AQUISIÇÃO DE CIMENTO ASFLTICO CATIONICA RR-1C PARA USO EM PAVIMENTAÇÃO ASFALTICA  ( COLETADO CAIXA NA ANP ACRESCIDO DE ICMS / RS)</v>
      </c>
      <c r="I32" s="48" t="str">
        <f t="shared" ca="1" si="6"/>
        <v>M2</v>
      </c>
      <c r="J32" s="183">
        <f t="shared" ca="1" si="7"/>
        <v>5520</v>
      </c>
      <c r="K32" s="83"/>
      <c r="L32" s="183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2100</v>
      </c>
      <c r="M32" s="183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2100</v>
      </c>
      <c r="N32" s="183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1320</v>
      </c>
      <c r="O32" s="183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83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83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83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83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83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83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83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83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83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83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83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83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83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83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83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83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83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83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83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83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83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83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83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83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83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83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83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83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83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83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83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83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83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83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83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83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83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83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83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83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83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83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83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83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83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83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.399999999999999" hidden="1" x14ac:dyDescent="0.2">
      <c r="A33" s="196">
        <v>17</v>
      </c>
      <c r="B33" s="28" t="str">
        <f t="shared" ca="1" si="2"/>
        <v>Serviço</v>
      </c>
      <c r="E33" s="193">
        <f t="shared" ca="1" si="3"/>
        <v>9</v>
      </c>
      <c r="F33" s="194">
        <f t="shared" ca="1" si="4"/>
        <v>90017</v>
      </c>
      <c r="G33" s="194" t="str">
        <f t="shared" ca="1" si="5"/>
        <v>1.2.11.</v>
      </c>
      <c r="H33" s="224" t="str">
        <f t="shared" ca="1" si="5"/>
        <v>PINTURA DE LIGAÇÃO COM EMULSÃO RR-1C (EXCETO EMULSÃO RR-IC)</v>
      </c>
      <c r="I33" s="48" t="str">
        <f t="shared" ca="1" si="6"/>
        <v>M2</v>
      </c>
      <c r="J33" s="183">
        <f t="shared" ca="1" si="7"/>
        <v>5520</v>
      </c>
      <c r="K33" s="83"/>
      <c r="L33" s="183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2100</v>
      </c>
      <c r="M33" s="183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2100</v>
      </c>
      <c r="N33" s="183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1320</v>
      </c>
      <c r="O33" s="183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83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83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83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83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83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83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83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83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83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83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83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83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83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83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83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83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83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83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83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83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83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83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83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83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83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83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83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83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83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83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83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83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83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83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83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83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83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83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83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83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83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83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83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83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83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83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30.6" hidden="1" x14ac:dyDescent="0.2">
      <c r="A34" s="196">
        <v>18</v>
      </c>
      <c r="B34" s="28" t="str">
        <f t="shared" ca="1" si="2"/>
        <v>Serviço</v>
      </c>
      <c r="E34" s="193">
        <f t="shared" ca="1" si="3"/>
        <v>9</v>
      </c>
      <c r="F34" s="194">
        <f t="shared" ca="1" si="4"/>
        <v>90018</v>
      </c>
      <c r="G34" s="194" t="str">
        <f t="shared" ca="1" si="5"/>
        <v>1.2.12.</v>
      </c>
      <c r="H34" s="224" t="str">
        <f t="shared" ca="1" si="5"/>
        <v>AQUISIÇÃO DE CIMENTO ASFLTICO DE PETROLEO A GRANEL ( CAP) 50/70 ( COLETADO CAIXA NA ANP ACRESCIDO DE ICMS/RS ), PARA CAMADA DE ROLAMENTO.</v>
      </c>
      <c r="I34" s="48" t="str">
        <f t="shared" ca="1" si="6"/>
        <v>M3</v>
      </c>
      <c r="J34" s="183">
        <f t="shared" ca="1" si="7"/>
        <v>220.8</v>
      </c>
      <c r="K34" s="83"/>
      <c r="L34" s="183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84</v>
      </c>
      <c r="M34" s="183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84</v>
      </c>
      <c r="N34" s="183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52.8</v>
      </c>
      <c r="O34" s="183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83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83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83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83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83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83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83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83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83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83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83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83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83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83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83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83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83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83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83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83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83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83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83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83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83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83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83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83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83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83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83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83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83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83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83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83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83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83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83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83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83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83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83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83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83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83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.6" hidden="1" x14ac:dyDescent="0.2">
      <c r="A35" s="196">
        <v>19</v>
      </c>
      <c r="B35" s="28" t="str">
        <f t="shared" ca="1" si="2"/>
        <v>Serviço</v>
      </c>
      <c r="E35" s="193">
        <f t="shared" ca="1" si="3"/>
        <v>9</v>
      </c>
      <c r="F35" s="194">
        <f t="shared" ca="1" si="4"/>
        <v>90019</v>
      </c>
      <c r="G35" s="194" t="str">
        <f t="shared" ca="1" si="5"/>
        <v>1.2.13.</v>
      </c>
      <c r="H35" s="224" t="str">
        <f t="shared" ca="1" si="5"/>
        <v>TRANSPORTE COM CAMINHÃO TANQUE DE TRANSPORTE DE MATERIAL ASFÁLTICO DE 30000 L, EM VIA URBANA PAVIMENTADA, DMT ATÉ 30KM (UNIDADE: TXKM). AF_07/2020</v>
      </c>
      <c r="I35" s="48" t="str">
        <f t="shared" ca="1" si="6"/>
        <v>TXKM</v>
      </c>
      <c r="J35" s="183">
        <f t="shared" ca="1" si="7"/>
        <v>953.86</v>
      </c>
      <c r="K35" s="83"/>
      <c r="L35" s="183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362.88</v>
      </c>
      <c r="M35" s="183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362.88</v>
      </c>
      <c r="N35" s="183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228.1</v>
      </c>
      <c r="O35" s="183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83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83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83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83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83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83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83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83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83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83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83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83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83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83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83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83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83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83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83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83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83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83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83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83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83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83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83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83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83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83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83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83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83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83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83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83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83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83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83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83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83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83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83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83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83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83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40.799999999999997" hidden="1" x14ac:dyDescent="0.2">
      <c r="A36" s="196">
        <v>20</v>
      </c>
      <c r="B36" s="28" t="str">
        <f t="shared" ca="1" si="2"/>
        <v>Serviço</v>
      </c>
      <c r="E36" s="193">
        <f t="shared" ca="1" si="3"/>
        <v>9</v>
      </c>
      <c r="F36" s="195">
        <f t="shared" ca="1" si="4"/>
        <v>90020</v>
      </c>
      <c r="G36" s="194" t="str">
        <f t="shared" ca="1" si="5"/>
        <v>1.2.14.</v>
      </c>
      <c r="H36" s="224" t="str">
        <f t="shared" ca="1" si="5"/>
        <v>TRANSPORTE COM CAMINHÃO TANQUE DE TRANSPORTE DE MATERIAL ASFÁLTICO DE 30000 L, EM VIA URBANA PAVIMENTADA, ADICIONAL PARA DMT EXCEDENTE A 30 KM (UNIDADE: TXKM). AF_07/2020</v>
      </c>
      <c r="I36" s="48" t="str">
        <f t="shared" ca="1" si="6"/>
        <v>TXKM</v>
      </c>
      <c r="J36" s="183">
        <f t="shared" ca="1" si="7"/>
        <v>8584.7000000000007</v>
      </c>
      <c r="K36" s="83"/>
      <c r="L36" s="183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3265.92</v>
      </c>
      <c r="M36" s="183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3265.92</v>
      </c>
      <c r="N36" s="183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2052.86</v>
      </c>
      <c r="O36" s="183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83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83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83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83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83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83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83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83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83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83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83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83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83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83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83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83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83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83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83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83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83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83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83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83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83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83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83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83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83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83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83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83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83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83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83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83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83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83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83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83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83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83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83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83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83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83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30.6" hidden="1" x14ac:dyDescent="0.2">
      <c r="A37" s="196">
        <v>21</v>
      </c>
      <c r="B37" s="28" t="str">
        <f t="shared" ca="1" si="2"/>
        <v>Serviço</v>
      </c>
      <c r="E37" s="193">
        <f t="shared" ca="1" si="3"/>
        <v>9</v>
      </c>
      <c r="F37" s="194">
        <f t="shared" ca="1" si="4"/>
        <v>90021</v>
      </c>
      <c r="G37" s="194" t="str">
        <f t="shared" ref="G37:H49" ca="1" si="8">OFFSET(LIorçamento,$A37-1,G$16,1,1)</f>
        <v>1.2.15.</v>
      </c>
      <c r="H37" s="224" t="str">
        <f t="shared" ca="1" si="8"/>
        <v>CONSTRUÇÃO DE PAVIMENTO COM APLICAÇÃO DE CONCRETO BETUMINOSO USINADO A QUENTE ( CBUQ), CAMADA DE ROLAMENTO, EXCLUSIVE TRANSPORTE.</v>
      </c>
      <c r="I37" s="48" t="str">
        <f t="shared" ca="1" si="6"/>
        <v>M3</v>
      </c>
      <c r="J37" s="183">
        <f t="shared" ca="1" si="7"/>
        <v>220.8</v>
      </c>
      <c r="K37" s="83"/>
      <c r="L37" s="183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84</v>
      </c>
      <c r="M37" s="183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84</v>
      </c>
      <c r="N37" s="183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52.8</v>
      </c>
      <c r="O37" s="183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83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83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83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83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83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83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83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83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83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83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83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83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83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83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83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83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83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83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83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83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83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83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83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83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83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83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83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83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83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83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83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83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83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83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83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83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83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83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83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83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83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83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83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83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83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83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30.6" hidden="1" x14ac:dyDescent="0.2">
      <c r="A38" s="196">
        <v>22</v>
      </c>
      <c r="B38" s="28" t="str">
        <f t="shared" ca="1" si="2"/>
        <v>Serviço</v>
      </c>
      <c r="E38" s="193">
        <f t="shared" ca="1" si="3"/>
        <v>9</v>
      </c>
      <c r="F38" s="194">
        <f t="shared" ca="1" si="4"/>
        <v>90022</v>
      </c>
      <c r="G38" s="194" t="str">
        <f t="shared" ca="1" si="8"/>
        <v>1.2.16.</v>
      </c>
      <c r="H38" s="224" t="str">
        <f t="shared" ca="1" si="8"/>
        <v>TRANSPORTE COM CAMINHÃO BASCULANTE DE 10 M³, EM VIA URBANA PAVIMENTADA, DMT ATÉ 30 KM (UNIDADE: M3XKM). AF_07/2020</v>
      </c>
      <c r="I38" s="48" t="str">
        <f t="shared" ca="1" si="6"/>
        <v>M3XKM</v>
      </c>
      <c r="J38" s="183">
        <f t="shared" ca="1" si="7"/>
        <v>6624</v>
      </c>
      <c r="K38" s="83"/>
      <c r="L38" s="183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2520</v>
      </c>
      <c r="M38" s="183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2520</v>
      </c>
      <c r="N38" s="183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1584</v>
      </c>
      <c r="O38" s="183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83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83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83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83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83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83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83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83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83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83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83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83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83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83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83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83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83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83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83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83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83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83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83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83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83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83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83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83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83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83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83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83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83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83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83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83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83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83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83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83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83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83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83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83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83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83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30.6" hidden="1" x14ac:dyDescent="0.2">
      <c r="A39" s="196">
        <v>23</v>
      </c>
      <c r="B39" s="28" t="str">
        <f t="shared" ca="1" si="2"/>
        <v>Serviço</v>
      </c>
      <c r="E39" s="193">
        <f t="shared" ca="1" si="3"/>
        <v>9</v>
      </c>
      <c r="F39" s="194">
        <f t="shared" ca="1" si="4"/>
        <v>90023</v>
      </c>
      <c r="G39" s="194" t="str">
        <f t="shared" ca="1" si="8"/>
        <v>1.2.17.</v>
      </c>
      <c r="H39" s="224" t="str">
        <f t="shared" ca="1" si="8"/>
        <v>TRANSPORTE COM CAMINHÃO BASCULANTE DE 10 M³, EM VIA URBANA PAVIMENTADA, ADICIONAL PARA DMT EXCEDENTE A 30 KM (UNIDADE: M3XKM). AF_07/2020</v>
      </c>
      <c r="I39" s="48" t="str">
        <f t="shared" ca="1" si="6"/>
        <v>M3XKM</v>
      </c>
      <c r="J39" s="183">
        <f t="shared" ca="1" si="7"/>
        <v>2581.15</v>
      </c>
      <c r="K39" s="83"/>
      <c r="L39" s="183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981.96</v>
      </c>
      <c r="M39" s="183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981.96</v>
      </c>
      <c r="N39" s="183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617.23</v>
      </c>
      <c r="O39" s="183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83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83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83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83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83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83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83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83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83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83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83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83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83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83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83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83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83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83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83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83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83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83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83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83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83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83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83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83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83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83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83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83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83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83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83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83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83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83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83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83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83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83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83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83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83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83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20.399999999999999" hidden="1" x14ac:dyDescent="0.2">
      <c r="A40" s="196">
        <v>24</v>
      </c>
      <c r="B40" s="28" t="str">
        <f t="shared" ca="1" si="2"/>
        <v>Nível</v>
      </c>
      <c r="E40" s="193" t="str">
        <f t="shared" ca="1" si="3"/>
        <v/>
      </c>
      <c r="F40" s="194">
        <f t="shared" ca="1" si="4"/>
        <v>0</v>
      </c>
      <c r="G40" s="194" t="str">
        <f t="shared" ca="1" si="8"/>
        <v>1.3.</v>
      </c>
      <c r="H40" s="224" t="str">
        <f t="shared" ca="1" si="8"/>
        <v>DRENO TRANSVERSAL EM DOIS PONTOS DO TRECHO COM PEDRA RACHÃO</v>
      </c>
      <c r="I40" s="48" t="str">
        <f t="shared" ca="1" si="6"/>
        <v/>
      </c>
      <c r="J40" s="183" t="str">
        <f t="shared" ca="1" si="7"/>
        <v/>
      </c>
      <c r="K40" s="83"/>
      <c r="L40" s="183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83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83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83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83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83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83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83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83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83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83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83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83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83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83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83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83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83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83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83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83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83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83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83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83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83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83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83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83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83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83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83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83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83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83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83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83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83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83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83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83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83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83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83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83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83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83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83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83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83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.399999999999999" hidden="1" x14ac:dyDescent="0.2">
      <c r="A41" s="196">
        <v>25</v>
      </c>
      <c r="B41" s="28" t="str">
        <f t="shared" ca="1" si="2"/>
        <v>Serviço</v>
      </c>
      <c r="E41" s="193">
        <f t="shared" ca="1" si="3"/>
        <v>7</v>
      </c>
      <c r="F41" s="194">
        <f t="shared" ca="1" si="4"/>
        <v>70025</v>
      </c>
      <c r="G41" s="194" t="str">
        <f t="shared" ca="1" si="8"/>
        <v>1.3.1.</v>
      </c>
      <c r="H41" s="224" t="str">
        <f t="shared" ca="1" si="8"/>
        <v>ESCAVAÇÃO EM MATERIALDE 3ª CATEGORIA, COM ESCAVADEIRA E ROMPEDOR</v>
      </c>
      <c r="I41" s="48" t="str">
        <f t="shared" ca="1" si="6"/>
        <v>M³</v>
      </c>
      <c r="J41" s="183">
        <f t="shared" ca="1" si="7"/>
        <v>30</v>
      </c>
      <c r="K41" s="83"/>
      <c r="L41" s="183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0</v>
      </c>
      <c r="M41" s="183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83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30</v>
      </c>
      <c r="O41" s="183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83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83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83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83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83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83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83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83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83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83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83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83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83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83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83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83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83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83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83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83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83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83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83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83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83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83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83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83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83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83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83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83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83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83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83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83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83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83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83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83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83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83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83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83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83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83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.6" hidden="1" x14ac:dyDescent="0.2">
      <c r="A42" s="196">
        <v>26</v>
      </c>
      <c r="B42" s="28" t="str">
        <f t="shared" ca="1" si="2"/>
        <v>Serviço</v>
      </c>
      <c r="E42" s="193">
        <f t="shared" ca="1" si="3"/>
        <v>7</v>
      </c>
      <c r="F42" s="194">
        <f t="shared" ca="1" si="4"/>
        <v>70026</v>
      </c>
      <c r="G42" s="194" t="str">
        <f t="shared" ca="1" si="8"/>
        <v>1.3.2</v>
      </c>
      <c r="H42" s="224" t="str">
        <f t="shared" ca="1" si="8"/>
        <v>EXECUÇÃO E COMPACTAÇÃO DE BASE E OU SUB BASE PARA PAVIMENTAÇÃO DE PEDRA RACHÃO - EXCLUSIVE CARGA E TRANSPORTE. AF _11/2019</v>
      </c>
      <c r="I42" s="48" t="str">
        <f t="shared" ca="1" si="6"/>
        <v>M³</v>
      </c>
      <c r="J42" s="183">
        <f t="shared" ca="1" si="7"/>
        <v>30</v>
      </c>
      <c r="K42" s="83"/>
      <c r="L42" s="183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0</v>
      </c>
      <c r="M42" s="183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83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30</v>
      </c>
      <c r="O42" s="183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83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83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83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83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83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83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83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83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83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83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83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83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83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83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83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83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83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83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83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83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83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83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83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83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83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83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83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83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83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83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83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83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83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83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83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83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83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83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83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83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83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83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83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83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83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83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30.6" hidden="1" x14ac:dyDescent="0.2">
      <c r="A43" s="196">
        <v>27</v>
      </c>
      <c r="B43" s="28" t="str">
        <f t="shared" ca="1" si="2"/>
        <v>Serviço</v>
      </c>
      <c r="E43" s="193">
        <f t="shared" ca="1" si="3"/>
        <v>7</v>
      </c>
      <c r="F43" s="194">
        <f t="shared" ca="1" si="4"/>
        <v>70027</v>
      </c>
      <c r="G43" s="194" t="str">
        <f t="shared" ca="1" si="8"/>
        <v>1.3.3</v>
      </c>
      <c r="H43" s="224" t="str">
        <f t="shared" ca="1" si="8"/>
        <v>TRANSPORTE COM CAMINHÃO BASCULANTE DE 10 M³, EM VIA URBANA PAVIMENTADA, DMT ATÉ 30 KM (UNIDADE: M3XKM). AF_07/2020</v>
      </c>
      <c r="I43" s="48" t="str">
        <f t="shared" ca="1" si="6"/>
        <v>M3XKM</v>
      </c>
      <c r="J43" s="183">
        <f t="shared" ca="1" si="7"/>
        <v>900</v>
      </c>
      <c r="K43" s="83"/>
      <c r="L43" s="183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83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83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900</v>
      </c>
      <c r="O43" s="183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83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83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83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83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83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83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83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83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83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83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83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83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83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83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83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83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83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83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83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83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83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83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83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83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83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83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83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83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83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83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83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83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83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83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83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83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83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83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83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83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83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83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83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83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83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83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30.6" hidden="1" x14ac:dyDescent="0.2">
      <c r="A44" s="196">
        <v>28</v>
      </c>
      <c r="B44" s="28" t="str">
        <f t="shared" ca="1" si="2"/>
        <v>Serviço</v>
      </c>
      <c r="E44" s="193">
        <f t="shared" ca="1" si="3"/>
        <v>7</v>
      </c>
      <c r="F44" s="194">
        <f t="shared" ca="1" si="4"/>
        <v>70028</v>
      </c>
      <c r="G44" s="194" t="str">
        <f t="shared" ca="1" si="8"/>
        <v>1.3.4</v>
      </c>
      <c r="H44" s="224" t="str">
        <f t="shared" ca="1" si="8"/>
        <v>TRANSPORTE COM CAMINHÃO BASCULANTE DE 10 M³, EM VIA URBANA PAVIMENTADA, ADICIONAL PARA DMT EXCEDENTE A 30 KM (UNIDADE: M3XKM). AF_07/2020</v>
      </c>
      <c r="I44" s="48" t="str">
        <f t="shared" ca="1" si="6"/>
        <v>M3XKM</v>
      </c>
      <c r="J44" s="183">
        <f t="shared" ca="1" si="7"/>
        <v>350.7</v>
      </c>
      <c r="K44" s="83"/>
      <c r="L44" s="183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0</v>
      </c>
      <c r="M44" s="183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83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350.7</v>
      </c>
      <c r="O44" s="183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83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83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83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83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83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83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83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83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83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83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83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83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83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83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83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83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83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83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83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83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83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83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83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83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83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83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83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83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83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83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83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83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83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83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83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83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83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83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83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83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83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83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83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83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83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83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hidden="1" x14ac:dyDescent="0.2">
      <c r="A45" s="196">
        <v>29</v>
      </c>
      <c r="B45" s="28" t="str">
        <f t="shared" ca="1" si="2"/>
        <v>Nível</v>
      </c>
      <c r="E45" s="193" t="str">
        <f t="shared" ca="1" si="3"/>
        <v/>
      </c>
      <c r="F45" s="194">
        <f t="shared" ca="1" si="4"/>
        <v>0</v>
      </c>
      <c r="G45" s="194" t="str">
        <f t="shared" ca="1" si="8"/>
        <v>1.4.</v>
      </c>
      <c r="H45" s="224" t="str">
        <f t="shared" ca="1" si="8"/>
        <v>SINALIZAÇÃO VERTICAL E HORIZONTAL</v>
      </c>
      <c r="I45" s="48" t="str">
        <f t="shared" ca="1" si="6"/>
        <v/>
      </c>
      <c r="J45" s="183" t="str">
        <f t="shared" ca="1" si="7"/>
        <v/>
      </c>
      <c r="K45" s="83"/>
      <c r="L45" s="183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0</v>
      </c>
      <c r="M45" s="183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83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83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83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83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83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83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83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83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83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83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83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83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83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83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83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83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83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83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83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83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83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83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83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83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83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83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83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83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83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83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83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83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83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83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83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83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83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83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83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83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83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83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83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83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83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83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83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83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40.799999999999997" hidden="1" x14ac:dyDescent="0.2">
      <c r="A46" s="196">
        <v>30</v>
      </c>
      <c r="B46" s="28" t="str">
        <f t="shared" ca="1" si="2"/>
        <v>Serviço</v>
      </c>
      <c r="E46" s="193">
        <f t="shared" ca="1" si="3"/>
        <v>11</v>
      </c>
      <c r="F46" s="194">
        <f t="shared" ca="1" si="4"/>
        <v>110030</v>
      </c>
      <c r="G46" s="194" t="str">
        <f t="shared" ca="1" si="8"/>
        <v>1.4.1.</v>
      </c>
      <c r="H46" s="224" t="str">
        <f t="shared" ca="1" si="8"/>
        <v>PINTURA DE EIXO VIÁRIO SOBRE ASFALTO COM TINTA RETRORREFLETIVA A BASE DE RESINA ACRÍLICA COM MICROESFERAS DE VIDRO, APLICAÇÃO MECÂNICA COM DEMARCADORA AUTOPROPELIDA. AF_05/2021</v>
      </c>
      <c r="I46" s="48" t="str">
        <f t="shared" ca="1" si="6"/>
        <v>M</v>
      </c>
      <c r="J46" s="183">
        <f t="shared" ca="1" si="7"/>
        <v>2760</v>
      </c>
      <c r="K46" s="83"/>
      <c r="L46" s="183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1050</v>
      </c>
      <c r="M46" s="183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1050</v>
      </c>
      <c r="N46" s="183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660</v>
      </c>
      <c r="O46" s="183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83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83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83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83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83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83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83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83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83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83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83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83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83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83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83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83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83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83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83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83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83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83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83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83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83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83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83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83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83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83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83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83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83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83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83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83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83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83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83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83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83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83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83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83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83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83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.399999999999999" hidden="1" x14ac:dyDescent="0.2">
      <c r="A47" s="196">
        <v>31</v>
      </c>
      <c r="B47" s="28" t="str">
        <f t="shared" ca="1" si="2"/>
        <v>Serviço</v>
      </c>
      <c r="E47" s="193">
        <f t="shared" ca="1" si="3"/>
        <v>10</v>
      </c>
      <c r="F47" s="194">
        <f t="shared" ca="1" si="4"/>
        <v>100031</v>
      </c>
      <c r="G47" s="194" t="str">
        <f t="shared" ca="1" si="8"/>
        <v>1.4.2.</v>
      </c>
      <c r="H47" s="224" t="str">
        <f t="shared" ca="1" si="8"/>
        <v>FORNECIMENTO E INSTALAÇÃO DE PLACA DE SINALIZAÇÃO REFLETIVA</v>
      </c>
      <c r="I47" s="48" t="str">
        <f t="shared" ca="1" si="6"/>
        <v>UNIDADE</v>
      </c>
      <c r="J47" s="183">
        <f t="shared" ca="1" si="7"/>
        <v>4</v>
      </c>
      <c r="K47" s="83"/>
      <c r="L47" s="183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</v>
      </c>
      <c r="M47" s="183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2</v>
      </c>
      <c r="N47" s="183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1</v>
      </c>
      <c r="O47" s="183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83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83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83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83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83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83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83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83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83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83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83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83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83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83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83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83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83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83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83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83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83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83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83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83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83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83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83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83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83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83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83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83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83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83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83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83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83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83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83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83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83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83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83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83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83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83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idden="1" x14ac:dyDescent="0.2">
      <c r="A48" s="196">
        <v>32</v>
      </c>
      <c r="B48" s="28" t="str">
        <f t="shared" ca="1" si="2"/>
        <v>Nível</v>
      </c>
      <c r="E48" s="193" t="str">
        <f t="shared" ca="1" si="3"/>
        <v/>
      </c>
      <c r="F48" s="194">
        <f t="shared" ca="1" si="4"/>
        <v>0</v>
      </c>
      <c r="G48" s="194" t="str">
        <f t="shared" ca="1" si="8"/>
        <v>1.5.</v>
      </c>
      <c r="H48" s="224" t="str">
        <f t="shared" ca="1" si="8"/>
        <v>SERVIÇOS FINAIS</v>
      </c>
      <c r="I48" s="48" t="str">
        <f t="shared" ca="1" si="6"/>
        <v/>
      </c>
      <c r="J48" s="183" t="str">
        <f t="shared" ca="1" si="7"/>
        <v/>
      </c>
      <c r="K48" s="83"/>
      <c r="L48" s="183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0</v>
      </c>
      <c r="M48" s="183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83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83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83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83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83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83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83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83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83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83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83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83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83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83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83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83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83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83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83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83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83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83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83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83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83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83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83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83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83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83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83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83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83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83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83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83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83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83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83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83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83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83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83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83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83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83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83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83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idden="1" x14ac:dyDescent="0.2">
      <c r="A49" s="196">
        <v>33</v>
      </c>
      <c r="B49" s="28" t="str">
        <f t="shared" ca="1" si="2"/>
        <v>Serviço</v>
      </c>
      <c r="E49" s="193">
        <f t="shared" ca="1" si="3"/>
        <v>12</v>
      </c>
      <c r="F49" s="194">
        <f t="shared" ca="1" si="4"/>
        <v>120033</v>
      </c>
      <c r="G49" s="194" t="str">
        <f t="shared" ca="1" si="8"/>
        <v>1.5.1.</v>
      </c>
      <c r="H49" s="224" t="str">
        <f t="shared" ca="1" si="8"/>
        <v>DESMOBILIZAÇÃO</v>
      </c>
      <c r="I49" s="48" t="str">
        <f t="shared" ca="1" si="6"/>
        <v>UNIDADE</v>
      </c>
      <c r="J49" s="183">
        <f t="shared" ca="1" si="7"/>
        <v>1</v>
      </c>
      <c r="K49" s="83"/>
      <c r="L49" s="183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0.35</v>
      </c>
      <c r="M49" s="183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0.35</v>
      </c>
      <c r="N49" s="183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0.3</v>
      </c>
      <c r="O49" s="183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83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83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83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83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83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83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83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83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83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83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83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83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83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83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83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83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83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83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83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83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83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83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83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83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83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83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83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83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83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83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83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83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83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83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83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83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83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83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83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83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83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83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83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83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83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83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x14ac:dyDescent="0.2">
      <c r="A50" s="196">
        <v>34</v>
      </c>
      <c r="B50" s="28" t="str">
        <f ca="1">OFFSET(LIorçamento,$A50-1,B$16,1,1)</f>
        <v>Evento</v>
      </c>
      <c r="E50" s="193">
        <f ca="1">OFFSET(LIorçamento,$A50-1,E$16,1,1)</f>
        <v>1</v>
      </c>
      <c r="F50" s="194">
        <f ca="1">CHOOSE($B$8,IF(OR(Nível="Serviço",Nível="Evento"),E50*10^4+IF(Nível&lt;&gt;"Evento",A50,0),0),IF(Nível&lt;&gt;"Evento",A50,0))</f>
        <v>10000</v>
      </c>
      <c r="G50" s="194" t="str">
        <f t="shared" ref="G50:H54" ca="1" si="9">OFFSET(LIorçamento,$A50-1,G$16,1,1)</f>
        <v>Evento</v>
      </c>
      <c r="H50" s="224" t="str">
        <f t="shared" ca="1" si="9"/>
        <v>Administração Local</v>
      </c>
      <c r="I50" s="48" t="str">
        <f ca="1">IF(OR(Nível="Serviço",Nível="evento"),OFFSET(LIorçamento,$A50-1,I$16,1,1),"")</f>
        <v>R$</v>
      </c>
      <c r="J50" s="183">
        <f ca="1">IF(OR(Nível="Serviço",Nível="evento"),SUM(L50:BI50),"")</f>
        <v>19506.82</v>
      </c>
      <c r="K50" s="83"/>
      <c r="L50" s="183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6827.3869999999997</v>
      </c>
      <c r="M50" s="183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6827.3869999999997</v>
      </c>
      <c r="N50" s="183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5852.0459999999994</v>
      </c>
      <c r="O50" s="183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83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83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83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83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83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83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83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83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83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83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83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83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83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83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83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83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83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83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83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83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83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83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83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83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83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83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83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83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83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83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83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83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83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83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83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83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83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83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83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83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83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83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83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83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83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83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x14ac:dyDescent="0.2">
      <c r="A51" s="196">
        <v>35</v>
      </c>
      <c r="B51" s="28" t="str">
        <f ca="1">OFFSET(LIorçamento,$A51-1,B$16,1,1)</f>
        <v>Evento</v>
      </c>
      <c r="E51" s="193">
        <f ca="1">OFFSET(LIorçamento,$A51-1,E$16,1,1)</f>
        <v>2</v>
      </c>
      <c r="F51" s="194">
        <f ca="1">CHOOSE($B$8,IF(OR(Nível="Serviço",Nível="Evento"),E51*10^4+IF(Nível&lt;&gt;"Evento",A51,0),0),IF(Nível&lt;&gt;"Evento",A51,0))</f>
        <v>20000</v>
      </c>
      <c r="G51" s="194" t="str">
        <f t="shared" ca="1" si="9"/>
        <v>Evento</v>
      </c>
      <c r="H51" s="224" t="str">
        <f t="shared" ca="1" si="9"/>
        <v>MOBILIZAÇÃO</v>
      </c>
      <c r="I51" s="48" t="str">
        <f ca="1">IF(OR(Nível="Serviço",Nível="evento"),OFFSET(LIorçamento,$A51-1,I$16,1,1),"")</f>
        <v>R$</v>
      </c>
      <c r="J51" s="183">
        <f ca="1">IF(OR(Nível="Serviço",Nível="evento"),SUM(L51:BI51),"")</f>
        <v>1908.8899999999999</v>
      </c>
      <c r="K51" s="83"/>
      <c r="L51" s="183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668.11149999999998</v>
      </c>
      <c r="M51" s="183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668.11149999999998</v>
      </c>
      <c r="N51" s="183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572.66700000000003</v>
      </c>
      <c r="O51" s="183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83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83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83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83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83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83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83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83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83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83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83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83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83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83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83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83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83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83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83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83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83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83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83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83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83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83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83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83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83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83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83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83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83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83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83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83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83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83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83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83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83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83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83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83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83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83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x14ac:dyDescent="0.2">
      <c r="A52" s="196">
        <v>36</v>
      </c>
      <c r="B52" s="28" t="str">
        <f ca="1">OFFSET(LIorçamento,$A52-1,B$16,1,1)</f>
        <v>Evento</v>
      </c>
      <c r="E52" s="193">
        <f ca="1">OFFSET(LIorçamento,$A52-1,E$16,1,1)</f>
        <v>3</v>
      </c>
      <c r="F52" s="194">
        <f ca="1">CHOOSE($B$8,IF(OR(Nível="Serviço",Nível="Evento"),E52*10^4+IF(Nível&lt;&gt;"Evento",A52,0),0),IF(Nível&lt;&gt;"Evento",A52,0))</f>
        <v>30000</v>
      </c>
      <c r="G52" s="194" t="str">
        <f t="shared" ca="1" si="9"/>
        <v>Evento</v>
      </c>
      <c r="H52" s="224" t="str">
        <f t="shared" ca="1" si="9"/>
        <v>PLACA DE OBRA</v>
      </c>
      <c r="I52" s="48" t="str">
        <f ca="1">IF(OR(Nível="Serviço",Nível="evento"),OFFSET(LIorçamento,$A52-1,I$16,1,1),"")</f>
        <v>R$</v>
      </c>
      <c r="J52" s="183">
        <f ca="1">IF(OR(Nível="Serviço",Nível="evento"),SUM(L52:BI52),"")</f>
        <v>2809.71</v>
      </c>
      <c r="K52" s="83"/>
      <c r="L52" s="183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2809.71</v>
      </c>
      <c r="M52" s="183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83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83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83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83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83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83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83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83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83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83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83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83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83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83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83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83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83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83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83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83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83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83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83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83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83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83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83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83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83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83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83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83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83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83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83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83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83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83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83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83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83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83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83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83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83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83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83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83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x14ac:dyDescent="0.2">
      <c r="A53" s="196">
        <v>37</v>
      </c>
      <c r="B53" s="28" t="str">
        <f ca="1">OFFSET(LIorçamento,$A53-1,B$16,1,1)</f>
        <v>Evento</v>
      </c>
      <c r="E53" s="193">
        <f ca="1">OFFSET(LIorçamento,$A53-1,E$16,1,1)</f>
        <v>4</v>
      </c>
      <c r="F53" s="194">
        <f ca="1">CHOOSE($B$8,IF(OR(Nível="Serviço",Nível="Evento"),E53*10^4+IF(Nível&lt;&gt;"Evento",A53,0),0),IF(Nível&lt;&gt;"Evento",A53,0))</f>
        <v>40000</v>
      </c>
      <c r="G53" s="194" t="str">
        <f t="shared" ca="1" si="9"/>
        <v>Evento</v>
      </c>
      <c r="H53" s="224" t="str">
        <f t="shared" ca="1" si="9"/>
        <v>REGULARIZAÇÃO DO LEITO</v>
      </c>
      <c r="I53" s="48" t="str">
        <f ca="1">IF(OR(Nível="Serviço",Nível="evento"),OFFSET(LIorçamento,$A53-1,I$16,1,1),"")</f>
        <v>R$</v>
      </c>
      <c r="J53" s="183">
        <f ca="1">IF(OR(Nível="Serviço",Nível="evento"),SUM(L53:BI53),"")</f>
        <v>21509.599999999999</v>
      </c>
      <c r="K53" s="83"/>
      <c r="L53" s="183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8183</v>
      </c>
      <c r="M53" s="183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8183</v>
      </c>
      <c r="N53" s="183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5143.5999999999995</v>
      </c>
      <c r="O53" s="183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83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83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83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83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83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83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83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83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83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83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83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83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83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83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83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83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83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83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83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83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83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83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83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83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83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83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83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83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83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83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83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83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83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83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83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83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83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83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83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83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83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83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83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83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83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83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x14ac:dyDescent="0.2">
      <c r="A54" s="196">
        <v>38</v>
      </c>
      <c r="B54" s="28" t="str">
        <f ca="1">OFFSET(LIorçamento,$A54-1,B$16,1,1)</f>
        <v>Evento</v>
      </c>
      <c r="E54" s="193">
        <f ca="1">OFFSET(LIorçamento,$A54-1,E$16,1,1)</f>
        <v>5</v>
      </c>
      <c r="F54" s="194">
        <f ca="1">CHOOSE($B$8,IF(OR(Nível="Serviço",Nível="Evento"),E54*10^4+IF(Nível&lt;&gt;"Evento",A54,0),0),IF(Nível&lt;&gt;"Evento",A54,0))</f>
        <v>50000</v>
      </c>
      <c r="G54" s="194" t="str">
        <f t="shared" ca="1" si="9"/>
        <v>Evento</v>
      </c>
      <c r="H54" s="224" t="str">
        <f t="shared" ca="1" si="9"/>
        <v>EXECUÇÃO DE BASE OU SUBASE EM MACADAME</v>
      </c>
      <c r="I54" s="48" t="str">
        <f ca="1">IF(OR(Nível="Serviço",Nível="evento"),OFFSET(LIorçamento,$A54-1,I$16,1,1),"")</f>
        <v>R$</v>
      </c>
      <c r="J54" s="183">
        <f ca="1">IF(OR(Nível="Serviço",Nível="evento"),SUM(L54:BI54),"")</f>
        <v>262812.58</v>
      </c>
      <c r="K54" s="83"/>
      <c r="L54" s="183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99983.047675000154</v>
      </c>
      <c r="M54" s="183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99983.047675000154</v>
      </c>
      <c r="N54" s="183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62846.484649999686</v>
      </c>
      <c r="O54" s="183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83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83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83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83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83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83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83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83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83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83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83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83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83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83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83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83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83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83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83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83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83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83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83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83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83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83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83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83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83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83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83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83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83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83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83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83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83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83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83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83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83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83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83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83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83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83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6" spans="1:61" ht="11.4" x14ac:dyDescent="0.2">
      <c r="E56" s="265" t="str">
        <f ca="1">Eventograma_e_Quantitativos!C66</f>
        <v>RONDINHA / RS, 27 de setembro de 2024</v>
      </c>
      <c r="F56" s="265"/>
      <c r="G56" s="265"/>
      <c r="H56" s="265"/>
      <c r="I56" s="71"/>
      <c r="J56" s="71"/>
      <c r="K56" s="71"/>
      <c r="L56" s="71"/>
      <c r="M56" s="72"/>
      <c r="N56" s="72"/>
      <c r="O56" s="72"/>
      <c r="P56" s="72"/>
      <c r="Q56" s="72"/>
      <c r="R56" s="71"/>
      <c r="S56" s="72"/>
      <c r="T56" s="72"/>
      <c r="U56" s="72"/>
      <c r="V56" s="72"/>
      <c r="W56" s="72"/>
      <c r="X56" s="71"/>
      <c r="Y56" s="72"/>
      <c r="Z56" s="72"/>
      <c r="AA56" s="72"/>
      <c r="AB56" s="72"/>
      <c r="AC56" s="72"/>
      <c r="AD56" s="71"/>
      <c r="AE56" s="72"/>
      <c r="AF56" s="72"/>
      <c r="AG56" s="72"/>
      <c r="AH56" s="72"/>
      <c r="AI56" s="72"/>
      <c r="AJ56" s="71"/>
      <c r="AK56" s="72"/>
      <c r="AL56" s="72"/>
      <c r="AM56" s="72"/>
      <c r="AN56" s="72"/>
      <c r="AO56" s="72"/>
      <c r="AP56" s="71"/>
      <c r="AQ56" s="72"/>
      <c r="AR56" s="72"/>
      <c r="AS56" s="72"/>
      <c r="AT56" s="72"/>
      <c r="AU56" s="72"/>
      <c r="AV56" s="71"/>
      <c r="AW56" s="72"/>
      <c r="AX56" s="72"/>
      <c r="AY56" s="72"/>
      <c r="AZ56" s="72"/>
      <c r="BA56" s="72"/>
      <c r="BB56" s="71"/>
      <c r="BC56" s="72"/>
      <c r="BD56" s="72"/>
      <c r="BE56" s="72"/>
      <c r="BF56" s="72"/>
      <c r="BG56" s="72"/>
    </row>
    <row r="57" spans="1:61" x14ac:dyDescent="0.2">
      <c r="E57" s="264" t="s">
        <v>43</v>
      </c>
      <c r="F57" s="264"/>
      <c r="G57" s="264"/>
      <c r="H57" s="73"/>
      <c r="M57" s="74" t="s">
        <v>41</v>
      </c>
      <c r="N57" s="258">
        <f>Eventograma_e_Quantitativos!$P$67</f>
        <v>0</v>
      </c>
      <c r="O57" s="258"/>
      <c r="P57" s="258"/>
      <c r="Q57" s="258"/>
      <c r="S57" s="74" t="s">
        <v>41</v>
      </c>
      <c r="T57" s="258">
        <f>Eventograma_e_Quantitativos!$P$67</f>
        <v>0</v>
      </c>
      <c r="U57" s="258"/>
      <c r="V57" s="258"/>
      <c r="W57" s="258"/>
      <c r="Y57" s="74" t="s">
        <v>41</v>
      </c>
      <c r="Z57" s="258">
        <f>Eventograma_e_Quantitativos!$P$67</f>
        <v>0</v>
      </c>
      <c r="AA57" s="258"/>
      <c r="AB57" s="258"/>
      <c r="AC57" s="258"/>
      <c r="AE57" s="74" t="s">
        <v>41</v>
      </c>
      <c r="AF57" s="258">
        <f>Eventograma_e_Quantitativos!$P$67</f>
        <v>0</v>
      </c>
      <c r="AG57" s="258"/>
      <c r="AH57" s="258"/>
      <c r="AI57" s="258"/>
      <c r="AK57" s="74" t="s">
        <v>41</v>
      </c>
      <c r="AL57" s="258">
        <f>Eventograma_e_Quantitativos!$P$67</f>
        <v>0</v>
      </c>
      <c r="AM57" s="258"/>
      <c r="AN57" s="258"/>
      <c r="AO57" s="258"/>
      <c r="AQ57" s="74" t="s">
        <v>41</v>
      </c>
      <c r="AR57" s="258">
        <f>Eventograma_e_Quantitativos!$P$67</f>
        <v>0</v>
      </c>
      <c r="AS57" s="258"/>
      <c r="AT57" s="258"/>
      <c r="AU57" s="258"/>
      <c r="AW57" s="74" t="s">
        <v>41</v>
      </c>
      <c r="AX57" s="258">
        <f>Eventograma_e_Quantitativos!$P$67</f>
        <v>0</v>
      </c>
      <c r="AY57" s="258"/>
      <c r="AZ57" s="258"/>
      <c r="BA57" s="258"/>
      <c r="BC57" s="74" t="s">
        <v>41</v>
      </c>
      <c r="BD57" s="258">
        <f>Eventograma_e_Quantitativos!$P$67</f>
        <v>0</v>
      </c>
      <c r="BE57" s="258"/>
      <c r="BF57" s="258"/>
      <c r="BG57" s="258"/>
    </row>
    <row r="58" spans="1:61" x14ac:dyDescent="0.2">
      <c r="E58" s="28"/>
      <c r="F58" s="28"/>
      <c r="G58" s="28"/>
      <c r="H58" s="28"/>
      <c r="M58" s="75" t="s">
        <v>42</v>
      </c>
      <c r="N58" s="259">
        <f>Eventograma_e_Quantitativos!$P$68</f>
        <v>0</v>
      </c>
      <c r="O58" s="259"/>
      <c r="P58" s="259"/>
      <c r="Q58" s="259"/>
      <c r="S58" s="75" t="s">
        <v>42</v>
      </c>
      <c r="T58" s="259">
        <f>Eventograma_e_Quantitativos!$P$68</f>
        <v>0</v>
      </c>
      <c r="U58" s="259"/>
      <c r="V58" s="259"/>
      <c r="W58" s="259"/>
      <c r="Y58" s="75" t="s">
        <v>42</v>
      </c>
      <c r="Z58" s="259">
        <f>Eventograma_e_Quantitativos!$P$68</f>
        <v>0</v>
      </c>
      <c r="AA58" s="259"/>
      <c r="AB58" s="259"/>
      <c r="AC58" s="259"/>
      <c r="AE58" s="75" t="s">
        <v>42</v>
      </c>
      <c r="AF58" s="259">
        <f>Eventograma_e_Quantitativos!$P$68</f>
        <v>0</v>
      </c>
      <c r="AG58" s="259"/>
      <c r="AH58" s="259"/>
      <c r="AI58" s="259"/>
      <c r="AK58" s="75" t="s">
        <v>42</v>
      </c>
      <c r="AL58" s="259">
        <f>Eventograma_e_Quantitativos!$P$68</f>
        <v>0</v>
      </c>
      <c r="AM58" s="259"/>
      <c r="AN58" s="259"/>
      <c r="AO58" s="259"/>
      <c r="AQ58" s="75" t="s">
        <v>42</v>
      </c>
      <c r="AR58" s="259">
        <f>Eventograma_e_Quantitativos!$P$68</f>
        <v>0</v>
      </c>
      <c r="AS58" s="259"/>
      <c r="AT58" s="259"/>
      <c r="AU58" s="259"/>
      <c r="AW58" s="75" t="s">
        <v>42</v>
      </c>
      <c r="AX58" s="259">
        <f>Eventograma_e_Quantitativos!$P$68</f>
        <v>0</v>
      </c>
      <c r="AY58" s="259"/>
      <c r="AZ58" s="259"/>
      <c r="BA58" s="259"/>
      <c r="BC58" s="75" t="s">
        <v>42</v>
      </c>
      <c r="BD58" s="259">
        <f>Eventograma_e_Quantitativos!$P$68</f>
        <v>0</v>
      </c>
      <c r="BE58" s="259"/>
      <c r="BF58" s="259"/>
      <c r="BG58" s="259"/>
    </row>
  </sheetData>
  <sheetProtection password="8574" sheet="1" objects="1" scenarios="1"/>
  <autoFilter ref="A16:J54">
    <filterColumn colId="5">
      <customFilters and="1">
        <customFilter operator="notEqual" val="0"/>
      </customFilters>
    </filterColumn>
  </autoFilter>
  <dataConsolidate/>
  <mergeCells count="18">
    <mergeCell ref="BD57:BG57"/>
    <mergeCell ref="BD58:BG58"/>
    <mergeCell ref="AF57:AI57"/>
    <mergeCell ref="AF58:AI58"/>
    <mergeCell ref="AL57:AO57"/>
    <mergeCell ref="AL58:AO58"/>
    <mergeCell ref="AR57:AU57"/>
    <mergeCell ref="AR58:AU58"/>
    <mergeCell ref="AX57:BA57"/>
    <mergeCell ref="AX58:BA58"/>
    <mergeCell ref="Z57:AC57"/>
    <mergeCell ref="Z58:AC58"/>
    <mergeCell ref="E57:G57"/>
    <mergeCell ref="E56:H56"/>
    <mergeCell ref="N57:Q57"/>
    <mergeCell ref="N58:Q58"/>
    <mergeCell ref="T57:W57"/>
    <mergeCell ref="T58:W58"/>
  </mergeCells>
  <phoneticPr fontId="0" type="noConversion"/>
  <conditionalFormatting sqref="M56:Q58">
    <cfRule type="expression" dxfId="38" priority="34" stopIfTrue="1">
      <formula>numFrentes&gt;6</formula>
    </cfRule>
  </conditionalFormatting>
  <conditionalFormatting sqref="S56:W58">
    <cfRule type="expression" dxfId="37" priority="32" stopIfTrue="1">
      <formula>numFrentes&gt;12</formula>
    </cfRule>
  </conditionalFormatting>
  <conditionalFormatting sqref="Y56:AC58">
    <cfRule type="expression" dxfId="36" priority="30" stopIfTrue="1">
      <formula>numFrentes&gt;18</formula>
    </cfRule>
  </conditionalFormatting>
  <conditionalFormatting sqref="AE56:AI58">
    <cfRule type="expression" dxfId="35" priority="28" stopIfTrue="1">
      <formula>numFrentes&gt;24</formula>
    </cfRule>
  </conditionalFormatting>
  <conditionalFormatting sqref="AK56:AO58">
    <cfRule type="expression" dxfId="34" priority="26" stopIfTrue="1">
      <formula>numFrentes&gt;30</formula>
    </cfRule>
  </conditionalFormatting>
  <conditionalFormatting sqref="AQ56:AU58">
    <cfRule type="expression" dxfId="33" priority="24" stopIfTrue="1">
      <formula>numFrentes&gt;36</formula>
    </cfRule>
  </conditionalFormatting>
  <conditionalFormatting sqref="E1:J1 E17:J34">
    <cfRule type="expression" dxfId="32" priority="15" stopIfTrue="1">
      <formula>OR(Nível="evento",Nível="meta",Nível="Nível")</formula>
    </cfRule>
  </conditionalFormatting>
  <conditionalFormatting sqref="L1:BI1 L17:BI34">
    <cfRule type="expression" dxfId="31" priority="14" stopIfTrue="1">
      <formula>OR(Nível="evento",Nível="meta",Nível="Nível")</formula>
    </cfRule>
  </conditionalFormatting>
  <conditionalFormatting sqref="E35:J44">
    <cfRule type="expression" dxfId="30" priority="4" stopIfTrue="1">
      <formula>OR(Nível="evento",Nível="meta",Nível="Nível")</formula>
    </cfRule>
  </conditionalFormatting>
  <conditionalFormatting sqref="L35:BI44">
    <cfRule type="expression" dxfId="29" priority="3" stopIfTrue="1">
      <formula>OR(Nível="evento",Nível="meta",Nível="Nível")</formula>
    </cfRule>
  </conditionalFormatting>
  <conditionalFormatting sqref="E45:J54">
    <cfRule type="expression" dxfId="28" priority="2" stopIfTrue="1">
      <formula>OR(Nível="evento",Nível="meta",Nível="Nível")</formula>
    </cfRule>
  </conditionalFormatting>
  <conditionalFormatting sqref="L45:BI54">
    <cfRule type="expression" dxfId="27" priority="1" stopIfTrue="1">
      <formula>OR(Nível="evento",Nível="meta",Nível="Nível")</formula>
    </cfRule>
  </conditionalFormatting>
  <pageMargins left="0.78740157480314965" right="0.78740157480314965" top="0.78740157480314965" bottom="0.78740157480314965" header="0.31496062992125984" footer="0.31496062992125984"/>
  <pageSetup paperSize="9" scale="78" fitToWidth="0" fitToHeight="0" pageOrder="overThenDown" orientation="landscape" horizontalDpi="4294967295" verticalDpi="4294967295" r:id="rId1"/>
  <headerFooter>
    <oddFooter>&amp;R&amp;P&amp;L27.477 v006   micro</oddFooter>
  </headerFooter>
  <rowBreaks count="1" manualBreakCount="1">
    <brk id="58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525780</xdr:colOff>
                    <xdr:row>12</xdr:row>
                    <xdr:rowOff>236220</xdr:rowOff>
                  </from>
                  <to>
                    <xdr:col>7</xdr:col>
                    <xdr:colOff>1348740</xdr:colOff>
                    <xdr:row>12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525780</xdr:colOff>
                    <xdr:row>12</xdr:row>
                    <xdr:rowOff>525780</xdr:rowOff>
                  </from>
                  <to>
                    <xdr:col>7</xdr:col>
                    <xdr:colOff>1348740</xdr:colOff>
                    <xdr:row>12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6</xdr:col>
                    <xdr:colOff>30480</xdr:colOff>
                    <xdr:row>12</xdr:row>
                    <xdr:rowOff>236220</xdr:rowOff>
                  </from>
                  <to>
                    <xdr:col>6</xdr:col>
                    <xdr:colOff>487680</xdr:colOff>
                    <xdr:row>12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68580</xdr:colOff>
                    <xdr:row>12</xdr:row>
                    <xdr:rowOff>518160</xdr:rowOff>
                  </from>
                  <to>
                    <xdr:col>6</xdr:col>
                    <xdr:colOff>480060</xdr:colOff>
                    <xdr:row>12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"/>
  <dimension ref="A1:BN66"/>
  <sheetViews>
    <sheetView showGridLines="0" tabSelected="1" zoomScaleNormal="100" zoomScaleSheetLayoutView="100" workbookViewId="0">
      <pane xSplit="3" ySplit="32" topLeftCell="D36" activePane="bottomRight" state="frozen"/>
      <selection activeCell="A20" sqref="A20"/>
      <selection pane="topRight" activeCell="D20" sqref="D20"/>
      <selection pane="bottomLeft" activeCell="A33" sqref="A33"/>
      <selection pane="bottomRight" activeCell="X45" sqref="X45"/>
    </sheetView>
  </sheetViews>
  <sheetFormatPr defaultColWidth="0" defaultRowHeight="10.199999999999999" x14ac:dyDescent="0.2"/>
  <cols>
    <col min="1" max="1" width="2.33203125" style="28" customWidth="1"/>
    <col min="2" max="2" width="5.5546875" style="26" customWidth="1"/>
    <col min="3" max="3" width="20" style="26" customWidth="1"/>
    <col min="4" max="4" width="1" style="26" customWidth="1"/>
    <col min="5" max="7" width="3.44140625" style="26" customWidth="1"/>
    <col min="8" max="8" width="3.44140625" style="25" customWidth="1"/>
    <col min="9" max="9" width="3.44140625" style="26" customWidth="1"/>
    <col min="10" max="10" width="3.44140625" style="27" customWidth="1"/>
    <col min="11" max="61" width="3.44140625" style="28" customWidth="1"/>
    <col min="62" max="66" width="0" style="28" hidden="1" customWidth="1"/>
    <col min="67" max="16384" width="3.44140625" style="28" hidden="1"/>
  </cols>
  <sheetData>
    <row r="1" spans="2:54" ht="13.8" hidden="1" x14ac:dyDescent="0.3">
      <c r="B1" s="164" t="e">
        <f ca="1">OFFSET(B1,-1,0)+1</f>
        <v>#REF!</v>
      </c>
      <c r="C1" s="205" t="e">
        <f ca="1">IF($B1&lt;=numEventos,INDEX(Eventos,B1,2),"")</f>
        <v>#REF!</v>
      </c>
      <c r="D1" s="207" t="s">
        <v>145</v>
      </c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4" x14ac:dyDescent="0.3"/>
    <row r="20" spans="2:60" s="33" customFormat="1" ht="30.75" customHeight="1" x14ac:dyDescent="0.3">
      <c r="B20" s="68"/>
      <c r="C20" s="68"/>
      <c r="D20" s="294" t="s">
        <v>107</v>
      </c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AF20"/>
      <c r="AG20"/>
      <c r="AH20"/>
      <c r="AI20"/>
      <c r="AY20" s="288" t="s">
        <v>106</v>
      </c>
      <c r="AZ20" s="289"/>
      <c r="BA20" s="289"/>
      <c r="BB20" s="290"/>
      <c r="BC20" s="187">
        <f ca="1">Cronograma.MesesQuadro</f>
        <v>12</v>
      </c>
      <c r="BD20" s="69"/>
    </row>
    <row r="21" spans="2:60" ht="6.75" customHeight="1" x14ac:dyDescent="0.3">
      <c r="BD21" s="6"/>
      <c r="BE21" s="6"/>
      <c r="BF21" s="6"/>
      <c r="BG21" s="6"/>
      <c r="BH21" s="6"/>
    </row>
    <row r="22" spans="2:60" ht="31.5" customHeight="1" x14ac:dyDescent="0.3"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6"/>
      <c r="BE22" s="6"/>
      <c r="BF22" s="6"/>
      <c r="BG22" s="6"/>
      <c r="BH22" s="6"/>
    </row>
    <row r="23" spans="2:60" ht="11.25" customHeight="1" x14ac:dyDescent="0.3"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6"/>
      <c r="BE23" s="6"/>
      <c r="BF23" s="6"/>
      <c r="BG23" s="6"/>
      <c r="BH23" s="6"/>
    </row>
    <row r="24" spans="2:60" ht="11.25" customHeight="1" x14ac:dyDescent="0.3"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6"/>
      <c r="BE24" s="6"/>
      <c r="BF24" s="6"/>
      <c r="BG24" s="6"/>
      <c r="BH24" s="6"/>
    </row>
    <row r="25" spans="2:60" ht="11.25" customHeight="1" x14ac:dyDescent="0.3"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6"/>
      <c r="BE25" s="6"/>
      <c r="BF25" s="6"/>
      <c r="BG25" s="6"/>
      <c r="BH25" s="6"/>
    </row>
    <row r="26" spans="2:60" ht="11.25" customHeight="1" x14ac:dyDescent="0.3"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6"/>
      <c r="BE26" s="6"/>
      <c r="BF26" s="6"/>
      <c r="BG26" s="6"/>
      <c r="BH26" s="6"/>
    </row>
    <row r="27" spans="2:60" ht="11.25" customHeight="1" x14ac:dyDescent="0.3"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6"/>
      <c r="BE27" s="6"/>
      <c r="BF27" s="6"/>
      <c r="BG27" s="6"/>
      <c r="BH27" s="6"/>
    </row>
    <row r="28" spans="2:60" ht="11.25" customHeight="1" x14ac:dyDescent="0.3"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6"/>
      <c r="BE28" s="6"/>
      <c r="BF28" s="6"/>
      <c r="BG28" s="6"/>
      <c r="BH28" s="6"/>
    </row>
    <row r="29" spans="2:60" ht="6.75" customHeight="1" x14ac:dyDescent="0.2"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</row>
    <row r="30" spans="2:60" ht="99.9" customHeight="1" x14ac:dyDescent="0.2">
      <c r="B30" s="37"/>
      <c r="D30" s="27"/>
      <c r="E30" s="206" t="str">
        <f>IF(Eventograma_e_Quantitativos!N15&lt;&gt;"",Eventograma_e_Quantitativos!N15,"")</f>
        <v>LINHA TUNAS - TRECHO II, SECÇÃO I</v>
      </c>
      <c r="F30" s="206" t="str">
        <f>IF(Eventograma_e_Quantitativos!O15&lt;&gt;"",Eventograma_e_Quantitativos!O15,"")</f>
        <v>LINHA TUNAS - TRECHO II, SECÇÃO II</v>
      </c>
      <c r="G30" s="206" t="str">
        <f>IF(Eventograma_e_Quantitativos!P15&lt;&gt;"",Eventograma_e_Quantitativos!P15,"")</f>
        <v>LINHA TUNAS - TRECHO II, SECÇÃO III</v>
      </c>
      <c r="H30" s="206" t="str">
        <f>IF(Eventograma_e_Quantitativos!Q15&lt;&gt;"",Eventograma_e_Quantitativos!Q15,"")</f>
        <v/>
      </c>
      <c r="I30" s="206" t="str">
        <f>IF(Eventograma_e_Quantitativos!R15&lt;&gt;"",Eventograma_e_Quantitativos!R15,"")</f>
        <v/>
      </c>
      <c r="J30" s="206" t="str">
        <f>IF(Eventograma_e_Quantitativos!S15&lt;&gt;"",Eventograma_e_Quantitativos!S15,"")</f>
        <v/>
      </c>
      <c r="K30" s="206" t="str">
        <f>IF(Eventograma_e_Quantitativos!T15&lt;&gt;"",Eventograma_e_Quantitativos!T15,"")</f>
        <v/>
      </c>
      <c r="L30" s="206" t="str">
        <f>IF(Eventograma_e_Quantitativos!U15&lt;&gt;"",Eventograma_e_Quantitativos!U15,"")</f>
        <v/>
      </c>
      <c r="M30" s="206" t="str">
        <f>IF(Eventograma_e_Quantitativos!V15&lt;&gt;"",Eventograma_e_Quantitativos!V15,"")</f>
        <v/>
      </c>
      <c r="N30" s="206" t="str">
        <f>IF(Eventograma_e_Quantitativos!W15&lt;&gt;"",Eventograma_e_Quantitativos!W15,"")</f>
        <v/>
      </c>
      <c r="O30" s="206" t="str">
        <f>IF(Eventograma_e_Quantitativos!X15&lt;&gt;"",Eventograma_e_Quantitativos!X15,"")</f>
        <v/>
      </c>
      <c r="P30" s="206" t="str">
        <f>IF(Eventograma_e_Quantitativos!Y15&lt;&gt;"",Eventograma_e_Quantitativos!Y15,"")</f>
        <v/>
      </c>
      <c r="Q30" s="206" t="str">
        <f>IF(Eventograma_e_Quantitativos!Z15&lt;&gt;"",Eventograma_e_Quantitativos!Z15,"")</f>
        <v/>
      </c>
      <c r="R30" s="206" t="str">
        <f>IF(Eventograma_e_Quantitativos!AA15&lt;&gt;"",Eventograma_e_Quantitativos!AA15,"")</f>
        <v/>
      </c>
      <c r="S30" s="206" t="str">
        <f>IF(Eventograma_e_Quantitativos!AB15&lt;&gt;"",Eventograma_e_Quantitativos!AB15,"")</f>
        <v/>
      </c>
      <c r="T30" s="206" t="str">
        <f>IF(Eventograma_e_Quantitativos!AC15&lt;&gt;"",Eventograma_e_Quantitativos!AC15,"")</f>
        <v/>
      </c>
      <c r="U30" s="206" t="str">
        <f>IF(Eventograma_e_Quantitativos!AD15&lt;&gt;"",Eventograma_e_Quantitativos!AD15,"")</f>
        <v/>
      </c>
      <c r="V30" s="206" t="str">
        <f>IF(Eventograma_e_Quantitativos!AE15&lt;&gt;"",Eventograma_e_Quantitativos!AE15,"")</f>
        <v/>
      </c>
      <c r="W30" s="206" t="str">
        <f>IF(Eventograma_e_Quantitativos!AF15&lt;&gt;"",Eventograma_e_Quantitativos!AF15,"")</f>
        <v/>
      </c>
      <c r="X30" s="206" t="str">
        <f>IF(Eventograma_e_Quantitativos!AG15&lt;&gt;"",Eventograma_e_Quantitativos!AG15,"")</f>
        <v/>
      </c>
      <c r="Y30" s="206" t="str">
        <f>IF(Eventograma_e_Quantitativos!AH15&lt;&gt;"",Eventograma_e_Quantitativos!AH15,"")</f>
        <v/>
      </c>
      <c r="Z30" s="206" t="str">
        <f>IF(Eventograma_e_Quantitativos!AI15&lt;&gt;"",Eventograma_e_Quantitativos!AI15,"")</f>
        <v/>
      </c>
      <c r="AA30" s="206" t="str">
        <f>IF(Eventograma_e_Quantitativos!AJ15&lt;&gt;"",Eventograma_e_Quantitativos!AJ15,"")</f>
        <v/>
      </c>
      <c r="AB30" s="206" t="str">
        <f>IF(Eventograma_e_Quantitativos!AK15&lt;&gt;"",Eventograma_e_Quantitativos!AK15,"")</f>
        <v/>
      </c>
      <c r="AC30" s="206" t="str">
        <f>IF(Eventograma_e_Quantitativos!AL15&lt;&gt;"",Eventograma_e_Quantitativos!AL15,"")</f>
        <v/>
      </c>
      <c r="AD30" s="206" t="str">
        <f>IF(Eventograma_e_Quantitativos!AM15&lt;&gt;"",Eventograma_e_Quantitativos!AM15,"")</f>
        <v/>
      </c>
      <c r="AE30" s="206" t="str">
        <f>IF(Eventograma_e_Quantitativos!AN15&lt;&gt;"",Eventograma_e_Quantitativos!AN15,"")</f>
        <v/>
      </c>
      <c r="AF30" s="206" t="str">
        <f>IF(Eventograma_e_Quantitativos!AO15&lt;&gt;"",Eventograma_e_Quantitativos!AO15,"")</f>
        <v/>
      </c>
      <c r="AG30" s="206" t="str">
        <f>IF(Eventograma_e_Quantitativos!AP15&lt;&gt;"",Eventograma_e_Quantitativos!AP15,"")</f>
        <v/>
      </c>
      <c r="AH30" s="206" t="str">
        <f>IF(Eventograma_e_Quantitativos!AQ15&lt;&gt;"",Eventograma_e_Quantitativos!AQ15,"")</f>
        <v/>
      </c>
      <c r="AI30" s="206" t="str">
        <f>IF(Eventograma_e_Quantitativos!AR15&lt;&gt;"",Eventograma_e_Quantitativos!AR15,"")</f>
        <v/>
      </c>
      <c r="AJ30" s="206" t="str">
        <f>IF(Eventograma_e_Quantitativos!AS15&lt;&gt;"",Eventograma_e_Quantitativos!AS15,"")</f>
        <v/>
      </c>
      <c r="AK30" s="206" t="str">
        <f>IF(Eventograma_e_Quantitativos!AT15&lt;&gt;"",Eventograma_e_Quantitativos!AT15,"")</f>
        <v/>
      </c>
      <c r="AL30" s="206" t="str">
        <f>IF(Eventograma_e_Quantitativos!AU15&lt;&gt;"",Eventograma_e_Quantitativos!AU15,"")</f>
        <v/>
      </c>
      <c r="AM30" s="206" t="str">
        <f>IF(Eventograma_e_Quantitativos!AV15&lt;&gt;"",Eventograma_e_Quantitativos!AV15,"")</f>
        <v/>
      </c>
      <c r="AN30" s="206" t="str">
        <f>IF(Eventograma_e_Quantitativos!AW15&lt;&gt;"",Eventograma_e_Quantitativos!AW15,"")</f>
        <v/>
      </c>
      <c r="AO30" s="206" t="str">
        <f>IF(Eventograma_e_Quantitativos!AX15&lt;&gt;"",Eventograma_e_Quantitativos!AX15,"")</f>
        <v/>
      </c>
      <c r="AP30" s="206" t="str">
        <f>IF(Eventograma_e_Quantitativos!AY15&lt;&gt;"",Eventograma_e_Quantitativos!AY15,"")</f>
        <v/>
      </c>
      <c r="AQ30" s="206" t="str">
        <f>IF(Eventograma_e_Quantitativos!AZ15&lt;&gt;"",Eventograma_e_Quantitativos!AZ15,"")</f>
        <v/>
      </c>
      <c r="AR30" s="206" t="str">
        <f>IF(Eventograma_e_Quantitativos!BA15&lt;&gt;"",Eventograma_e_Quantitativos!BA15,"")</f>
        <v/>
      </c>
      <c r="AS30" s="206" t="str">
        <f>IF(Eventograma_e_Quantitativos!BB15&lt;&gt;"",Eventograma_e_Quantitativos!BB15,"")</f>
        <v/>
      </c>
      <c r="AT30" s="206" t="str">
        <f>IF(Eventograma_e_Quantitativos!BC15&lt;&gt;"",Eventograma_e_Quantitativos!BC15,"")</f>
        <v/>
      </c>
      <c r="AU30" s="206" t="str">
        <f>IF(Eventograma_e_Quantitativos!BD15&lt;&gt;"",Eventograma_e_Quantitativos!BD15,"")</f>
        <v/>
      </c>
      <c r="AV30" s="206" t="str">
        <f>IF(Eventograma_e_Quantitativos!BE15&lt;&gt;"",Eventograma_e_Quantitativos!BE15,"")</f>
        <v/>
      </c>
      <c r="AW30" s="206" t="str">
        <f>IF(Eventograma_e_Quantitativos!BF15&lt;&gt;"",Eventograma_e_Quantitativos!BF15,"")</f>
        <v/>
      </c>
      <c r="AX30" s="206" t="str">
        <f>IF(Eventograma_e_Quantitativos!BG15&lt;&gt;"",Eventograma_e_Quantitativos!BG15,"")</f>
        <v/>
      </c>
      <c r="AY30" s="206" t="str">
        <f>IF(Eventograma_e_Quantitativos!BH15&lt;&gt;"",Eventograma_e_Quantitativos!BH15,"")</f>
        <v/>
      </c>
      <c r="AZ30" s="206" t="str">
        <f>IF(Eventograma_e_Quantitativos!BI15&lt;&gt;"",Eventograma_e_Quantitativos!BI15,"")</f>
        <v/>
      </c>
      <c r="BA30" s="206" t="str">
        <f>IF(Eventograma_e_Quantitativos!BJ15&lt;&gt;"",Eventograma_e_Quantitativos!BJ15,"")</f>
        <v/>
      </c>
      <c r="BB30" s="206" t="str">
        <f>IF(Eventograma_e_Quantitativos!BK15&lt;&gt;"",Eventograma_e_Quantitativos!BK15,"")</f>
        <v/>
      </c>
    </row>
    <row r="31" spans="2:60" s="40" customFormat="1" ht="11.25" customHeight="1" x14ac:dyDescent="0.3">
      <c r="B31" s="280" t="s">
        <v>95</v>
      </c>
      <c r="C31" s="282" t="s">
        <v>96</v>
      </c>
      <c r="D31" s="38"/>
      <c r="E31" s="166">
        <v>1</v>
      </c>
      <c r="F31" s="166">
        <v>2</v>
      </c>
      <c r="G31" s="166">
        <v>3</v>
      </c>
      <c r="H31" s="166">
        <v>4</v>
      </c>
      <c r="I31" s="166">
        <v>5</v>
      </c>
      <c r="J31" s="166">
        <v>6</v>
      </c>
      <c r="K31" s="166">
        <v>7</v>
      </c>
      <c r="L31" s="166">
        <v>8</v>
      </c>
      <c r="M31" s="166">
        <v>9</v>
      </c>
      <c r="N31" s="166">
        <v>10</v>
      </c>
      <c r="O31" s="166">
        <v>11</v>
      </c>
      <c r="P31" s="166">
        <v>12</v>
      </c>
      <c r="Q31" s="166">
        <v>13</v>
      </c>
      <c r="R31" s="166">
        <v>14</v>
      </c>
      <c r="S31" s="166">
        <v>15</v>
      </c>
      <c r="T31" s="166">
        <v>16</v>
      </c>
      <c r="U31" s="166">
        <v>17</v>
      </c>
      <c r="V31" s="166">
        <v>18</v>
      </c>
      <c r="W31" s="166">
        <v>19</v>
      </c>
      <c r="X31" s="166">
        <v>20</v>
      </c>
      <c r="Y31" s="166">
        <v>21</v>
      </c>
      <c r="Z31" s="166">
        <v>22</v>
      </c>
      <c r="AA31" s="166">
        <v>23</v>
      </c>
      <c r="AB31" s="166">
        <v>24</v>
      </c>
      <c r="AC31" s="166">
        <v>25</v>
      </c>
      <c r="AD31" s="166">
        <v>26</v>
      </c>
      <c r="AE31" s="166">
        <v>27</v>
      </c>
      <c r="AF31" s="166">
        <v>28</v>
      </c>
      <c r="AG31" s="166">
        <v>29</v>
      </c>
      <c r="AH31" s="166">
        <v>30</v>
      </c>
      <c r="AI31" s="166">
        <v>31</v>
      </c>
      <c r="AJ31" s="166">
        <v>32</v>
      </c>
      <c r="AK31" s="166">
        <v>33</v>
      </c>
      <c r="AL31" s="166">
        <v>34</v>
      </c>
      <c r="AM31" s="166">
        <v>35</v>
      </c>
      <c r="AN31" s="166">
        <v>36</v>
      </c>
      <c r="AO31" s="166">
        <v>37</v>
      </c>
      <c r="AP31" s="166">
        <v>38</v>
      </c>
      <c r="AQ31" s="166">
        <v>39</v>
      </c>
      <c r="AR31" s="166">
        <v>40</v>
      </c>
      <c r="AS31" s="166">
        <v>41</v>
      </c>
      <c r="AT31" s="166">
        <v>42</v>
      </c>
      <c r="AU31" s="166">
        <v>43</v>
      </c>
      <c r="AV31" s="166">
        <v>44</v>
      </c>
      <c r="AW31" s="166">
        <v>45</v>
      </c>
      <c r="AX31" s="166">
        <v>46</v>
      </c>
      <c r="AY31" s="166">
        <v>47</v>
      </c>
      <c r="AZ31" s="166">
        <v>48</v>
      </c>
      <c r="BA31" s="166">
        <v>49</v>
      </c>
      <c r="BB31" s="166">
        <v>50</v>
      </c>
    </row>
    <row r="32" spans="2:60" s="39" customFormat="1" ht="22.5" customHeight="1" x14ac:dyDescent="0.3">
      <c r="B32" s="281"/>
      <c r="C32" s="283"/>
      <c r="D32" s="41"/>
      <c r="E32" s="291" t="s">
        <v>51</v>
      </c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3"/>
    </row>
    <row r="33" spans="2:54" s="47" customFormat="1" ht="4.5" customHeight="1" x14ac:dyDescent="0.2">
      <c r="B33" s="43"/>
      <c r="C33" s="44"/>
      <c r="D33" s="45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2:54" ht="13.8" x14ac:dyDescent="0.3">
      <c r="B34" s="164">
        <f ca="1">OFFSET(B34,-1,0)+1</f>
        <v>1</v>
      </c>
      <c r="C34" s="205" t="str">
        <f t="shared" ref="C34:C47" ca="1" si="0">IF($B34&lt;=numEventos,INDEX(Eventos,B34,2),"")</f>
        <v>Administração Local</v>
      </c>
      <c r="D34" s="207" t="s">
        <v>145</v>
      </c>
      <c r="E34" s="219" t="s">
        <v>150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1"/>
    </row>
    <row r="35" spans="2:54" ht="13.8" x14ac:dyDescent="0.3">
      <c r="B35" s="164">
        <f ca="1">OFFSET(B35,-1,0)+1</f>
        <v>2</v>
      </c>
      <c r="C35" s="205" t="str">
        <f t="shared" ca="1" si="0"/>
        <v>MOBILIZAÇÃO</v>
      </c>
      <c r="D35" s="207" t="s">
        <v>145</v>
      </c>
      <c r="E35" s="165">
        <v>1</v>
      </c>
      <c r="F35" s="165">
        <v>2</v>
      </c>
      <c r="G35" s="165">
        <v>3</v>
      </c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</row>
    <row r="36" spans="2:54" ht="13.8" x14ac:dyDescent="0.3">
      <c r="B36" s="164">
        <f ca="1">OFFSET(B36,-1,0)+1</f>
        <v>3</v>
      </c>
      <c r="C36" s="205" t="str">
        <f t="shared" ca="1" si="0"/>
        <v>PLACA DE OBRA</v>
      </c>
      <c r="D36" s="207" t="s">
        <v>145</v>
      </c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</row>
    <row r="37" spans="2:54" ht="13.8" x14ac:dyDescent="0.3">
      <c r="B37" s="164">
        <f ca="1">OFFSET(B37,-1,0)+1</f>
        <v>4</v>
      </c>
      <c r="C37" s="205" t="str">
        <f t="shared" ca="1" si="0"/>
        <v>REGULARIZAÇÃO DO LEITO</v>
      </c>
      <c r="D37" s="207" t="s">
        <v>145</v>
      </c>
      <c r="E37" s="165">
        <v>1</v>
      </c>
      <c r="F37" s="165">
        <v>1</v>
      </c>
      <c r="G37" s="165">
        <v>1</v>
      </c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</row>
    <row r="38" spans="2:54" ht="13.8" x14ac:dyDescent="0.3">
      <c r="B38" s="164">
        <f ca="1">OFFSET(B38,-1,0)+1</f>
        <v>5</v>
      </c>
      <c r="C38" s="205" t="str">
        <f t="shared" ca="1" si="0"/>
        <v>EXECUÇÃO DE BASE OU SUBASE EM MACADAME</v>
      </c>
      <c r="D38" s="207" t="s">
        <v>145</v>
      </c>
      <c r="E38" s="165">
        <v>2</v>
      </c>
      <c r="F38" s="165">
        <v>2</v>
      </c>
      <c r="G38" s="165">
        <v>3</v>
      </c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</row>
    <row r="39" spans="2:54" ht="13.8" x14ac:dyDescent="0.3">
      <c r="B39" s="164">
        <f t="shared" ref="B39:B47" ca="1" si="1">OFFSET(B39,-1,0)+1</f>
        <v>6</v>
      </c>
      <c r="C39" s="205" t="str">
        <f t="shared" ca="1" si="0"/>
        <v>EXECUÇÃO DE BASE EM BRITA GRADUADA</v>
      </c>
      <c r="D39" s="207" t="s">
        <v>145</v>
      </c>
      <c r="E39" s="165">
        <v>2</v>
      </c>
      <c r="F39" s="165">
        <v>2</v>
      </c>
      <c r="G39" s="165">
        <v>3</v>
      </c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</row>
    <row r="40" spans="2:54" ht="13.8" x14ac:dyDescent="0.3">
      <c r="B40" s="164">
        <f t="shared" ca="1" si="1"/>
        <v>7</v>
      </c>
      <c r="C40" s="205" t="str">
        <f t="shared" ca="1" si="0"/>
        <v>DRENO COM PEDRA RACHÃO</v>
      </c>
      <c r="D40" s="207" t="s">
        <v>145</v>
      </c>
      <c r="E40" s="165">
        <v>2</v>
      </c>
      <c r="F40" s="165">
        <v>2</v>
      </c>
      <c r="G40" s="165">
        <v>2</v>
      </c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</row>
    <row r="41" spans="2:54" ht="13.8" x14ac:dyDescent="0.3">
      <c r="B41" s="164">
        <f t="shared" ca="1" si="1"/>
        <v>8</v>
      </c>
      <c r="C41" s="205" t="str">
        <f t="shared" ca="1" si="0"/>
        <v>IMPRIMAÇÃO</v>
      </c>
      <c r="D41" s="207" t="s">
        <v>145</v>
      </c>
      <c r="E41" s="165">
        <v>3</v>
      </c>
      <c r="F41" s="165">
        <v>3</v>
      </c>
      <c r="G41" s="165">
        <v>3</v>
      </c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</row>
    <row r="42" spans="2:54" ht="13.8" x14ac:dyDescent="0.3">
      <c r="B42" s="164">
        <f t="shared" ca="1" si="1"/>
        <v>9</v>
      </c>
      <c r="C42" s="205" t="str">
        <f t="shared" ca="1" si="0"/>
        <v>PAVIMENTAÇÃO ASFALTICA EM CBUQ</v>
      </c>
      <c r="D42" s="207" t="s">
        <v>145</v>
      </c>
      <c r="E42" s="165">
        <v>4</v>
      </c>
      <c r="F42" s="165">
        <v>5</v>
      </c>
      <c r="G42" s="165">
        <v>6</v>
      </c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</row>
    <row r="43" spans="2:54" ht="13.8" x14ac:dyDescent="0.3">
      <c r="B43" s="164">
        <f t="shared" ca="1" si="1"/>
        <v>10</v>
      </c>
      <c r="C43" s="205" t="str">
        <f t="shared" ca="1" si="0"/>
        <v>SINALIZAÇÃO VERTICAL</v>
      </c>
      <c r="D43" s="207" t="s">
        <v>145</v>
      </c>
      <c r="E43" s="165">
        <v>5</v>
      </c>
      <c r="F43" s="165">
        <v>5</v>
      </c>
      <c r="G43" s="165">
        <v>5</v>
      </c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</row>
    <row r="44" spans="2:54" ht="13.8" x14ac:dyDescent="0.3">
      <c r="B44" s="164">
        <f t="shared" ca="1" si="1"/>
        <v>11</v>
      </c>
      <c r="C44" s="205" t="str">
        <f t="shared" ca="1" si="0"/>
        <v>SINALIZAÇÃO HORIZONTAL</v>
      </c>
      <c r="D44" s="207" t="s">
        <v>145</v>
      </c>
      <c r="E44" s="165">
        <v>6</v>
      </c>
      <c r="F44" s="165">
        <v>6</v>
      </c>
      <c r="G44" s="165">
        <v>6</v>
      </c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</row>
    <row r="45" spans="2:54" ht="13.8" x14ac:dyDescent="0.3">
      <c r="B45" s="164">
        <f t="shared" ca="1" si="1"/>
        <v>12</v>
      </c>
      <c r="C45" s="205" t="str">
        <f t="shared" ca="1" si="0"/>
        <v>DESMOBILIZAÇÃO</v>
      </c>
      <c r="D45" s="207" t="s">
        <v>145</v>
      </c>
      <c r="E45" s="165">
        <v>6</v>
      </c>
      <c r="F45" s="165">
        <v>6</v>
      </c>
      <c r="G45" s="165">
        <v>6</v>
      </c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</row>
    <row r="46" spans="2:54" ht="13.8" x14ac:dyDescent="0.3">
      <c r="B46" s="164">
        <f t="shared" ca="1" si="1"/>
        <v>13</v>
      </c>
      <c r="C46" s="205">
        <f t="shared" ca="1" si="0"/>
        <v>0</v>
      </c>
      <c r="D46" s="207" t="s">
        <v>145</v>
      </c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</row>
    <row r="47" spans="2:54" ht="13.8" x14ac:dyDescent="0.3">
      <c r="B47" s="164">
        <f t="shared" ca="1" si="1"/>
        <v>14</v>
      </c>
      <c r="C47" s="205">
        <f t="shared" ca="1" si="0"/>
        <v>0</v>
      </c>
      <c r="D47" s="207" t="s">
        <v>145</v>
      </c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</row>
    <row r="48" spans="2:54" ht="7.5" customHeight="1" x14ac:dyDescent="0.3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2:54" ht="14.4" x14ac:dyDescent="0.3">
      <c r="B49" s="284" t="s">
        <v>12</v>
      </c>
      <c r="C49" s="285"/>
      <c r="D49" s="167"/>
      <c r="G49" s="295">
        <f>(ROW($G49)-ROW($G$49))/6*12+1</f>
        <v>1</v>
      </c>
      <c r="H49" s="296"/>
      <c r="I49" s="296"/>
      <c r="J49" s="297"/>
      <c r="K49" s="295">
        <f>G49+1</f>
        <v>2</v>
      </c>
      <c r="L49" s="296"/>
      <c r="M49" s="296"/>
      <c r="N49" s="297"/>
      <c r="O49" s="295">
        <f>K49+1</f>
        <v>3</v>
      </c>
      <c r="P49" s="296"/>
      <c r="Q49" s="296"/>
      <c r="R49" s="297"/>
      <c r="S49" s="295">
        <f>O49+1</f>
        <v>4</v>
      </c>
      <c r="T49" s="296"/>
      <c r="U49" s="296"/>
      <c r="V49" s="297"/>
      <c r="W49" s="295">
        <f>S49+1</f>
        <v>5</v>
      </c>
      <c r="X49" s="296"/>
      <c r="Y49" s="296"/>
      <c r="Z49" s="297"/>
      <c r="AA49" s="295">
        <f>W49+1</f>
        <v>6</v>
      </c>
      <c r="AB49" s="296"/>
      <c r="AC49" s="296"/>
      <c r="AD49" s="297"/>
      <c r="AE49" s="295">
        <f>AA49+1</f>
        <v>7</v>
      </c>
      <c r="AF49" s="296"/>
      <c r="AG49" s="296"/>
      <c r="AH49" s="297"/>
      <c r="AI49" s="295">
        <f>AE49+1</f>
        <v>8</v>
      </c>
      <c r="AJ49" s="296"/>
      <c r="AK49" s="296"/>
      <c r="AL49" s="297"/>
      <c r="AM49" s="295">
        <f>AI49+1</f>
        <v>9</v>
      </c>
      <c r="AN49" s="296"/>
      <c r="AO49" s="296"/>
      <c r="AP49" s="297"/>
      <c r="AQ49" s="295">
        <f>AM49+1</f>
        <v>10</v>
      </c>
      <c r="AR49" s="296"/>
      <c r="AS49" s="296"/>
      <c r="AT49" s="297"/>
      <c r="AU49" s="295">
        <f>AQ49+1</f>
        <v>11</v>
      </c>
      <c r="AV49" s="296"/>
      <c r="AW49" s="296"/>
      <c r="AX49" s="297"/>
      <c r="AY49" s="295">
        <f>AU49+1</f>
        <v>12</v>
      </c>
      <c r="AZ49" s="296"/>
      <c r="BA49" s="296"/>
      <c r="BB49" s="297"/>
    </row>
    <row r="50" spans="2:54" ht="14.4" x14ac:dyDescent="0.3">
      <c r="B50" s="276" t="s">
        <v>105</v>
      </c>
      <c r="C50" s="277"/>
      <c r="D50" s="167"/>
      <c r="E50" s="286" t="s">
        <v>10</v>
      </c>
      <c r="F50" s="287"/>
      <c r="G50" s="269">
        <f ca="1">IF(TotalEventos=0,0,G51/TotalEventos)</f>
        <v>2.5434504126637197E-2</v>
      </c>
      <c r="H50" s="270"/>
      <c r="I50" s="270"/>
      <c r="J50" s="271"/>
      <c r="K50" s="269">
        <f ca="1">IF(TotalEventos=0,0,K51/TotalEventos)</f>
        <v>0.37860457234967437</v>
      </c>
      <c r="L50" s="270"/>
      <c r="M50" s="270"/>
      <c r="N50" s="271"/>
      <c r="O50" s="269">
        <f ca="1">IF(TotalEventos=0,0,O51/TotalEventos)</f>
        <v>0.17718153315567753</v>
      </c>
      <c r="P50" s="270"/>
      <c r="Q50" s="270"/>
      <c r="R50" s="271"/>
      <c r="S50" s="269">
        <f ca="1">IF(TotalEventos=0,0,S51/TotalEventos)</f>
        <v>0.1495380205247914</v>
      </c>
      <c r="T50" s="270"/>
      <c r="U50" s="270"/>
      <c r="V50" s="271"/>
      <c r="W50" s="269">
        <f ca="1">IF(TotalEventos=0,0,W51/TotalEventos)</f>
        <v>0.15192359365210878</v>
      </c>
      <c r="X50" s="270"/>
      <c r="Y50" s="270"/>
      <c r="Z50" s="271"/>
      <c r="AA50" s="269">
        <f ca="1">IF(TotalEventos=0,0,AA51/TotalEventos)</f>
        <v>0.11731777619111063</v>
      </c>
      <c r="AB50" s="270"/>
      <c r="AC50" s="270"/>
      <c r="AD50" s="271"/>
      <c r="AE50" s="269">
        <f ca="1">IF(TotalEventos=0,0,AE51/TotalEventos)</f>
        <v>0</v>
      </c>
      <c r="AF50" s="270"/>
      <c r="AG50" s="270"/>
      <c r="AH50" s="271"/>
      <c r="AI50" s="269">
        <f ca="1">IF(TotalEventos=0,0,AI51/TotalEventos)</f>
        <v>0</v>
      </c>
      <c r="AJ50" s="270"/>
      <c r="AK50" s="270"/>
      <c r="AL50" s="271"/>
      <c r="AM50" s="269">
        <f ca="1">IF(TotalEventos=0,0,AM51/TotalEventos)</f>
        <v>0</v>
      </c>
      <c r="AN50" s="270"/>
      <c r="AO50" s="270"/>
      <c r="AP50" s="271"/>
      <c r="AQ50" s="269">
        <f ca="1">IF(TotalEventos=0,0,AQ51/TotalEventos)</f>
        <v>0</v>
      </c>
      <c r="AR50" s="270"/>
      <c r="AS50" s="270"/>
      <c r="AT50" s="271"/>
      <c r="AU50" s="269">
        <f ca="1">IF(TotalEventos=0,0,AU51/TotalEventos)</f>
        <v>0</v>
      </c>
      <c r="AV50" s="270"/>
      <c r="AW50" s="270"/>
      <c r="AX50" s="271"/>
      <c r="AY50" s="269">
        <f ca="1">IF(TotalEventos=0,0,AY51/TotalEventos)</f>
        <v>0</v>
      </c>
      <c r="AZ50" s="270"/>
      <c r="BA50" s="270"/>
      <c r="BB50" s="271"/>
    </row>
    <row r="51" spans="2:54" ht="14.4" x14ac:dyDescent="0.3">
      <c r="B51" s="278"/>
      <c r="C51" s="279"/>
      <c r="D51" s="167"/>
      <c r="E51" s="274" t="s">
        <v>11</v>
      </c>
      <c r="F51" s="275"/>
      <c r="G51" s="266">
        <f ca="1">SUMIF(OFFSET($E$34:$BB$34,1,0,numEventos-1),G49,OFFSET(ValoresPorEvento,1,0,numEventos-1))*(1+INDEX(TotalPorEvento,1,0)/(TotalEventos-INDEX(TotalPorEvento,1,0)))</f>
        <v>25483.567793787566</v>
      </c>
      <c r="H51" s="267"/>
      <c r="I51" s="267"/>
      <c r="J51" s="268"/>
      <c r="K51" s="266">
        <f ca="1">SUMIF(OFFSET($E$34:$BB$34,1,0,numEventos-1),K49,OFFSET(ValoresPorEvento,1,0,numEventos-1))*(1+INDEX(TotalPorEvento,1,0)/(TotalEventos-INDEX(TotalPorEvento,1,0)))</f>
        <v>379334.90814182837</v>
      </c>
      <c r="L51" s="267"/>
      <c r="M51" s="267"/>
      <c r="N51" s="268"/>
      <c r="O51" s="266">
        <f ca="1">SUMIF(OFFSET($E$34:$BB$34,1,0,numEventos-1),O49,OFFSET(ValoresPorEvento,1,0,numEventos-1))*(1+INDEX(TotalPorEvento,1,0)/(TotalEventos-INDEX(TotalPorEvento,1,0)))</f>
        <v>177523.31987676551</v>
      </c>
      <c r="P51" s="267"/>
      <c r="Q51" s="267"/>
      <c r="R51" s="268"/>
      <c r="S51" s="266">
        <f ca="1">SUMIF(OFFSET($E$34:$BB$34,1,0,numEventos-1),S49,OFFSET(ValoresPorEvento,1,0,numEventos-1))*(1+INDEX(TotalPorEvento,1,0)/(TotalEventos-INDEX(TotalPorEvento,1,0)))</f>
        <v>149826.48235714415</v>
      </c>
      <c r="T51" s="267"/>
      <c r="U51" s="267"/>
      <c r="V51" s="268"/>
      <c r="W51" s="266">
        <f ca="1">SUMIF(OFFSET($E$34:$BB$34,1,0,numEventos-1),W49,OFFSET(ValoresPorEvento,1,0,numEventos-1))*(1+INDEX(TotalPorEvento,1,0)/(TotalEventos-INDEX(TotalPorEvento,1,0)))</f>
        <v>152216.65730273558</v>
      </c>
      <c r="X51" s="267"/>
      <c r="Y51" s="267"/>
      <c r="Z51" s="268"/>
      <c r="AA51" s="266">
        <f ca="1">SUMIF(OFFSET($E$34:$BB$34,1,0,numEventos-1),AA49,OFFSET(ValoresPorEvento,1,0,numEventos-1))*(1+INDEX(TotalPorEvento,1,0)/(TotalEventos-INDEX(TotalPorEvento,1,0)))</f>
        <v>117544.08452773881</v>
      </c>
      <c r="AB51" s="267"/>
      <c r="AC51" s="267"/>
      <c r="AD51" s="268"/>
      <c r="AE51" s="266">
        <f ca="1">SUMIF(OFFSET($E$34:$BB$34,1,0,numEventos-1),AE49,OFFSET(ValoresPorEvento,1,0,numEventos-1))*(1+INDEX(TotalPorEvento,1,0)/(TotalEventos-INDEX(TotalPorEvento,1,0)))</f>
        <v>0</v>
      </c>
      <c r="AF51" s="267"/>
      <c r="AG51" s="267"/>
      <c r="AH51" s="268"/>
      <c r="AI51" s="266">
        <f ca="1">SUMIF(OFFSET($E$34:$BB$34,1,0,numEventos-1),AI49,OFFSET(ValoresPorEvento,1,0,numEventos-1))*(1+INDEX(TotalPorEvento,1,0)/(TotalEventos-INDEX(TotalPorEvento,1,0)))</f>
        <v>0</v>
      </c>
      <c r="AJ51" s="267"/>
      <c r="AK51" s="267"/>
      <c r="AL51" s="268"/>
      <c r="AM51" s="266">
        <f ca="1">SUMIF(OFFSET($E$34:$BB$34,1,0,numEventos-1),AM49,OFFSET(ValoresPorEvento,1,0,numEventos-1))*(1+INDEX(TotalPorEvento,1,0)/(TotalEventos-INDEX(TotalPorEvento,1,0)))</f>
        <v>0</v>
      </c>
      <c r="AN51" s="267"/>
      <c r="AO51" s="267"/>
      <c r="AP51" s="268"/>
      <c r="AQ51" s="266">
        <f ca="1">SUMIF(OFFSET($E$34:$BB$34,1,0,numEventos-1),AQ49,OFFSET(ValoresPorEvento,1,0,numEventos-1))*(1+INDEX(TotalPorEvento,1,0)/(TotalEventos-INDEX(TotalPorEvento,1,0)))</f>
        <v>0</v>
      </c>
      <c r="AR51" s="267"/>
      <c r="AS51" s="267"/>
      <c r="AT51" s="268"/>
      <c r="AU51" s="266">
        <f ca="1">SUMIF(OFFSET($E$34:$BB$34,1,0,numEventos-1),AU49,OFFSET(ValoresPorEvento,1,0,numEventos-1))*(1+INDEX(TotalPorEvento,1,0)/(TotalEventos-INDEX(TotalPorEvento,1,0)))</f>
        <v>0</v>
      </c>
      <c r="AV51" s="267"/>
      <c r="AW51" s="267"/>
      <c r="AX51" s="268"/>
      <c r="AY51" s="266">
        <f ca="1">SUMIF(OFFSET($E$34:$BB$34,1,0,numEventos-1),AY49,OFFSET(ValoresPorEvento,1,0,numEventos-1))*(1+INDEX(TotalPorEvento,1,0)/(TotalEventos-INDEX(TotalPorEvento,1,0)))</f>
        <v>0</v>
      </c>
      <c r="AZ51" s="267"/>
      <c r="BA51" s="267"/>
      <c r="BB51" s="268"/>
    </row>
    <row r="52" spans="2:54" ht="14.4" x14ac:dyDescent="0.3">
      <c r="B52" s="276" t="s">
        <v>9</v>
      </c>
      <c r="C52" s="277"/>
      <c r="D52" s="167"/>
      <c r="E52" s="272" t="s">
        <v>10</v>
      </c>
      <c r="F52" s="273"/>
      <c r="G52" s="269">
        <f ca="1">IF(TotalEventos=0,0,G53/TotalEventos)</f>
        <v>2.5434504126637197E-2</v>
      </c>
      <c r="H52" s="270"/>
      <c r="I52" s="270"/>
      <c r="J52" s="271"/>
      <c r="K52" s="269">
        <f ca="1">IF(TotalEventos=0,0,K53/TotalEventos)</f>
        <v>0.40403907647631154</v>
      </c>
      <c r="L52" s="270"/>
      <c r="M52" s="270"/>
      <c r="N52" s="271"/>
      <c r="O52" s="269">
        <f ca="1">IF(TotalEventos=0,0,O53/TotalEventos)</f>
        <v>0.58122060963198907</v>
      </c>
      <c r="P52" s="270"/>
      <c r="Q52" s="270"/>
      <c r="R52" s="271"/>
      <c r="S52" s="269">
        <f ca="1">IF(TotalEventos=0,0,S53/TotalEventos)</f>
        <v>0.73075863015678044</v>
      </c>
      <c r="T52" s="270"/>
      <c r="U52" s="270"/>
      <c r="V52" s="271"/>
      <c r="W52" s="269">
        <f ca="1">IF(TotalEventos=0,0,W53/TotalEventos)</f>
        <v>0.88268222380888917</v>
      </c>
      <c r="X52" s="270"/>
      <c r="Y52" s="270"/>
      <c r="Z52" s="271"/>
      <c r="AA52" s="269">
        <f ca="1">IF(TotalEventos=0,0,AA53/TotalEventos)</f>
        <v>0.99999999999999989</v>
      </c>
      <c r="AB52" s="270"/>
      <c r="AC52" s="270"/>
      <c r="AD52" s="271"/>
      <c r="AE52" s="269">
        <f ca="1">IF(TotalEventos=0,0,AE53/TotalEventos)</f>
        <v>0.99999999999999989</v>
      </c>
      <c r="AF52" s="270"/>
      <c r="AG52" s="270"/>
      <c r="AH52" s="271"/>
      <c r="AI52" s="269">
        <f ca="1">IF(TotalEventos=0,0,AI53/TotalEventos)</f>
        <v>0.99999999999999989</v>
      </c>
      <c r="AJ52" s="270"/>
      <c r="AK52" s="270"/>
      <c r="AL52" s="271"/>
      <c r="AM52" s="269">
        <f ca="1">IF(TotalEventos=0,0,AM53/TotalEventos)</f>
        <v>0.99999999999999989</v>
      </c>
      <c r="AN52" s="270"/>
      <c r="AO52" s="270"/>
      <c r="AP52" s="271"/>
      <c r="AQ52" s="269">
        <f ca="1">IF(TotalEventos=0,0,AQ53/TotalEventos)</f>
        <v>0.99999999999999989</v>
      </c>
      <c r="AR52" s="270"/>
      <c r="AS52" s="270"/>
      <c r="AT52" s="271"/>
      <c r="AU52" s="269">
        <f ca="1">IF(TotalEventos=0,0,AU53/TotalEventos)</f>
        <v>0.99999999999999989</v>
      </c>
      <c r="AV52" s="270"/>
      <c r="AW52" s="270"/>
      <c r="AX52" s="271"/>
      <c r="AY52" s="269">
        <f ca="1">IF(TotalEventos=0,0,AY53/TotalEventos)</f>
        <v>0.99999999999999989</v>
      </c>
      <c r="AZ52" s="270"/>
      <c r="BA52" s="270"/>
      <c r="BB52" s="271"/>
    </row>
    <row r="53" spans="2:54" ht="14.4" x14ac:dyDescent="0.3">
      <c r="B53" s="278"/>
      <c r="C53" s="279"/>
      <c r="D53" s="167"/>
      <c r="E53" s="274" t="s">
        <v>11</v>
      </c>
      <c r="F53" s="275"/>
      <c r="G53" s="266">
        <f ca="1">SUMIF(OFFSET($E$34:$BB$34,1,0,numEventos-1),"&lt;="&amp;G49,OFFSET(ValoresPorEvento,1,0,numEventos-1))*(1+INDEX(TotalPorEvento,1,0)/(TotalEventos-INDEX(TotalPorEvento,1,0)))</f>
        <v>25483.567793787566</v>
      </c>
      <c r="H53" s="267"/>
      <c r="I53" s="267"/>
      <c r="J53" s="268"/>
      <c r="K53" s="266">
        <f ca="1">K51+G53</f>
        <v>404818.47593561595</v>
      </c>
      <c r="L53" s="267"/>
      <c r="M53" s="267"/>
      <c r="N53" s="268"/>
      <c r="O53" s="266">
        <f ca="1">O51+K53</f>
        <v>582341.79581238143</v>
      </c>
      <c r="P53" s="267"/>
      <c r="Q53" s="267"/>
      <c r="R53" s="268"/>
      <c r="S53" s="266">
        <f ca="1">S51+O53</f>
        <v>732168.27816952555</v>
      </c>
      <c r="T53" s="267"/>
      <c r="U53" s="267"/>
      <c r="V53" s="268"/>
      <c r="W53" s="266">
        <f ca="1">W51+S53</f>
        <v>884384.93547226116</v>
      </c>
      <c r="X53" s="267"/>
      <c r="Y53" s="267"/>
      <c r="Z53" s="268"/>
      <c r="AA53" s="266">
        <f ca="1">AA51+W53</f>
        <v>1001929.02</v>
      </c>
      <c r="AB53" s="267"/>
      <c r="AC53" s="267"/>
      <c r="AD53" s="268"/>
      <c r="AE53" s="266">
        <f ca="1">AE51+AA53</f>
        <v>1001929.02</v>
      </c>
      <c r="AF53" s="267"/>
      <c r="AG53" s="267"/>
      <c r="AH53" s="268"/>
      <c r="AI53" s="266">
        <f ca="1">AI51+AE53</f>
        <v>1001929.02</v>
      </c>
      <c r="AJ53" s="267"/>
      <c r="AK53" s="267"/>
      <c r="AL53" s="268"/>
      <c r="AM53" s="266">
        <f ca="1">AM51+AI53</f>
        <v>1001929.02</v>
      </c>
      <c r="AN53" s="267"/>
      <c r="AO53" s="267"/>
      <c r="AP53" s="268"/>
      <c r="AQ53" s="266">
        <f ca="1">AQ51+AM53</f>
        <v>1001929.02</v>
      </c>
      <c r="AR53" s="267"/>
      <c r="AS53" s="267"/>
      <c r="AT53" s="268"/>
      <c r="AU53" s="266">
        <f ca="1">AU51+AQ53</f>
        <v>1001929.02</v>
      </c>
      <c r="AV53" s="267"/>
      <c r="AW53" s="267"/>
      <c r="AX53" s="268"/>
      <c r="AY53" s="266">
        <f ca="1">AY51+AU53</f>
        <v>1001929.02</v>
      </c>
      <c r="AZ53" s="267"/>
      <c r="BA53" s="267"/>
      <c r="BB53" s="268"/>
    </row>
    <row r="54" spans="2:54" ht="7.5" customHeight="1" x14ac:dyDescent="0.3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2:54" ht="7.5" customHeight="1" x14ac:dyDescent="0.3">
      <c r="B55"/>
      <c r="C55"/>
      <c r="D55"/>
      <c r="E55" s="28"/>
      <c r="F55" s="28"/>
      <c r="G55" s="28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2:54" x14ac:dyDescent="0.2">
      <c r="B56" s="70"/>
      <c r="C56" s="70"/>
      <c r="D56" s="70"/>
      <c r="E56" s="70"/>
      <c r="F56" s="70"/>
    </row>
    <row r="57" spans="2:54" ht="31.5" customHeight="1" x14ac:dyDescent="0.2">
      <c r="B57" s="263" t="str">
        <f ca="1">Import.Município&amp;", "&amp;TEXT(hoje,"dd")&amp;" de "&amp;TEXT(hoje,"mmmm")&amp;" de "&amp;TEXT(hoje,"aaaa")</f>
        <v>RONDINHA / RS, 27 de setembro de 2024</v>
      </c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71"/>
      <c r="O57" s="71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M57" s="72"/>
      <c r="AN57" s="72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</row>
    <row r="58" spans="2:54" x14ac:dyDescent="0.2">
      <c r="B58" s="264" t="s">
        <v>43</v>
      </c>
      <c r="C58" s="264"/>
      <c r="D58" s="264"/>
      <c r="E58" s="73"/>
      <c r="F58" s="70"/>
      <c r="N58" s="53"/>
      <c r="O58" s="53"/>
      <c r="P58" s="53"/>
      <c r="Q58" s="53"/>
      <c r="R58" s="74"/>
      <c r="S58" s="264"/>
      <c r="T58" s="264"/>
      <c r="U58" s="264"/>
      <c r="V58" s="264"/>
      <c r="W58" s="53"/>
      <c r="X58" s="53"/>
      <c r="Y58" s="53"/>
      <c r="Z58" s="53"/>
      <c r="AA58" s="53"/>
      <c r="AB58" s="53"/>
      <c r="AC58" s="53"/>
      <c r="AQ58" s="74" t="s">
        <v>41</v>
      </c>
      <c r="AR58" s="264">
        <f>respPLE</f>
        <v>0</v>
      </c>
      <c r="AS58" s="264"/>
      <c r="AT58" s="264"/>
      <c r="AU58" s="264"/>
    </row>
    <row r="59" spans="2:54" x14ac:dyDescent="0.2">
      <c r="B59" s="70"/>
      <c r="C59" s="70"/>
      <c r="D59" s="70"/>
      <c r="E59" s="70"/>
      <c r="F59" s="70"/>
      <c r="N59" s="53"/>
      <c r="O59" s="53"/>
      <c r="P59" s="53"/>
      <c r="Q59" s="53"/>
      <c r="R59" s="74"/>
      <c r="S59" s="264"/>
      <c r="T59" s="264"/>
      <c r="U59" s="264"/>
      <c r="V59" s="264"/>
      <c r="W59" s="53"/>
      <c r="X59" s="53"/>
      <c r="Y59" s="53"/>
      <c r="Z59" s="53"/>
      <c r="AA59" s="53"/>
      <c r="AB59" s="53"/>
      <c r="AC59" s="53"/>
      <c r="AQ59" s="75" t="s">
        <v>42</v>
      </c>
      <c r="AR59" s="259">
        <f>creaPLE</f>
        <v>0</v>
      </c>
      <c r="AS59" s="259"/>
      <c r="AT59" s="259"/>
      <c r="AU59" s="259"/>
    </row>
    <row r="60" spans="2:54" x14ac:dyDescent="0.2">
      <c r="B60" s="70"/>
      <c r="C60" s="70"/>
      <c r="D60" s="70"/>
      <c r="E60" s="70"/>
      <c r="F60" s="70"/>
    </row>
    <row r="62" spans="2:54" x14ac:dyDescent="0.2">
      <c r="G62" s="28"/>
      <c r="H62" s="28"/>
      <c r="I62" s="28"/>
      <c r="J62" s="28"/>
    </row>
    <row r="63" spans="2:54" x14ac:dyDescent="0.2">
      <c r="G63" s="28"/>
      <c r="H63" s="28"/>
      <c r="I63" s="28"/>
      <c r="J63" s="28"/>
    </row>
    <row r="64" spans="2:54" x14ac:dyDescent="0.2">
      <c r="G64" s="28"/>
      <c r="H64" s="28"/>
      <c r="I64" s="28"/>
      <c r="J64" s="28"/>
    </row>
    <row r="65" spans="7:10" x14ac:dyDescent="0.2">
      <c r="G65" s="28"/>
      <c r="H65" s="28"/>
      <c r="I65" s="28"/>
      <c r="J65" s="28"/>
    </row>
    <row r="66" spans="7:10" x14ac:dyDescent="0.2">
      <c r="G66" s="28"/>
      <c r="H66" s="28"/>
      <c r="I66" s="28"/>
      <c r="J66" s="28"/>
    </row>
  </sheetData>
  <sheetProtection password="8574" sheet="1" objects="1" scenarios="1"/>
  <mergeCells count="78">
    <mergeCell ref="AE51:AH51"/>
    <mergeCell ref="AY53:BB53"/>
    <mergeCell ref="AY52:BB52"/>
    <mergeCell ref="AY51:BB51"/>
    <mergeCell ref="AU53:AX53"/>
    <mergeCell ref="AQ52:AT52"/>
    <mergeCell ref="AI51:AL51"/>
    <mergeCell ref="AE53:AH53"/>
    <mergeCell ref="AQ53:AT53"/>
    <mergeCell ref="AM49:AP49"/>
    <mergeCell ref="AU52:AX52"/>
    <mergeCell ref="AM53:AP53"/>
    <mergeCell ref="AI49:AL49"/>
    <mergeCell ref="AI53:AL53"/>
    <mergeCell ref="AU51:AX51"/>
    <mergeCell ref="AQ51:AT51"/>
    <mergeCell ref="AM51:AP51"/>
    <mergeCell ref="AI50:AL50"/>
    <mergeCell ref="AI52:AL52"/>
    <mergeCell ref="AY49:BB49"/>
    <mergeCell ref="AA50:AD50"/>
    <mergeCell ref="S50:V50"/>
    <mergeCell ref="K50:N50"/>
    <mergeCell ref="O50:R50"/>
    <mergeCell ref="W50:Z50"/>
    <mergeCell ref="AM50:AP50"/>
    <mergeCell ref="AE50:AH50"/>
    <mergeCell ref="AU49:AX49"/>
    <mergeCell ref="AE49:AH49"/>
    <mergeCell ref="AY20:BB20"/>
    <mergeCell ref="E32:BB32"/>
    <mergeCell ref="D20:V20"/>
    <mergeCell ref="G49:J49"/>
    <mergeCell ref="K49:N49"/>
    <mergeCell ref="O49:R49"/>
    <mergeCell ref="S49:V49"/>
    <mergeCell ref="W49:Z49"/>
    <mergeCell ref="AA49:AD49"/>
    <mergeCell ref="AQ49:AT49"/>
    <mergeCell ref="B31:B32"/>
    <mergeCell ref="C31:C32"/>
    <mergeCell ref="G50:J50"/>
    <mergeCell ref="B49:C49"/>
    <mergeCell ref="E50:F50"/>
    <mergeCell ref="B50:C51"/>
    <mergeCell ref="G51:J51"/>
    <mergeCell ref="G52:J52"/>
    <mergeCell ref="E51:F51"/>
    <mergeCell ref="S52:V52"/>
    <mergeCell ref="K52:N52"/>
    <mergeCell ref="K53:N53"/>
    <mergeCell ref="K51:N51"/>
    <mergeCell ref="AA51:AD51"/>
    <mergeCell ref="O51:R51"/>
    <mergeCell ref="B58:D58"/>
    <mergeCell ref="G53:J53"/>
    <mergeCell ref="B57:M57"/>
    <mergeCell ref="E52:F52"/>
    <mergeCell ref="W52:Z52"/>
    <mergeCell ref="S58:V58"/>
    <mergeCell ref="E53:F53"/>
    <mergeCell ref="B52:C53"/>
    <mergeCell ref="AY50:BB50"/>
    <mergeCell ref="AU50:AX50"/>
    <mergeCell ref="AQ50:AT50"/>
    <mergeCell ref="S59:V59"/>
    <mergeCell ref="AR58:AU58"/>
    <mergeCell ref="O53:R53"/>
    <mergeCell ref="AA52:AD52"/>
    <mergeCell ref="S51:V51"/>
    <mergeCell ref="O52:R52"/>
    <mergeCell ref="W51:Z51"/>
    <mergeCell ref="AR59:AU59"/>
    <mergeCell ref="S53:V53"/>
    <mergeCell ref="W53:Z53"/>
    <mergeCell ref="AA53:AD53"/>
    <mergeCell ref="AM52:AP52"/>
    <mergeCell ref="AE52:AH52"/>
  </mergeCells>
  <phoneticPr fontId="0" type="noConversion"/>
  <conditionalFormatting sqref="E1:BB1 E35:BB36 E38:BB47">
    <cfRule type="expression" dxfId="26" priority="162" stopIfTrue="1">
      <formula>INDEX(ValoresPorEvento,$B1,E$31)=0</formula>
    </cfRule>
  </conditionalFormatting>
  <conditionalFormatting sqref="G49:BB49">
    <cfRule type="expression" dxfId="25" priority="150" stopIfTrue="1">
      <formula>AND(G50=0,G52=1)</formula>
    </cfRule>
  </conditionalFormatting>
  <conditionalFormatting sqref="G50:BB50">
    <cfRule type="expression" dxfId="24" priority="149" stopIfTrue="1">
      <formula>AND(G50=0,G52=1)</formula>
    </cfRule>
  </conditionalFormatting>
  <conditionalFormatting sqref="G51:BB51">
    <cfRule type="expression" dxfId="23" priority="148" stopIfTrue="1">
      <formula>AND(G50=0,G52=1)</formula>
    </cfRule>
  </conditionalFormatting>
  <conditionalFormatting sqref="G52:BB52">
    <cfRule type="expression" dxfId="22" priority="147" stopIfTrue="1">
      <formula>AND(G50=0,G52=1)</formula>
    </cfRule>
  </conditionalFormatting>
  <conditionalFormatting sqref="G53:BB53">
    <cfRule type="expression" dxfId="21" priority="146" stopIfTrue="1">
      <formula>AND(G50=0,G52=1)</formula>
    </cfRule>
  </conditionalFormatting>
  <conditionalFormatting sqref="E37:BB37">
    <cfRule type="expression" dxfId="20" priority="3" stopIfTrue="1">
      <formula>INDEX(ValoresPorEvento,$B37,E$31)=0</formula>
    </cfRule>
  </conditionalFormatting>
  <dataValidations count="2">
    <dataValidation type="whole" allowBlank="1" showInputMessage="1" showErrorMessage="1" error="É permitido digitar em eventos que não sejam nulos, com número de período compatível com o número de meses exibido no cronograma. (Botão Adicionar Ano)" sqref="E1:BB1 E37:BB47">
      <formula1>1</formula1>
      <formula2>IF(INDEX(ValoresPorEvento,$B1,E$31)=0,0,$BC$20)</formula2>
    </dataValidation>
    <dataValidation type="whole" allowBlank="1" showInputMessage="1" showErrorMessage="1" error="É permitido digitar em eventos que não sejam nulos, com número de período compatível com o número de meses exibido no cronograma. (Botão Adicionar Ano)" sqref="E35 E36:BB36 F34:BB35">
      <formula1>1</formula1>
      <formula2>IF(INDEX(ValoresPorEvento,$B34,E$31)=0,0,$BC$20)</formula2>
    </dataValidation>
  </dataValidations>
  <pageMargins left="0.78740157480314965" right="0.78740157480314965" top="0.78740157480314965" bottom="0.78740157480314965" header="0.31496062992125984" footer="0.31496062992125984"/>
  <pageSetup paperSize="9" scale="65" fitToWidth="0" fitToHeight="0" pageOrder="overThenDown" orientation="landscape" horizontalDpi="300" verticalDpi="300" r:id="rId1"/>
  <headerFooter>
    <oddFooter>&amp;R&amp;P&amp;L27.477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/>
  <dimension ref="B1:BC1202"/>
  <sheetViews>
    <sheetView showGridLines="0" topLeftCell="A20" zoomScaleNormal="100" zoomScaleSheetLayoutView="100" workbookViewId="0">
      <pane xSplit="3" ySplit="13" topLeftCell="D39" activePane="bottomRight" state="frozen"/>
      <selection activeCell="A20" sqref="A20"/>
      <selection pane="topRight" activeCell="D20" sqref="D20"/>
      <selection pane="bottomLeft" activeCell="A33" sqref="A33"/>
      <selection pane="bottomRight" activeCell="A45" sqref="A45"/>
    </sheetView>
  </sheetViews>
  <sheetFormatPr defaultColWidth="3.44140625" defaultRowHeight="10.199999999999999" zeroHeight="1" x14ac:dyDescent="0.2"/>
  <cols>
    <col min="1" max="1" width="2.33203125" style="28" customWidth="1"/>
    <col min="2" max="2" width="5.5546875" style="25" customWidth="1"/>
    <col min="3" max="3" width="20" style="26" customWidth="1"/>
    <col min="4" max="4" width="0.88671875" style="26" customWidth="1"/>
    <col min="5" max="56" width="3.44140625" style="28" customWidth="1"/>
    <col min="57" max="16384" width="3.44140625" style="28"/>
  </cols>
  <sheetData>
    <row r="1" spans="2:54" ht="13.8" hidden="1" x14ac:dyDescent="0.3">
      <c r="B1" s="164" t="e">
        <f ca="1">OFFSET(B1,-1,0)+1</f>
        <v>#REF!</v>
      </c>
      <c r="C1" s="205" t="e">
        <f ca="1">IF(B1&lt;=numEventos,INDEX(Eventos,B1,2),"")</f>
        <v>#REF!</v>
      </c>
      <c r="D1" s="50" t="s">
        <v>145</v>
      </c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55" hidden="1" x14ac:dyDescent="0.2"/>
    <row r="18" spans="2:55" hidden="1" x14ac:dyDescent="0.2"/>
    <row r="19" spans="2:55" customFormat="1" ht="14.4" hidden="1" x14ac:dyDescent="0.3"/>
    <row r="20" spans="2:55" s="31" customFormat="1" ht="30.75" customHeight="1" x14ac:dyDescent="0.3">
      <c r="C20" s="172"/>
      <c r="D20" s="294" t="s">
        <v>112</v>
      </c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Z20"/>
      <c r="AA20"/>
      <c r="AB20"/>
      <c r="AC20" s="16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Y20" s="288" t="s">
        <v>106</v>
      </c>
      <c r="AZ20" s="289"/>
      <c r="BA20" s="289"/>
      <c r="BB20" s="290"/>
      <c r="BC20" s="31">
        <f ca="1">COUNTA(OFFSET(Medições,0,0,,2))/3*12</f>
        <v>12</v>
      </c>
    </row>
    <row r="21" spans="2:55" ht="6.75" customHeight="1" x14ac:dyDescent="0.2"/>
    <row r="22" spans="2:55" x14ac:dyDescent="0.2"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</row>
    <row r="23" spans="2:55" x14ac:dyDescent="0.2"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</row>
    <row r="24" spans="2:55" x14ac:dyDescent="0.2">
      <c r="E24" s="34"/>
      <c r="F24" s="34"/>
      <c r="X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</row>
    <row r="25" spans="2:55" x14ac:dyDescent="0.2">
      <c r="E25" s="34"/>
      <c r="F25" s="34"/>
      <c r="X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</row>
    <row r="26" spans="2:55" ht="45.75" customHeight="1" x14ac:dyDescent="0.2"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29"/>
      <c r="Z26" s="29"/>
      <c r="AA26" s="29"/>
      <c r="AB26" s="29"/>
      <c r="AC26" s="30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</row>
    <row r="27" spans="2:55" ht="11.25" customHeight="1" x14ac:dyDescent="0.3">
      <c r="E27" s="34"/>
      <c r="F27" s="34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70"/>
      <c r="AR27" s="35"/>
      <c r="AS27" s="35"/>
      <c r="AT27" s="35"/>
      <c r="AU27" s="35"/>
      <c r="AV27" s="35"/>
      <c r="AW27" s="170"/>
      <c r="AX27" s="171"/>
      <c r="AY27" s="24"/>
      <c r="AZ27" s="24"/>
      <c r="BA27" s="24"/>
      <c r="BB27" s="24"/>
    </row>
    <row r="28" spans="2:55" ht="15.6" x14ac:dyDescent="0.3">
      <c r="E28" s="34"/>
      <c r="F28" s="34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68" t="s">
        <v>110</v>
      </c>
      <c r="AA28" s="317">
        <f ca="1">OFFSET(G54,TRUNC((mediçao-G51)/12,0)*8,(mediçao-OFFSET(G51,TRUNC((mediçao-G51)/12,0)*8,0))*4)</f>
        <v>0</v>
      </c>
      <c r="AB28" s="318"/>
      <c r="AC28" s="318"/>
      <c r="AD28" s="319"/>
      <c r="AE28"/>
      <c r="AF28"/>
      <c r="AG28"/>
      <c r="AH28" s="169" t="s">
        <v>111</v>
      </c>
      <c r="AI28" s="314" t="str">
        <f ca="1">IF(OFFSET(G50,TRUNC((mediçao-G51)/12,0)*8,(mediçao-OFFSET(G50,1+TRUNC((mediçao-G51)/12,0)*8,0))*4)="","DIGITE A DATA DA MEDIÇÃO",TEXT(IF(mediçao=G51,dataInicioObra,1+OFFSET(G50,TRUNC((mediçao-G51)/12,0)*8,(mediçao-1-OFFSET(G50,1+TRUNC((mediçao-G51)/12,0)*8,0))*4)),"dd/mm/aaaa")&amp;" a "&amp;TEXT(OFFSET(G50,TRUNC((mediçao-G51)/12,0)*8,(mediçao-OFFSET(G50,1+TRUNC((mediçao-G51)/12,0)*8,0))*4),"dd/mm/aaaa"))</f>
        <v>DIGITE A DATA DA MEDIÇÃO</v>
      </c>
      <c r="AJ28" s="315"/>
      <c r="AK28" s="315"/>
      <c r="AL28" s="315"/>
      <c r="AM28" s="315"/>
      <c r="AN28" s="315"/>
      <c r="AO28" s="315"/>
      <c r="AP28" s="315"/>
      <c r="AQ28" s="315"/>
      <c r="AR28" s="315"/>
      <c r="AS28" s="316"/>
      <c r="AT28"/>
      <c r="AW28" s="168" t="s">
        <v>88</v>
      </c>
      <c r="AX28" s="311">
        <v>1</v>
      </c>
      <c r="AY28" s="312"/>
      <c r="AZ28" s="312"/>
      <c r="BA28" s="312"/>
      <c r="BB28" s="313"/>
    </row>
    <row r="29" spans="2:55" x14ac:dyDescent="0.2"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6">
        <f>mediçao</f>
        <v>1</v>
      </c>
      <c r="BB29" s="36" t="str">
        <f>CONCATENATE(mediçao,".")</f>
        <v>1.</v>
      </c>
    </row>
    <row r="30" spans="2:55" ht="99.9" customHeight="1" x14ac:dyDescent="0.2">
      <c r="B30" s="37"/>
      <c r="E30" s="206" t="str">
        <f>IF(Eventograma_e_Quantitativos!N15&lt;&gt;"",Eventograma_e_Quantitativos!N15,"")</f>
        <v>LINHA TUNAS - TRECHO II, SECÇÃO I</v>
      </c>
      <c r="F30" s="206" t="str">
        <f>IF(Eventograma_e_Quantitativos!O15&lt;&gt;"",Eventograma_e_Quantitativos!O15,"")</f>
        <v>LINHA TUNAS - TRECHO II, SECÇÃO II</v>
      </c>
      <c r="G30" s="206" t="str">
        <f>IF(Eventograma_e_Quantitativos!P15&lt;&gt;"",Eventograma_e_Quantitativos!P15,"")</f>
        <v>LINHA TUNAS - TRECHO II, SECÇÃO III</v>
      </c>
      <c r="H30" s="206" t="str">
        <f>IF(Eventograma_e_Quantitativos!Q15&lt;&gt;"",Eventograma_e_Quantitativos!Q15,"")</f>
        <v/>
      </c>
      <c r="I30" s="206" t="str">
        <f>IF(Eventograma_e_Quantitativos!R15&lt;&gt;"",Eventograma_e_Quantitativos!R15,"")</f>
        <v/>
      </c>
      <c r="J30" s="206" t="str">
        <f>IF(Eventograma_e_Quantitativos!S15&lt;&gt;"",Eventograma_e_Quantitativos!S15,"")</f>
        <v/>
      </c>
      <c r="K30" s="206" t="str">
        <f>IF(Eventograma_e_Quantitativos!T15&lt;&gt;"",Eventograma_e_Quantitativos!T15,"")</f>
        <v/>
      </c>
      <c r="L30" s="206" t="str">
        <f>IF(Eventograma_e_Quantitativos!U15&lt;&gt;"",Eventograma_e_Quantitativos!U15,"")</f>
        <v/>
      </c>
      <c r="M30" s="206" t="str">
        <f>IF(Eventograma_e_Quantitativos!V15&lt;&gt;"",Eventograma_e_Quantitativos!V15,"")</f>
        <v/>
      </c>
      <c r="N30" s="206" t="str">
        <f>IF(Eventograma_e_Quantitativos!W15&lt;&gt;"",Eventograma_e_Quantitativos!W15,"")</f>
        <v/>
      </c>
      <c r="O30" s="206" t="str">
        <f>IF(Eventograma_e_Quantitativos!X15&lt;&gt;"",Eventograma_e_Quantitativos!X15,"")</f>
        <v/>
      </c>
      <c r="P30" s="206" t="str">
        <f>IF(Eventograma_e_Quantitativos!Y15&lt;&gt;"",Eventograma_e_Quantitativos!Y15,"")</f>
        <v/>
      </c>
      <c r="Q30" s="206" t="str">
        <f>IF(Eventograma_e_Quantitativos!Z15&lt;&gt;"",Eventograma_e_Quantitativos!Z15,"")</f>
        <v/>
      </c>
      <c r="R30" s="206" t="str">
        <f>IF(Eventograma_e_Quantitativos!AA15&lt;&gt;"",Eventograma_e_Quantitativos!AA15,"")</f>
        <v/>
      </c>
      <c r="S30" s="206" t="str">
        <f>IF(Eventograma_e_Quantitativos!AB15&lt;&gt;"",Eventograma_e_Quantitativos!AB15,"")</f>
        <v/>
      </c>
      <c r="T30" s="206" t="str">
        <f>IF(Eventograma_e_Quantitativos!AC15&lt;&gt;"",Eventograma_e_Quantitativos!AC15,"")</f>
        <v/>
      </c>
      <c r="U30" s="206" t="str">
        <f>IF(Eventograma_e_Quantitativos!AD15&lt;&gt;"",Eventograma_e_Quantitativos!AD15,"")</f>
        <v/>
      </c>
      <c r="V30" s="206" t="str">
        <f>IF(Eventograma_e_Quantitativos!AE15&lt;&gt;"",Eventograma_e_Quantitativos!AE15,"")</f>
        <v/>
      </c>
      <c r="W30" s="206" t="str">
        <f>IF(Eventograma_e_Quantitativos!AF15&lt;&gt;"",Eventograma_e_Quantitativos!AF15,"")</f>
        <v/>
      </c>
      <c r="X30" s="206" t="str">
        <f>IF(Eventograma_e_Quantitativos!AG15&lt;&gt;"",Eventograma_e_Quantitativos!AG15,"")</f>
        <v/>
      </c>
      <c r="Y30" s="206" t="str">
        <f>IF(Eventograma_e_Quantitativos!AH15&lt;&gt;"",Eventograma_e_Quantitativos!AH15,"")</f>
        <v/>
      </c>
      <c r="Z30" s="206" t="str">
        <f>IF(Eventograma_e_Quantitativos!AI15&lt;&gt;"",Eventograma_e_Quantitativos!AI15,"")</f>
        <v/>
      </c>
      <c r="AA30" s="206" t="str">
        <f>IF(Eventograma_e_Quantitativos!AJ15&lt;&gt;"",Eventograma_e_Quantitativos!AJ15,"")</f>
        <v/>
      </c>
      <c r="AB30" s="206" t="str">
        <f>IF(Eventograma_e_Quantitativos!AK15&lt;&gt;"",Eventograma_e_Quantitativos!AK15,"")</f>
        <v/>
      </c>
      <c r="AC30" s="206" t="str">
        <f>IF(Eventograma_e_Quantitativos!AL15&lt;&gt;"",Eventograma_e_Quantitativos!AL15,"")</f>
        <v/>
      </c>
      <c r="AD30" s="206" t="str">
        <f>IF(Eventograma_e_Quantitativos!AM15&lt;&gt;"",Eventograma_e_Quantitativos!AM15,"")</f>
        <v/>
      </c>
      <c r="AE30" s="206" t="str">
        <f>IF(Eventograma_e_Quantitativos!AN15&lt;&gt;"",Eventograma_e_Quantitativos!AN15,"")</f>
        <v/>
      </c>
      <c r="AF30" s="206" t="str">
        <f>IF(Eventograma_e_Quantitativos!AO15&lt;&gt;"",Eventograma_e_Quantitativos!AO15,"")</f>
        <v/>
      </c>
      <c r="AG30" s="206" t="str">
        <f>IF(Eventograma_e_Quantitativos!AP15&lt;&gt;"",Eventograma_e_Quantitativos!AP15,"")</f>
        <v/>
      </c>
      <c r="AH30" s="206" t="str">
        <f>IF(Eventograma_e_Quantitativos!AQ15&lt;&gt;"",Eventograma_e_Quantitativos!AQ15,"")</f>
        <v/>
      </c>
      <c r="AI30" s="206" t="str">
        <f>IF(Eventograma_e_Quantitativos!AR15&lt;&gt;"",Eventograma_e_Quantitativos!AR15,"")</f>
        <v/>
      </c>
      <c r="AJ30" s="206" t="str">
        <f>IF(Eventograma_e_Quantitativos!AS15&lt;&gt;"",Eventograma_e_Quantitativos!AS15,"")</f>
        <v/>
      </c>
      <c r="AK30" s="206" t="str">
        <f>IF(Eventograma_e_Quantitativos!AT15&lt;&gt;"",Eventograma_e_Quantitativos!AT15,"")</f>
        <v/>
      </c>
      <c r="AL30" s="206" t="str">
        <f>IF(Eventograma_e_Quantitativos!AU15&lt;&gt;"",Eventograma_e_Quantitativos!AU15,"")</f>
        <v/>
      </c>
      <c r="AM30" s="206" t="str">
        <f>IF(Eventograma_e_Quantitativos!AV15&lt;&gt;"",Eventograma_e_Quantitativos!AV15,"")</f>
        <v/>
      </c>
      <c r="AN30" s="206" t="str">
        <f>IF(Eventograma_e_Quantitativos!AW15&lt;&gt;"",Eventograma_e_Quantitativos!AW15,"")</f>
        <v/>
      </c>
      <c r="AO30" s="206" t="str">
        <f>IF(Eventograma_e_Quantitativos!AX15&lt;&gt;"",Eventograma_e_Quantitativos!AX15,"")</f>
        <v/>
      </c>
      <c r="AP30" s="206" t="str">
        <f>IF(Eventograma_e_Quantitativos!AY15&lt;&gt;"",Eventograma_e_Quantitativos!AY15,"")</f>
        <v/>
      </c>
      <c r="AQ30" s="206" t="str">
        <f>IF(Eventograma_e_Quantitativos!AZ15&lt;&gt;"",Eventograma_e_Quantitativos!AZ15,"")</f>
        <v/>
      </c>
      <c r="AR30" s="206" t="str">
        <f>IF(Eventograma_e_Quantitativos!BA15&lt;&gt;"",Eventograma_e_Quantitativos!BA15,"")</f>
        <v/>
      </c>
      <c r="AS30" s="206" t="str">
        <f>IF(Eventograma_e_Quantitativos!BB15&lt;&gt;"",Eventograma_e_Quantitativos!BB15,"")</f>
        <v/>
      </c>
      <c r="AT30" s="206" t="str">
        <f>IF(Eventograma_e_Quantitativos!BC15&lt;&gt;"",Eventograma_e_Quantitativos!BC15,"")</f>
        <v/>
      </c>
      <c r="AU30" s="206" t="str">
        <f>IF(Eventograma_e_Quantitativos!BD15&lt;&gt;"",Eventograma_e_Quantitativos!BD15,"")</f>
        <v/>
      </c>
      <c r="AV30" s="206" t="str">
        <f>IF(Eventograma_e_Quantitativos!BE15&lt;&gt;"",Eventograma_e_Quantitativos!BE15,"")</f>
        <v/>
      </c>
      <c r="AW30" s="206" t="str">
        <f>IF(Eventograma_e_Quantitativos!BF15&lt;&gt;"",Eventograma_e_Quantitativos!BF15,"")</f>
        <v/>
      </c>
      <c r="AX30" s="206" t="str">
        <f>IF(Eventograma_e_Quantitativos!BG15&lt;&gt;"",Eventograma_e_Quantitativos!BG15,"")</f>
        <v/>
      </c>
      <c r="AY30" s="206" t="str">
        <f>IF(Eventograma_e_Quantitativos!BH15&lt;&gt;"",Eventograma_e_Quantitativos!BH15,"")</f>
        <v/>
      </c>
      <c r="AZ30" s="206" t="str">
        <f>IF(Eventograma_e_Quantitativos!BI15&lt;&gt;"",Eventograma_e_Quantitativos!BI15,"")</f>
        <v/>
      </c>
      <c r="BA30" s="206" t="str">
        <f>IF(Eventograma_e_Quantitativos!BJ15&lt;&gt;"",Eventograma_e_Quantitativos!BJ15,"")</f>
        <v/>
      </c>
      <c r="BB30" s="206" t="str">
        <f>IF(Eventograma_e_Quantitativos!BK15&lt;&gt;"",Eventograma_e_Quantitativos!BK15,"")</f>
        <v/>
      </c>
    </row>
    <row r="31" spans="2:55" s="40" customFormat="1" ht="11.25" customHeight="1" x14ac:dyDescent="0.3">
      <c r="B31" s="280" t="s">
        <v>95</v>
      </c>
      <c r="C31" s="282" t="s">
        <v>96</v>
      </c>
      <c r="D31" s="39"/>
      <c r="E31" s="166">
        <v>1</v>
      </c>
      <c r="F31" s="166">
        <v>2</v>
      </c>
      <c r="G31" s="166">
        <v>3</v>
      </c>
      <c r="H31" s="166">
        <v>4</v>
      </c>
      <c r="I31" s="166">
        <v>5</v>
      </c>
      <c r="J31" s="166">
        <v>6</v>
      </c>
      <c r="K31" s="166">
        <v>7</v>
      </c>
      <c r="L31" s="166">
        <v>8</v>
      </c>
      <c r="M31" s="166">
        <v>9</v>
      </c>
      <c r="N31" s="166">
        <v>10</v>
      </c>
      <c r="O31" s="166">
        <v>11</v>
      </c>
      <c r="P31" s="166">
        <v>12</v>
      </c>
      <c r="Q31" s="166">
        <v>13</v>
      </c>
      <c r="R31" s="166">
        <v>14</v>
      </c>
      <c r="S31" s="166">
        <v>15</v>
      </c>
      <c r="T31" s="166">
        <v>16</v>
      </c>
      <c r="U31" s="166">
        <v>17</v>
      </c>
      <c r="V31" s="166">
        <v>18</v>
      </c>
      <c r="W31" s="166">
        <v>19</v>
      </c>
      <c r="X31" s="166">
        <v>20</v>
      </c>
      <c r="Y31" s="166">
        <v>21</v>
      </c>
      <c r="Z31" s="166">
        <v>22</v>
      </c>
      <c r="AA31" s="166">
        <v>23</v>
      </c>
      <c r="AB31" s="166">
        <v>24</v>
      </c>
      <c r="AC31" s="166">
        <v>25</v>
      </c>
      <c r="AD31" s="166">
        <v>26</v>
      </c>
      <c r="AE31" s="166">
        <v>27</v>
      </c>
      <c r="AF31" s="166">
        <v>28</v>
      </c>
      <c r="AG31" s="166">
        <v>29</v>
      </c>
      <c r="AH31" s="166">
        <v>30</v>
      </c>
      <c r="AI31" s="166">
        <v>31</v>
      </c>
      <c r="AJ31" s="166">
        <v>32</v>
      </c>
      <c r="AK31" s="166">
        <v>33</v>
      </c>
      <c r="AL31" s="166">
        <v>34</v>
      </c>
      <c r="AM31" s="166">
        <v>35</v>
      </c>
      <c r="AN31" s="166">
        <v>36</v>
      </c>
      <c r="AO31" s="166">
        <v>37</v>
      </c>
      <c r="AP31" s="166">
        <v>38</v>
      </c>
      <c r="AQ31" s="166">
        <v>39</v>
      </c>
      <c r="AR31" s="166">
        <v>40</v>
      </c>
      <c r="AS31" s="166">
        <v>41</v>
      </c>
      <c r="AT31" s="166">
        <v>42</v>
      </c>
      <c r="AU31" s="166">
        <v>43</v>
      </c>
      <c r="AV31" s="166">
        <v>44</v>
      </c>
      <c r="AW31" s="166">
        <v>45</v>
      </c>
      <c r="AX31" s="166">
        <v>46</v>
      </c>
      <c r="AY31" s="166">
        <v>47</v>
      </c>
      <c r="AZ31" s="166">
        <v>48</v>
      </c>
      <c r="BA31" s="166">
        <v>49</v>
      </c>
      <c r="BB31" s="166">
        <v>50</v>
      </c>
    </row>
    <row r="32" spans="2:55" s="39" customFormat="1" ht="20.25" customHeight="1" x14ac:dyDescent="0.3">
      <c r="B32" s="281"/>
      <c r="C32" s="283"/>
      <c r="D32" s="42"/>
      <c r="E32" s="308" t="s">
        <v>84</v>
      </c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9"/>
      <c r="AN32" s="309"/>
      <c r="AO32" s="309"/>
      <c r="AP32" s="309"/>
      <c r="AQ32" s="309"/>
      <c r="AR32" s="309"/>
      <c r="AS32" s="309"/>
      <c r="AT32" s="309"/>
      <c r="AU32" s="309"/>
      <c r="AV32" s="309"/>
      <c r="AW32" s="309"/>
      <c r="AX32" s="309"/>
      <c r="AY32" s="309"/>
      <c r="AZ32" s="309"/>
      <c r="BA32" s="309"/>
      <c r="BB32" s="310"/>
    </row>
    <row r="33" spans="2:54" s="47" customFormat="1" ht="4.5" customHeight="1" x14ac:dyDescent="0.2">
      <c r="B33" s="43"/>
      <c r="C33" s="44"/>
      <c r="D33" s="44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</row>
    <row r="34" spans="2:54" ht="13.8" x14ac:dyDescent="0.3">
      <c r="B34" s="164">
        <f ca="1">OFFSET(B34,-1,0)+1</f>
        <v>1</v>
      </c>
      <c r="C34" s="205" t="str">
        <f t="shared" ref="C34:C47" ca="1" si="0">IF(B34&lt;=numEventos,INDEX(Eventos,B34,2),"")</f>
        <v>Administração Local</v>
      </c>
      <c r="D34" s="50" t="s">
        <v>145</v>
      </c>
      <c r="E34" s="219" t="s">
        <v>151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1"/>
    </row>
    <row r="35" spans="2:54" ht="13.8" x14ac:dyDescent="0.3">
      <c r="B35" s="164">
        <f ca="1">OFFSET(B35,-1,0)+1</f>
        <v>2</v>
      </c>
      <c r="C35" s="205" t="str">
        <f t="shared" ca="1" si="0"/>
        <v>MOBILIZAÇÃO</v>
      </c>
      <c r="D35" s="50" t="s">
        <v>145</v>
      </c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</row>
    <row r="36" spans="2:54" ht="13.8" x14ac:dyDescent="0.3">
      <c r="B36" s="164">
        <f ca="1">OFFSET(B36,-1,0)+1</f>
        <v>3</v>
      </c>
      <c r="C36" s="205" t="str">
        <f t="shared" ca="1" si="0"/>
        <v>PLACA DE OBRA</v>
      </c>
      <c r="D36" s="50" t="s">
        <v>145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</row>
    <row r="37" spans="2:54" ht="13.8" x14ac:dyDescent="0.3">
      <c r="B37" s="164">
        <f ca="1">OFFSET(B37,-1,0)+1</f>
        <v>4</v>
      </c>
      <c r="C37" s="205" t="str">
        <f t="shared" ca="1" si="0"/>
        <v>REGULARIZAÇÃO DO LEITO</v>
      </c>
      <c r="D37" s="50" t="s">
        <v>145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</row>
    <row r="38" spans="2:54" ht="13.8" x14ac:dyDescent="0.3">
      <c r="B38" s="164">
        <f ca="1">OFFSET(B38,-1,0)+1</f>
        <v>5</v>
      </c>
      <c r="C38" s="205" t="str">
        <f t="shared" ca="1" si="0"/>
        <v>EXECUÇÃO DE BASE OU SUBASE EM MACADAME</v>
      </c>
      <c r="D38" s="50" t="s">
        <v>145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</row>
    <row r="39" spans="2:54" ht="13.8" x14ac:dyDescent="0.3">
      <c r="B39" s="164">
        <f t="shared" ref="B39:B47" ca="1" si="1">OFFSET(B39,-1,0)+1</f>
        <v>6</v>
      </c>
      <c r="C39" s="205" t="str">
        <f t="shared" ca="1" si="0"/>
        <v>EXECUÇÃO DE BASE EM BRITA GRADUADA</v>
      </c>
      <c r="D39" s="50" t="s">
        <v>145</v>
      </c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</row>
    <row r="40" spans="2:54" ht="13.8" x14ac:dyDescent="0.3">
      <c r="B40" s="164">
        <f t="shared" ca="1" si="1"/>
        <v>7</v>
      </c>
      <c r="C40" s="205" t="str">
        <f t="shared" ca="1" si="0"/>
        <v>DRENO COM PEDRA RACHÃO</v>
      </c>
      <c r="D40" s="50" t="s">
        <v>145</v>
      </c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</row>
    <row r="41" spans="2:54" ht="13.8" x14ac:dyDescent="0.3">
      <c r="B41" s="164">
        <f t="shared" ca="1" si="1"/>
        <v>8</v>
      </c>
      <c r="C41" s="205" t="str">
        <f t="shared" ca="1" si="0"/>
        <v>IMPRIMAÇÃO</v>
      </c>
      <c r="D41" s="50" t="s">
        <v>145</v>
      </c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</row>
    <row r="42" spans="2:54" ht="13.8" x14ac:dyDescent="0.3">
      <c r="B42" s="164">
        <f t="shared" ca="1" si="1"/>
        <v>9</v>
      </c>
      <c r="C42" s="205" t="str">
        <f t="shared" ca="1" si="0"/>
        <v>PAVIMENTAÇÃO ASFALTICA EM CBUQ</v>
      </c>
      <c r="D42" s="50" t="s">
        <v>145</v>
      </c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</row>
    <row r="43" spans="2:54" ht="13.8" x14ac:dyDescent="0.3">
      <c r="B43" s="164">
        <f t="shared" ca="1" si="1"/>
        <v>10</v>
      </c>
      <c r="C43" s="205" t="str">
        <f t="shared" ca="1" si="0"/>
        <v>SINALIZAÇÃO VERTICAL</v>
      </c>
      <c r="D43" s="50" t="s">
        <v>145</v>
      </c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</row>
    <row r="44" spans="2:54" ht="13.8" x14ac:dyDescent="0.3">
      <c r="B44" s="164">
        <f t="shared" ca="1" si="1"/>
        <v>11</v>
      </c>
      <c r="C44" s="205" t="str">
        <f t="shared" ca="1" si="0"/>
        <v>SINALIZAÇÃO HORIZONTAL</v>
      </c>
      <c r="D44" s="50" t="s">
        <v>145</v>
      </c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</row>
    <row r="45" spans="2:54" ht="13.8" x14ac:dyDescent="0.3">
      <c r="B45" s="164">
        <f t="shared" ca="1" si="1"/>
        <v>12</v>
      </c>
      <c r="C45" s="205" t="str">
        <f t="shared" ca="1" si="0"/>
        <v>DESMOBILIZAÇÃO</v>
      </c>
      <c r="D45" s="50" t="s">
        <v>145</v>
      </c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</row>
    <row r="46" spans="2:54" ht="13.8" x14ac:dyDescent="0.3">
      <c r="B46" s="164">
        <f t="shared" ca="1" si="1"/>
        <v>13</v>
      </c>
      <c r="C46" s="205">
        <f t="shared" ca="1" si="0"/>
        <v>0</v>
      </c>
      <c r="D46" s="50" t="s">
        <v>145</v>
      </c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</row>
    <row r="47" spans="2:54" ht="13.8" x14ac:dyDescent="0.3">
      <c r="B47" s="164">
        <f t="shared" ca="1" si="1"/>
        <v>14</v>
      </c>
      <c r="C47" s="205">
        <f t="shared" ca="1" si="0"/>
        <v>0</v>
      </c>
      <c r="D47" s="50" t="s">
        <v>145</v>
      </c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</row>
    <row r="48" spans="2:54" x14ac:dyDescent="0.2"/>
    <row r="49" spans="2:54" ht="12" x14ac:dyDescent="0.25">
      <c r="G49" s="301" t="s">
        <v>109</v>
      </c>
      <c r="H49" s="302"/>
      <c r="I49" s="302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  <c r="AE49" s="302"/>
      <c r="AF49" s="302"/>
      <c r="AG49" s="302"/>
      <c r="AH49" s="302"/>
      <c r="AI49" s="302"/>
      <c r="AJ49" s="302"/>
      <c r="AK49" s="302"/>
      <c r="AL49" s="302"/>
      <c r="AM49" s="302"/>
      <c r="AN49" s="302"/>
      <c r="AO49" s="302"/>
      <c r="AP49" s="302"/>
      <c r="AQ49" s="302"/>
      <c r="AR49" s="302"/>
      <c r="AS49" s="302"/>
      <c r="AT49" s="302"/>
      <c r="AU49" s="302"/>
      <c r="AV49" s="302"/>
      <c r="AW49" s="302"/>
      <c r="AX49" s="302"/>
      <c r="AY49" s="302"/>
      <c r="AZ49" s="302"/>
      <c r="BA49" s="302"/>
      <c r="BB49" s="303"/>
    </row>
    <row r="50" spans="2:54" ht="15" customHeight="1" x14ac:dyDescent="0.25">
      <c r="G50" s="304"/>
      <c r="H50" s="305"/>
      <c r="I50" s="305"/>
      <c r="J50" s="306"/>
      <c r="K50" s="304"/>
      <c r="L50" s="305"/>
      <c r="M50" s="305"/>
      <c r="N50" s="306"/>
      <c r="O50" s="304"/>
      <c r="P50" s="305"/>
      <c r="Q50" s="305"/>
      <c r="R50" s="306"/>
      <c r="S50" s="304"/>
      <c r="T50" s="305"/>
      <c r="U50" s="305"/>
      <c r="V50" s="306"/>
      <c r="W50" s="304"/>
      <c r="X50" s="305"/>
      <c r="Y50" s="305"/>
      <c r="Z50" s="306"/>
      <c r="AA50" s="304"/>
      <c r="AB50" s="305"/>
      <c r="AC50" s="305"/>
      <c r="AD50" s="306"/>
      <c r="AE50" s="304"/>
      <c r="AF50" s="305"/>
      <c r="AG50" s="305"/>
      <c r="AH50" s="306"/>
      <c r="AI50" s="304"/>
      <c r="AJ50" s="305"/>
      <c r="AK50" s="305"/>
      <c r="AL50" s="306"/>
      <c r="AM50" s="304"/>
      <c r="AN50" s="305"/>
      <c r="AO50" s="305"/>
      <c r="AP50" s="306"/>
      <c r="AQ50" s="304"/>
      <c r="AR50" s="305"/>
      <c r="AS50" s="305"/>
      <c r="AT50" s="306"/>
      <c r="AU50" s="304"/>
      <c r="AV50" s="305"/>
      <c r="AW50" s="305"/>
      <c r="AX50" s="306"/>
      <c r="AY50" s="304"/>
      <c r="AZ50" s="305"/>
      <c r="BA50" s="305"/>
      <c r="BB50" s="306"/>
    </row>
    <row r="51" spans="2:54" ht="14.4" x14ac:dyDescent="0.3">
      <c r="B51" s="284" t="s">
        <v>108</v>
      </c>
      <c r="C51" s="285"/>
      <c r="D51" s="167"/>
      <c r="E51" s="26"/>
      <c r="F51" s="26"/>
      <c r="G51" s="301">
        <f>(ROW($G51)-ROW($G$51))/8*12+1</f>
        <v>1</v>
      </c>
      <c r="H51" s="302"/>
      <c r="I51" s="302"/>
      <c r="J51" s="303"/>
      <c r="K51" s="301">
        <f>G51+1</f>
        <v>2</v>
      </c>
      <c r="L51" s="302"/>
      <c r="M51" s="302"/>
      <c r="N51" s="303"/>
      <c r="O51" s="301">
        <f>K51+1</f>
        <v>3</v>
      </c>
      <c r="P51" s="302"/>
      <c r="Q51" s="302"/>
      <c r="R51" s="303"/>
      <c r="S51" s="301">
        <f>O51+1</f>
        <v>4</v>
      </c>
      <c r="T51" s="302"/>
      <c r="U51" s="302"/>
      <c r="V51" s="303"/>
      <c r="W51" s="301">
        <f>S51+1</f>
        <v>5</v>
      </c>
      <c r="X51" s="302"/>
      <c r="Y51" s="302"/>
      <c r="Z51" s="303"/>
      <c r="AA51" s="301">
        <f>W51+1</f>
        <v>6</v>
      </c>
      <c r="AB51" s="302"/>
      <c r="AC51" s="302"/>
      <c r="AD51" s="303"/>
      <c r="AE51" s="301">
        <f>AA51+1</f>
        <v>7</v>
      </c>
      <c r="AF51" s="302"/>
      <c r="AG51" s="302"/>
      <c r="AH51" s="303"/>
      <c r="AI51" s="301">
        <f>AE51+1</f>
        <v>8</v>
      </c>
      <c r="AJ51" s="302"/>
      <c r="AK51" s="302"/>
      <c r="AL51" s="303"/>
      <c r="AM51" s="301">
        <f>AI51+1</f>
        <v>9</v>
      </c>
      <c r="AN51" s="302"/>
      <c r="AO51" s="302"/>
      <c r="AP51" s="303"/>
      <c r="AQ51" s="301">
        <f>AM51+1</f>
        <v>10</v>
      </c>
      <c r="AR51" s="302"/>
      <c r="AS51" s="302"/>
      <c r="AT51" s="303"/>
      <c r="AU51" s="301">
        <f>AQ51+1</f>
        <v>11</v>
      </c>
      <c r="AV51" s="302"/>
      <c r="AW51" s="302"/>
      <c r="AX51" s="303"/>
      <c r="AY51" s="301">
        <f>AU51+1</f>
        <v>12</v>
      </c>
      <c r="AZ51" s="302"/>
      <c r="BA51" s="302"/>
      <c r="BB51" s="303"/>
    </row>
    <row r="52" spans="2:54" ht="14.4" x14ac:dyDescent="0.3">
      <c r="B52" s="276" t="s">
        <v>8</v>
      </c>
      <c r="C52" s="277"/>
      <c r="D52" s="167"/>
      <c r="E52" s="286" t="s">
        <v>10</v>
      </c>
      <c r="F52" s="287"/>
      <c r="G52" s="298">
        <f ca="1">IF(TotalEventos=0,0,G53/TotalEventos)</f>
        <v>0</v>
      </c>
      <c r="H52" s="299"/>
      <c r="I52" s="299"/>
      <c r="J52" s="300"/>
      <c r="K52" s="298">
        <f ca="1">IF(TotalEventos=0,0,K53/TotalEventos)</f>
        <v>0</v>
      </c>
      <c r="L52" s="299"/>
      <c r="M52" s="299"/>
      <c r="N52" s="300"/>
      <c r="O52" s="298">
        <f ca="1">IF(TotalEventos=0,0,O53/TotalEventos)</f>
        <v>0</v>
      </c>
      <c r="P52" s="299"/>
      <c r="Q52" s="299"/>
      <c r="R52" s="300"/>
      <c r="S52" s="298">
        <f ca="1">IF(TotalEventos=0,0,S53/TotalEventos)</f>
        <v>0</v>
      </c>
      <c r="T52" s="299"/>
      <c r="U52" s="299"/>
      <c r="V52" s="300"/>
      <c r="W52" s="298">
        <f ca="1">IF(TotalEventos=0,0,W53/TotalEventos)</f>
        <v>0</v>
      </c>
      <c r="X52" s="299"/>
      <c r="Y52" s="299"/>
      <c r="Z52" s="300"/>
      <c r="AA52" s="298">
        <f ca="1">IF(TotalEventos=0,0,AA53/TotalEventos)</f>
        <v>0</v>
      </c>
      <c r="AB52" s="299"/>
      <c r="AC52" s="299"/>
      <c r="AD52" s="300"/>
      <c r="AE52" s="298">
        <f ca="1">IF(TotalEventos=0,0,AE53/TotalEventos)</f>
        <v>0</v>
      </c>
      <c r="AF52" s="299"/>
      <c r="AG52" s="299"/>
      <c r="AH52" s="300"/>
      <c r="AI52" s="298">
        <f ca="1">IF(TotalEventos=0,0,AI53/TotalEventos)</f>
        <v>0</v>
      </c>
      <c r="AJ52" s="299"/>
      <c r="AK52" s="299"/>
      <c r="AL52" s="300"/>
      <c r="AM52" s="298">
        <f ca="1">IF(TotalEventos=0,0,AM53/TotalEventos)</f>
        <v>0</v>
      </c>
      <c r="AN52" s="299"/>
      <c r="AO52" s="299"/>
      <c r="AP52" s="300"/>
      <c r="AQ52" s="298">
        <f ca="1">IF(TotalEventos=0,0,AQ53/TotalEventos)</f>
        <v>0</v>
      </c>
      <c r="AR52" s="299"/>
      <c r="AS52" s="299"/>
      <c r="AT52" s="300"/>
      <c r="AU52" s="298">
        <f ca="1">IF(TotalEventos=0,0,AU53/TotalEventos)</f>
        <v>0</v>
      </c>
      <c r="AV52" s="299"/>
      <c r="AW52" s="299"/>
      <c r="AX52" s="300"/>
      <c r="AY52" s="298">
        <f ca="1">IF(TotalEventos=0,0,AY53/TotalEventos)</f>
        <v>0</v>
      </c>
      <c r="AZ52" s="299"/>
      <c r="BA52" s="299"/>
      <c r="BB52" s="300"/>
    </row>
    <row r="53" spans="2:54" ht="14.4" x14ac:dyDescent="0.3">
      <c r="B53" s="278"/>
      <c r="C53" s="279"/>
      <c r="D53" s="167"/>
      <c r="E53" s="274" t="s">
        <v>11</v>
      </c>
      <c r="F53" s="275"/>
      <c r="G53" s="266">
        <f ca="1">SUMIF(OFFSET(Import.PLE,1,0,numEventos-1),G51,OFFSET(ValoresPorEvento,1,0,numEventos-1))*(1+INDEX(TotalPorEvento,1,0)/(TotalEventos-INDEX(TotalPorEvento,1,0)))</f>
        <v>0</v>
      </c>
      <c r="H53" s="267"/>
      <c r="I53" s="267"/>
      <c r="J53" s="268"/>
      <c r="K53" s="266">
        <f ca="1">SUMIF(OFFSET(Import.PLE,1,0,numEventos-1),K51,OFFSET(ValoresPorEvento,1,0,numEventos-1))*(1+INDEX(TotalPorEvento,1,0)/(TotalEventos-INDEX(TotalPorEvento,1,0)))</f>
        <v>0</v>
      </c>
      <c r="L53" s="267"/>
      <c r="M53" s="267"/>
      <c r="N53" s="268"/>
      <c r="O53" s="266">
        <f ca="1">SUMIF(OFFSET(Import.PLE,1,0,numEventos-1),O51,OFFSET(ValoresPorEvento,1,0,numEventos-1))*(1+INDEX(TotalPorEvento,1,0)/(TotalEventos-INDEX(TotalPorEvento,1,0)))</f>
        <v>0</v>
      </c>
      <c r="P53" s="267"/>
      <c r="Q53" s="267"/>
      <c r="R53" s="268"/>
      <c r="S53" s="266">
        <f ca="1">SUMIF(OFFSET(Import.PLE,1,0,numEventos-1),S51,OFFSET(ValoresPorEvento,1,0,numEventos-1))*(1+INDEX(TotalPorEvento,1,0)/(TotalEventos-INDEX(TotalPorEvento,1,0)))</f>
        <v>0</v>
      </c>
      <c r="T53" s="267"/>
      <c r="U53" s="267"/>
      <c r="V53" s="268"/>
      <c r="W53" s="266">
        <f ca="1">SUMIF(OFFSET(Import.PLE,1,0,numEventos-1),W51,OFFSET(ValoresPorEvento,1,0,numEventos-1))*(1+INDEX(TotalPorEvento,1,0)/(TotalEventos-INDEX(TotalPorEvento,1,0)))</f>
        <v>0</v>
      </c>
      <c r="X53" s="267"/>
      <c r="Y53" s="267"/>
      <c r="Z53" s="268"/>
      <c r="AA53" s="266">
        <f ca="1">SUMIF(OFFSET(Import.PLE,1,0,numEventos-1),AA51,OFFSET(ValoresPorEvento,1,0,numEventos-1))*(1+INDEX(TotalPorEvento,1,0)/(TotalEventos-INDEX(TotalPorEvento,1,0)))</f>
        <v>0</v>
      </c>
      <c r="AB53" s="267"/>
      <c r="AC53" s="267"/>
      <c r="AD53" s="268"/>
      <c r="AE53" s="266">
        <f ca="1">SUMIF(OFFSET(Import.PLE,1,0,numEventos-1),AE51,OFFSET(ValoresPorEvento,1,0,numEventos-1))*(1+INDEX(TotalPorEvento,1,0)/(TotalEventos-INDEX(TotalPorEvento,1,0)))</f>
        <v>0</v>
      </c>
      <c r="AF53" s="267"/>
      <c r="AG53" s="267"/>
      <c r="AH53" s="268"/>
      <c r="AI53" s="266">
        <f ca="1">SUMIF(OFFSET(Import.PLE,1,0,numEventos-1),AI51,OFFSET(ValoresPorEvento,1,0,numEventos-1))*(1+INDEX(TotalPorEvento,1,0)/(TotalEventos-INDEX(TotalPorEvento,1,0)))</f>
        <v>0</v>
      </c>
      <c r="AJ53" s="267"/>
      <c r="AK53" s="267"/>
      <c r="AL53" s="268"/>
      <c r="AM53" s="266">
        <f ca="1">SUMIF(OFFSET(Import.PLE,1,0,numEventos-1),AM51,OFFSET(ValoresPorEvento,1,0,numEventos-1))*(1+INDEX(TotalPorEvento,1,0)/(TotalEventos-INDEX(TotalPorEvento,1,0)))</f>
        <v>0</v>
      </c>
      <c r="AN53" s="267"/>
      <c r="AO53" s="267"/>
      <c r="AP53" s="268"/>
      <c r="AQ53" s="266">
        <f ca="1">SUMIF(OFFSET(Import.PLE,1,0,numEventos-1),AQ51,OFFSET(ValoresPorEvento,1,0,numEventos-1))*(1+INDEX(TotalPorEvento,1,0)/(TotalEventos-INDEX(TotalPorEvento,1,0)))</f>
        <v>0</v>
      </c>
      <c r="AR53" s="267"/>
      <c r="AS53" s="267"/>
      <c r="AT53" s="268"/>
      <c r="AU53" s="266">
        <f ca="1">SUMIF(OFFSET(Import.PLE,1,0,numEventos-1),AU51,OFFSET(ValoresPorEvento,1,0,numEventos-1))*(1+INDEX(TotalPorEvento,1,0)/(TotalEventos-INDEX(TotalPorEvento,1,0)))</f>
        <v>0</v>
      </c>
      <c r="AV53" s="267"/>
      <c r="AW53" s="267"/>
      <c r="AX53" s="268"/>
      <c r="AY53" s="266">
        <f ca="1">SUMIF(OFFSET(Import.PLE,1,0,numEventos-1),AY51,OFFSET(ValoresPorEvento,1,0,numEventos-1))*(1+INDEX(TotalPorEvento,1,0)/(TotalEventos-INDEX(TotalPorEvento,1,0)))</f>
        <v>0</v>
      </c>
      <c r="AZ53" s="267"/>
      <c r="BA53" s="267"/>
      <c r="BB53" s="268"/>
    </row>
    <row r="54" spans="2:54" ht="14.4" x14ac:dyDescent="0.3">
      <c r="B54" s="276" t="s">
        <v>9</v>
      </c>
      <c r="C54" s="277"/>
      <c r="D54" s="167"/>
      <c r="E54" s="272" t="s">
        <v>10</v>
      </c>
      <c r="F54" s="273"/>
      <c r="G54" s="298">
        <f ca="1">IF(TotalEventos=0,0,G55/TotalEventos)</f>
        <v>0</v>
      </c>
      <c r="H54" s="299"/>
      <c r="I54" s="299"/>
      <c r="J54" s="300"/>
      <c r="K54" s="298">
        <f ca="1">IF(TotalEventos=0,0,K55/TotalEventos)</f>
        <v>0</v>
      </c>
      <c r="L54" s="299"/>
      <c r="M54" s="299"/>
      <c r="N54" s="300"/>
      <c r="O54" s="298">
        <f ca="1">IF(TotalEventos=0,0,O55/TotalEventos)</f>
        <v>0</v>
      </c>
      <c r="P54" s="299"/>
      <c r="Q54" s="299"/>
      <c r="R54" s="300"/>
      <c r="S54" s="298">
        <f ca="1">IF(TotalEventos=0,0,S55/TotalEventos)</f>
        <v>0</v>
      </c>
      <c r="T54" s="299"/>
      <c r="U54" s="299"/>
      <c r="V54" s="300"/>
      <c r="W54" s="298">
        <f ca="1">IF(TotalEventos=0,0,W55/TotalEventos)</f>
        <v>0</v>
      </c>
      <c r="X54" s="299"/>
      <c r="Y54" s="299"/>
      <c r="Z54" s="300"/>
      <c r="AA54" s="298">
        <f ca="1">IF(TotalEventos=0,0,AA55/TotalEventos)</f>
        <v>0</v>
      </c>
      <c r="AB54" s="299"/>
      <c r="AC54" s="299"/>
      <c r="AD54" s="300"/>
      <c r="AE54" s="298">
        <f ca="1">IF(TotalEventos=0,0,AE55/TotalEventos)</f>
        <v>0</v>
      </c>
      <c r="AF54" s="299"/>
      <c r="AG54" s="299"/>
      <c r="AH54" s="300"/>
      <c r="AI54" s="298">
        <f ca="1">IF(TotalEventos=0,0,AI55/TotalEventos)</f>
        <v>0</v>
      </c>
      <c r="AJ54" s="299"/>
      <c r="AK54" s="299"/>
      <c r="AL54" s="300"/>
      <c r="AM54" s="298">
        <f ca="1">IF(TotalEventos=0,0,AM55/TotalEventos)</f>
        <v>0</v>
      </c>
      <c r="AN54" s="299"/>
      <c r="AO54" s="299"/>
      <c r="AP54" s="300"/>
      <c r="AQ54" s="298">
        <f ca="1">IF(TotalEventos=0,0,AQ55/TotalEventos)</f>
        <v>0</v>
      </c>
      <c r="AR54" s="299"/>
      <c r="AS54" s="299"/>
      <c r="AT54" s="300"/>
      <c r="AU54" s="298">
        <f ca="1">IF(TotalEventos=0,0,AU55/TotalEventos)</f>
        <v>0</v>
      </c>
      <c r="AV54" s="299"/>
      <c r="AW54" s="299"/>
      <c r="AX54" s="300"/>
      <c r="AY54" s="298">
        <f ca="1">IF(TotalEventos=0,0,AY55/TotalEventos)</f>
        <v>0</v>
      </c>
      <c r="AZ54" s="299"/>
      <c r="BA54" s="299"/>
      <c r="BB54" s="300"/>
    </row>
    <row r="55" spans="2:54" ht="14.4" x14ac:dyDescent="0.3">
      <c r="B55" s="278"/>
      <c r="C55" s="279"/>
      <c r="D55" s="167"/>
      <c r="E55" s="274" t="s">
        <v>11</v>
      </c>
      <c r="F55" s="275"/>
      <c r="G55" s="266">
        <f ca="1">SUMIF(OFFSET(Import.PLE,1,0,numEventos-1),"&lt;="&amp;G51,OFFSET(ValoresPorEvento,1,0,numEventos-1))*(1+INDEX(TotalPorEvento,1,0)/(TotalEventos-INDEX(TotalPorEvento,1,0)))</f>
        <v>0</v>
      </c>
      <c r="H55" s="267"/>
      <c r="I55" s="267"/>
      <c r="J55" s="268"/>
      <c r="K55" s="266">
        <f ca="1">K53+G55</f>
        <v>0</v>
      </c>
      <c r="L55" s="267"/>
      <c r="M55" s="267"/>
      <c r="N55" s="268"/>
      <c r="O55" s="266">
        <f ca="1">O53+K55</f>
        <v>0</v>
      </c>
      <c r="P55" s="267"/>
      <c r="Q55" s="267"/>
      <c r="R55" s="268"/>
      <c r="S55" s="266">
        <f ca="1">S53+O55</f>
        <v>0</v>
      </c>
      <c r="T55" s="267"/>
      <c r="U55" s="267"/>
      <c r="V55" s="268"/>
      <c r="W55" s="266">
        <f ca="1">W53+S55</f>
        <v>0</v>
      </c>
      <c r="X55" s="267"/>
      <c r="Y55" s="267"/>
      <c r="Z55" s="268"/>
      <c r="AA55" s="266">
        <f ca="1">AA53+W55</f>
        <v>0</v>
      </c>
      <c r="AB55" s="267"/>
      <c r="AC55" s="267"/>
      <c r="AD55" s="268"/>
      <c r="AE55" s="266">
        <f ca="1">AE53+AA55</f>
        <v>0</v>
      </c>
      <c r="AF55" s="267"/>
      <c r="AG55" s="267"/>
      <c r="AH55" s="268"/>
      <c r="AI55" s="266">
        <f ca="1">AI53+AE55</f>
        <v>0</v>
      </c>
      <c r="AJ55" s="267"/>
      <c r="AK55" s="267"/>
      <c r="AL55" s="268"/>
      <c r="AM55" s="266">
        <f ca="1">AM53+AI55</f>
        <v>0</v>
      </c>
      <c r="AN55" s="267"/>
      <c r="AO55" s="267"/>
      <c r="AP55" s="268"/>
      <c r="AQ55" s="266">
        <f ca="1">AQ53+AM55</f>
        <v>0</v>
      </c>
      <c r="AR55" s="267"/>
      <c r="AS55" s="267"/>
      <c r="AT55" s="268"/>
      <c r="AU55" s="266">
        <f ca="1">AU53+AQ55</f>
        <v>0</v>
      </c>
      <c r="AV55" s="267"/>
      <c r="AW55" s="267"/>
      <c r="AX55" s="268"/>
      <c r="AY55" s="266">
        <f ca="1">AY53+AU55</f>
        <v>0</v>
      </c>
      <c r="AZ55" s="267"/>
      <c r="BA55" s="267"/>
      <c r="BB55" s="268"/>
    </row>
    <row r="56" spans="2:54" x14ac:dyDescent="0.2">
      <c r="B56" s="26"/>
    </row>
    <row r="57" spans="2:54" ht="24" customHeight="1" x14ac:dyDescent="0.2"/>
    <row r="58" spans="2:54" ht="11.4" x14ac:dyDescent="0.2">
      <c r="B58" s="263" t="str">
        <f ca="1">Import.Município&amp;", "&amp;TEXT(hoje,"dd")&amp;" de "&amp;TEXT(hoje,"mmmm")&amp;" de "&amp;TEXT(hoje,"aaaa")</f>
        <v>RONDINHA / RS, 27 de setembro de 2024</v>
      </c>
      <c r="C58" s="263"/>
      <c r="D58" s="263"/>
      <c r="E58" s="263"/>
      <c r="F58" s="263"/>
      <c r="G58" s="263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</row>
    <row r="59" spans="2:54" x14ac:dyDescent="0.2">
      <c r="B59" s="258" t="s">
        <v>43</v>
      </c>
      <c r="C59" s="258"/>
      <c r="AR59" s="52" t="s">
        <v>52</v>
      </c>
      <c r="AS59" s="264">
        <f>respFiscal</f>
        <v>0</v>
      </c>
      <c r="AT59" s="264"/>
      <c r="AU59" s="264"/>
      <c r="AV59" s="264"/>
      <c r="AW59" s="264"/>
      <c r="AX59" s="264"/>
      <c r="AY59" s="264"/>
      <c r="AZ59" s="264"/>
      <c r="BA59" s="264"/>
      <c r="BB59" s="264"/>
    </row>
    <row r="60" spans="2:54" x14ac:dyDescent="0.2">
      <c r="AR60" s="52" t="s">
        <v>42</v>
      </c>
      <c r="AS60" s="259">
        <f>creaFiscal</f>
        <v>0</v>
      </c>
      <c r="AT60" s="259"/>
      <c r="AU60" s="259"/>
      <c r="AV60" s="259"/>
      <c r="AW60" s="259"/>
      <c r="AX60" s="259"/>
      <c r="AY60" s="259"/>
      <c r="AZ60" s="259"/>
      <c r="BA60" s="259"/>
      <c r="BB60" s="259"/>
    </row>
    <row r="61" spans="2:54" x14ac:dyDescent="0.2">
      <c r="AR61" s="52" t="s">
        <v>44</v>
      </c>
      <c r="AS61" s="259">
        <f>artFiscal</f>
        <v>0</v>
      </c>
      <c r="AT61" s="259"/>
      <c r="AU61" s="259"/>
      <c r="AV61" s="259"/>
      <c r="AW61" s="259"/>
      <c r="AX61" s="259"/>
      <c r="AY61" s="259"/>
      <c r="AZ61" s="259"/>
      <c r="BA61" s="259"/>
      <c r="BB61" s="259"/>
    </row>
    <row r="62" spans="2:54" x14ac:dyDescent="0.2"/>
    <row r="63" spans="2:54" x14ac:dyDescent="0.2"/>
    <row r="64" spans="2:5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spans="7:9" x14ac:dyDescent="0.2"/>
    <row r="546" spans="7:9" x14ac:dyDescent="0.2"/>
    <row r="547" spans="7:9" x14ac:dyDescent="0.2"/>
    <row r="548" spans="7:9" x14ac:dyDescent="0.2"/>
    <row r="549" spans="7:9" x14ac:dyDescent="0.2"/>
    <row r="550" spans="7:9" x14ac:dyDescent="0.2"/>
    <row r="551" spans="7:9" x14ac:dyDescent="0.2"/>
    <row r="552" spans="7:9" x14ac:dyDescent="0.2"/>
    <row r="553" spans="7:9" x14ac:dyDescent="0.2"/>
    <row r="554" spans="7:9" x14ac:dyDescent="0.2"/>
    <row r="555" spans="7:9" x14ac:dyDescent="0.2"/>
    <row r="556" spans="7:9" x14ac:dyDescent="0.2"/>
    <row r="557" spans="7:9" x14ac:dyDescent="0.2"/>
    <row r="558" spans="7:9" x14ac:dyDescent="0.2"/>
    <row r="559" spans="7:9" ht="15" customHeight="1" x14ac:dyDescent="0.3">
      <c r="G559"/>
      <c r="H559"/>
      <c r="I559"/>
    </row>
    <row r="560" spans="7:9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</sheetData>
  <sheetProtection password="8574" sheet="1" objects="1" scenarios="1"/>
  <mergeCells count="94">
    <mergeCell ref="G52:J52"/>
    <mergeCell ref="B52:C53"/>
    <mergeCell ref="B31:B32"/>
    <mergeCell ref="C31:C32"/>
    <mergeCell ref="E53:F53"/>
    <mergeCell ref="E52:F52"/>
    <mergeCell ref="B51:C51"/>
    <mergeCell ref="G51:J51"/>
    <mergeCell ref="G53:J53"/>
    <mergeCell ref="AA50:AD50"/>
    <mergeCell ref="AA28:AD28"/>
    <mergeCell ref="AI50:AL50"/>
    <mergeCell ref="AM50:AP50"/>
    <mergeCell ref="G49:BB49"/>
    <mergeCell ref="S50:V50"/>
    <mergeCell ref="G50:J50"/>
    <mergeCell ref="K50:N50"/>
    <mergeCell ref="O50:R50"/>
    <mergeCell ref="AY50:BB50"/>
    <mergeCell ref="AY20:BB20"/>
    <mergeCell ref="O51:R51"/>
    <mergeCell ref="S51:V51"/>
    <mergeCell ref="AD20:AM20"/>
    <mergeCell ref="E32:BB32"/>
    <mergeCell ref="AU51:AX51"/>
    <mergeCell ref="AX28:BB28"/>
    <mergeCell ref="AI28:AS28"/>
    <mergeCell ref="W50:Z50"/>
    <mergeCell ref="D20:V20"/>
    <mergeCell ref="AE50:AH50"/>
    <mergeCell ref="AU50:AX50"/>
    <mergeCell ref="AQ50:AT50"/>
    <mergeCell ref="AY52:BB52"/>
    <mergeCell ref="AQ52:AT52"/>
    <mergeCell ref="AY51:BB51"/>
    <mergeCell ref="AM51:AP51"/>
    <mergeCell ref="AI51:AL51"/>
    <mergeCell ref="AI52:AL52"/>
    <mergeCell ref="AU52:AX52"/>
    <mergeCell ref="AQ51:AT51"/>
    <mergeCell ref="K53:N53"/>
    <mergeCell ref="O53:R53"/>
    <mergeCell ref="AA54:AD54"/>
    <mergeCell ref="AA51:AD51"/>
    <mergeCell ref="W51:Z51"/>
    <mergeCell ref="AQ53:AT53"/>
    <mergeCell ref="AM52:AP52"/>
    <mergeCell ref="K52:N52"/>
    <mergeCell ref="S52:V52"/>
    <mergeCell ref="AE51:AH51"/>
    <mergeCell ref="W52:Z52"/>
    <mergeCell ref="AA52:AD52"/>
    <mergeCell ref="K51:N51"/>
    <mergeCell ref="AE52:AH52"/>
    <mergeCell ref="W53:Z53"/>
    <mergeCell ref="O52:R52"/>
    <mergeCell ref="B59:C59"/>
    <mergeCell ref="E54:F54"/>
    <mergeCell ref="E55:F55"/>
    <mergeCell ref="B58:G58"/>
    <mergeCell ref="W55:Z55"/>
    <mergeCell ref="G55:J55"/>
    <mergeCell ref="O55:R55"/>
    <mergeCell ref="S54:V54"/>
    <mergeCell ref="B54:C55"/>
    <mergeCell ref="K55:N55"/>
    <mergeCell ref="G54:J54"/>
    <mergeCell ref="S53:V53"/>
    <mergeCell ref="AI53:AL53"/>
    <mergeCell ref="S55:V55"/>
    <mergeCell ref="O54:R54"/>
    <mergeCell ref="AA55:AD55"/>
    <mergeCell ref="AI55:AL55"/>
    <mergeCell ref="W54:Z54"/>
    <mergeCell ref="AA53:AD53"/>
    <mergeCell ref="AE54:AH54"/>
    <mergeCell ref="K54:N54"/>
    <mergeCell ref="AY54:BB54"/>
    <mergeCell ref="AQ54:AT54"/>
    <mergeCell ref="AU54:AX54"/>
    <mergeCell ref="AM54:AP54"/>
    <mergeCell ref="AY55:BB55"/>
    <mergeCell ref="AE55:AH55"/>
    <mergeCell ref="AI54:AL54"/>
    <mergeCell ref="AS60:BB60"/>
    <mergeCell ref="AY53:BB53"/>
    <mergeCell ref="AS61:BB61"/>
    <mergeCell ref="AU53:AX53"/>
    <mergeCell ref="AE53:AH53"/>
    <mergeCell ref="AS59:BB59"/>
    <mergeCell ref="AQ55:AT55"/>
    <mergeCell ref="AM55:AP55"/>
    <mergeCell ref="AM53:AP53"/>
    <mergeCell ref="AU55:AX55"/>
  </mergeCells>
  <phoneticPr fontId="0" type="noConversion"/>
  <conditionalFormatting sqref="B1:C1 B34:C36 B39:C47">
    <cfRule type="expression" dxfId="19" priority="113" stopIfTrue="1">
      <formula>$B1&gt;numEventos</formula>
    </cfRule>
  </conditionalFormatting>
  <conditionalFormatting sqref="G52:BB52">
    <cfRule type="expression" dxfId="18" priority="95" stopIfTrue="1">
      <formula>G51&gt;mediçao</formula>
    </cfRule>
    <cfRule type="expression" dxfId="17" priority="96" stopIfTrue="1">
      <formula>G51=mediçao</formula>
    </cfRule>
  </conditionalFormatting>
  <conditionalFormatting sqref="G53:BB53">
    <cfRule type="expression" dxfId="16" priority="83" stopIfTrue="1">
      <formula>G51=mediçao</formula>
    </cfRule>
    <cfRule type="expression" dxfId="15" priority="86" stopIfTrue="1">
      <formula>G51&gt;mediçao</formula>
    </cfRule>
  </conditionalFormatting>
  <conditionalFormatting sqref="G54:BB54">
    <cfRule type="expression" dxfId="14" priority="82" stopIfTrue="1">
      <formula>G51=mediçao</formula>
    </cfRule>
    <cfRule type="expression" dxfId="13" priority="85" stopIfTrue="1">
      <formula>G51&gt;mediçao</formula>
    </cfRule>
  </conditionalFormatting>
  <conditionalFormatting sqref="G55:BB55">
    <cfRule type="expression" dxfId="12" priority="81" stopIfTrue="1">
      <formula>G51=mediçao</formula>
    </cfRule>
    <cfRule type="expression" dxfId="11" priority="84" stopIfTrue="1">
      <formula>G51&gt;mediçao</formula>
    </cfRule>
  </conditionalFormatting>
  <conditionalFormatting sqref="E1:BB1 E35:BB36 E38:BB47">
    <cfRule type="expression" dxfId="10" priority="62" stopIfTrue="1">
      <formula>E1&gt;mediçao</formula>
    </cfRule>
    <cfRule type="expression" dxfId="9" priority="63" stopIfTrue="1">
      <formula>E1=mediçao</formula>
    </cfRule>
    <cfRule type="expression" dxfId="8" priority="64" stopIfTrue="1">
      <formula>INDEX(ValoresPorEvento,$B1,E$31)=0</formula>
    </cfRule>
  </conditionalFormatting>
  <conditionalFormatting sqref="B38:C38">
    <cfRule type="expression" dxfId="7" priority="16" stopIfTrue="1">
      <formula>$B38&gt;numEventos</formula>
    </cfRule>
  </conditionalFormatting>
  <conditionalFormatting sqref="B37:C37">
    <cfRule type="expression" dxfId="6" priority="12" stopIfTrue="1">
      <formula>$B37&gt;numEventos</formula>
    </cfRule>
  </conditionalFormatting>
  <conditionalFormatting sqref="E37:BB37">
    <cfRule type="expression" dxfId="5" priority="9" stopIfTrue="1">
      <formula>E37&gt;mediçao</formula>
    </cfRule>
    <cfRule type="expression" dxfId="4" priority="10" stopIfTrue="1">
      <formula>E37=mediçao</formula>
    </cfRule>
    <cfRule type="expression" dxfId="3" priority="11" stopIfTrue="1">
      <formula>INDEX(ValoresPorEvento,$B37,E$31)=0</formula>
    </cfRule>
  </conditionalFormatting>
  <dataValidations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F34:BB36 E35:E36 E37:BB47">
      <formula1>IF(INDEX(ValoresPorEvento,$B1,E$31)=0,"",mediçao)</formula1>
    </dataValidation>
    <dataValidation allowBlank="1" showInputMessage="1" showErrorMessage="1" promptTitle="Nº da medição" prompt="Use as setas para alterar o valor" sqref="AY27:BB27"/>
    <dataValidation type="textLength" operator="lessThan" showInputMessage="1" error="Digite a data de medição nas colunas de medição à direita &gt;&gt;&gt;" prompt="Digite a data de medição abaixo dos eventos" sqref="AI28:AS28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5" fitToWidth="0" fitToHeight="0" pageOrder="overThenDown" orientation="landscape" horizontalDpi="4294967295" verticalDpi="4294967295" r:id="rId1"/>
  <headerFooter>
    <oddFooter>&amp;R&amp;P&amp;L27.477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52</xdr:col>
                    <xdr:colOff>236220</xdr:colOff>
                    <xdr:row>26</xdr:row>
                    <xdr:rowOff>144780</xdr:rowOff>
                  </from>
                  <to>
                    <xdr:col>53</xdr:col>
                    <xdr:colOff>236220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pageSetUpPr fitToPage="1"/>
  </sheetPr>
  <dimension ref="B1:Q45"/>
  <sheetViews>
    <sheetView showGridLines="0" view="pageBreakPreview" topLeftCell="A2" zoomScale="130" zoomScaleNormal="100" zoomScaleSheetLayoutView="130" workbookViewId="0">
      <selection activeCell="B14" sqref="B14"/>
    </sheetView>
  </sheetViews>
  <sheetFormatPr defaultColWidth="9.109375" defaultRowHeight="10.199999999999999" x14ac:dyDescent="0.2"/>
  <cols>
    <col min="1" max="1" width="1.44140625" style="28" customWidth="1"/>
    <col min="2" max="2" width="6.6640625" style="28" customWidth="1"/>
    <col min="3" max="3" width="6.6640625" style="28" hidden="1" customWidth="1"/>
    <col min="4" max="4" width="10.33203125" style="28" customWidth="1"/>
    <col min="5" max="6" width="13.5546875" style="28" customWidth="1"/>
    <col min="7" max="8" width="8.5546875" style="28" customWidth="1"/>
    <col min="9" max="9" width="8.109375" style="28" customWidth="1"/>
    <col min="10" max="12" width="8.5546875" style="28" customWidth="1"/>
    <col min="13" max="13" width="9.109375" style="28"/>
    <col min="14" max="14" width="1.109375" style="28" customWidth="1"/>
    <col min="15" max="15" width="7" style="28" customWidth="1"/>
    <col min="16" max="16" width="14.33203125" style="28" customWidth="1"/>
    <col min="17" max="16384" width="9.109375" style="28"/>
  </cols>
  <sheetData>
    <row r="1" spans="2:17" hidden="1" x14ac:dyDescent="0.2">
      <c r="B1" s="48" t="e">
        <f ca="1">OFFSET(B1,-1,0)+1</f>
        <v>#REF!</v>
      </c>
      <c r="C1" s="48">
        <f ca="1">IF(OR(D1="",D1&lt;dataInicioObra),"",COUNTIF(CronoPrev!$C$14:$C$25,"&lt;"&amp;(D1-7))+1)</f>
        <v>1</v>
      </c>
      <c r="D1" s="57">
        <f ca="1">OFFSET(PLE!$G$50,TRUNC((ROW($B1)-ROW($B$14))/12,0)*8,MOD(ROW($B1)-ROW($B$14),12)*4)</f>
        <v>0</v>
      </c>
      <c r="E1" s="222">
        <f ca="1">OFFSET(PLE!$G$53,TRUNC((ROW($B1)-ROW($B$14))/12,0)*8,MOD(ROW(B1)-ROW($B$14),12)*4)</f>
        <v>0</v>
      </c>
      <c r="F1" s="222" t="e">
        <f ca="1">E1+OFFSET(F1,-1,0)</f>
        <v>#REF!</v>
      </c>
      <c r="G1" s="49">
        <f ca="1">OFFSET(PLE!$G$52,TRUNC((ROW($B1)-ROW($B$14))/12,0)*8,MOD(ROW(B1)-ROW($B$14),12)*4)</f>
        <v>0</v>
      </c>
      <c r="H1" s="49" t="e">
        <f ca="1">G1+OFFSET(H1,-1,0)</f>
        <v>#REF!</v>
      </c>
      <c r="I1" s="49">
        <f ca="1">IF(C1="","",IF(C1&gt;Cronograma.NumPeríodos,1,VLOOKUP(C1,CronoPrev!$B$14:$G$25,6,FALSE)))</f>
        <v>2.5434504126637197E-2</v>
      </c>
      <c r="J1" s="175">
        <f ca="1">D1-dataInicioObra</f>
        <v>0</v>
      </c>
      <c r="K1" s="58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48" t="e">
        <f ca="1">IF(C1="","",K1-J1)</f>
        <v>#VALUE!</v>
      </c>
      <c r="M1" s="49" t="e">
        <f ca="1">IF(C1="","",L1/SUM(OFFSET(CronoPrev!$D$14,0,0,Cronograma.NumPeríodos)))</f>
        <v>#VALUE!</v>
      </c>
    </row>
    <row r="2" spans="2:17" s="33" customFormat="1" ht="21" customHeight="1" x14ac:dyDescent="0.3">
      <c r="E2" s="323" t="s">
        <v>116</v>
      </c>
      <c r="F2" s="323"/>
      <c r="G2" s="323"/>
      <c r="H2" s="323"/>
      <c r="I2" s="323"/>
      <c r="J2" s="323"/>
      <c r="P2" s="174" t="s">
        <v>117</v>
      </c>
      <c r="Q2"/>
    </row>
    <row r="3" spans="2:17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2:17" ht="14.4" x14ac:dyDescent="0.3">
      <c r="B4"/>
      <c r="C4"/>
      <c r="D4"/>
      <c r="E4"/>
      <c r="F4"/>
      <c r="G4"/>
      <c r="H4"/>
      <c r="I4"/>
      <c r="J4"/>
      <c r="K4"/>
      <c r="L4"/>
      <c r="M4"/>
    </row>
    <row r="5" spans="2:17" ht="14.4" x14ac:dyDescent="0.3">
      <c r="B5"/>
      <c r="C5"/>
      <c r="D5"/>
      <c r="E5"/>
      <c r="F5"/>
      <c r="G5"/>
      <c r="H5"/>
      <c r="I5"/>
      <c r="J5"/>
      <c r="K5"/>
      <c r="L5"/>
      <c r="M5"/>
    </row>
    <row r="6" spans="2:17" ht="14.4" x14ac:dyDescent="0.3">
      <c r="B6"/>
      <c r="C6"/>
      <c r="D6"/>
      <c r="E6"/>
      <c r="F6"/>
      <c r="G6"/>
      <c r="H6"/>
      <c r="I6"/>
      <c r="J6"/>
      <c r="K6"/>
      <c r="L6"/>
      <c r="M6"/>
    </row>
    <row r="7" spans="2:17" ht="14.4" hidden="1" x14ac:dyDescent="0.3">
      <c r="B7"/>
      <c r="C7"/>
      <c r="D7"/>
      <c r="E7"/>
      <c r="F7"/>
      <c r="G7"/>
      <c r="H7"/>
      <c r="I7"/>
      <c r="J7"/>
      <c r="K7"/>
      <c r="L7"/>
      <c r="M7"/>
    </row>
    <row r="8" spans="2:17" ht="14.4" hidden="1" x14ac:dyDescent="0.3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">
      <c r="B9" s="47"/>
      <c r="I9" s="52"/>
    </row>
    <row r="10" spans="2:17" x14ac:dyDescent="0.2">
      <c r="B10" s="47" t="s">
        <v>18</v>
      </c>
      <c r="M10" s="52" t="str">
        <f ca="1">"Valor de Investimento: R$ "&amp;TEXT(TotalEventos,"#.###,00")</f>
        <v>Valor de Investimento: R$ 1.001.929,02</v>
      </c>
      <c r="O10" s="47" t="s">
        <v>85</v>
      </c>
    </row>
    <row r="11" spans="2:17" ht="16.5" customHeight="1" x14ac:dyDescent="0.2">
      <c r="B11" s="320" t="s">
        <v>21</v>
      </c>
      <c r="C11" s="320" t="s">
        <v>13</v>
      </c>
      <c r="D11" s="320" t="s">
        <v>20</v>
      </c>
      <c r="E11" s="308" t="s">
        <v>115</v>
      </c>
      <c r="F11" s="310"/>
      <c r="G11" s="308" t="s">
        <v>104</v>
      </c>
      <c r="H11" s="310"/>
      <c r="I11" s="321" t="s">
        <v>16</v>
      </c>
      <c r="J11" s="320" t="s">
        <v>26</v>
      </c>
      <c r="K11" s="320" t="s">
        <v>19</v>
      </c>
      <c r="L11" s="320" t="s">
        <v>87</v>
      </c>
      <c r="M11" s="320" t="s">
        <v>22</v>
      </c>
      <c r="O11" s="320" t="s">
        <v>86</v>
      </c>
      <c r="P11" s="320" t="s">
        <v>113</v>
      </c>
    </row>
    <row r="12" spans="2:17" ht="23.25" customHeight="1" x14ac:dyDescent="0.2">
      <c r="B12" s="320"/>
      <c r="C12" s="320"/>
      <c r="D12" s="320"/>
      <c r="E12" s="133" t="s">
        <v>114</v>
      </c>
      <c r="F12" s="133" t="s">
        <v>9</v>
      </c>
      <c r="G12" s="132" t="s">
        <v>114</v>
      </c>
      <c r="H12" s="132" t="s">
        <v>9</v>
      </c>
      <c r="I12" s="322"/>
      <c r="J12" s="320"/>
      <c r="K12" s="320"/>
      <c r="L12" s="320"/>
      <c r="M12" s="324"/>
      <c r="O12" s="320"/>
      <c r="P12" s="324"/>
    </row>
    <row r="13" spans="2:17" ht="3.75" customHeight="1" x14ac:dyDescent="0.2">
      <c r="B13" s="54"/>
      <c r="C13" s="54"/>
      <c r="D13" s="131" t="s">
        <v>83</v>
      </c>
      <c r="J13" s="56"/>
      <c r="K13" s="56"/>
      <c r="L13" s="56"/>
      <c r="M13" s="25"/>
    </row>
    <row r="14" spans="2:17" x14ac:dyDescent="0.2">
      <c r="B14" s="48">
        <f ca="1">OFFSET(B14,-1,0)+1</f>
        <v>1</v>
      </c>
      <c r="C14" s="48">
        <f ca="1">IF(OR(D14="",D14&lt;dataInicioObra),"",COUNTIF(CronoPrev!$C$14:$C$25,"&lt;"&amp;(D14-7))+1)</f>
        <v>1</v>
      </c>
      <c r="D14" s="57">
        <f ca="1">OFFSET(PLE!$G$50,TRUNC((ROW($B14)-ROW($B$14))/12,0)*8,MOD(ROW($B14)-ROW($B$14),12)*4)</f>
        <v>0</v>
      </c>
      <c r="E14" s="222">
        <f ca="1">OFFSET(PLE!$G$53,TRUNC((ROW($B14)-ROW($B$14))/12,0)*8,MOD(ROW(B14)-ROW($B$14),12)*4)</f>
        <v>0</v>
      </c>
      <c r="F14" s="222">
        <f ca="1">E14+OFFSET(F14,-1,0)</f>
        <v>0</v>
      </c>
      <c r="G14" s="49">
        <f ca="1">OFFSET(PLE!$G$52,TRUNC((ROW($B14)-ROW($B$14))/12,0)*8,MOD(ROW(B14)-ROW($B$14),12)*4)</f>
        <v>0</v>
      </c>
      <c r="H14" s="49">
        <f ca="1">G14+OFFSET(H14,-1,0)</f>
        <v>0</v>
      </c>
      <c r="I14" s="49">
        <f ca="1">IF(C14="","",IF(C14&gt;Cronograma.NumPeríodos,1,VLOOKUP(C14,CronoPrev!$B$14:$G$25,6,FALSE)))</f>
        <v>2.5434504126637197E-2</v>
      </c>
      <c r="J14" s="175">
        <f t="shared" ref="J14:J37" ca="1" si="0">D14-dataInicioObra</f>
        <v>0</v>
      </c>
      <c r="K14" s="58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0</v>
      </c>
      <c r="L14" s="48">
        <f ca="1">IF(C14="","",K14-J14)</f>
        <v>0</v>
      </c>
      <c r="M14" s="49">
        <f ca="1">IF(C14="","",L14/SUM(OFFSET(CronoPrev!$D$14,0,0,Cronograma.NumPeríodos)))</f>
        <v>0</v>
      </c>
      <c r="O14" s="67">
        <v>1</v>
      </c>
      <c r="P14" s="135">
        <f ca="1">SUMIF(OFFSET(Eventograma_e_Quantitativos!$DK$17,1,0):OFFSET(Eventograma_e_Quantitativos!$DK$51,-1,0),Resumo_de_Acompanhamento!$O14,OFFSET(Eventograma_e_Quantitativos!$DL$17,1,0):OFFSET(Eventograma_e_Quantitativos!$DL$51,-1,0))</f>
        <v>0</v>
      </c>
    </row>
    <row r="15" spans="2:17" x14ac:dyDescent="0.2">
      <c r="B15" s="48">
        <f t="shared" ref="B15:B37" ca="1" si="1">OFFSET(B15,-1,0)+1</f>
        <v>2</v>
      </c>
      <c r="C15" s="48">
        <f ca="1">IF(OR(D15="",D15&lt;dataInicioObra),"",COUNTIF(CronoPrev!$C$14:$C$25,"&lt;"&amp;(D15-7))+1)</f>
        <v>1</v>
      </c>
      <c r="D15" s="57">
        <f ca="1">OFFSET(PLE!$G$50,TRUNC((ROW($B15)-ROW($B$14))/12,0)*8,MOD(ROW($B15)-ROW($B$14),12)*4)</f>
        <v>0</v>
      </c>
      <c r="E15" s="222">
        <f ca="1">OFFSET(PLE!$G$53,TRUNC((ROW($B15)-ROW($B$14))/12,0)*8,MOD(ROW(B15)-ROW($B$14),12)*4)</f>
        <v>0</v>
      </c>
      <c r="F15" s="222">
        <f t="shared" ref="F15:F37" ca="1" si="2">E15+OFFSET(F15,-1,0)</f>
        <v>0</v>
      </c>
      <c r="G15" s="49">
        <f ca="1">OFFSET(PLE!$G$52,TRUNC((ROW($B15)-ROW($B$14))/12,0)*8,MOD(ROW(B15)-ROW($B$14),12)*4)</f>
        <v>0</v>
      </c>
      <c r="H15" s="49">
        <f t="shared" ref="H15:H37" ca="1" si="3">G15+OFFSET(H15,-1,0)</f>
        <v>0</v>
      </c>
      <c r="I15" s="49">
        <f ca="1">IF(C15="","",IF(C15&gt;Cronograma.NumPeríodos,1,VLOOKUP(C15,CronoPrev!$B$14:$G$25,6,FALSE)))</f>
        <v>2.5434504126637197E-2</v>
      </c>
      <c r="J15" s="175">
        <f t="shared" ca="1" si="0"/>
        <v>0</v>
      </c>
      <c r="K15" s="58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-862</v>
      </c>
      <c r="L15" s="48">
        <f t="shared" ref="L15:L37" ca="1" si="5">IF(C15="","",K15-J15)</f>
        <v>-862</v>
      </c>
      <c r="M15" s="49">
        <f ca="1">IF(C15="","",L15/SUM(OFFSET(CronoPrev!$D$14,0,0,Cronograma.NumPeríodos)))</f>
        <v>-4.046948356807512</v>
      </c>
      <c r="O15" s="67">
        <v>2</v>
      </c>
      <c r="P15" s="135">
        <f ca="1">SUMIF(OFFSET(Eventograma_e_Quantitativos!$DK$17,1,0):OFFSET(Eventograma_e_Quantitativos!$DK$51,-1,0),Resumo_de_Acompanhamento!$O15,OFFSET(Eventograma_e_Quantitativos!$DL$17,1,0):OFFSET(Eventograma_e_Quantitativos!$DL$51,-1,0))</f>
        <v>0</v>
      </c>
    </row>
    <row r="16" spans="2:17" x14ac:dyDescent="0.2">
      <c r="B16" s="48">
        <f t="shared" ca="1" si="1"/>
        <v>3</v>
      </c>
      <c r="C16" s="48">
        <f ca="1">IF(OR(D16="",D16&lt;dataInicioObra),"",COUNTIF(CronoPrev!$C$14:$C$25,"&lt;"&amp;(D16-7))+1)</f>
        <v>1</v>
      </c>
      <c r="D16" s="57">
        <f ca="1">OFFSET(PLE!$G$50,TRUNC((ROW($B16)-ROW($B$14))/12,0)*8,MOD(ROW($B16)-ROW($B$14),12)*4)</f>
        <v>0</v>
      </c>
      <c r="E16" s="222">
        <f ca="1">OFFSET(PLE!$G$53,TRUNC((ROW($B16)-ROW($B$14))/12,0)*8,MOD(ROW(B16)-ROW($B$14),12)*4)</f>
        <v>0</v>
      </c>
      <c r="F16" s="222">
        <f t="shared" ca="1" si="2"/>
        <v>0</v>
      </c>
      <c r="G16" s="49">
        <f ca="1">OFFSET(PLE!$G$52,TRUNC((ROW($B16)-ROW($B$14))/12,0)*8,MOD(ROW(B16)-ROW($B$14),12)*4)</f>
        <v>0</v>
      </c>
      <c r="H16" s="49">
        <f t="shared" ca="1" si="3"/>
        <v>0</v>
      </c>
      <c r="I16" s="49">
        <f ca="1">IF(C16="","",IF(C16&gt;Cronograma.NumPeríodos,1,VLOOKUP(C16,CronoPrev!$B$14:$G$25,6,FALSE)))</f>
        <v>2.5434504126637197E-2</v>
      </c>
      <c r="J16" s="175">
        <f t="shared" ca="1" si="0"/>
        <v>0</v>
      </c>
      <c r="K16" s="58">
        <f t="shared" ca="1" si="4"/>
        <v>-1250</v>
      </c>
      <c r="L16" s="48">
        <f t="shared" ca="1" si="5"/>
        <v>-1250</v>
      </c>
      <c r="M16" s="49">
        <f ca="1">IF(C16="","",L16/SUM(OFFSET(CronoPrev!$D$14,0,0,Cronograma.NumPeríodos)))</f>
        <v>-5.868544600938967</v>
      </c>
      <c r="O16" s="67">
        <v>3</v>
      </c>
      <c r="P16" s="135">
        <f ca="1">SUMIF(OFFSET(Eventograma_e_Quantitativos!$DK$17,1,0):OFFSET(Eventograma_e_Quantitativos!$DK$51,-1,0),Resumo_de_Acompanhamento!$O16,OFFSET(Eventograma_e_Quantitativos!$DL$17,1,0):OFFSET(Eventograma_e_Quantitativos!$DL$51,-1,0))</f>
        <v>0</v>
      </c>
    </row>
    <row r="17" spans="2:16" x14ac:dyDescent="0.2">
      <c r="B17" s="48">
        <f t="shared" ca="1" si="1"/>
        <v>4</v>
      </c>
      <c r="C17" s="48">
        <f ca="1">IF(OR(D17="",D17&lt;dataInicioObra),"",COUNTIF(CronoPrev!$C$14:$C$25,"&lt;"&amp;(D17-7))+1)</f>
        <v>1</v>
      </c>
      <c r="D17" s="57">
        <f ca="1">OFFSET(PLE!$G$50,TRUNC((ROW($B17)-ROW($B$14))/12,0)*8,MOD(ROW($B17)-ROW($B$14),12)*4)</f>
        <v>0</v>
      </c>
      <c r="E17" s="222">
        <f ca="1">OFFSET(PLE!$G$53,TRUNC((ROW($B17)-ROW($B$14))/12,0)*8,MOD(ROW(B17)-ROW($B$14),12)*4)</f>
        <v>0</v>
      </c>
      <c r="F17" s="222">
        <f t="shared" ca="1" si="2"/>
        <v>0</v>
      </c>
      <c r="G17" s="49">
        <f ca="1">OFFSET(PLE!$G$52,TRUNC((ROW($B17)-ROW($B$14))/12,0)*8,MOD(ROW(B17)-ROW($B$14),12)*4)</f>
        <v>0</v>
      </c>
      <c r="H17" s="49">
        <f t="shared" ca="1" si="3"/>
        <v>0</v>
      </c>
      <c r="I17" s="49">
        <f ca="1">IF(C17="","",IF(C17&gt;Cronograma.NumPeríodos,1,VLOOKUP(C17,CronoPrev!$B$14:$G$25,6,FALSE)))</f>
        <v>2.5434504126637197E-2</v>
      </c>
      <c r="J17" s="175">
        <f t="shared" ca="1" si="0"/>
        <v>0</v>
      </c>
      <c r="K17" s="58">
        <f t="shared" ca="1" si="4"/>
        <v>-1572</v>
      </c>
      <c r="L17" s="48">
        <f t="shared" ca="1" si="5"/>
        <v>-1572</v>
      </c>
      <c r="M17" s="49">
        <f ca="1">IF(C17="","",L17/SUM(OFFSET(CronoPrev!$D$14,0,0,Cronograma.NumPeríodos)))</f>
        <v>-7.380281690140845</v>
      </c>
      <c r="O17" s="67">
        <v>4</v>
      </c>
      <c r="P17" s="135">
        <f ca="1">SUMIF(OFFSET(Eventograma_e_Quantitativos!$DK$17,1,0):OFFSET(Eventograma_e_Quantitativos!$DK$51,-1,0),Resumo_de_Acompanhamento!$O17,OFFSET(Eventograma_e_Quantitativos!$DL$17,1,0):OFFSET(Eventograma_e_Quantitativos!$DL$51,-1,0))</f>
        <v>0</v>
      </c>
    </row>
    <row r="18" spans="2:16" x14ac:dyDescent="0.2">
      <c r="B18" s="48">
        <f t="shared" ca="1" si="1"/>
        <v>5</v>
      </c>
      <c r="C18" s="48">
        <f ca="1">IF(OR(D18="",D18&lt;dataInicioObra),"",COUNTIF(CronoPrev!$C$14:$C$25,"&lt;"&amp;(D18-7))+1)</f>
        <v>1</v>
      </c>
      <c r="D18" s="57">
        <f ca="1">OFFSET(PLE!$G$50,TRUNC((ROW($B18)-ROW($B$14))/12,0)*8,MOD(ROW($B18)-ROW($B$14),12)*4)</f>
        <v>0</v>
      </c>
      <c r="E18" s="222">
        <f ca="1">OFFSET(PLE!$G$53,TRUNC((ROW($B18)-ROW($B$14))/12,0)*8,MOD(ROW(B18)-ROW($B$14),12)*4)</f>
        <v>0</v>
      </c>
      <c r="F18" s="222">
        <f t="shared" ca="1" si="2"/>
        <v>0</v>
      </c>
      <c r="G18" s="49">
        <f ca="1">OFFSET(PLE!$G$52,TRUNC((ROW($B18)-ROW($B$14))/12,0)*8,MOD(ROW(B18)-ROW($B$14),12)*4)</f>
        <v>0</v>
      </c>
      <c r="H18" s="49">
        <f t="shared" ca="1" si="3"/>
        <v>0</v>
      </c>
      <c r="I18" s="49">
        <f ca="1">IF(C18="","",IF(C18&gt;Cronograma.NumPeríodos,1,VLOOKUP(C18,CronoPrev!$B$14:$G$25,6,FALSE)))</f>
        <v>2.5434504126637197E-2</v>
      </c>
      <c r="J18" s="175">
        <f t="shared" ca="1" si="0"/>
        <v>0</v>
      </c>
      <c r="K18" s="58">
        <f t="shared" ca="1" si="4"/>
        <v>-1900</v>
      </c>
      <c r="L18" s="48">
        <f t="shared" ca="1" si="5"/>
        <v>-1900</v>
      </c>
      <c r="M18" s="49">
        <f ca="1">IF(C18="","",L18/SUM(OFFSET(CronoPrev!$D$14,0,0,Cronograma.NumPeríodos)))</f>
        <v>-8.92018779342723</v>
      </c>
      <c r="O18" s="67">
        <v>5</v>
      </c>
      <c r="P18" s="135">
        <f ca="1">SUMIF(OFFSET(Eventograma_e_Quantitativos!$DK$17,1,0):OFFSET(Eventograma_e_Quantitativos!$DK$51,-1,0),Resumo_de_Acompanhamento!$O18,OFFSET(Eventograma_e_Quantitativos!$DL$17,1,0):OFFSET(Eventograma_e_Quantitativos!$DL$51,-1,0))</f>
        <v>0</v>
      </c>
    </row>
    <row r="19" spans="2:16" x14ac:dyDescent="0.2">
      <c r="B19" s="48">
        <f t="shared" ca="1" si="1"/>
        <v>6</v>
      </c>
      <c r="C19" s="48">
        <f ca="1">IF(OR(D19="",D19&lt;dataInicioObra),"",COUNTIF(CronoPrev!$C$14:$C$25,"&lt;"&amp;(D19-7))+1)</f>
        <v>1</v>
      </c>
      <c r="D19" s="57">
        <f ca="1">OFFSET(PLE!$G$50,TRUNC((ROW($B19)-ROW($B$14))/12,0)*8,MOD(ROW($B19)-ROW($B$14),12)*4)</f>
        <v>0</v>
      </c>
      <c r="E19" s="222">
        <f ca="1">OFFSET(PLE!$G$53,TRUNC((ROW($B19)-ROW($B$14))/12,0)*8,MOD(ROW(B19)-ROW($B$14),12)*4)</f>
        <v>0</v>
      </c>
      <c r="F19" s="222">
        <f t="shared" ca="1" si="2"/>
        <v>0</v>
      </c>
      <c r="G19" s="49">
        <f ca="1">OFFSET(PLE!$G$52,TRUNC((ROW($B19)-ROW($B$14))/12,0)*8,MOD(ROW(B19)-ROW($B$14),12)*4)</f>
        <v>0</v>
      </c>
      <c r="H19" s="49">
        <f t="shared" ca="1" si="3"/>
        <v>0</v>
      </c>
      <c r="I19" s="49">
        <f ca="1">IF(C19="","",IF(C19&gt;Cronograma.NumPeríodos,1,VLOOKUP(C19,CronoPrev!$B$14:$G$25,6,FALSE)))</f>
        <v>2.5434504126637197E-2</v>
      </c>
      <c r="J19" s="175">
        <f t="shared" ca="1" si="0"/>
        <v>0</v>
      </c>
      <c r="K19" s="58">
        <f t="shared" ca="1" si="4"/>
        <v>-2146</v>
      </c>
      <c r="L19" s="48">
        <f t="shared" ca="1" si="5"/>
        <v>-2146</v>
      </c>
      <c r="M19" s="49">
        <f ca="1">IF(C19="","",L19/SUM(OFFSET(CronoPrev!$D$14,0,0,Cronograma.NumPeríodos)))</f>
        <v>-10.075117370892018</v>
      </c>
      <c r="O19" s="67">
        <v>6</v>
      </c>
      <c r="P19" s="135">
        <f ca="1">SUMIF(OFFSET(Eventograma_e_Quantitativos!$DK$17,1,0):OFFSET(Eventograma_e_Quantitativos!$DK$51,-1,0),Resumo_de_Acompanhamento!$O19,OFFSET(Eventograma_e_Quantitativos!$DL$17,1,0):OFFSET(Eventograma_e_Quantitativos!$DL$51,-1,0))</f>
        <v>0</v>
      </c>
    </row>
    <row r="20" spans="2:16" x14ac:dyDescent="0.2">
      <c r="B20" s="48">
        <f t="shared" ca="1" si="1"/>
        <v>7</v>
      </c>
      <c r="C20" s="48">
        <f ca="1">IF(OR(D20="",D20&lt;dataInicioObra),"",COUNTIF(CronoPrev!$C$14:$C$25,"&lt;"&amp;(D20-7))+1)</f>
        <v>1</v>
      </c>
      <c r="D20" s="57">
        <f ca="1">OFFSET(PLE!$G$50,TRUNC((ROW($B20)-ROW($B$14))/12,0)*8,MOD(ROW($B20)-ROW($B$14),12)*4)</f>
        <v>0</v>
      </c>
      <c r="E20" s="222">
        <f ca="1">OFFSET(PLE!$G$53,TRUNC((ROW($B20)-ROW($B$14))/12,0)*8,MOD(ROW(B20)-ROW($B$14),12)*4)</f>
        <v>0</v>
      </c>
      <c r="F20" s="222">
        <f t="shared" ca="1" si="2"/>
        <v>0</v>
      </c>
      <c r="G20" s="49">
        <f ca="1">OFFSET(PLE!$G$52,TRUNC((ROW($B20)-ROW($B$14))/12,0)*8,MOD(ROW(B20)-ROW($B$14),12)*4)</f>
        <v>0</v>
      </c>
      <c r="H20" s="49">
        <f t="shared" ca="1" si="3"/>
        <v>0</v>
      </c>
      <c r="I20" s="49">
        <f ca="1">IF(C20="","",IF(C20&gt;Cronograma.NumPeríodos,1,VLOOKUP(C20,CronoPrev!$B$14:$G$25,6,FALSE)))</f>
        <v>2.5434504126637197E-2</v>
      </c>
      <c r="J20" s="175">
        <f t="shared" ca="1" si="0"/>
        <v>0</v>
      </c>
      <c r="K20" s="58">
        <f t="shared" ca="1" si="4"/>
        <v>-2115</v>
      </c>
      <c r="L20" s="48">
        <f t="shared" ca="1" si="5"/>
        <v>-2115</v>
      </c>
      <c r="M20" s="49">
        <f ca="1">IF(C20="","",L20/SUM(OFFSET(CronoPrev!$D$14,0,0,Cronograma.NumPeríodos)))</f>
        <v>-9.929577464788732</v>
      </c>
      <c r="O20" s="67">
        <v>7</v>
      </c>
      <c r="P20" s="135">
        <f ca="1">SUMIF(OFFSET(Eventograma_e_Quantitativos!$DK$17,1,0):OFFSET(Eventograma_e_Quantitativos!$DK$51,-1,0),Resumo_de_Acompanhamento!$O20,OFFSET(Eventograma_e_Quantitativos!$DL$17,1,0):OFFSET(Eventograma_e_Quantitativos!$DL$51,-1,0))</f>
        <v>0</v>
      </c>
    </row>
    <row r="21" spans="2:16" x14ac:dyDescent="0.2">
      <c r="B21" s="48">
        <f t="shared" ca="1" si="1"/>
        <v>8</v>
      </c>
      <c r="C21" s="48">
        <f ca="1">IF(OR(D21="",D21&lt;dataInicioObra),"",COUNTIF(CronoPrev!$C$14:$C$25,"&lt;"&amp;(D21-7))+1)</f>
        <v>1</v>
      </c>
      <c r="D21" s="57">
        <f ca="1">OFFSET(PLE!$G$50,TRUNC((ROW($B21)-ROW($B$14))/12,0)*8,MOD(ROW($B21)-ROW($B$14),12)*4)</f>
        <v>0</v>
      </c>
      <c r="E21" s="222">
        <f ca="1">OFFSET(PLE!$G$53,TRUNC((ROW($B21)-ROW($B$14))/12,0)*8,MOD(ROW(B21)-ROW($B$14),12)*4)</f>
        <v>0</v>
      </c>
      <c r="F21" s="222">
        <f t="shared" ca="1" si="2"/>
        <v>0</v>
      </c>
      <c r="G21" s="49">
        <f ca="1">OFFSET(PLE!$G$52,TRUNC((ROW($B21)-ROW($B$14))/12,0)*8,MOD(ROW(B21)-ROW($B$14),12)*4)</f>
        <v>0</v>
      </c>
      <c r="H21" s="49">
        <f t="shared" ca="1" si="3"/>
        <v>0</v>
      </c>
      <c r="I21" s="49">
        <f ca="1">IF(C21="","",IF(C21&gt;Cronograma.NumPeríodos,1,VLOOKUP(C21,CronoPrev!$B$14:$G$25,6,FALSE)))</f>
        <v>2.5434504126637197E-2</v>
      </c>
      <c r="J21" s="175">
        <f t="shared" ca="1" si="0"/>
        <v>0</v>
      </c>
      <c r="K21" s="58">
        <f t="shared" ca="1" si="4"/>
        <v>-2085</v>
      </c>
      <c r="L21" s="48">
        <f t="shared" ca="1" si="5"/>
        <v>-2085</v>
      </c>
      <c r="M21" s="49">
        <f ca="1">IF(C21="","",L21/SUM(OFFSET(CronoPrev!$D$14,0,0,Cronograma.NumPeríodos)))</f>
        <v>-9.7887323943661979</v>
      </c>
      <c r="O21" s="67">
        <v>8</v>
      </c>
      <c r="P21" s="135">
        <f ca="1">SUMIF(OFFSET(Eventograma_e_Quantitativos!$DK$17,1,0):OFFSET(Eventograma_e_Quantitativos!$DK$51,-1,0),Resumo_de_Acompanhamento!$O21,OFFSET(Eventograma_e_Quantitativos!$DL$17,1,0):OFFSET(Eventograma_e_Quantitativos!$DL$51,-1,0))</f>
        <v>0</v>
      </c>
    </row>
    <row r="22" spans="2:16" x14ac:dyDescent="0.2">
      <c r="B22" s="48">
        <f t="shared" ca="1" si="1"/>
        <v>9</v>
      </c>
      <c r="C22" s="48">
        <f ca="1">IF(OR(D22="",D22&lt;dataInicioObra),"",COUNTIF(CronoPrev!$C$14:$C$25,"&lt;"&amp;(D22-7))+1)</f>
        <v>1</v>
      </c>
      <c r="D22" s="57">
        <f ca="1">OFFSET(PLE!$G$50,TRUNC((ROW($B22)-ROW($B$14))/12,0)*8,MOD(ROW($B22)-ROW($B$14),12)*4)</f>
        <v>0</v>
      </c>
      <c r="E22" s="222">
        <f ca="1">OFFSET(PLE!$G$53,TRUNC((ROW($B22)-ROW($B$14))/12,0)*8,MOD(ROW(B22)-ROW($B$14),12)*4)</f>
        <v>0</v>
      </c>
      <c r="F22" s="222">
        <f t="shared" ca="1" si="2"/>
        <v>0</v>
      </c>
      <c r="G22" s="49">
        <f ca="1">OFFSET(PLE!$G$52,TRUNC((ROW($B22)-ROW($B$14))/12,0)*8,MOD(ROW(B22)-ROW($B$14),12)*4)</f>
        <v>0</v>
      </c>
      <c r="H22" s="49">
        <f t="shared" ca="1" si="3"/>
        <v>0</v>
      </c>
      <c r="I22" s="49">
        <f ca="1">IF(C22="","",IF(C22&gt;Cronograma.NumPeríodos,1,VLOOKUP(C22,CronoPrev!$B$14:$G$25,6,FALSE)))</f>
        <v>2.5434504126637197E-2</v>
      </c>
      <c r="J22" s="175">
        <f t="shared" ca="1" si="0"/>
        <v>0</v>
      </c>
      <c r="K22" s="58">
        <f t="shared" ca="1" si="4"/>
        <v>-2054</v>
      </c>
      <c r="L22" s="48">
        <f t="shared" ca="1" si="5"/>
        <v>-2054</v>
      </c>
      <c r="M22" s="49">
        <f ca="1">IF(C22="","",L22/SUM(OFFSET(CronoPrev!$D$14,0,0,Cronograma.NumPeríodos)))</f>
        <v>-9.6431924882629101</v>
      </c>
      <c r="O22" s="67">
        <v>9</v>
      </c>
      <c r="P22" s="135">
        <f ca="1">SUMIF(OFFSET(Eventograma_e_Quantitativos!$DK$17,1,0):OFFSET(Eventograma_e_Quantitativos!$DK$51,-1,0),Resumo_de_Acompanhamento!$O22,OFFSET(Eventograma_e_Quantitativos!$DL$17,1,0):OFFSET(Eventograma_e_Quantitativos!$DL$51,-1,0))</f>
        <v>0</v>
      </c>
    </row>
    <row r="23" spans="2:16" x14ac:dyDescent="0.2">
      <c r="B23" s="48">
        <f t="shared" ca="1" si="1"/>
        <v>10</v>
      </c>
      <c r="C23" s="48">
        <f ca="1">IF(OR(D23="",D23&lt;dataInicioObra),"",COUNTIF(CronoPrev!$C$14:$C$25,"&lt;"&amp;(D23-7))+1)</f>
        <v>1</v>
      </c>
      <c r="D23" s="57">
        <f ca="1">OFFSET(PLE!$G$50,TRUNC((ROW($B23)-ROW($B$14))/12,0)*8,MOD(ROW($B23)-ROW($B$14),12)*4)</f>
        <v>0</v>
      </c>
      <c r="E23" s="222">
        <f ca="1">OFFSET(PLE!$G$53,TRUNC((ROW($B23)-ROW($B$14))/12,0)*8,MOD(ROW(B23)-ROW($B$14),12)*4)</f>
        <v>0</v>
      </c>
      <c r="F23" s="222">
        <f t="shared" ca="1" si="2"/>
        <v>0</v>
      </c>
      <c r="G23" s="49">
        <f ca="1">OFFSET(PLE!$G$52,TRUNC((ROW($B23)-ROW($B$14))/12,0)*8,MOD(ROW(B23)-ROW($B$14),12)*4)</f>
        <v>0</v>
      </c>
      <c r="H23" s="49">
        <f t="shared" ca="1" si="3"/>
        <v>0</v>
      </c>
      <c r="I23" s="49">
        <f ca="1">IF(C23="","",IF(C23&gt;Cronograma.NumPeríodos,1,VLOOKUP(C23,CronoPrev!$B$14:$G$25,6,FALSE)))</f>
        <v>2.5434504126637197E-2</v>
      </c>
      <c r="J23" s="175">
        <f t="shared" ca="1" si="0"/>
        <v>0</v>
      </c>
      <c r="K23" s="58">
        <f t="shared" ca="1" si="4"/>
        <v>-2024</v>
      </c>
      <c r="L23" s="48">
        <f t="shared" ca="1" si="5"/>
        <v>-2024</v>
      </c>
      <c r="M23" s="49">
        <f ca="1">IF(C23="","",L23/SUM(OFFSET(CronoPrev!$D$14,0,0,Cronograma.NumPeríodos)))</f>
        <v>-9.502347417840376</v>
      </c>
      <c r="O23" s="67">
        <v>10</v>
      </c>
      <c r="P23" s="135">
        <f ca="1">SUMIF(OFFSET(Eventograma_e_Quantitativos!$DK$17,1,0):OFFSET(Eventograma_e_Quantitativos!$DK$51,-1,0),Resumo_de_Acompanhamento!$O23,OFFSET(Eventograma_e_Quantitativos!$DL$17,1,0):OFFSET(Eventograma_e_Quantitativos!$DL$51,-1,0))</f>
        <v>0</v>
      </c>
    </row>
    <row r="24" spans="2:16" x14ac:dyDescent="0.2">
      <c r="B24" s="48">
        <f t="shared" ca="1" si="1"/>
        <v>11</v>
      </c>
      <c r="C24" s="48">
        <f ca="1">IF(OR(D24="",D24&lt;dataInicioObra),"",COUNTIF(CronoPrev!$C$14:$C$25,"&lt;"&amp;(D24-7))+1)</f>
        <v>1</v>
      </c>
      <c r="D24" s="57">
        <f ca="1">OFFSET(PLE!$G$50,TRUNC((ROW($B24)-ROW($B$14))/12,0)*8,MOD(ROW($B24)-ROW($B$14),12)*4)</f>
        <v>0</v>
      </c>
      <c r="E24" s="222">
        <f ca="1">OFFSET(PLE!$G$53,TRUNC((ROW($B24)-ROW($B$14))/12,0)*8,MOD(ROW(B24)-ROW($B$14),12)*4)</f>
        <v>0</v>
      </c>
      <c r="F24" s="222">
        <f t="shared" ca="1" si="2"/>
        <v>0</v>
      </c>
      <c r="G24" s="49">
        <f ca="1">OFFSET(PLE!$G$52,TRUNC((ROW($B24)-ROW($B$14))/12,0)*8,MOD(ROW(B24)-ROW($B$14),12)*4)</f>
        <v>0</v>
      </c>
      <c r="H24" s="49">
        <f t="shared" ca="1" si="3"/>
        <v>0</v>
      </c>
      <c r="I24" s="49">
        <f ca="1">IF(C24="","",IF(C24&gt;Cronograma.NumPeríodos,1,VLOOKUP(C24,CronoPrev!$B$14:$G$25,6,FALSE)))</f>
        <v>2.5434504126637197E-2</v>
      </c>
      <c r="J24" s="175">
        <f t="shared" ca="1" si="0"/>
        <v>0</v>
      </c>
      <c r="K24" s="58">
        <f t="shared" ca="1" si="4"/>
        <v>-1993</v>
      </c>
      <c r="L24" s="48">
        <f t="shared" ca="1" si="5"/>
        <v>-1993</v>
      </c>
      <c r="M24" s="49">
        <f ca="1">IF(C24="","",L24/SUM(OFFSET(CronoPrev!$D$14,0,0,Cronograma.NumPeríodos)))</f>
        <v>-9.3568075117370899</v>
      </c>
      <c r="O24" s="67">
        <v>11</v>
      </c>
      <c r="P24" s="135">
        <f ca="1">SUMIF(OFFSET(Eventograma_e_Quantitativos!$DK$17,1,0):OFFSET(Eventograma_e_Quantitativos!$DK$51,-1,0),Resumo_de_Acompanhamento!$O24,OFFSET(Eventograma_e_Quantitativos!$DL$17,1,0):OFFSET(Eventograma_e_Quantitativos!$DL$51,-1,0))</f>
        <v>0</v>
      </c>
    </row>
    <row r="25" spans="2:16" x14ac:dyDescent="0.2">
      <c r="B25" s="48">
        <f t="shared" ca="1" si="1"/>
        <v>12</v>
      </c>
      <c r="C25" s="48">
        <f ca="1">IF(OR(D25="",D25&lt;dataInicioObra),"",COUNTIF(CronoPrev!$C$14:$C$25,"&lt;"&amp;(D25-7))+1)</f>
        <v>1</v>
      </c>
      <c r="D25" s="57">
        <f ca="1">OFFSET(PLE!$G$50,TRUNC((ROW($B25)-ROW($B$14))/12,0)*8,MOD(ROW($B25)-ROW($B$14),12)*4)</f>
        <v>0</v>
      </c>
      <c r="E25" s="222">
        <f ca="1">OFFSET(PLE!$G$53,TRUNC((ROW($B25)-ROW($B$14))/12,0)*8,MOD(ROW(B25)-ROW($B$14),12)*4)</f>
        <v>0</v>
      </c>
      <c r="F25" s="222">
        <f t="shared" ca="1" si="2"/>
        <v>0</v>
      </c>
      <c r="G25" s="49">
        <f ca="1">OFFSET(PLE!$G$52,TRUNC((ROW($B25)-ROW($B$14))/12,0)*8,MOD(ROW(B25)-ROW($B$14),12)*4)</f>
        <v>0</v>
      </c>
      <c r="H25" s="49">
        <f t="shared" ca="1" si="3"/>
        <v>0</v>
      </c>
      <c r="I25" s="49">
        <f ca="1">IF(C25="","",IF(C25&gt;Cronograma.NumPeríodos,1,VLOOKUP(C25,CronoPrev!$B$14:$G$25,6,FALSE)))</f>
        <v>2.5434504126637197E-2</v>
      </c>
      <c r="J25" s="175">
        <f t="shared" ca="1" si="0"/>
        <v>0</v>
      </c>
      <c r="K25" s="58">
        <f t="shared" ca="1" si="4"/>
        <v>-1962</v>
      </c>
      <c r="L25" s="48">
        <f t="shared" ca="1" si="5"/>
        <v>-1962</v>
      </c>
      <c r="M25" s="49">
        <f ca="1">IF(C25="","",L25/SUM(OFFSET(CronoPrev!$D$14,0,0,Cronograma.NumPeríodos)))</f>
        <v>-9.2112676056338021</v>
      </c>
      <c r="O25" s="67">
        <v>12</v>
      </c>
      <c r="P25" s="135">
        <f ca="1">SUMIF(OFFSET(Eventograma_e_Quantitativos!$DK$17,1,0):OFFSET(Eventograma_e_Quantitativos!$DK$51,-1,0),Resumo_de_Acompanhamento!$O25,OFFSET(Eventograma_e_Quantitativos!$DL$17,1,0):OFFSET(Eventograma_e_Quantitativos!$DL$51,-1,0))</f>
        <v>0</v>
      </c>
    </row>
    <row r="26" spans="2:16" x14ac:dyDescent="0.2">
      <c r="B26" s="48">
        <f t="shared" ca="1" si="1"/>
        <v>13</v>
      </c>
      <c r="C26" s="48">
        <f ca="1">IF(OR(D26="",D26&lt;dataInicioObra),"",COUNTIF(CronoPrev!$C$14:$C$25,"&lt;"&amp;(D26-7))+1)</f>
        <v>1</v>
      </c>
      <c r="D26" s="57">
        <f ca="1">OFFSET(PLE!$G$50,TRUNC((ROW($B26)-ROW($B$14))/12,0)*8,MOD(ROW($B26)-ROW($B$14),12)*4)</f>
        <v>0</v>
      </c>
      <c r="E26" s="222">
        <f ca="1">OFFSET(PLE!$G$53,TRUNC((ROW($B26)-ROW($B$14))/12,0)*8,MOD(ROW(B26)-ROW($B$14),12)*4)</f>
        <v>0</v>
      </c>
      <c r="F26" s="222">
        <f t="shared" ca="1" si="2"/>
        <v>0</v>
      </c>
      <c r="G26" s="49">
        <f ca="1">OFFSET(PLE!$G$52,TRUNC((ROW($B26)-ROW($B$14))/12,0)*8,MOD(ROW(B26)-ROW($B$14),12)*4)</f>
        <v>0</v>
      </c>
      <c r="H26" s="49">
        <f t="shared" ca="1" si="3"/>
        <v>0</v>
      </c>
      <c r="I26" s="49">
        <f ca="1">IF(C26="","",IF(C26&gt;Cronograma.NumPeríodos,1,VLOOKUP(C26,CronoPrev!$B$14:$G$25,6,FALSE)))</f>
        <v>2.5434504126637197E-2</v>
      </c>
      <c r="J26" s="175">
        <f t="shared" ca="1" si="0"/>
        <v>0</v>
      </c>
      <c r="K26" s="58" t="e">
        <f t="shared" ca="1" si="4"/>
        <v>#VALUE!</v>
      </c>
      <c r="L26" s="48" t="e">
        <f t="shared" ca="1" si="5"/>
        <v>#VALUE!</v>
      </c>
      <c r="M26" s="49" t="e">
        <f ca="1">IF(C26="","",L26/SUM(OFFSET(CronoPrev!$D$14,0,0,Cronograma.NumPeríodos)))</f>
        <v>#VALUE!</v>
      </c>
      <c r="O26" s="67">
        <v>13</v>
      </c>
      <c r="P26" s="135">
        <f ca="1">SUMIF(OFFSET(Eventograma_e_Quantitativos!$DK$17,1,0):OFFSET(Eventograma_e_Quantitativos!$DK$51,-1,0),Resumo_de_Acompanhamento!$O26,OFFSET(Eventograma_e_Quantitativos!$DL$17,1,0):OFFSET(Eventograma_e_Quantitativos!$DL$51,-1,0))</f>
        <v>0</v>
      </c>
    </row>
    <row r="27" spans="2:16" x14ac:dyDescent="0.2">
      <c r="B27" s="48">
        <f t="shared" ca="1" si="1"/>
        <v>14</v>
      </c>
      <c r="C27" s="48">
        <f ca="1">IF(OR(D27="",D27&lt;dataInicioObra),"",COUNTIF(CronoPrev!$C$14:$C$25,"&lt;"&amp;(D27-7))+1)</f>
        <v>1</v>
      </c>
      <c r="D27" s="57">
        <f ca="1">OFFSET(PLE!$G$50,TRUNC((ROW($B27)-ROW($B$14))/12,0)*8,MOD(ROW($B27)-ROW($B$14),12)*4)</f>
        <v>0</v>
      </c>
      <c r="E27" s="222">
        <f ca="1">OFFSET(PLE!$G$53,TRUNC((ROW($B27)-ROW($B$14))/12,0)*8,MOD(ROW(B27)-ROW($B$14),12)*4)</f>
        <v>0</v>
      </c>
      <c r="F27" s="222">
        <f t="shared" ca="1" si="2"/>
        <v>0</v>
      </c>
      <c r="G27" s="49">
        <f ca="1">OFFSET(PLE!$G$52,TRUNC((ROW($B27)-ROW($B$14))/12,0)*8,MOD(ROW(B27)-ROW($B$14),12)*4)</f>
        <v>0</v>
      </c>
      <c r="H27" s="49">
        <f t="shared" ca="1" si="3"/>
        <v>0</v>
      </c>
      <c r="I27" s="49">
        <f ca="1">IF(C27="","",IF(C27&gt;Cronograma.NumPeríodos,1,VLOOKUP(C27,CronoPrev!$B$14:$G$25,6,FALSE)))</f>
        <v>2.5434504126637197E-2</v>
      </c>
      <c r="J27" s="175">
        <f t="shared" ca="1" si="0"/>
        <v>0</v>
      </c>
      <c r="K27" s="58" t="e">
        <f t="shared" ca="1" si="4"/>
        <v>#VALUE!</v>
      </c>
      <c r="L27" s="48" t="e">
        <f t="shared" ca="1" si="5"/>
        <v>#VALUE!</v>
      </c>
      <c r="M27" s="49" t="e">
        <f ca="1">IF(C27="","",L27/SUM(OFFSET(CronoPrev!$D$14,0,0,Cronograma.NumPeríodos)))</f>
        <v>#VALUE!</v>
      </c>
      <c r="O27" s="67">
        <v>14</v>
      </c>
      <c r="P27" s="135">
        <f ca="1">SUMIF(OFFSET(Eventograma_e_Quantitativos!$DK$17,1,0):OFFSET(Eventograma_e_Quantitativos!$DK$51,-1,0),Resumo_de_Acompanhamento!$O27,OFFSET(Eventograma_e_Quantitativos!$DL$17,1,0):OFFSET(Eventograma_e_Quantitativos!$DL$51,-1,0))</f>
        <v>0</v>
      </c>
    </row>
    <row r="28" spans="2:16" x14ac:dyDescent="0.2">
      <c r="B28" s="48">
        <f t="shared" ca="1" si="1"/>
        <v>15</v>
      </c>
      <c r="C28" s="48">
        <f ca="1">IF(OR(D28="",D28&lt;dataInicioObra),"",COUNTIF(CronoPrev!$C$14:$C$25,"&lt;"&amp;(D28-7))+1)</f>
        <v>1</v>
      </c>
      <c r="D28" s="57">
        <f ca="1">OFFSET(PLE!$G$50,TRUNC((ROW($B28)-ROW($B$14))/12,0)*8,MOD(ROW($B28)-ROW($B$14),12)*4)</f>
        <v>0</v>
      </c>
      <c r="E28" s="222">
        <f ca="1">OFFSET(PLE!$G$53,TRUNC((ROW($B28)-ROW($B$14))/12,0)*8,MOD(ROW(B28)-ROW($B$14),12)*4)</f>
        <v>0</v>
      </c>
      <c r="F28" s="222">
        <f t="shared" ca="1" si="2"/>
        <v>0</v>
      </c>
      <c r="G28" s="49">
        <f ca="1">OFFSET(PLE!$G$52,TRUNC((ROW($B28)-ROW($B$14))/12,0)*8,MOD(ROW(B28)-ROW($B$14),12)*4)</f>
        <v>0</v>
      </c>
      <c r="H28" s="49">
        <f t="shared" ca="1" si="3"/>
        <v>0</v>
      </c>
      <c r="I28" s="49">
        <f ca="1">IF(C28="","",IF(C28&gt;Cronograma.NumPeríodos,1,VLOOKUP(C28,CronoPrev!$B$14:$G$25,6,FALSE)))</f>
        <v>2.5434504126637197E-2</v>
      </c>
      <c r="J28" s="175">
        <f t="shared" ca="1" si="0"/>
        <v>0</v>
      </c>
      <c r="K28" s="58" t="e">
        <f t="shared" ca="1" si="4"/>
        <v>#VALUE!</v>
      </c>
      <c r="L28" s="48" t="e">
        <f t="shared" ca="1" si="5"/>
        <v>#VALUE!</v>
      </c>
      <c r="M28" s="49" t="e">
        <f ca="1">IF(C28="","",L28/SUM(OFFSET(CronoPrev!$D$14,0,0,Cronograma.NumPeríodos)))</f>
        <v>#VALUE!</v>
      </c>
      <c r="O28" s="67">
        <v>15</v>
      </c>
      <c r="P28" s="135">
        <f ca="1">SUMIF(OFFSET(Eventograma_e_Quantitativos!$DK$17,1,0):OFFSET(Eventograma_e_Quantitativos!$DK$51,-1,0),Resumo_de_Acompanhamento!$O28,OFFSET(Eventograma_e_Quantitativos!$DL$17,1,0):OFFSET(Eventograma_e_Quantitativos!$DL$51,-1,0))</f>
        <v>0</v>
      </c>
    </row>
    <row r="29" spans="2:16" x14ac:dyDescent="0.2">
      <c r="B29" s="48">
        <f t="shared" ca="1" si="1"/>
        <v>16</v>
      </c>
      <c r="C29" s="48">
        <f ca="1">IF(OR(D29="",D29&lt;dataInicioObra),"",COUNTIF(CronoPrev!$C$14:$C$25,"&lt;"&amp;(D29-7))+1)</f>
        <v>1</v>
      </c>
      <c r="D29" s="57">
        <f ca="1">OFFSET(PLE!$G$50,TRUNC((ROW($B29)-ROW($B$14))/12,0)*8,MOD(ROW($B29)-ROW($B$14),12)*4)</f>
        <v>0</v>
      </c>
      <c r="E29" s="222">
        <f ca="1">OFFSET(PLE!$G$53,TRUNC((ROW($B29)-ROW($B$14))/12,0)*8,MOD(ROW(B29)-ROW($B$14),12)*4)</f>
        <v>0</v>
      </c>
      <c r="F29" s="222">
        <f t="shared" ca="1" si="2"/>
        <v>0</v>
      </c>
      <c r="G29" s="49">
        <f ca="1">OFFSET(PLE!$G$52,TRUNC((ROW($B29)-ROW($B$14))/12,0)*8,MOD(ROW(B29)-ROW($B$14),12)*4)</f>
        <v>0</v>
      </c>
      <c r="H29" s="49">
        <f t="shared" ca="1" si="3"/>
        <v>0</v>
      </c>
      <c r="I29" s="49">
        <f ca="1">IF(C29="","",IF(C29&gt;Cronograma.NumPeríodos,1,VLOOKUP(C29,CronoPrev!$B$14:$G$25,6,FALSE)))</f>
        <v>2.5434504126637197E-2</v>
      </c>
      <c r="J29" s="175">
        <f t="shared" ca="1" si="0"/>
        <v>0</v>
      </c>
      <c r="K29" s="58" t="e">
        <f t="shared" ca="1" si="4"/>
        <v>#VALUE!</v>
      </c>
      <c r="L29" s="48" t="e">
        <f t="shared" ca="1" si="5"/>
        <v>#VALUE!</v>
      </c>
      <c r="M29" s="49" t="e">
        <f ca="1">IF(C29="","",L29/SUM(OFFSET(CronoPrev!$D$14,0,0,Cronograma.NumPeríodos)))</f>
        <v>#VALUE!</v>
      </c>
      <c r="O29" s="67">
        <v>16</v>
      </c>
      <c r="P29" s="135">
        <f ca="1">SUMIF(OFFSET(Eventograma_e_Quantitativos!$DK$17,1,0):OFFSET(Eventograma_e_Quantitativos!$DK$51,-1,0),Resumo_de_Acompanhamento!$O29,OFFSET(Eventograma_e_Quantitativos!$DL$17,1,0):OFFSET(Eventograma_e_Quantitativos!$DL$51,-1,0))</f>
        <v>0</v>
      </c>
    </row>
    <row r="30" spans="2:16" x14ac:dyDescent="0.2">
      <c r="B30" s="48">
        <f t="shared" ca="1" si="1"/>
        <v>17</v>
      </c>
      <c r="C30" s="48">
        <f ca="1">IF(OR(D30="",D30&lt;dataInicioObra),"",COUNTIF(CronoPrev!$C$14:$C$25,"&lt;"&amp;(D30-7))+1)</f>
        <v>1</v>
      </c>
      <c r="D30" s="57">
        <f ca="1">OFFSET(PLE!$G$50,TRUNC((ROW($B30)-ROW($B$14))/12,0)*8,MOD(ROW($B30)-ROW($B$14),12)*4)</f>
        <v>0</v>
      </c>
      <c r="E30" s="222">
        <f ca="1">OFFSET(PLE!$G$53,TRUNC((ROW($B30)-ROW($B$14))/12,0)*8,MOD(ROW(B30)-ROW($B$14),12)*4)</f>
        <v>0</v>
      </c>
      <c r="F30" s="222">
        <f t="shared" ca="1" si="2"/>
        <v>0</v>
      </c>
      <c r="G30" s="49">
        <f ca="1">OFFSET(PLE!$G$52,TRUNC((ROW($B30)-ROW($B$14))/12,0)*8,MOD(ROW(B30)-ROW($B$14),12)*4)</f>
        <v>0</v>
      </c>
      <c r="H30" s="49">
        <f t="shared" ca="1" si="3"/>
        <v>0</v>
      </c>
      <c r="I30" s="49">
        <f ca="1">IF(C30="","",IF(C30&gt;Cronograma.NumPeríodos,1,VLOOKUP(C30,CronoPrev!$B$14:$G$25,6,FALSE)))</f>
        <v>2.5434504126637197E-2</v>
      </c>
      <c r="J30" s="175">
        <f t="shared" ca="1" si="0"/>
        <v>0</v>
      </c>
      <c r="K30" s="58" t="e">
        <f t="shared" ca="1" si="4"/>
        <v>#VALUE!</v>
      </c>
      <c r="L30" s="48" t="e">
        <f t="shared" ca="1" si="5"/>
        <v>#VALUE!</v>
      </c>
      <c r="M30" s="49" t="e">
        <f ca="1">IF(C30="","",L30/SUM(OFFSET(CronoPrev!$D$14,0,0,Cronograma.NumPeríodos)))</f>
        <v>#VALUE!</v>
      </c>
      <c r="O30" s="67">
        <v>17</v>
      </c>
      <c r="P30" s="135">
        <f ca="1">SUMIF(OFFSET(Eventograma_e_Quantitativos!$DK$17,1,0):OFFSET(Eventograma_e_Quantitativos!$DK$51,-1,0),Resumo_de_Acompanhamento!$O30,OFFSET(Eventograma_e_Quantitativos!$DL$17,1,0):OFFSET(Eventograma_e_Quantitativos!$DL$51,-1,0))</f>
        <v>0</v>
      </c>
    </row>
    <row r="31" spans="2:16" x14ac:dyDescent="0.2">
      <c r="B31" s="48">
        <f t="shared" ca="1" si="1"/>
        <v>18</v>
      </c>
      <c r="C31" s="48">
        <f ca="1">IF(OR(D31="",D31&lt;dataInicioObra),"",COUNTIF(CronoPrev!$C$14:$C$25,"&lt;"&amp;(D31-7))+1)</f>
        <v>1</v>
      </c>
      <c r="D31" s="57">
        <f ca="1">OFFSET(PLE!$G$50,TRUNC((ROW($B31)-ROW($B$14))/12,0)*8,MOD(ROW($B31)-ROW($B$14),12)*4)</f>
        <v>0</v>
      </c>
      <c r="E31" s="222">
        <f ca="1">OFFSET(PLE!$G$53,TRUNC((ROW($B31)-ROW($B$14))/12,0)*8,MOD(ROW(B31)-ROW($B$14),12)*4)</f>
        <v>0</v>
      </c>
      <c r="F31" s="222">
        <f t="shared" ca="1" si="2"/>
        <v>0</v>
      </c>
      <c r="G31" s="49">
        <f ca="1">OFFSET(PLE!$G$52,TRUNC((ROW($B31)-ROW($B$14))/12,0)*8,MOD(ROW(B31)-ROW($B$14),12)*4)</f>
        <v>0</v>
      </c>
      <c r="H31" s="49">
        <f t="shared" ca="1" si="3"/>
        <v>0</v>
      </c>
      <c r="I31" s="49">
        <f ca="1">IF(C31="","",IF(C31&gt;Cronograma.NumPeríodos,1,VLOOKUP(C31,CronoPrev!$B$14:$G$25,6,FALSE)))</f>
        <v>2.5434504126637197E-2</v>
      </c>
      <c r="J31" s="175">
        <f t="shared" ca="1" si="0"/>
        <v>0</v>
      </c>
      <c r="K31" s="58" t="e">
        <f t="shared" ca="1" si="4"/>
        <v>#VALUE!</v>
      </c>
      <c r="L31" s="48" t="e">
        <f t="shared" ca="1" si="5"/>
        <v>#VALUE!</v>
      </c>
      <c r="M31" s="49" t="e">
        <f ca="1">IF(C31="","",L31/SUM(OFFSET(CronoPrev!$D$14,0,0,Cronograma.NumPeríodos)))</f>
        <v>#VALUE!</v>
      </c>
      <c r="O31" s="67">
        <v>18</v>
      </c>
      <c r="P31" s="135">
        <f ca="1">SUMIF(OFFSET(Eventograma_e_Quantitativos!$DK$17,1,0):OFFSET(Eventograma_e_Quantitativos!$DK$51,-1,0),Resumo_de_Acompanhamento!$O31,OFFSET(Eventograma_e_Quantitativos!$DL$17,1,0):OFFSET(Eventograma_e_Quantitativos!$DL$51,-1,0))</f>
        <v>0</v>
      </c>
    </row>
    <row r="32" spans="2:16" x14ac:dyDescent="0.2">
      <c r="B32" s="48">
        <f t="shared" ca="1" si="1"/>
        <v>19</v>
      </c>
      <c r="C32" s="48">
        <f ca="1">IF(OR(D32="",D32&lt;dataInicioObra),"",COUNTIF(CronoPrev!$C$14:$C$25,"&lt;"&amp;(D32-7))+1)</f>
        <v>1</v>
      </c>
      <c r="D32" s="57">
        <f ca="1">OFFSET(PLE!$G$50,TRUNC((ROW($B32)-ROW($B$14))/12,0)*8,MOD(ROW($B32)-ROW($B$14),12)*4)</f>
        <v>0</v>
      </c>
      <c r="E32" s="222">
        <f ca="1">OFFSET(PLE!$G$53,TRUNC((ROW($B32)-ROW($B$14))/12,0)*8,MOD(ROW(B32)-ROW($B$14),12)*4)</f>
        <v>0</v>
      </c>
      <c r="F32" s="222">
        <f t="shared" ca="1" si="2"/>
        <v>0</v>
      </c>
      <c r="G32" s="49">
        <f ca="1">OFFSET(PLE!$G$52,TRUNC((ROW($B32)-ROW($B$14))/12,0)*8,MOD(ROW(B32)-ROW($B$14),12)*4)</f>
        <v>0</v>
      </c>
      <c r="H32" s="49">
        <f t="shared" ca="1" si="3"/>
        <v>0</v>
      </c>
      <c r="I32" s="49">
        <f ca="1">IF(C32="","",IF(C32&gt;Cronograma.NumPeríodos,1,VLOOKUP(C32,CronoPrev!$B$14:$G$25,6,FALSE)))</f>
        <v>2.5434504126637197E-2</v>
      </c>
      <c r="J32" s="175">
        <f t="shared" ca="1" si="0"/>
        <v>0</v>
      </c>
      <c r="K32" s="58" t="e">
        <f t="shared" ca="1" si="4"/>
        <v>#VALUE!</v>
      </c>
      <c r="L32" s="48" t="e">
        <f t="shared" ca="1" si="5"/>
        <v>#VALUE!</v>
      </c>
      <c r="M32" s="49" t="e">
        <f ca="1">IF(C32="","",L32/SUM(OFFSET(CronoPrev!$D$14,0,0,Cronograma.NumPeríodos)))</f>
        <v>#VALUE!</v>
      </c>
      <c r="O32" s="67">
        <v>19</v>
      </c>
      <c r="P32" s="135">
        <f ca="1">SUMIF(OFFSET(Eventograma_e_Quantitativos!$DK$17,1,0):OFFSET(Eventograma_e_Quantitativos!$DK$51,-1,0),Resumo_de_Acompanhamento!$O32,OFFSET(Eventograma_e_Quantitativos!$DL$17,1,0):OFFSET(Eventograma_e_Quantitativos!$DL$51,-1,0))</f>
        <v>0</v>
      </c>
    </row>
    <row r="33" spans="2:17" x14ac:dyDescent="0.2">
      <c r="B33" s="48">
        <f t="shared" ca="1" si="1"/>
        <v>20</v>
      </c>
      <c r="C33" s="48">
        <f ca="1">IF(OR(D33="",D33&lt;dataInicioObra),"",COUNTIF(CronoPrev!$C$14:$C$25,"&lt;"&amp;(D33-7))+1)</f>
        <v>1</v>
      </c>
      <c r="D33" s="57">
        <f ca="1">OFFSET(PLE!$G$50,TRUNC((ROW($B33)-ROW($B$14))/12,0)*8,MOD(ROW($B33)-ROW($B$14),12)*4)</f>
        <v>0</v>
      </c>
      <c r="E33" s="222">
        <f ca="1">OFFSET(PLE!$G$53,TRUNC((ROW($B33)-ROW($B$14))/12,0)*8,MOD(ROW(B33)-ROW($B$14),12)*4)</f>
        <v>0</v>
      </c>
      <c r="F33" s="222">
        <f t="shared" ca="1" si="2"/>
        <v>0</v>
      </c>
      <c r="G33" s="49">
        <f ca="1">OFFSET(PLE!$G$52,TRUNC((ROW($B33)-ROW($B$14))/12,0)*8,MOD(ROW(B33)-ROW($B$14),12)*4)</f>
        <v>0</v>
      </c>
      <c r="H33" s="49">
        <f t="shared" ca="1" si="3"/>
        <v>0</v>
      </c>
      <c r="I33" s="49">
        <f ca="1">IF(C33="","",IF(C33&gt;Cronograma.NumPeríodos,1,VLOOKUP(C33,CronoPrev!$B$14:$G$25,6,FALSE)))</f>
        <v>2.5434504126637197E-2</v>
      </c>
      <c r="J33" s="175">
        <f t="shared" ca="1" si="0"/>
        <v>0</v>
      </c>
      <c r="K33" s="58" t="e">
        <f t="shared" ca="1" si="4"/>
        <v>#VALUE!</v>
      </c>
      <c r="L33" s="48" t="e">
        <f t="shared" ca="1" si="5"/>
        <v>#VALUE!</v>
      </c>
      <c r="M33" s="49" t="e">
        <f ca="1">IF(C33="","",L33/SUM(OFFSET(CronoPrev!$D$14,0,0,Cronograma.NumPeríodos)))</f>
        <v>#VALUE!</v>
      </c>
      <c r="O33" s="67">
        <v>20</v>
      </c>
      <c r="P33" s="135">
        <f ca="1">SUMIF(OFFSET(Eventograma_e_Quantitativos!$DK$17,1,0):OFFSET(Eventograma_e_Quantitativos!$DK$51,-1,0),Resumo_de_Acompanhamento!$O33,OFFSET(Eventograma_e_Quantitativos!$DL$17,1,0):OFFSET(Eventograma_e_Quantitativos!$DL$51,-1,0))</f>
        <v>0</v>
      </c>
    </row>
    <row r="34" spans="2:17" x14ac:dyDescent="0.2">
      <c r="B34" s="48">
        <f t="shared" ca="1" si="1"/>
        <v>21</v>
      </c>
      <c r="C34" s="48">
        <f ca="1">IF(OR(D34="",D34&lt;dataInicioObra),"",COUNTIF(CronoPrev!$C$14:$C$25,"&lt;"&amp;(D34-7))+1)</f>
        <v>1</v>
      </c>
      <c r="D34" s="57">
        <f ca="1">OFFSET(PLE!$G$50,TRUNC((ROW($B34)-ROW($B$14))/12,0)*8,MOD(ROW($B34)-ROW($B$14),12)*4)</f>
        <v>0</v>
      </c>
      <c r="E34" s="222">
        <f ca="1">OFFSET(PLE!$G$53,TRUNC((ROW($B34)-ROW($B$14))/12,0)*8,MOD(ROW(B34)-ROW($B$14),12)*4)</f>
        <v>0</v>
      </c>
      <c r="F34" s="222">
        <f t="shared" ca="1" si="2"/>
        <v>0</v>
      </c>
      <c r="G34" s="49">
        <f ca="1">OFFSET(PLE!$G$52,TRUNC((ROW($B34)-ROW($B$14))/12,0)*8,MOD(ROW(B34)-ROW($B$14),12)*4)</f>
        <v>0</v>
      </c>
      <c r="H34" s="49">
        <f t="shared" ca="1" si="3"/>
        <v>0</v>
      </c>
      <c r="I34" s="49">
        <f ca="1">IF(C34="","",IF(C34&gt;Cronograma.NumPeríodos,1,VLOOKUP(C34,CronoPrev!$B$14:$G$25,6,FALSE)))</f>
        <v>2.5434504126637197E-2</v>
      </c>
      <c r="J34" s="175">
        <f t="shared" ca="1" si="0"/>
        <v>0</v>
      </c>
      <c r="K34" s="58" t="e">
        <f t="shared" ca="1" si="4"/>
        <v>#VALUE!</v>
      </c>
      <c r="L34" s="48" t="e">
        <f t="shared" ca="1" si="5"/>
        <v>#VALUE!</v>
      </c>
      <c r="M34" s="49" t="e">
        <f ca="1">IF(C34="","",L34/SUM(OFFSET(CronoPrev!$D$14,0,0,Cronograma.NumPeríodos)))</f>
        <v>#VALUE!</v>
      </c>
    </row>
    <row r="35" spans="2:17" x14ac:dyDescent="0.2">
      <c r="B35" s="48">
        <f t="shared" ca="1" si="1"/>
        <v>22</v>
      </c>
      <c r="C35" s="48">
        <f ca="1">IF(OR(D35="",D35&lt;dataInicioObra),"",COUNTIF(CronoPrev!$C$14:$C$25,"&lt;"&amp;(D35-7))+1)</f>
        <v>1</v>
      </c>
      <c r="D35" s="57">
        <f ca="1">OFFSET(PLE!$G$50,TRUNC((ROW($B35)-ROW($B$14))/12,0)*8,MOD(ROW($B35)-ROW($B$14),12)*4)</f>
        <v>0</v>
      </c>
      <c r="E35" s="222">
        <f ca="1">OFFSET(PLE!$G$53,TRUNC((ROW($B35)-ROW($B$14))/12,0)*8,MOD(ROW(B35)-ROW($B$14),12)*4)</f>
        <v>0</v>
      </c>
      <c r="F35" s="222">
        <f t="shared" ca="1" si="2"/>
        <v>0</v>
      </c>
      <c r="G35" s="49">
        <f ca="1">OFFSET(PLE!$G$52,TRUNC((ROW($B35)-ROW($B$14))/12,0)*8,MOD(ROW(B35)-ROW($B$14),12)*4)</f>
        <v>0</v>
      </c>
      <c r="H35" s="49">
        <f t="shared" ca="1" si="3"/>
        <v>0</v>
      </c>
      <c r="I35" s="49">
        <f ca="1">IF(C35="","",IF(C35&gt;Cronograma.NumPeríodos,1,VLOOKUP(C35,CronoPrev!$B$14:$G$25,6,FALSE)))</f>
        <v>2.5434504126637197E-2</v>
      </c>
      <c r="J35" s="175">
        <f t="shared" ca="1" si="0"/>
        <v>0</v>
      </c>
      <c r="K35" s="58" t="e">
        <f t="shared" ca="1" si="4"/>
        <v>#VALUE!</v>
      </c>
      <c r="L35" s="48" t="e">
        <f t="shared" ca="1" si="5"/>
        <v>#VALUE!</v>
      </c>
      <c r="M35" s="49" t="e">
        <f ca="1">IF(C35="","",L35/SUM(OFFSET(CronoPrev!$D$14,0,0,Cronograma.NumPeríodos)))</f>
        <v>#VALUE!</v>
      </c>
    </row>
    <row r="36" spans="2:17" x14ac:dyDescent="0.2">
      <c r="B36" s="48">
        <f t="shared" ca="1" si="1"/>
        <v>23</v>
      </c>
      <c r="C36" s="48">
        <f ca="1">IF(OR(D36="",D36&lt;dataInicioObra),"",COUNTIF(CronoPrev!$C$14:$C$25,"&lt;"&amp;(D36-7))+1)</f>
        <v>1</v>
      </c>
      <c r="D36" s="57">
        <f ca="1">OFFSET(PLE!$G$50,TRUNC((ROW($B36)-ROW($B$14))/12,0)*8,MOD(ROW($B36)-ROW($B$14),12)*4)</f>
        <v>0</v>
      </c>
      <c r="E36" s="222">
        <f ca="1">OFFSET(PLE!$G$53,TRUNC((ROW($B36)-ROW($B$14))/12,0)*8,MOD(ROW(B36)-ROW($B$14),12)*4)</f>
        <v>0</v>
      </c>
      <c r="F36" s="222">
        <f t="shared" ca="1" si="2"/>
        <v>0</v>
      </c>
      <c r="G36" s="49">
        <f ca="1">OFFSET(PLE!$G$52,TRUNC((ROW($B36)-ROW($B$14))/12,0)*8,MOD(ROW(B36)-ROW($B$14),12)*4)</f>
        <v>0</v>
      </c>
      <c r="H36" s="49">
        <f t="shared" ca="1" si="3"/>
        <v>0</v>
      </c>
      <c r="I36" s="49">
        <f ca="1">IF(C36="","",IF(C36&gt;Cronograma.NumPeríodos,1,VLOOKUP(C36,CronoPrev!$B$14:$G$25,6,FALSE)))</f>
        <v>2.5434504126637197E-2</v>
      </c>
      <c r="J36" s="175">
        <f t="shared" ca="1" si="0"/>
        <v>0</v>
      </c>
      <c r="K36" s="58" t="e">
        <f t="shared" ca="1" si="4"/>
        <v>#VALUE!</v>
      </c>
      <c r="L36" s="48" t="e">
        <f t="shared" ca="1" si="5"/>
        <v>#VALUE!</v>
      </c>
      <c r="M36" s="49" t="e">
        <f ca="1">IF(C36="","",L36/SUM(OFFSET(CronoPrev!$D$14,0,0,Cronograma.NumPeríodos)))</f>
        <v>#VALUE!</v>
      </c>
    </row>
    <row r="37" spans="2:17" x14ac:dyDescent="0.2">
      <c r="B37" s="48">
        <f t="shared" ca="1" si="1"/>
        <v>24</v>
      </c>
      <c r="C37" s="48">
        <f ca="1">IF(OR(D37="",D37&lt;dataInicioObra),"",COUNTIF(CronoPrev!$C$14:$C$25,"&lt;"&amp;(D37-7))+1)</f>
        <v>1</v>
      </c>
      <c r="D37" s="57">
        <f ca="1">OFFSET(PLE!$G$50,TRUNC((ROW($B37)-ROW($B$14))/12,0)*8,MOD(ROW($B37)-ROW($B$14),12)*4)</f>
        <v>0</v>
      </c>
      <c r="E37" s="222">
        <f ca="1">OFFSET(PLE!$G$53,TRUNC((ROW($B37)-ROW($B$14))/12,0)*8,MOD(ROW(B37)-ROW($B$14),12)*4)</f>
        <v>0</v>
      </c>
      <c r="F37" s="222">
        <f t="shared" ca="1" si="2"/>
        <v>0</v>
      </c>
      <c r="G37" s="49">
        <f ca="1">OFFSET(PLE!$G$52,TRUNC((ROW($B37)-ROW($B$14))/12,0)*8,MOD(ROW(B37)-ROW($B$14),12)*4)</f>
        <v>0</v>
      </c>
      <c r="H37" s="49">
        <f t="shared" ca="1" si="3"/>
        <v>0</v>
      </c>
      <c r="I37" s="49">
        <f ca="1">IF(C37="","",IF(C37&gt;Cronograma.NumPeríodos,1,VLOOKUP(C37,CronoPrev!$B$14:$G$25,6,FALSE)))</f>
        <v>2.5434504126637197E-2</v>
      </c>
      <c r="J37" s="175">
        <f t="shared" ca="1" si="0"/>
        <v>0</v>
      </c>
      <c r="K37" s="58" t="e">
        <f t="shared" ca="1" si="4"/>
        <v>#VALUE!</v>
      </c>
      <c r="L37" s="48" t="e">
        <f t="shared" ca="1" si="5"/>
        <v>#VALUE!</v>
      </c>
      <c r="M37" s="49" t="e">
        <f ca="1">IF(C37="","",L37/SUM(OFFSET(CronoPrev!$D$14,0,0,Cronograma.NumPeríodos)))</f>
        <v>#VALUE!</v>
      </c>
    </row>
    <row r="38" spans="2:17" ht="3.75" customHeight="1" x14ac:dyDescent="0.2"/>
    <row r="39" spans="2:17" x14ac:dyDescent="0.2">
      <c r="B39" s="60" t="s">
        <v>118</v>
      </c>
      <c r="C39" s="61"/>
      <c r="D39" s="62"/>
      <c r="E39" s="61"/>
      <c r="F39" s="180">
        <f ca="1">OFFSET(F$13,mediçao,0)</f>
        <v>0</v>
      </c>
      <c r="G39" s="61"/>
      <c r="H39" s="173">
        <f ca="1">OFFSET(H$13,mediçao,0)</f>
        <v>0</v>
      </c>
      <c r="I39" s="63"/>
      <c r="J39" s="61"/>
      <c r="K39" s="64" t="s">
        <v>27</v>
      </c>
      <c r="L39" s="179">
        <f ca="1">OFFSET($L$13,mediçao,0)</f>
        <v>0</v>
      </c>
      <c r="M39" s="65">
        <f ca="1">OFFSET($M$13,mediçao,0)</f>
        <v>0</v>
      </c>
    </row>
    <row r="40" spans="2:17" ht="8.25" customHeight="1" x14ac:dyDescent="0.2"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</row>
    <row r="41" spans="2:17" ht="9" customHeight="1" x14ac:dyDescent="0.2"/>
    <row r="42" spans="2:17" ht="18.75" customHeight="1" x14ac:dyDescent="0.2">
      <c r="B42" s="263" t="str">
        <f ca="1">Import.Município&amp;", "&amp;TEXT(hoje,"dd")&amp;" de "&amp;TEXT(hoje,"mmmm")&amp;" de "&amp;TEXT(hoje,"aaaa")</f>
        <v>RONDINHA / RS, 27 de setembro de 2024</v>
      </c>
      <c r="C42" s="263"/>
      <c r="D42" s="263"/>
      <c r="E42" s="263"/>
      <c r="F42" s="263"/>
      <c r="G42" s="191"/>
      <c r="H42" s="53"/>
      <c r="I42" s="53"/>
      <c r="J42" s="53"/>
      <c r="K42" s="51"/>
      <c r="L42" s="51"/>
      <c r="M42" s="51"/>
      <c r="N42" s="51"/>
      <c r="O42" s="51"/>
      <c r="P42" s="51"/>
      <c r="Q42" s="53"/>
    </row>
    <row r="43" spans="2:17" x14ac:dyDescent="0.2">
      <c r="B43" s="258" t="s">
        <v>43</v>
      </c>
      <c r="C43" s="258"/>
      <c r="D43" s="258"/>
      <c r="E43" s="258"/>
      <c r="F43" s="258"/>
      <c r="K43" s="52" t="s">
        <v>52</v>
      </c>
      <c r="L43" s="258">
        <f>respFiscal</f>
        <v>0</v>
      </c>
      <c r="M43" s="258"/>
      <c r="N43" s="258"/>
      <c r="O43" s="258"/>
      <c r="P43" s="258"/>
      <c r="Q43" s="73"/>
    </row>
    <row r="44" spans="2:17" x14ac:dyDescent="0.2">
      <c r="C44" s="52" t="s">
        <v>42</v>
      </c>
      <c r="D44" s="26"/>
      <c r="G44" s="26"/>
      <c r="K44" s="52" t="s">
        <v>42</v>
      </c>
      <c r="L44" s="259">
        <f>creaFiscal</f>
        <v>0</v>
      </c>
      <c r="M44" s="259"/>
      <c r="N44" s="259"/>
      <c r="O44" s="259"/>
      <c r="P44" s="259"/>
      <c r="Q44" s="190"/>
    </row>
    <row r="45" spans="2:17" x14ac:dyDescent="0.2">
      <c r="C45" s="52" t="s">
        <v>44</v>
      </c>
      <c r="D45" s="26"/>
      <c r="G45" s="26"/>
      <c r="K45" s="52" t="s">
        <v>44</v>
      </c>
      <c r="L45" s="259">
        <f>artFiscal</f>
        <v>0</v>
      </c>
      <c r="M45" s="259"/>
      <c r="N45" s="259"/>
      <c r="O45" s="259"/>
      <c r="P45" s="259"/>
      <c r="Q45" s="190"/>
    </row>
  </sheetData>
  <sheetProtection password="8574" sheet="1" objects="1" scenarios="1" formatRows="0"/>
  <mergeCells count="18">
    <mergeCell ref="B42:F42"/>
    <mergeCell ref="E2:J2"/>
    <mergeCell ref="J11:J12"/>
    <mergeCell ref="P11:P12"/>
    <mergeCell ref="L11:L12"/>
    <mergeCell ref="M11:M12"/>
    <mergeCell ref="K11:K12"/>
    <mergeCell ref="O11:O12"/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78740157480314998" right="0.78740157480314998" top="0.78740157480314998" bottom="0.78740157480314998" header="0.59055118110236204" footer="0.59055118110236204"/>
  <pageSetup paperSize="9" fitToHeight="0" orientation="landscape" horizontalDpi="4294967295" verticalDpi="4294967295" r:id="rId1"/>
  <headerFooter>
    <oddFooter>&amp;R&amp;P&amp;L27.477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G25"/>
  <sheetViews>
    <sheetView workbookViewId="0"/>
  </sheetViews>
  <sheetFormatPr defaultRowHeight="14.4" x14ac:dyDescent="0.3"/>
  <sheetData>
    <row r="1" spans="1:7" x14ac:dyDescent="0.3">
      <c r="A1" s="85"/>
      <c r="B1" s="28"/>
      <c r="C1" s="28"/>
      <c r="D1" s="28"/>
      <c r="E1" s="28"/>
      <c r="F1" s="28"/>
      <c r="G1" s="28"/>
    </row>
    <row r="2" spans="1:7" x14ac:dyDescent="0.3">
      <c r="A2" s="128"/>
      <c r="B2" s="33"/>
      <c r="C2" s="33"/>
      <c r="D2" s="33"/>
      <c r="E2" s="33"/>
      <c r="F2" s="33"/>
      <c r="G2" s="33"/>
    </row>
    <row r="3" spans="1:7" x14ac:dyDescent="0.3">
      <c r="A3" s="85"/>
      <c r="B3" s="28"/>
      <c r="C3" s="28"/>
      <c r="D3" s="28"/>
      <c r="E3" s="28"/>
      <c r="F3" s="28"/>
      <c r="G3" s="28"/>
    </row>
    <row r="4" spans="1:7" x14ac:dyDescent="0.3">
      <c r="A4" s="85"/>
      <c r="B4" s="28"/>
      <c r="C4" s="28"/>
      <c r="D4" s="28"/>
      <c r="E4" s="28"/>
      <c r="F4" s="28"/>
      <c r="G4" s="28"/>
    </row>
    <row r="5" spans="1:7" x14ac:dyDescent="0.3">
      <c r="A5" s="85"/>
      <c r="B5" s="28"/>
      <c r="C5" s="28"/>
      <c r="D5" s="28"/>
      <c r="E5" s="28"/>
      <c r="F5" s="28"/>
      <c r="G5" s="28"/>
    </row>
    <row r="6" spans="1:7" x14ac:dyDescent="0.3">
      <c r="A6" s="85"/>
      <c r="B6" s="28"/>
      <c r="C6" s="28"/>
      <c r="D6" s="28"/>
      <c r="E6" s="28"/>
      <c r="F6" s="28"/>
      <c r="G6" s="28"/>
    </row>
    <row r="7" spans="1:7" x14ac:dyDescent="0.3">
      <c r="A7" s="85"/>
      <c r="B7" s="28"/>
      <c r="C7" s="28"/>
      <c r="D7" s="28"/>
      <c r="E7" s="28"/>
      <c r="F7" s="59"/>
      <c r="G7" s="28"/>
    </row>
    <row r="8" spans="1:7" x14ac:dyDescent="0.3">
      <c r="A8" s="130"/>
      <c r="B8" s="48">
        <f ca="1">OFFSET(B8,-1,0)+1</f>
        <v>1</v>
      </c>
      <c r="C8" s="57">
        <f ca="1">IF(DAY(DATE(YEAR(dataInicioObra),MONTH(dataInicioObra)+B8,DAY(dataInicioObra)))=DAY(dataInicioObra),DATE(YEAR(dataInicioObra),MONTH(dataInicioObra)+B8,DAY(dataInicioObra)),DATE(YEAR(dataInicioObra),MONTH(dataInicioObra)+1+B8,1)-1)</f>
        <v>60</v>
      </c>
      <c r="D8" s="175">
        <f ca="1">C8-OFFSET(C8,-1,0)</f>
        <v>60</v>
      </c>
      <c r="E8" s="175">
        <f ca="1">D8+OFFSET(E8,-1,0)</f>
        <v>60</v>
      </c>
      <c r="F8" s="59">
        <f ca="1">OFFSET(Cronograma!$G$50,TRUNC((ROW(B8)-ROW($B$14))/12,0)*6,MOD(ROW(B8)-ROW($B$14),12)*4)</f>
        <v>0</v>
      </c>
      <c r="G8" s="59">
        <f ca="1">F8+OFFSET(G8,-1,0)</f>
        <v>0</v>
      </c>
    </row>
    <row r="9" spans="1:7" x14ac:dyDescent="0.3">
      <c r="A9" s="85"/>
      <c r="B9" s="47"/>
      <c r="C9" s="28"/>
      <c r="D9" s="28"/>
      <c r="E9" s="28"/>
      <c r="F9" s="28"/>
      <c r="G9" s="28"/>
    </row>
    <row r="10" spans="1:7" x14ac:dyDescent="0.3">
      <c r="A10" s="85"/>
      <c r="B10" s="47" t="s">
        <v>17</v>
      </c>
      <c r="C10" s="28"/>
      <c r="D10" s="28"/>
      <c r="E10" s="28"/>
    </row>
    <row r="11" spans="1:7" x14ac:dyDescent="0.3">
      <c r="A11" s="85"/>
      <c r="B11" s="320" t="s">
        <v>13</v>
      </c>
      <c r="C11" s="324" t="s">
        <v>14</v>
      </c>
      <c r="D11" s="133"/>
      <c r="E11" s="133"/>
      <c r="F11" s="324" t="s">
        <v>16</v>
      </c>
      <c r="G11" s="324"/>
    </row>
    <row r="12" spans="1:7" x14ac:dyDescent="0.3">
      <c r="A12" s="129"/>
      <c r="B12" s="320"/>
      <c r="C12" s="324"/>
      <c r="D12" s="133"/>
      <c r="E12" s="133"/>
      <c r="F12" s="133" t="s">
        <v>15</v>
      </c>
      <c r="G12" s="133" t="s">
        <v>9</v>
      </c>
    </row>
    <row r="13" spans="1:7" x14ac:dyDescent="0.3">
      <c r="A13" s="85"/>
      <c r="B13" s="54">
        <v>0</v>
      </c>
      <c r="C13" s="189">
        <f>dataInicioObra</f>
        <v>0</v>
      </c>
      <c r="D13" s="55"/>
      <c r="E13" s="40"/>
      <c r="F13" s="40"/>
      <c r="G13" s="40"/>
    </row>
    <row r="14" spans="1:7" x14ac:dyDescent="0.3">
      <c r="A14" s="130"/>
      <c r="B14" s="48">
        <f ca="1">OFFSET(B14,-1,0)+1</f>
        <v>1</v>
      </c>
      <c r="C14" s="57">
        <f ca="1">IF(DAY(DATE(YEAR(dataInicioObra),MONTH(dataInicioObra)+B14,DAY(dataInicioObra)))=DAY(dataInicioObra),DATE(YEAR(dataInicioObra),MONTH(dataInicioObra)+B14,DAY(dataInicioObra)),DATE(YEAR(dataInicioObra),MONTH(dataInicioObra)+1+B14,1)-1)</f>
        <v>60</v>
      </c>
      <c r="D14" s="175">
        <f ca="1">C14-OFFSET(C14,-1,0)</f>
        <v>60</v>
      </c>
      <c r="E14" s="175">
        <f ca="1">D14+OFFSET(E14,-1,0)</f>
        <v>60</v>
      </c>
      <c r="F14" s="59">
        <f ca="1">OFFSET(Cronograma!$G$50,TRUNC((ROW(B14)-ROW($B$14))/12,0)*6,MOD(ROW(B14)-ROW($B$14),12)*4)</f>
        <v>2.5434504126637197E-2</v>
      </c>
      <c r="G14" s="59">
        <f ca="1">F14+OFFSET(G14,-1,0)</f>
        <v>2.5434504126637197E-2</v>
      </c>
    </row>
    <row r="15" spans="1:7" x14ac:dyDescent="0.3">
      <c r="A15" s="130"/>
      <c r="B15" s="48">
        <f ca="1">OFFSET(B15,-1,0)+1</f>
        <v>2</v>
      </c>
      <c r="C15" s="57">
        <f ca="1">IF(DAY(DATE(YEAR(dataInicioObra),MONTH(dataInicioObra)+B15,DAY(dataInicioObra)))=DAY(dataInicioObra),DATE(YEAR(dataInicioObra),MONTH(dataInicioObra)+B15,DAY(dataInicioObra)),DATE(YEAR(dataInicioObra),MONTH(dataInicioObra)+1+B15,1)-1)</f>
        <v>91</v>
      </c>
      <c r="D15" s="175">
        <f t="shared" ref="D15:D25" ca="1" si="0">C15-OFFSET(C15,-1,0)</f>
        <v>31</v>
      </c>
      <c r="E15" s="175">
        <f t="shared" ref="E15:E25" ca="1" si="1">D15+OFFSET(E15,-1,0)</f>
        <v>91</v>
      </c>
      <c r="F15" s="59">
        <f ca="1">OFFSET(Cronograma!$G$50,TRUNC((ROW(B15)-ROW($B$14))/12,0)*6,MOD(ROW(B15)-ROW($B$14),12)*4)</f>
        <v>0.37860457234967437</v>
      </c>
      <c r="G15" s="59">
        <f t="shared" ref="G15:G25" ca="1" si="2">F15+OFFSET(G15,-1,0)</f>
        <v>0.40403907647631154</v>
      </c>
    </row>
    <row r="16" spans="1:7" x14ac:dyDescent="0.3">
      <c r="A16" s="130"/>
      <c r="B16" s="48">
        <f t="shared" ref="B16:B25" ca="1" si="3">OFFSET(B16,-1,0)+1</f>
        <v>3</v>
      </c>
      <c r="C16" s="57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121</v>
      </c>
      <c r="D16" s="175">
        <f t="shared" ca="1" si="0"/>
        <v>30</v>
      </c>
      <c r="E16" s="175">
        <f t="shared" ca="1" si="1"/>
        <v>121</v>
      </c>
      <c r="F16" s="59">
        <f ca="1">OFFSET(Cronograma!$G$50,TRUNC((ROW(B16)-ROW($B$14))/12,0)*6,MOD(ROW(B16)-ROW($B$14),12)*4)</f>
        <v>0.17718153315567753</v>
      </c>
      <c r="G16" s="59">
        <f t="shared" ca="1" si="2"/>
        <v>0.58122060963198907</v>
      </c>
    </row>
    <row r="17" spans="1:7" x14ac:dyDescent="0.3">
      <c r="A17" s="130"/>
      <c r="B17" s="48">
        <f t="shared" ca="1" si="3"/>
        <v>4</v>
      </c>
      <c r="C17" s="57">
        <f t="shared" ca="1" si="4"/>
        <v>152</v>
      </c>
      <c r="D17" s="175">
        <f t="shared" ca="1" si="0"/>
        <v>31</v>
      </c>
      <c r="E17" s="175">
        <f t="shared" ca="1" si="1"/>
        <v>152</v>
      </c>
      <c r="F17" s="59">
        <f ca="1">OFFSET(Cronograma!$G$50,TRUNC((ROW(B17)-ROW($B$14))/12,0)*6,MOD(ROW(B17)-ROW($B$14),12)*4)</f>
        <v>0.1495380205247914</v>
      </c>
      <c r="G17" s="59">
        <f t="shared" ca="1" si="2"/>
        <v>0.73075863015678044</v>
      </c>
    </row>
    <row r="18" spans="1:7" x14ac:dyDescent="0.3">
      <c r="A18" s="130"/>
      <c r="B18" s="48">
        <f t="shared" ca="1" si="3"/>
        <v>5</v>
      </c>
      <c r="C18" s="57">
        <f t="shared" ca="1" si="4"/>
        <v>182</v>
      </c>
      <c r="D18" s="175">
        <f t="shared" ca="1" si="0"/>
        <v>30</v>
      </c>
      <c r="E18" s="175">
        <f t="shared" ca="1" si="1"/>
        <v>182</v>
      </c>
      <c r="F18" s="59">
        <f ca="1">OFFSET(Cronograma!$G$50,TRUNC((ROW(B18)-ROW($B$14))/12,0)*6,MOD(ROW(B18)-ROW($B$14),12)*4)</f>
        <v>0.15192359365210878</v>
      </c>
      <c r="G18" s="59">
        <f t="shared" ca="1" si="2"/>
        <v>0.88268222380888917</v>
      </c>
    </row>
    <row r="19" spans="1:7" x14ac:dyDescent="0.3">
      <c r="A19" s="130"/>
      <c r="B19" s="48">
        <f t="shared" ca="1" si="3"/>
        <v>6</v>
      </c>
      <c r="C19" s="57">
        <f t="shared" ca="1" si="4"/>
        <v>213</v>
      </c>
      <c r="D19" s="175">
        <f t="shared" ca="1" si="0"/>
        <v>31</v>
      </c>
      <c r="E19" s="175">
        <f t="shared" ca="1" si="1"/>
        <v>213</v>
      </c>
      <c r="F19" s="59">
        <f ca="1">OFFSET(Cronograma!$G$50,TRUNC((ROW(B19)-ROW($B$14))/12,0)*6,MOD(ROW(B19)-ROW($B$14),12)*4)</f>
        <v>0.11731777619111063</v>
      </c>
      <c r="G19" s="59">
        <f t="shared" ca="1" si="2"/>
        <v>0.99999999999999978</v>
      </c>
    </row>
    <row r="20" spans="1:7" x14ac:dyDescent="0.3">
      <c r="A20" s="130"/>
      <c r="B20" s="48">
        <f t="shared" ca="1" si="3"/>
        <v>7</v>
      </c>
      <c r="C20" s="57">
        <f t="shared" ca="1" si="4"/>
        <v>244</v>
      </c>
      <c r="D20" s="175">
        <f t="shared" ca="1" si="0"/>
        <v>31</v>
      </c>
      <c r="E20" s="175">
        <f t="shared" ca="1" si="1"/>
        <v>244</v>
      </c>
      <c r="F20" s="59">
        <f ca="1">OFFSET(Cronograma!$G$50,TRUNC((ROW(B20)-ROW($B$14))/12,0)*6,MOD(ROW(B20)-ROW($B$14),12)*4)</f>
        <v>0</v>
      </c>
      <c r="G20" s="59">
        <f t="shared" ca="1" si="2"/>
        <v>0.99999999999999978</v>
      </c>
    </row>
    <row r="21" spans="1:7" x14ac:dyDescent="0.3">
      <c r="A21" s="130"/>
      <c r="B21" s="48">
        <f t="shared" ca="1" si="3"/>
        <v>8</v>
      </c>
      <c r="C21" s="57">
        <f t="shared" ca="1" si="4"/>
        <v>274</v>
      </c>
      <c r="D21" s="175">
        <f t="shared" ca="1" si="0"/>
        <v>30</v>
      </c>
      <c r="E21" s="175">
        <f t="shared" ca="1" si="1"/>
        <v>274</v>
      </c>
      <c r="F21" s="59">
        <f ca="1">OFFSET(Cronograma!$G$50,TRUNC((ROW(B21)-ROW($B$14))/12,0)*6,MOD(ROW(B21)-ROW($B$14),12)*4)</f>
        <v>0</v>
      </c>
      <c r="G21" s="59">
        <f t="shared" ca="1" si="2"/>
        <v>0.99999999999999978</v>
      </c>
    </row>
    <row r="22" spans="1:7" x14ac:dyDescent="0.3">
      <c r="A22" s="130"/>
      <c r="B22" s="48">
        <f t="shared" ca="1" si="3"/>
        <v>9</v>
      </c>
      <c r="C22" s="57">
        <f t="shared" ca="1" si="4"/>
        <v>305</v>
      </c>
      <c r="D22" s="175">
        <f t="shared" ca="1" si="0"/>
        <v>31</v>
      </c>
      <c r="E22" s="175">
        <f t="shared" ca="1" si="1"/>
        <v>305</v>
      </c>
      <c r="F22" s="59">
        <f ca="1">OFFSET(Cronograma!$G$50,TRUNC((ROW(B22)-ROW($B$14))/12,0)*6,MOD(ROW(B22)-ROW($B$14),12)*4)</f>
        <v>0</v>
      </c>
      <c r="G22" s="59">
        <f t="shared" ca="1" si="2"/>
        <v>0.99999999999999978</v>
      </c>
    </row>
    <row r="23" spans="1:7" x14ac:dyDescent="0.3">
      <c r="A23" s="130"/>
      <c r="B23" s="48">
        <f t="shared" ca="1" si="3"/>
        <v>10</v>
      </c>
      <c r="C23" s="57">
        <f t="shared" ca="1" si="4"/>
        <v>335</v>
      </c>
      <c r="D23" s="175">
        <f t="shared" ca="1" si="0"/>
        <v>30</v>
      </c>
      <c r="E23" s="175">
        <f t="shared" ca="1" si="1"/>
        <v>335</v>
      </c>
      <c r="F23" s="59">
        <f ca="1">OFFSET(Cronograma!$G$50,TRUNC((ROW(B23)-ROW($B$14))/12,0)*6,MOD(ROW(B23)-ROW($B$14),12)*4)</f>
        <v>0</v>
      </c>
      <c r="G23" s="59">
        <f t="shared" ca="1" si="2"/>
        <v>0.99999999999999978</v>
      </c>
    </row>
    <row r="24" spans="1:7" x14ac:dyDescent="0.3">
      <c r="A24" s="130"/>
      <c r="B24" s="48">
        <f t="shared" ca="1" si="3"/>
        <v>11</v>
      </c>
      <c r="C24" s="57">
        <f t="shared" ca="1" si="4"/>
        <v>366</v>
      </c>
      <c r="D24" s="175">
        <f t="shared" ca="1" si="0"/>
        <v>31</v>
      </c>
      <c r="E24" s="175">
        <f t="shared" ca="1" si="1"/>
        <v>366</v>
      </c>
      <c r="F24" s="59">
        <f ca="1">OFFSET(Cronograma!$G$50,TRUNC((ROW(B24)-ROW($B$14))/12,0)*6,MOD(ROW(B24)-ROW($B$14),12)*4)</f>
        <v>0</v>
      </c>
      <c r="G24" s="59">
        <f t="shared" ca="1" si="2"/>
        <v>0.99999999999999978</v>
      </c>
    </row>
    <row r="25" spans="1:7" x14ac:dyDescent="0.3">
      <c r="A25" s="130"/>
      <c r="B25" s="48">
        <f t="shared" ca="1" si="3"/>
        <v>12</v>
      </c>
      <c r="C25" s="57">
        <f t="shared" ca="1" si="4"/>
        <v>397</v>
      </c>
      <c r="D25" s="175">
        <f t="shared" ca="1" si="0"/>
        <v>31</v>
      </c>
      <c r="E25" s="175">
        <f t="shared" ca="1" si="1"/>
        <v>397</v>
      </c>
      <c r="F25" s="59">
        <f ca="1">OFFSET(Cronograma!$G$50,TRUNC((ROW(B25)-ROW($B$14))/12,0)*6,MOD(ROW(B25)-ROW($B$14),12)*4)</f>
        <v>0</v>
      </c>
      <c r="G25" s="59">
        <f t="shared" ca="1" si="2"/>
        <v>0.99999999999999978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kastelo63@outlook.com</dc:creator>
  <cp:lastModifiedBy>kastelo63@outlook.com</cp:lastModifiedBy>
  <cp:lastPrinted>2024-07-30T18:07:10Z</cp:lastPrinted>
  <dcterms:created xsi:type="dcterms:W3CDTF">2015-07-14T23:43:47Z</dcterms:created>
  <dcterms:modified xsi:type="dcterms:W3CDTF">2024-09-27T13:13:08Z</dcterms:modified>
</cp:coreProperties>
</file>