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Meus Documentos\Documents\ORCAMENTO 2019\"/>
    </mc:Choice>
  </mc:AlternateContent>
  <bookViews>
    <workbookView xWindow="0" yWindow="0" windowWidth="24000" windowHeight="10020" firstSheet="46" activeTab="51"/>
  </bookViews>
  <sheets>
    <sheet name="CADASTRO" sheetId="1" r:id="rId1"/>
    <sheet name="IT. 1" sheetId="2" r:id="rId2"/>
    <sheet name="IT. 1 IV ADITIVO" sheetId="30" r:id="rId3"/>
    <sheet name="IT. 1 V ADTIV" sheetId="46" r:id="rId4"/>
    <sheet name="IT. 1 VI ADIT." sheetId="49" r:id="rId5"/>
    <sheet name="IT. 1 VII ADIT." sheetId="59" r:id="rId6"/>
    <sheet name="IT. 2" sheetId="4" r:id="rId7"/>
    <sheet name="IT. 2 ADIT. V" sheetId="26" r:id="rId8"/>
    <sheet name="IT. 2 ADIT. VI" sheetId="36" r:id="rId9"/>
    <sheet name="IT. 2 ADIT. VII" sheetId="48" r:id="rId10"/>
    <sheet name="IT. 2 ADIT. VIII" sheetId="58" r:id="rId11"/>
    <sheet name="IT. 3" sheetId="5" r:id="rId12"/>
    <sheet name="IT. 03 ADIT. IV" sheetId="31" r:id="rId13"/>
    <sheet name="IT. 03 ADIT. V" sheetId="37" r:id="rId14"/>
    <sheet name="IT. 03 ADIT. VI" sheetId="41" r:id="rId15"/>
    <sheet name="IT. 03 ADIT. VIII" sheetId="56" r:id="rId16"/>
    <sheet name="ITINERARIO 4" sheetId="6" r:id="rId17"/>
    <sheet name="IT. 4 ADIT. V" sheetId="57" r:id="rId18"/>
    <sheet name="ITINERARIO 5" sheetId="7" r:id="rId19"/>
    <sheet name="IT. 5 ADIT. IX" sheetId="52" r:id="rId20"/>
    <sheet name="IT. 5 ADITV X" sheetId="61" r:id="rId21"/>
    <sheet name="IT. 6" sheetId="8" r:id="rId22"/>
    <sheet name="IT. 6 ADITIV. VIII" sheetId="32" r:id="rId23"/>
    <sheet name="IT. 6 ADIT. IX" sheetId="53" r:id="rId24"/>
    <sheet name="IT. 6 ADIT. X" sheetId="62" r:id="rId25"/>
    <sheet name="IT. 7" sheetId="9" r:id="rId26"/>
    <sheet name="IT. 7 ADITV. IX" sheetId="54" r:id="rId27"/>
    <sheet name="IT. 7 ADITV. X" sheetId="63" r:id="rId28"/>
    <sheet name="IT. 8" sheetId="10" r:id="rId29"/>
    <sheet name="IT. 8 ADIT. IV" sheetId="24" r:id="rId30"/>
    <sheet name="IT. 8 ADIT. V" sheetId="38" r:id="rId31"/>
    <sheet name="IT. 8 ADTIV. " sheetId="42" r:id="rId32"/>
    <sheet name="IT. 8 VI ADITIV." sheetId="44" r:id="rId33"/>
    <sheet name="IT. 8 VII ADIT." sheetId="50" r:id="rId34"/>
    <sheet name="IT. 8 ADIT. VIII" sheetId="68" r:id="rId35"/>
    <sheet name="IT 9" sheetId="11" r:id="rId36"/>
    <sheet name="IT 9 ADIT. VI" sheetId="34" r:id="rId37"/>
    <sheet name="IT 9 ADIT. VII" sheetId="33" r:id="rId38"/>
    <sheet name="IT 9 IX ADIT." sheetId="45" r:id="rId39"/>
    <sheet name="IT. 10" sheetId="12" r:id="rId40"/>
    <sheet name="IT. 10 ADIT. IV" sheetId="39" r:id="rId41"/>
    <sheet name="IT. 10 ADIT. V" sheetId="67" r:id="rId42"/>
    <sheet name="IT. 11" sheetId="13" r:id="rId43"/>
    <sheet name="IT. 11 III ADITV." sheetId="47" r:id="rId44"/>
    <sheet name="IT. 11 IV ADIT." sheetId="55" r:id="rId45"/>
    <sheet name="IT. 11 V ADIT." sheetId="60" r:id="rId46"/>
    <sheet name="IT. 11 VI ADIT." sheetId="69" r:id="rId47"/>
    <sheet name="IT. 12" sheetId="14" r:id="rId48"/>
    <sheet name="IT. 12 ADIT. IV" sheetId="27" r:id="rId49"/>
    <sheet name="IT. 12 ADIT. V" sheetId="40" r:id="rId50"/>
    <sheet name="IT. 12 ADIT. VI" sheetId="51" r:id="rId51"/>
    <sheet name="IT. 12 ADIT. VII" sheetId="65" r:id="rId52"/>
    <sheet name="IT. 13" sheetId="15" r:id="rId53"/>
    <sheet name="IT. 13 IV ADT." sheetId="64" r:id="rId54"/>
    <sheet name="IT. 14" sheetId="16" r:id="rId55"/>
    <sheet name="IT. 14 ADIT. V" sheetId="28" r:id="rId56"/>
    <sheet name="IT. 14 ADIT. VIII" sheetId="43" r:id="rId57"/>
    <sheet name="IT. 14 ADIT. X" sheetId="66" r:id="rId58"/>
    <sheet name="IT. 15" sheetId="17" r:id="rId59"/>
    <sheet name="IT 16" sheetId="18" r:id="rId60"/>
    <sheet name="IT 16 ADITIV. IV" sheetId="25" r:id="rId61"/>
    <sheet name="IT 16 ADITIV. V" sheetId="35" r:id="rId62"/>
    <sheet name="RESUMO" sheetId="3" r:id="rId63"/>
    <sheet name="Plan6" sheetId="19" r:id="rId64"/>
    <sheet name="Plan1" sheetId="23" r:id="rId65"/>
    <sheet name="Plan3" sheetId="22" r:id="rId6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8" i="69" l="1"/>
  <c r="V20" i="69"/>
  <c r="X1362" i="1"/>
  <c r="X1360" i="1"/>
  <c r="T20" i="69"/>
  <c r="M37" i="69" s="1"/>
  <c r="P37" i="69" s="1"/>
  <c r="T18" i="69"/>
  <c r="P18" i="69"/>
  <c r="M18" i="69"/>
  <c r="J18" i="69"/>
  <c r="M35" i="69"/>
  <c r="P35" i="69" s="1"/>
  <c r="D6" i="69"/>
  <c r="E7" i="69"/>
  <c r="K6" i="69"/>
  <c r="D5" i="69"/>
  <c r="F4" i="69"/>
  <c r="D3" i="69"/>
  <c r="M38" i="69"/>
  <c r="P38" i="69" s="1"/>
  <c r="A38" i="69"/>
  <c r="X37" i="69"/>
  <c r="A37" i="69"/>
  <c r="M36" i="69"/>
  <c r="P36" i="69" s="1"/>
  <c r="A36" i="69"/>
  <c r="X35" i="69"/>
  <c r="A35" i="69"/>
  <c r="A34" i="69"/>
  <c r="X33" i="69"/>
  <c r="A33" i="69"/>
  <c r="M32" i="69"/>
  <c r="P32" i="69" s="1"/>
  <c r="A32" i="69"/>
  <c r="X31" i="69"/>
  <c r="A31" i="69"/>
  <c r="A30" i="69"/>
  <c r="T21" i="69"/>
  <c r="P21" i="69"/>
  <c r="T38" i="69" s="1"/>
  <c r="M21" i="69"/>
  <c r="X38" i="69" s="1"/>
  <c r="J21" i="69"/>
  <c r="A21" i="69"/>
  <c r="P20" i="69"/>
  <c r="T37" i="69" s="1"/>
  <c r="M20" i="69"/>
  <c r="J20" i="69"/>
  <c r="A20" i="69"/>
  <c r="T19" i="69"/>
  <c r="P19" i="69"/>
  <c r="T36" i="69" s="1"/>
  <c r="M19" i="69"/>
  <c r="X36" i="69" s="1"/>
  <c r="J19" i="69"/>
  <c r="A19" i="69"/>
  <c r="T35" i="69"/>
  <c r="A18" i="69"/>
  <c r="A17" i="69"/>
  <c r="T14" i="69"/>
  <c r="M33" i="69" s="1"/>
  <c r="P33" i="69" s="1"/>
  <c r="P14" i="69"/>
  <c r="T33" i="69" s="1"/>
  <c r="M14" i="69"/>
  <c r="J14" i="69"/>
  <c r="A14" i="69"/>
  <c r="T13" i="69"/>
  <c r="P13" i="69"/>
  <c r="T32" i="69" s="1"/>
  <c r="M13" i="69"/>
  <c r="X32" i="69" s="1"/>
  <c r="J13" i="69"/>
  <c r="A13" i="69"/>
  <c r="T12" i="69"/>
  <c r="M31" i="69" s="1"/>
  <c r="P12" i="69"/>
  <c r="T31" i="69" s="1"/>
  <c r="M12" i="69"/>
  <c r="J12" i="69"/>
  <c r="A12" i="69"/>
  <c r="A11" i="69"/>
  <c r="D2" i="69"/>
  <c r="D1" i="69"/>
  <c r="V21" i="69" l="1"/>
  <c r="P31" i="69"/>
  <c r="P30" i="69" s="1"/>
  <c r="M30" i="69"/>
  <c r="P34" i="69"/>
  <c r="M34" i="69"/>
  <c r="V14" i="69"/>
  <c r="P154" i="6"/>
  <c r="P155" i="6"/>
  <c r="P154" i="18"/>
  <c r="P157" i="18"/>
  <c r="P39" i="69" l="1"/>
  <c r="V13" i="69"/>
  <c r="V19" i="69"/>
  <c r="V12" i="69"/>
  <c r="M39" i="69"/>
  <c r="P159" i="8"/>
  <c r="P154" i="8"/>
  <c r="P157" i="8"/>
  <c r="P154" i="7"/>
  <c r="P150" i="4"/>
  <c r="P152" i="4"/>
  <c r="P150" i="11"/>
  <c r="P152" i="11"/>
  <c r="M152" i="11"/>
  <c r="M137" i="11"/>
  <c r="M151" i="11"/>
  <c r="A158" i="11"/>
  <c r="T158" i="11"/>
  <c r="X158" i="11"/>
  <c r="P153" i="11"/>
  <c r="P31" i="68"/>
  <c r="P30" i="68"/>
  <c r="V23" i="68"/>
  <c r="V22" i="68"/>
  <c r="V13" i="68"/>
  <c r="V12" i="68"/>
  <c r="V15" i="68"/>
  <c r="T12" i="68"/>
  <c r="M30" i="68" s="1"/>
  <c r="K6" i="68"/>
  <c r="D6" i="68"/>
  <c r="F4" i="68"/>
  <c r="X37" i="68"/>
  <c r="T37" i="68"/>
  <c r="A37" i="68"/>
  <c r="X36" i="68"/>
  <c r="T36" i="68"/>
  <c r="M36" i="68"/>
  <c r="P36" i="68" s="1"/>
  <c r="A36" i="68"/>
  <c r="T35" i="68"/>
  <c r="A35" i="68"/>
  <c r="T34" i="68"/>
  <c r="A34" i="68"/>
  <c r="A33" i="68"/>
  <c r="T32" i="68"/>
  <c r="A32" i="68"/>
  <c r="X31" i="68"/>
  <c r="T31" i="68"/>
  <c r="A31" i="68"/>
  <c r="X30" i="68"/>
  <c r="T30" i="68"/>
  <c r="A30" i="68"/>
  <c r="A29" i="68"/>
  <c r="T21" i="68"/>
  <c r="P21" i="68"/>
  <c r="M21" i="68"/>
  <c r="J21" i="68"/>
  <c r="A21" i="68"/>
  <c r="T20" i="68"/>
  <c r="P20" i="68"/>
  <c r="M20" i="68"/>
  <c r="J20" i="68"/>
  <c r="A20" i="68"/>
  <c r="T19" i="68"/>
  <c r="P19" i="68"/>
  <c r="M19" i="68"/>
  <c r="X35" i="68" s="1"/>
  <c r="J19" i="68"/>
  <c r="A19" i="68"/>
  <c r="T18" i="68"/>
  <c r="M34" i="68" s="1"/>
  <c r="P18" i="68"/>
  <c r="M18" i="68"/>
  <c r="X34" i="68" s="1"/>
  <c r="J18" i="68"/>
  <c r="A18" i="68"/>
  <c r="A17" i="68"/>
  <c r="T14" i="68"/>
  <c r="M32" i="68" s="1"/>
  <c r="P32" i="68" s="1"/>
  <c r="P14" i="68"/>
  <c r="M14" i="68"/>
  <c r="X32" i="68" s="1"/>
  <c r="J14" i="68"/>
  <c r="A14" i="68"/>
  <c r="T13" i="68"/>
  <c r="M31" i="68" s="1"/>
  <c r="P13" i="68"/>
  <c r="M13" i="68"/>
  <c r="J13" i="68"/>
  <c r="A13" i="68"/>
  <c r="P12" i="68"/>
  <c r="M12" i="68"/>
  <c r="J12" i="68"/>
  <c r="A12" i="68"/>
  <c r="A11" i="68"/>
  <c r="Q6" i="68"/>
  <c r="D5" i="68"/>
  <c r="D3" i="68"/>
  <c r="D2" i="68"/>
  <c r="D1" i="68"/>
  <c r="P33" i="67"/>
  <c r="P31" i="67"/>
  <c r="E7" i="67"/>
  <c r="K6" i="67"/>
  <c r="D6" i="67"/>
  <c r="F4" i="67"/>
  <c r="T38" i="67"/>
  <c r="A38" i="67"/>
  <c r="T37" i="67"/>
  <c r="A37" i="67"/>
  <c r="X36" i="67"/>
  <c r="T36" i="67"/>
  <c r="A36" i="67"/>
  <c r="X35" i="67"/>
  <c r="T35" i="67"/>
  <c r="A35" i="67"/>
  <c r="A34" i="67"/>
  <c r="X33" i="67"/>
  <c r="T33" i="67"/>
  <c r="A33" i="67"/>
  <c r="X32" i="67"/>
  <c r="T32" i="67"/>
  <c r="A32" i="67"/>
  <c r="T31" i="67"/>
  <c r="A31" i="67"/>
  <c r="A30" i="67"/>
  <c r="T21" i="67"/>
  <c r="P21" i="67"/>
  <c r="M21" i="67"/>
  <c r="X38" i="67" s="1"/>
  <c r="J21" i="67"/>
  <c r="A21" i="67"/>
  <c r="T20" i="67"/>
  <c r="P20" i="67"/>
  <c r="M20" i="67"/>
  <c r="X37" i="67" s="1"/>
  <c r="J20" i="67"/>
  <c r="A20" i="67"/>
  <c r="T19" i="67"/>
  <c r="P19" i="67"/>
  <c r="M19" i="67"/>
  <c r="J19" i="67"/>
  <c r="A19" i="67"/>
  <c r="T18" i="67"/>
  <c r="P18" i="67"/>
  <c r="M18" i="67"/>
  <c r="J18" i="67"/>
  <c r="A18" i="67"/>
  <c r="A17" i="67"/>
  <c r="T14" i="67"/>
  <c r="P14" i="67"/>
  <c r="M14" i="67"/>
  <c r="J14" i="67"/>
  <c r="A14" i="67"/>
  <c r="T13" i="67"/>
  <c r="P13" i="67"/>
  <c r="M13" i="67"/>
  <c r="J13" i="67"/>
  <c r="A13" i="67"/>
  <c r="T12" i="67"/>
  <c r="P12" i="67"/>
  <c r="M12" i="67"/>
  <c r="X31" i="67" s="1"/>
  <c r="J12" i="67"/>
  <c r="A12" i="67"/>
  <c r="A11" i="67"/>
  <c r="Q6" i="67"/>
  <c r="D5" i="67"/>
  <c r="D3" i="67"/>
  <c r="D2" i="67"/>
  <c r="D1" i="67"/>
  <c r="M37" i="66"/>
  <c r="M35" i="66"/>
  <c r="V18" i="66"/>
  <c r="K6" i="66"/>
  <c r="D6" i="66"/>
  <c r="D5" i="66"/>
  <c r="F4" i="66"/>
  <c r="T18" i="66"/>
  <c r="T38" i="66"/>
  <c r="A38" i="66"/>
  <c r="T37" i="66"/>
  <c r="A37" i="66"/>
  <c r="T36" i="66"/>
  <c r="A36" i="66"/>
  <c r="T35" i="66"/>
  <c r="A35" i="66"/>
  <c r="A34" i="66"/>
  <c r="T33" i="66"/>
  <c r="A33" i="66"/>
  <c r="T32" i="66"/>
  <c r="A32" i="66"/>
  <c r="T31" i="66"/>
  <c r="A31" i="66"/>
  <c r="A30" i="66"/>
  <c r="T21" i="66"/>
  <c r="P21" i="66"/>
  <c r="M21" i="66"/>
  <c r="J21" i="66"/>
  <c r="A21" i="66"/>
  <c r="T20" i="66"/>
  <c r="P20" i="66"/>
  <c r="M20" i="66"/>
  <c r="J20" i="66"/>
  <c r="A20" i="66"/>
  <c r="T19" i="66"/>
  <c r="P19" i="66"/>
  <c r="M19" i="66"/>
  <c r="J19" i="66"/>
  <c r="A19" i="66"/>
  <c r="P18" i="66"/>
  <c r="M18" i="66"/>
  <c r="J18" i="66"/>
  <c r="A18" i="66"/>
  <c r="A17" i="66"/>
  <c r="T14" i="66"/>
  <c r="P14" i="66"/>
  <c r="M14" i="66"/>
  <c r="J14" i="66"/>
  <c r="A14" i="66"/>
  <c r="T13" i="66"/>
  <c r="P13" i="66"/>
  <c r="M13" i="66"/>
  <c r="J13" i="66"/>
  <c r="A13" i="66"/>
  <c r="T12" i="66"/>
  <c r="P12" i="66"/>
  <c r="M12" i="66"/>
  <c r="J12" i="66"/>
  <c r="A12" i="66"/>
  <c r="A11" i="66"/>
  <c r="D3" i="66"/>
  <c r="D2" i="66"/>
  <c r="D1" i="66"/>
  <c r="P35" i="65"/>
  <c r="Q6" i="65"/>
  <c r="K6" i="65"/>
  <c r="D6" i="65"/>
  <c r="F4" i="65"/>
  <c r="T38" i="65"/>
  <c r="A38" i="65"/>
  <c r="T37" i="65"/>
  <c r="P37" i="65"/>
  <c r="A37" i="65"/>
  <c r="X36" i="65"/>
  <c r="T36" i="65"/>
  <c r="A36" i="65"/>
  <c r="T35" i="65"/>
  <c r="A35" i="65"/>
  <c r="A34" i="65"/>
  <c r="T33" i="65"/>
  <c r="A33" i="65"/>
  <c r="X32" i="65"/>
  <c r="T32" i="65"/>
  <c r="A32" i="65"/>
  <c r="T31" i="65"/>
  <c r="A31" i="65"/>
  <c r="A30" i="65"/>
  <c r="T21" i="65"/>
  <c r="P21" i="65"/>
  <c r="M21" i="65"/>
  <c r="X38" i="65" s="1"/>
  <c r="J21" i="65"/>
  <c r="A21" i="65"/>
  <c r="T20" i="65"/>
  <c r="P20" i="65"/>
  <c r="M20" i="65"/>
  <c r="X37" i="65" s="1"/>
  <c r="J20" i="65"/>
  <c r="A20" i="65"/>
  <c r="T19" i="65"/>
  <c r="P19" i="65"/>
  <c r="M19" i="65"/>
  <c r="J19" i="65"/>
  <c r="A19" i="65"/>
  <c r="T18" i="65"/>
  <c r="P18" i="65"/>
  <c r="M18" i="65"/>
  <c r="X35" i="65" s="1"/>
  <c r="J18" i="65"/>
  <c r="A18" i="65"/>
  <c r="A17" i="65"/>
  <c r="T14" i="65"/>
  <c r="P14" i="65"/>
  <c r="M14" i="65"/>
  <c r="X33" i="65" s="1"/>
  <c r="J14" i="65"/>
  <c r="A14" i="65"/>
  <c r="T13" i="65"/>
  <c r="P13" i="65"/>
  <c r="M13" i="65"/>
  <c r="J13" i="65"/>
  <c r="A13" i="65"/>
  <c r="T12" i="65"/>
  <c r="P12" i="65"/>
  <c r="M12" i="65"/>
  <c r="X31" i="65" s="1"/>
  <c r="J12" i="65"/>
  <c r="A12" i="65"/>
  <c r="A11" i="65"/>
  <c r="D5" i="65"/>
  <c r="D3" i="65"/>
  <c r="D2" i="65"/>
  <c r="D1" i="65"/>
  <c r="K6" i="64"/>
  <c r="D6" i="64"/>
  <c r="F4" i="64"/>
  <c r="T38" i="64"/>
  <c r="A38" i="64"/>
  <c r="T37" i="64"/>
  <c r="A37" i="64"/>
  <c r="T36" i="64"/>
  <c r="A36" i="64"/>
  <c r="T35" i="64"/>
  <c r="A35" i="64"/>
  <c r="A34" i="64"/>
  <c r="T33" i="64"/>
  <c r="A33" i="64"/>
  <c r="T32" i="64"/>
  <c r="A32" i="64"/>
  <c r="T31" i="64"/>
  <c r="A31" i="64"/>
  <c r="A30" i="64"/>
  <c r="T21" i="64"/>
  <c r="P21" i="64"/>
  <c r="M21" i="64"/>
  <c r="X38" i="64" s="1"/>
  <c r="J21" i="64"/>
  <c r="A21" i="64"/>
  <c r="T20" i="64"/>
  <c r="P20" i="64"/>
  <c r="M20" i="64"/>
  <c r="X37" i="64" s="1"/>
  <c r="J20" i="64"/>
  <c r="A20" i="64"/>
  <c r="T19" i="64"/>
  <c r="P19" i="64"/>
  <c r="M19" i="64"/>
  <c r="J19" i="64"/>
  <c r="A19" i="64"/>
  <c r="T18" i="64"/>
  <c r="P18" i="64"/>
  <c r="M18" i="64"/>
  <c r="J18" i="64"/>
  <c r="A18" i="64"/>
  <c r="A17" i="64"/>
  <c r="T14" i="64"/>
  <c r="P14" i="64"/>
  <c r="M14" i="64"/>
  <c r="X33" i="64" s="1"/>
  <c r="J14" i="64"/>
  <c r="A14" i="64"/>
  <c r="T13" i="64"/>
  <c r="P13" i="64"/>
  <c r="M13" i="64"/>
  <c r="X32" i="64" s="1"/>
  <c r="J13" i="64"/>
  <c r="A13" i="64"/>
  <c r="T12" i="64"/>
  <c r="P12" i="64"/>
  <c r="M12" i="64"/>
  <c r="X31" i="64" s="1"/>
  <c r="J12" i="64"/>
  <c r="A12" i="64"/>
  <c r="A11" i="64"/>
  <c r="E7" i="64"/>
  <c r="D5" i="64"/>
  <c r="D3" i="64"/>
  <c r="D2" i="64"/>
  <c r="D1" i="64"/>
  <c r="Q6" i="63"/>
  <c r="K6" i="63"/>
  <c r="F4" i="63"/>
  <c r="T344" i="63"/>
  <c r="A344" i="63"/>
  <c r="T343" i="63"/>
  <c r="A343" i="63"/>
  <c r="T342" i="63"/>
  <c r="A342" i="63"/>
  <c r="T341" i="63"/>
  <c r="A341" i="63"/>
  <c r="A340" i="63"/>
  <c r="T339" i="63"/>
  <c r="A339" i="63"/>
  <c r="T338" i="63"/>
  <c r="A338" i="63"/>
  <c r="T337" i="63"/>
  <c r="A337" i="63"/>
  <c r="A336" i="63"/>
  <c r="X329" i="63"/>
  <c r="T329" i="63"/>
  <c r="A329" i="63"/>
  <c r="T328" i="63"/>
  <c r="A328" i="63"/>
  <c r="T327" i="63"/>
  <c r="A327" i="63"/>
  <c r="T326" i="63"/>
  <c r="A326" i="63"/>
  <c r="A325" i="63"/>
  <c r="T324" i="63"/>
  <c r="A324" i="63"/>
  <c r="T323" i="63"/>
  <c r="A323" i="63"/>
  <c r="T322" i="63"/>
  <c r="A322" i="63"/>
  <c r="A321" i="63"/>
  <c r="T314" i="63"/>
  <c r="A314" i="63"/>
  <c r="T313" i="63"/>
  <c r="A313" i="63"/>
  <c r="T312" i="63"/>
  <c r="A312" i="63"/>
  <c r="T311" i="63"/>
  <c r="A311" i="63"/>
  <c r="A310" i="63"/>
  <c r="T309" i="63"/>
  <c r="A309" i="63"/>
  <c r="T308" i="63"/>
  <c r="A308" i="63"/>
  <c r="T307" i="63"/>
  <c r="A307" i="63"/>
  <c r="A306" i="63"/>
  <c r="X299" i="63"/>
  <c r="T299" i="63"/>
  <c r="A299" i="63"/>
  <c r="T298" i="63"/>
  <c r="A298" i="63"/>
  <c r="X297" i="63"/>
  <c r="T297" i="63"/>
  <c r="A297" i="63"/>
  <c r="T296" i="63"/>
  <c r="A296" i="63"/>
  <c r="A295" i="63"/>
  <c r="T294" i="63"/>
  <c r="A294" i="63"/>
  <c r="X293" i="63"/>
  <c r="T293" i="63"/>
  <c r="A293" i="63"/>
  <c r="T292" i="63"/>
  <c r="A292" i="63"/>
  <c r="A291" i="63"/>
  <c r="T284" i="63"/>
  <c r="A284" i="63"/>
  <c r="X283" i="63"/>
  <c r="T283" i="63"/>
  <c r="A283" i="63"/>
  <c r="T282" i="63"/>
  <c r="A282" i="63"/>
  <c r="T281" i="63"/>
  <c r="A281" i="63"/>
  <c r="A280" i="63"/>
  <c r="T279" i="63"/>
  <c r="A279" i="63"/>
  <c r="T278" i="63"/>
  <c r="A278" i="63"/>
  <c r="T277" i="63"/>
  <c r="A277" i="63"/>
  <c r="A276" i="63"/>
  <c r="T269" i="63"/>
  <c r="A269" i="63"/>
  <c r="T268" i="63"/>
  <c r="A268" i="63"/>
  <c r="T267" i="63"/>
  <c r="A267" i="63"/>
  <c r="T266" i="63"/>
  <c r="A266" i="63"/>
  <c r="A265" i="63"/>
  <c r="T264" i="63"/>
  <c r="A264" i="63"/>
  <c r="T263" i="63"/>
  <c r="A263" i="63"/>
  <c r="T262" i="63"/>
  <c r="A262" i="63"/>
  <c r="A261" i="63"/>
  <c r="T254" i="63"/>
  <c r="A254" i="63"/>
  <c r="X253" i="63"/>
  <c r="T253" i="63"/>
  <c r="A253" i="63"/>
  <c r="T252" i="63"/>
  <c r="A252" i="63"/>
  <c r="T251" i="63"/>
  <c r="A251" i="63"/>
  <c r="A250" i="63"/>
  <c r="X249" i="63"/>
  <c r="T249" i="63"/>
  <c r="A249" i="63"/>
  <c r="T248" i="63"/>
  <c r="A248" i="63"/>
  <c r="T247" i="63"/>
  <c r="A247" i="63"/>
  <c r="A246" i="63"/>
  <c r="T239" i="63"/>
  <c r="A239" i="63"/>
  <c r="T238" i="63"/>
  <c r="A238" i="63"/>
  <c r="T237" i="63"/>
  <c r="A237" i="63"/>
  <c r="T236" i="63"/>
  <c r="A236" i="63"/>
  <c r="A235" i="63"/>
  <c r="T234" i="63"/>
  <c r="A234" i="63"/>
  <c r="T233" i="63"/>
  <c r="A233" i="63"/>
  <c r="T232" i="63"/>
  <c r="A232" i="63"/>
  <c r="A231" i="63"/>
  <c r="T224" i="63"/>
  <c r="A224" i="63"/>
  <c r="T223" i="63"/>
  <c r="A223" i="63"/>
  <c r="T222" i="63"/>
  <c r="A222" i="63"/>
  <c r="T221" i="63"/>
  <c r="A221" i="63"/>
  <c r="A220" i="63"/>
  <c r="X219" i="63"/>
  <c r="T219" i="63"/>
  <c r="A219" i="63"/>
  <c r="T218" i="63"/>
  <c r="A218" i="63"/>
  <c r="T217" i="63"/>
  <c r="A217" i="63"/>
  <c r="A216" i="63"/>
  <c r="X209" i="63"/>
  <c r="T209" i="63"/>
  <c r="A209" i="63"/>
  <c r="T208" i="63"/>
  <c r="A208" i="63"/>
  <c r="T207" i="63"/>
  <c r="A207" i="63"/>
  <c r="T206" i="63"/>
  <c r="A206" i="63"/>
  <c r="A205" i="63"/>
  <c r="T204" i="63"/>
  <c r="A204" i="63"/>
  <c r="T203" i="63"/>
  <c r="A203" i="63"/>
  <c r="T202" i="63"/>
  <c r="A202" i="63"/>
  <c r="A201" i="63"/>
  <c r="T38" i="63"/>
  <c r="A38" i="63"/>
  <c r="T37" i="63"/>
  <c r="A37" i="63"/>
  <c r="T36" i="63"/>
  <c r="A36" i="63"/>
  <c r="T35" i="63"/>
  <c r="A35" i="63"/>
  <c r="A34" i="63"/>
  <c r="T33" i="63"/>
  <c r="A33" i="63"/>
  <c r="T32" i="63"/>
  <c r="A32" i="63"/>
  <c r="T31" i="63"/>
  <c r="A31" i="63"/>
  <c r="A30" i="63"/>
  <c r="T21" i="63"/>
  <c r="P21" i="63"/>
  <c r="M21" i="63"/>
  <c r="X314" i="63" s="1"/>
  <c r="J21" i="63"/>
  <c r="A21" i="63"/>
  <c r="T20" i="63"/>
  <c r="P20" i="63"/>
  <c r="M20" i="63"/>
  <c r="X298" i="63" s="1"/>
  <c r="J20" i="63"/>
  <c r="A20" i="63"/>
  <c r="T19" i="63"/>
  <c r="P19" i="63"/>
  <c r="M19" i="63"/>
  <c r="X342" i="63" s="1"/>
  <c r="J19" i="63"/>
  <c r="A19" i="63"/>
  <c r="T18" i="63"/>
  <c r="P18" i="63"/>
  <c r="M18" i="63"/>
  <c r="X326" i="63" s="1"/>
  <c r="J18" i="63"/>
  <c r="A18" i="63"/>
  <c r="A17" i="63"/>
  <c r="T14" i="63"/>
  <c r="P14" i="63"/>
  <c r="M14" i="63"/>
  <c r="X324" i="63" s="1"/>
  <c r="J14" i="63"/>
  <c r="A14" i="63"/>
  <c r="T13" i="63"/>
  <c r="P13" i="63"/>
  <c r="M13" i="63"/>
  <c r="X308" i="63" s="1"/>
  <c r="J13" i="63"/>
  <c r="A13" i="63"/>
  <c r="T12" i="63"/>
  <c r="P12" i="63"/>
  <c r="M12" i="63"/>
  <c r="X292" i="63" s="1"/>
  <c r="J12" i="63"/>
  <c r="A12" i="63"/>
  <c r="A11" i="63"/>
  <c r="D6" i="63"/>
  <c r="D5" i="63"/>
  <c r="D3" i="63"/>
  <c r="D2" i="63"/>
  <c r="D1" i="63"/>
  <c r="T20" i="62"/>
  <c r="T19" i="62"/>
  <c r="T18" i="62"/>
  <c r="T14" i="62"/>
  <c r="T13" i="62"/>
  <c r="T12" i="62"/>
  <c r="P21" i="62"/>
  <c r="P20" i="62"/>
  <c r="P19" i="62"/>
  <c r="P18" i="62"/>
  <c r="P14" i="62"/>
  <c r="P13" i="62"/>
  <c r="P12" i="62"/>
  <c r="D3" i="62"/>
  <c r="D2" i="62"/>
  <c r="D1" i="62"/>
  <c r="T38" i="62"/>
  <c r="A38" i="62"/>
  <c r="T37" i="62"/>
  <c r="A37" i="62"/>
  <c r="T36" i="62"/>
  <c r="A36" i="62"/>
  <c r="A35" i="62"/>
  <c r="A34" i="62"/>
  <c r="T33" i="62"/>
  <c r="A33" i="62"/>
  <c r="T32" i="62"/>
  <c r="A32" i="62"/>
  <c r="T31" i="62"/>
  <c r="A31" i="62"/>
  <c r="A30" i="62"/>
  <c r="T21" i="62"/>
  <c r="M21" i="62"/>
  <c r="X38" i="62" s="1"/>
  <c r="J21" i="62"/>
  <c r="A21" i="62"/>
  <c r="M20" i="62"/>
  <c r="X37" i="62" s="1"/>
  <c r="J20" i="62"/>
  <c r="A20" i="62"/>
  <c r="M19" i="62"/>
  <c r="X36" i="62" s="1"/>
  <c r="J19" i="62"/>
  <c r="A19" i="62"/>
  <c r="M18" i="62"/>
  <c r="X35" i="62" s="1"/>
  <c r="J18" i="62"/>
  <c r="A18" i="62"/>
  <c r="A17" i="62"/>
  <c r="M14" i="62"/>
  <c r="X33" i="62" s="1"/>
  <c r="J14" i="62"/>
  <c r="A14" i="62"/>
  <c r="M13" i="62"/>
  <c r="X32" i="62" s="1"/>
  <c r="J13" i="62"/>
  <c r="A13" i="62"/>
  <c r="M12" i="62"/>
  <c r="X31" i="62" s="1"/>
  <c r="J12" i="62"/>
  <c r="A12" i="62"/>
  <c r="A11" i="62"/>
  <c r="E7" i="62"/>
  <c r="V21" i="62" s="1"/>
  <c r="D6" i="62"/>
  <c r="D5" i="62"/>
  <c r="F4" i="62"/>
  <c r="K6" i="61"/>
  <c r="D6" i="61"/>
  <c r="D5" i="61"/>
  <c r="F4" i="61"/>
  <c r="D3" i="61"/>
  <c r="D2" i="61"/>
  <c r="D1" i="61"/>
  <c r="T38" i="61"/>
  <c r="A38" i="61"/>
  <c r="T37" i="61"/>
  <c r="A37" i="61"/>
  <c r="T36" i="61"/>
  <c r="A36" i="61"/>
  <c r="A35" i="61"/>
  <c r="A34" i="61"/>
  <c r="T33" i="61"/>
  <c r="A33" i="61"/>
  <c r="T32" i="61"/>
  <c r="A32" i="61"/>
  <c r="T31" i="61"/>
  <c r="A31" i="61"/>
  <c r="A30" i="61"/>
  <c r="T21" i="61"/>
  <c r="P21" i="61"/>
  <c r="M21" i="61"/>
  <c r="X38" i="61" s="1"/>
  <c r="J21" i="61"/>
  <c r="A21" i="61"/>
  <c r="T20" i="61"/>
  <c r="P20" i="61"/>
  <c r="M20" i="61"/>
  <c r="X37" i="61" s="1"/>
  <c r="J20" i="61"/>
  <c r="A20" i="61"/>
  <c r="T19" i="61"/>
  <c r="P19" i="61"/>
  <c r="M19" i="61"/>
  <c r="X36" i="61" s="1"/>
  <c r="J19" i="61"/>
  <c r="A19" i="61"/>
  <c r="T18" i="61"/>
  <c r="P18" i="61"/>
  <c r="M18" i="61"/>
  <c r="X35" i="61" s="1"/>
  <c r="J18" i="61"/>
  <c r="A18" i="61"/>
  <c r="A17" i="61"/>
  <c r="T14" i="61"/>
  <c r="P14" i="61"/>
  <c r="M14" i="61"/>
  <c r="X33" i="61" s="1"/>
  <c r="J14" i="61"/>
  <c r="A14" i="61"/>
  <c r="T13" i="61"/>
  <c r="P13" i="61"/>
  <c r="M13" i="61"/>
  <c r="X32" i="61" s="1"/>
  <c r="J13" i="61"/>
  <c r="A13" i="61"/>
  <c r="T12" i="61"/>
  <c r="P12" i="61"/>
  <c r="M12" i="61"/>
  <c r="X31" i="61" s="1"/>
  <c r="J12" i="61"/>
  <c r="A12" i="61"/>
  <c r="A11" i="61"/>
  <c r="Q6" i="61"/>
  <c r="E7" i="61" s="1"/>
  <c r="V20" i="61" s="1"/>
  <c r="P39" i="52"/>
  <c r="P33" i="52"/>
  <c r="V15" i="69" l="1"/>
  <c r="V22" i="69"/>
  <c r="V23" i="69" s="1"/>
  <c r="E7" i="68"/>
  <c r="V21" i="68" s="1"/>
  <c r="P29" i="68"/>
  <c r="P34" i="68"/>
  <c r="M29" i="68"/>
  <c r="V21" i="67"/>
  <c r="V19" i="67"/>
  <c r="V13" i="67"/>
  <c r="V20" i="67"/>
  <c r="V18" i="67"/>
  <c r="V14" i="67"/>
  <c r="V12" i="67"/>
  <c r="E7" i="66"/>
  <c r="V21" i="66" s="1"/>
  <c r="X37" i="66"/>
  <c r="X33" i="66"/>
  <c r="X35" i="66"/>
  <c r="X36" i="66"/>
  <c r="X32" i="66"/>
  <c r="X31" i="66"/>
  <c r="X38" i="66"/>
  <c r="E7" i="65"/>
  <c r="X217" i="63"/>
  <c r="X31" i="63"/>
  <c r="X221" i="63"/>
  <c r="X37" i="63"/>
  <c r="X203" i="63"/>
  <c r="X207" i="63"/>
  <c r="X239" i="63"/>
  <c r="X247" i="63"/>
  <c r="X279" i="63"/>
  <c r="X281" i="63"/>
  <c r="X313" i="63"/>
  <c r="X323" i="63"/>
  <c r="X327" i="63"/>
  <c r="X251" i="63"/>
  <c r="X337" i="63"/>
  <c r="X339" i="63"/>
  <c r="X341" i="63"/>
  <c r="X263" i="63"/>
  <c r="X267" i="63"/>
  <c r="X307" i="63"/>
  <c r="X33" i="63"/>
  <c r="X35" i="63"/>
  <c r="X223" i="63"/>
  <c r="X233" i="63"/>
  <c r="X237" i="63"/>
  <c r="X269" i="63"/>
  <c r="X277" i="63"/>
  <c r="X309" i="63"/>
  <c r="X311" i="63"/>
  <c r="X343" i="63"/>
  <c r="V20" i="64"/>
  <c r="V18" i="64"/>
  <c r="V14" i="64"/>
  <c r="V12" i="64"/>
  <c r="V21" i="64"/>
  <c r="V19" i="64"/>
  <c r="V13" i="64"/>
  <c r="X35" i="64"/>
  <c r="X36" i="64"/>
  <c r="E7" i="63"/>
  <c r="V14" i="63" s="1"/>
  <c r="X36" i="63"/>
  <c r="X202" i="63"/>
  <c r="X208" i="63"/>
  <c r="X218" i="63"/>
  <c r="X224" i="63"/>
  <c r="X234" i="63"/>
  <c r="X236" i="63"/>
  <c r="X252" i="63"/>
  <c r="X262" i="63"/>
  <c r="X268" i="63"/>
  <c r="X278" i="63"/>
  <c r="X284" i="63"/>
  <c r="X294" i="63"/>
  <c r="X296" i="63"/>
  <c r="X312" i="63"/>
  <c r="X322" i="63"/>
  <c r="X328" i="63"/>
  <c r="X338" i="63"/>
  <c r="X344" i="63"/>
  <c r="X32" i="63"/>
  <c r="X38" i="63"/>
  <c r="X204" i="63"/>
  <c r="X206" i="63"/>
  <c r="X222" i="63"/>
  <c r="X232" i="63"/>
  <c r="X238" i="63"/>
  <c r="X248" i="63"/>
  <c r="X254" i="63"/>
  <c r="X264" i="63"/>
  <c r="X266" i="63"/>
  <c r="X282" i="63"/>
  <c r="V14" i="62"/>
  <c r="V12" i="62"/>
  <c r="V18" i="62"/>
  <c r="V22" i="62" s="1"/>
  <c r="V20" i="62"/>
  <c r="V13" i="62"/>
  <c r="V19" i="62"/>
  <c r="V13" i="61"/>
  <c r="V19" i="61"/>
  <c r="V21" i="61"/>
  <c r="V12" i="61"/>
  <c r="V14" i="61"/>
  <c r="V18" i="61"/>
  <c r="AC91" i="1"/>
  <c r="AC90" i="1"/>
  <c r="AC89" i="1"/>
  <c r="V14" i="68" l="1"/>
  <c r="V19" i="68"/>
  <c r="V20" i="68"/>
  <c r="V18" i="68"/>
  <c r="V15" i="67"/>
  <c r="V22" i="67"/>
  <c r="V20" i="66"/>
  <c r="V12" i="66"/>
  <c r="V13" i="66"/>
  <c r="V14" i="66"/>
  <c r="V19" i="66"/>
  <c r="V20" i="65"/>
  <c r="V18" i="65"/>
  <c r="V12" i="65"/>
  <c r="V19" i="65"/>
  <c r="V21" i="65"/>
  <c r="V14" i="65"/>
  <c r="V13" i="65"/>
  <c r="V22" i="64"/>
  <c r="V15" i="64"/>
  <c r="V20" i="63"/>
  <c r="V12" i="63"/>
  <c r="V18" i="63"/>
  <c r="V19" i="63"/>
  <c r="V22" i="63" s="1"/>
  <c r="V13" i="63"/>
  <c r="V15" i="63" s="1"/>
  <c r="V21" i="63"/>
  <c r="V15" i="62"/>
  <c r="V15" i="61"/>
  <c r="V22" i="61"/>
  <c r="AC92" i="1"/>
  <c r="T141" i="1"/>
  <c r="T136" i="1"/>
  <c r="T789" i="1"/>
  <c r="T783" i="1"/>
  <c r="E773" i="1"/>
  <c r="E674" i="1"/>
  <c r="T690" i="1"/>
  <c r="T684" i="1"/>
  <c r="T566" i="1"/>
  <c r="T560" i="1"/>
  <c r="E550" i="1"/>
  <c r="T1010" i="1"/>
  <c r="T1004" i="1"/>
  <c r="E994" i="1"/>
  <c r="T815" i="1"/>
  <c r="T809" i="1"/>
  <c r="E799" i="1"/>
  <c r="T713" i="1"/>
  <c r="T707" i="1"/>
  <c r="E697" i="1"/>
  <c r="T592" i="1"/>
  <c r="T586" i="1"/>
  <c r="E576" i="1"/>
  <c r="E1550" i="1"/>
  <c r="T1566" i="1"/>
  <c r="T1560" i="1"/>
  <c r="T1510" i="1"/>
  <c r="T1514" i="1" s="1"/>
  <c r="T1508" i="1"/>
  <c r="E1498" i="1"/>
  <c r="X1364" i="1"/>
  <c r="X1365" i="1" s="1"/>
  <c r="E1348" i="1"/>
  <c r="V23" i="67" l="1"/>
  <c r="V22" i="66"/>
  <c r="V15" i="66"/>
  <c r="V15" i="65"/>
  <c r="V22" i="65"/>
  <c r="V23" i="65" s="1"/>
  <c r="M31" i="65" s="1"/>
  <c r="V23" i="64"/>
  <c r="V23" i="63"/>
  <c r="V23" i="62"/>
  <c r="V23" i="61"/>
  <c r="T142" i="1"/>
  <c r="V135" i="1" s="1"/>
  <c r="X135" i="1" s="1"/>
  <c r="T691" i="1"/>
  <c r="V681" i="1" s="1"/>
  <c r="T790" i="1"/>
  <c r="V781" i="1" s="1"/>
  <c r="X781" i="1" s="1"/>
  <c r="T567" i="1"/>
  <c r="T1011" i="1"/>
  <c r="V1009" i="1" s="1"/>
  <c r="X1009" i="1" s="1"/>
  <c r="T593" i="1"/>
  <c r="T816" i="1"/>
  <c r="V812" i="1" s="1"/>
  <c r="X812" i="1" s="1"/>
  <c r="T714" i="1"/>
  <c r="V705" i="1" s="1"/>
  <c r="T1567" i="1"/>
  <c r="V1559" i="1" s="1"/>
  <c r="T1515" i="1"/>
  <c r="V1513" i="1" s="1"/>
  <c r="E1651" i="1"/>
  <c r="T1667" i="1"/>
  <c r="T1661" i="1"/>
  <c r="T1218" i="1"/>
  <c r="T1212" i="1"/>
  <c r="M37" i="67" l="1"/>
  <c r="P37" i="67" s="1"/>
  <c r="M35" i="67"/>
  <c r="M32" i="67"/>
  <c r="M38" i="67"/>
  <c r="P38" i="67" s="1"/>
  <c r="M36" i="67"/>
  <c r="P36" i="67" s="1"/>
  <c r="V23" i="66"/>
  <c r="M33" i="66" s="1"/>
  <c r="P33" i="66" s="1"/>
  <c r="M36" i="66"/>
  <c r="P36" i="66" s="1"/>
  <c r="M38" i="65"/>
  <c r="P38" i="65" s="1"/>
  <c r="M33" i="65"/>
  <c r="P33" i="65" s="1"/>
  <c r="M36" i="65"/>
  <c r="P36" i="65" s="1"/>
  <c r="M32" i="65"/>
  <c r="P32" i="65" s="1"/>
  <c r="P31" i="65"/>
  <c r="M36" i="64"/>
  <c r="P36" i="64" s="1"/>
  <c r="M31" i="64"/>
  <c r="M32" i="64"/>
  <c r="P32" i="64" s="1"/>
  <c r="M35" i="64"/>
  <c r="M38" i="64"/>
  <c r="P38" i="64" s="1"/>
  <c r="M37" i="64"/>
  <c r="P37" i="64" s="1"/>
  <c r="M33" i="64"/>
  <c r="P33" i="64" s="1"/>
  <c r="M279" i="63"/>
  <c r="P279" i="63" s="1"/>
  <c r="M33" i="63"/>
  <c r="P33" i="63" s="1"/>
  <c r="M204" i="63"/>
  <c r="P204" i="63" s="1"/>
  <c r="M264" i="63"/>
  <c r="P264" i="63" s="1"/>
  <c r="M249" i="63"/>
  <c r="P249" i="63" s="1"/>
  <c r="M219" i="63"/>
  <c r="P219" i="63" s="1"/>
  <c r="M294" i="63"/>
  <c r="P294" i="63" s="1"/>
  <c r="M234" i="63"/>
  <c r="P234" i="63" s="1"/>
  <c r="M309" i="63"/>
  <c r="P309" i="63" s="1"/>
  <c r="M339" i="63"/>
  <c r="P339" i="63" s="1"/>
  <c r="M324" i="63"/>
  <c r="P324" i="63" s="1"/>
  <c r="M307" i="63"/>
  <c r="M337" i="63"/>
  <c r="M202" i="63"/>
  <c r="M323" i="63"/>
  <c r="P323" i="63" s="1"/>
  <c r="M293" i="63"/>
  <c r="P293" i="63" s="1"/>
  <c r="M278" i="63"/>
  <c r="P278" i="63" s="1"/>
  <c r="M237" i="63"/>
  <c r="P237" i="63" s="1"/>
  <c r="M342" i="63"/>
  <c r="P342" i="63" s="1"/>
  <c r="M222" i="63"/>
  <c r="P222" i="63" s="1"/>
  <c r="M221" i="63"/>
  <c r="M296" i="63"/>
  <c r="M209" i="63"/>
  <c r="P209" i="63" s="1"/>
  <c r="M254" i="63"/>
  <c r="P254" i="63" s="1"/>
  <c r="M224" i="63"/>
  <c r="P224" i="63" s="1"/>
  <c r="M328" i="63"/>
  <c r="P328" i="63" s="1"/>
  <c r="M298" i="63"/>
  <c r="P298" i="63" s="1"/>
  <c r="M217" i="63"/>
  <c r="M32" i="63"/>
  <c r="P32" i="63" s="1"/>
  <c r="M312" i="63"/>
  <c r="P312" i="63" s="1"/>
  <c r="M251" i="63"/>
  <c r="M329" i="63"/>
  <c r="P329" i="63" s="1"/>
  <c r="M284" i="63"/>
  <c r="P284" i="63" s="1"/>
  <c r="M268" i="63"/>
  <c r="P268" i="63" s="1"/>
  <c r="M322" i="63"/>
  <c r="M292" i="63"/>
  <c r="M338" i="63"/>
  <c r="P338" i="63" s="1"/>
  <c r="M218" i="63"/>
  <c r="P218" i="63" s="1"/>
  <c r="M297" i="63"/>
  <c r="P297" i="63" s="1"/>
  <c r="M36" i="63"/>
  <c r="P36" i="63" s="1"/>
  <c r="M35" i="63"/>
  <c r="M269" i="63"/>
  <c r="P269" i="63" s="1"/>
  <c r="M38" i="63"/>
  <c r="P38" i="63" s="1"/>
  <c r="M223" i="63"/>
  <c r="P223" i="63" s="1"/>
  <c r="M247" i="63"/>
  <c r="M277" i="63"/>
  <c r="M262" i="63"/>
  <c r="M263" i="63"/>
  <c r="P263" i="63" s="1"/>
  <c r="M233" i="63"/>
  <c r="P233" i="63" s="1"/>
  <c r="M308" i="63"/>
  <c r="P308" i="63" s="1"/>
  <c r="M327" i="63"/>
  <c r="P327" i="63" s="1"/>
  <c r="M282" i="63"/>
  <c r="P282" i="63" s="1"/>
  <c r="M252" i="63"/>
  <c r="P252" i="63" s="1"/>
  <c r="M311" i="63"/>
  <c r="M326" i="63"/>
  <c r="M236" i="63"/>
  <c r="M344" i="63"/>
  <c r="P344" i="63" s="1"/>
  <c r="M314" i="63"/>
  <c r="P314" i="63" s="1"/>
  <c r="M313" i="63"/>
  <c r="P313" i="63" s="1"/>
  <c r="M343" i="63"/>
  <c r="P343" i="63" s="1"/>
  <c r="M238" i="63"/>
  <c r="P238" i="63" s="1"/>
  <c r="M31" i="63"/>
  <c r="M232" i="63"/>
  <c r="M203" i="63"/>
  <c r="P203" i="63" s="1"/>
  <c r="M248" i="63"/>
  <c r="P248" i="63" s="1"/>
  <c r="M267" i="63"/>
  <c r="P267" i="63" s="1"/>
  <c r="M341" i="63"/>
  <c r="M206" i="63"/>
  <c r="M299" i="63"/>
  <c r="P299" i="63" s="1"/>
  <c r="M253" i="63"/>
  <c r="P253" i="63" s="1"/>
  <c r="M283" i="63"/>
  <c r="P283" i="63" s="1"/>
  <c r="M207" i="63"/>
  <c r="P207" i="63" s="1"/>
  <c r="M281" i="63"/>
  <c r="M266" i="63"/>
  <c r="M239" i="63"/>
  <c r="P239" i="63" s="1"/>
  <c r="M37" i="63"/>
  <c r="P37" i="63" s="1"/>
  <c r="M208" i="63"/>
  <c r="P208" i="63" s="1"/>
  <c r="M38" i="62"/>
  <c r="P38" i="62" s="1"/>
  <c r="M36" i="62"/>
  <c r="P36" i="62" s="1"/>
  <c r="M33" i="62"/>
  <c r="P33" i="62" s="1"/>
  <c r="M35" i="62"/>
  <c r="M37" i="62"/>
  <c r="P37" i="62" s="1"/>
  <c r="M32" i="62"/>
  <c r="P32" i="62" s="1"/>
  <c r="M31" i="62"/>
  <c r="M37" i="61"/>
  <c r="P37" i="61" s="1"/>
  <c r="M33" i="61"/>
  <c r="P33" i="61" s="1"/>
  <c r="M38" i="61"/>
  <c r="P38" i="61" s="1"/>
  <c r="M32" i="61"/>
  <c r="P32" i="61" s="1"/>
  <c r="M35" i="61"/>
  <c r="M31" i="61"/>
  <c r="M36" i="61"/>
  <c r="P36" i="61" s="1"/>
  <c r="V134" i="1"/>
  <c r="X134" i="1" s="1"/>
  <c r="X136" i="1" s="1"/>
  <c r="V686" i="1"/>
  <c r="X686" i="1" s="1"/>
  <c r="V786" i="1"/>
  <c r="X786" i="1" s="1"/>
  <c r="V689" i="1"/>
  <c r="X689" i="1" s="1"/>
  <c r="V687" i="1"/>
  <c r="X687" i="1" s="1"/>
  <c r="V682" i="1"/>
  <c r="V683" i="1"/>
  <c r="X683" i="1" s="1"/>
  <c r="V688" i="1"/>
  <c r="X688" i="1" s="1"/>
  <c r="V690" i="1"/>
  <c r="V1008" i="1"/>
  <c r="X1008" i="1" s="1"/>
  <c r="V1003" i="1"/>
  <c r="X1003" i="1" s="1"/>
  <c r="V785" i="1"/>
  <c r="X785" i="1" s="1"/>
  <c r="V789" i="1"/>
  <c r="V787" i="1"/>
  <c r="X787" i="1" s="1"/>
  <c r="V782" i="1"/>
  <c r="X782" i="1" s="1"/>
  <c r="V691" i="1"/>
  <c r="V788" i="1"/>
  <c r="X788" i="1" s="1"/>
  <c r="V780" i="1"/>
  <c r="X780" i="1" s="1"/>
  <c r="V790" i="1"/>
  <c r="V1011" i="1"/>
  <c r="V1007" i="1"/>
  <c r="X1007" i="1" s="1"/>
  <c r="V1006" i="1"/>
  <c r="X1006" i="1" s="1"/>
  <c r="V1001" i="1"/>
  <c r="X1001" i="1" s="1"/>
  <c r="V1002" i="1"/>
  <c r="X1002" i="1" s="1"/>
  <c r="V713" i="1"/>
  <c r="V704" i="1"/>
  <c r="V711" i="1"/>
  <c r="X711" i="1" s="1"/>
  <c r="V816" i="1"/>
  <c r="V1562" i="1"/>
  <c r="X1562" i="1" s="1"/>
  <c r="V710" i="1"/>
  <c r="X710" i="1" s="1"/>
  <c r="V714" i="1"/>
  <c r="V811" i="1"/>
  <c r="X811" i="1" s="1"/>
  <c r="V807" i="1"/>
  <c r="X807" i="1" s="1"/>
  <c r="V806" i="1"/>
  <c r="V808" i="1"/>
  <c r="X808" i="1" s="1"/>
  <c r="V709" i="1"/>
  <c r="X709" i="1" s="1"/>
  <c r="V706" i="1"/>
  <c r="X706" i="1" s="1"/>
  <c r="V813" i="1"/>
  <c r="X813" i="1" s="1"/>
  <c r="V814" i="1"/>
  <c r="X814" i="1" s="1"/>
  <c r="V815" i="1"/>
  <c r="V1563" i="1"/>
  <c r="V1558" i="1"/>
  <c r="V712" i="1"/>
  <c r="X712" i="1" s="1"/>
  <c r="V1564" i="1"/>
  <c r="X1564" i="1" s="1"/>
  <c r="V1565" i="1"/>
  <c r="V1557" i="1"/>
  <c r="V1567" i="1"/>
  <c r="V1511" i="1"/>
  <c r="V1512" i="1"/>
  <c r="X1512" i="1" s="1"/>
  <c r="V1505" i="1"/>
  <c r="V1506" i="1"/>
  <c r="V1507" i="1"/>
  <c r="V1510" i="1"/>
  <c r="X1510" i="1" s="1"/>
  <c r="V1515" i="1"/>
  <c r="T1668" i="1"/>
  <c r="V1660" i="1" s="1"/>
  <c r="X1660" i="1" s="1"/>
  <c r="T1219" i="1"/>
  <c r="V1209" i="1" s="1"/>
  <c r="X1209" i="1" s="1"/>
  <c r="T987" i="1"/>
  <c r="T981" i="1"/>
  <c r="E971" i="1"/>
  <c r="M35" i="68" l="1"/>
  <c r="M37" i="68"/>
  <c r="P37" i="68" s="1"/>
  <c r="P32" i="67"/>
  <c r="P30" i="67" s="1"/>
  <c r="M30" i="67"/>
  <c r="P35" i="67"/>
  <c r="P34" i="67" s="1"/>
  <c r="M34" i="67"/>
  <c r="M31" i="66"/>
  <c r="P31" i="66" s="1"/>
  <c r="P30" i="66" s="1"/>
  <c r="P37" i="66"/>
  <c r="M38" i="66"/>
  <c r="P38" i="66" s="1"/>
  <c r="M32" i="66"/>
  <c r="P32" i="66" s="1"/>
  <c r="P35" i="66"/>
  <c r="P34" i="65"/>
  <c r="M30" i="65"/>
  <c r="M39" i="65" s="1"/>
  <c r="M34" i="65"/>
  <c r="P30" i="65"/>
  <c r="P35" i="64"/>
  <c r="P34" i="64" s="1"/>
  <c r="M34" i="64"/>
  <c r="M30" i="64"/>
  <c r="P31" i="64"/>
  <c r="P30" i="64" s="1"/>
  <c r="M216" i="63"/>
  <c r="P217" i="63"/>
  <c r="P216" i="63" s="1"/>
  <c r="M306" i="63"/>
  <c r="P307" i="63"/>
  <c r="P306" i="63" s="1"/>
  <c r="P341" i="63"/>
  <c r="P340" i="63" s="1"/>
  <c r="M340" i="63"/>
  <c r="P326" i="63"/>
  <c r="P325" i="63" s="1"/>
  <c r="M325" i="63"/>
  <c r="P262" i="63"/>
  <c r="P261" i="63" s="1"/>
  <c r="M261" i="63"/>
  <c r="P322" i="63"/>
  <c r="P321" i="63" s="1"/>
  <c r="M321" i="63"/>
  <c r="M330" i="63" s="1"/>
  <c r="P251" i="63"/>
  <c r="P250" i="63" s="1"/>
  <c r="M250" i="63"/>
  <c r="P266" i="63"/>
  <c r="P265" i="63" s="1"/>
  <c r="M265" i="63"/>
  <c r="M30" i="63"/>
  <c r="P31" i="63"/>
  <c r="P30" i="63" s="1"/>
  <c r="M310" i="63"/>
  <c r="P311" i="63"/>
  <c r="P310" i="63" s="1"/>
  <c r="P315" i="63" s="1"/>
  <c r="P277" i="63"/>
  <c r="P276" i="63" s="1"/>
  <c r="M276" i="63"/>
  <c r="P296" i="63"/>
  <c r="P295" i="63" s="1"/>
  <c r="M295" i="63"/>
  <c r="P202" i="63"/>
  <c r="P201" i="63" s="1"/>
  <c r="M201" i="63"/>
  <c r="P206" i="63"/>
  <c r="P205" i="63" s="1"/>
  <c r="M205" i="63"/>
  <c r="P236" i="63"/>
  <c r="P235" i="63" s="1"/>
  <c r="M235" i="63"/>
  <c r="P292" i="63"/>
  <c r="P291" i="63" s="1"/>
  <c r="M291" i="63"/>
  <c r="M300" i="63" s="1"/>
  <c r="P232" i="63"/>
  <c r="P231" i="63" s="1"/>
  <c r="M231" i="63"/>
  <c r="M240" i="63" s="1"/>
  <c r="P281" i="63"/>
  <c r="P280" i="63" s="1"/>
  <c r="M280" i="63"/>
  <c r="P247" i="63"/>
  <c r="P246" i="63" s="1"/>
  <c r="M246" i="63"/>
  <c r="M255" i="63" s="1"/>
  <c r="M34" i="63"/>
  <c r="P35" i="63"/>
  <c r="P34" i="63" s="1"/>
  <c r="M220" i="63"/>
  <c r="P221" i="63"/>
  <c r="P220" i="63" s="1"/>
  <c r="P225" i="63" s="1"/>
  <c r="P337" i="63"/>
  <c r="P336" i="63" s="1"/>
  <c r="M336" i="63"/>
  <c r="P35" i="62"/>
  <c r="P34" i="62" s="1"/>
  <c r="M34" i="62"/>
  <c r="P31" i="62"/>
  <c r="P30" i="62" s="1"/>
  <c r="M30" i="62"/>
  <c r="P35" i="61"/>
  <c r="P34" i="61" s="1"/>
  <c r="M34" i="61"/>
  <c r="P31" i="61"/>
  <c r="P30" i="61" s="1"/>
  <c r="M30" i="61"/>
  <c r="V1560" i="1"/>
  <c r="X1004" i="1"/>
  <c r="X1011" i="1" s="1"/>
  <c r="X783" i="1"/>
  <c r="X690" i="1"/>
  <c r="V684" i="1"/>
  <c r="V783" i="1"/>
  <c r="X789" i="1"/>
  <c r="X790" i="1" s="1"/>
  <c r="V1004" i="1"/>
  <c r="V1010" i="1"/>
  <c r="X815" i="1"/>
  <c r="X713" i="1"/>
  <c r="V1566" i="1"/>
  <c r="V809" i="1"/>
  <c r="X806" i="1"/>
  <c r="X809" i="1" s="1"/>
  <c r="X816" i="1" s="1"/>
  <c r="V707" i="1"/>
  <c r="V1514" i="1"/>
  <c r="V1508" i="1"/>
  <c r="V1664" i="1"/>
  <c r="X1664" i="1" s="1"/>
  <c r="V1668" i="1"/>
  <c r="V1663" i="1"/>
  <c r="X1663" i="1" s="1"/>
  <c r="V1665" i="1"/>
  <c r="X1665" i="1" s="1"/>
  <c r="V1659" i="1"/>
  <c r="X1659" i="1" s="1"/>
  <c r="V1658" i="1"/>
  <c r="X1658" i="1" s="1"/>
  <c r="V1666" i="1"/>
  <c r="X1666" i="1" s="1"/>
  <c r="V1210" i="1"/>
  <c r="V1215" i="1"/>
  <c r="T988" i="1"/>
  <c r="V979" i="1" s="1"/>
  <c r="X979" i="1" s="1"/>
  <c r="V1216" i="1"/>
  <c r="V1217" i="1"/>
  <c r="V1214" i="1"/>
  <c r="V1211" i="1"/>
  <c r="X1211" i="1" s="1"/>
  <c r="V1219" i="1"/>
  <c r="P20" i="60"/>
  <c r="T37" i="60" s="1"/>
  <c r="M20" i="60"/>
  <c r="X37" i="60" s="1"/>
  <c r="J20" i="60"/>
  <c r="P18" i="60"/>
  <c r="T35" i="60" s="1"/>
  <c r="M18" i="60"/>
  <c r="X35" i="60" s="1"/>
  <c r="J18" i="60"/>
  <c r="Q6" i="60"/>
  <c r="K6" i="60"/>
  <c r="D6" i="60"/>
  <c r="F4" i="60"/>
  <c r="A38" i="60"/>
  <c r="A37" i="60"/>
  <c r="A36" i="60"/>
  <c r="A35" i="60"/>
  <c r="A34" i="60"/>
  <c r="A33" i="60"/>
  <c r="A32" i="60"/>
  <c r="A31" i="60"/>
  <c r="A30" i="60"/>
  <c r="P21" i="60"/>
  <c r="T38" i="60" s="1"/>
  <c r="M21" i="60"/>
  <c r="X38" i="60" s="1"/>
  <c r="J21" i="60"/>
  <c r="A21" i="60"/>
  <c r="A20" i="60"/>
  <c r="P19" i="60"/>
  <c r="T36" i="60" s="1"/>
  <c r="M19" i="60"/>
  <c r="X36" i="60" s="1"/>
  <c r="J19" i="60"/>
  <c r="A19" i="60"/>
  <c r="A18" i="60"/>
  <c r="A17" i="60"/>
  <c r="P14" i="60"/>
  <c r="T33" i="60" s="1"/>
  <c r="M14" i="60"/>
  <c r="X33" i="60" s="1"/>
  <c r="J14" i="60"/>
  <c r="A14" i="60"/>
  <c r="P13" i="60"/>
  <c r="T32" i="60" s="1"/>
  <c r="M13" i="60"/>
  <c r="X32" i="60" s="1"/>
  <c r="J13" i="60"/>
  <c r="A13" i="60"/>
  <c r="P12" i="60"/>
  <c r="T31" i="60" s="1"/>
  <c r="M12" i="60"/>
  <c r="X31" i="60" s="1"/>
  <c r="J12" i="60"/>
  <c r="A12" i="60"/>
  <c r="A11" i="60"/>
  <c r="D5" i="60"/>
  <c r="D3" i="60"/>
  <c r="D2" i="60"/>
  <c r="D1" i="60"/>
  <c r="E102" i="1"/>
  <c r="D6" i="59"/>
  <c r="D5" i="59"/>
  <c r="F4" i="59"/>
  <c r="T34" i="59"/>
  <c r="P34" i="59"/>
  <c r="A34" i="59"/>
  <c r="T33" i="59"/>
  <c r="P33" i="59"/>
  <c r="A33" i="59"/>
  <c r="T32" i="59"/>
  <c r="P32" i="59"/>
  <c r="A32" i="59"/>
  <c r="M31" i="59"/>
  <c r="A31" i="59"/>
  <c r="T30" i="59"/>
  <c r="P30" i="59"/>
  <c r="A30" i="59"/>
  <c r="T29" i="59"/>
  <c r="P29" i="59"/>
  <c r="A29" i="59"/>
  <c r="M28" i="59"/>
  <c r="A28" i="59"/>
  <c r="P19" i="59"/>
  <c r="M19" i="59"/>
  <c r="X34" i="59" s="1"/>
  <c r="J19" i="59"/>
  <c r="A19" i="59"/>
  <c r="P18" i="59"/>
  <c r="M18" i="59"/>
  <c r="X33" i="59" s="1"/>
  <c r="J18" i="59"/>
  <c r="A18" i="59"/>
  <c r="P17" i="59"/>
  <c r="M17" i="59"/>
  <c r="X32" i="59" s="1"/>
  <c r="J17" i="59"/>
  <c r="A17" i="59"/>
  <c r="A16" i="59"/>
  <c r="P13" i="59"/>
  <c r="M13" i="59"/>
  <c r="X30" i="59" s="1"/>
  <c r="J13" i="59"/>
  <c r="A13" i="59"/>
  <c r="P12" i="59"/>
  <c r="M12" i="59"/>
  <c r="X29" i="59" s="1"/>
  <c r="J12" i="59"/>
  <c r="A12" i="59"/>
  <c r="A11" i="59"/>
  <c r="Q6" i="59"/>
  <c r="D3" i="59"/>
  <c r="D2" i="59"/>
  <c r="D1" i="59"/>
  <c r="T116" i="1"/>
  <c r="T111" i="1"/>
  <c r="P29" i="46"/>
  <c r="M28" i="46"/>
  <c r="P19" i="49"/>
  <c r="P18" i="49"/>
  <c r="P17" i="49"/>
  <c r="P13" i="49"/>
  <c r="P12" i="49"/>
  <c r="P21" i="56"/>
  <c r="M21" i="56"/>
  <c r="J21" i="56"/>
  <c r="P20" i="56"/>
  <c r="M20" i="56"/>
  <c r="J20" i="56"/>
  <c r="P19" i="56"/>
  <c r="M19" i="56"/>
  <c r="J19" i="56"/>
  <c r="P18" i="56"/>
  <c r="M18" i="56"/>
  <c r="J18" i="56"/>
  <c r="P14" i="56"/>
  <c r="M14" i="56"/>
  <c r="J14" i="56"/>
  <c r="P13" i="56"/>
  <c r="M13" i="56"/>
  <c r="J13" i="56"/>
  <c r="P12" i="56"/>
  <c r="M12" i="56"/>
  <c r="J12" i="56"/>
  <c r="P21" i="57"/>
  <c r="P20" i="57"/>
  <c r="P19" i="57"/>
  <c r="P18" i="57"/>
  <c r="P14" i="57"/>
  <c r="P13" i="57"/>
  <c r="P12" i="57"/>
  <c r="P21" i="58"/>
  <c r="P20" i="58"/>
  <c r="P19" i="58"/>
  <c r="P18" i="58"/>
  <c r="P14" i="58"/>
  <c r="P13" i="58"/>
  <c r="P12" i="58"/>
  <c r="M33" i="68" l="1"/>
  <c r="M38" i="68" s="1"/>
  <c r="P35" i="68"/>
  <c r="P33" i="68" s="1"/>
  <c r="P38" i="68" s="1"/>
  <c r="P39" i="67"/>
  <c r="M39" i="67"/>
  <c r="M30" i="66"/>
  <c r="P34" i="66"/>
  <c r="P39" i="66" s="1"/>
  <c r="M34" i="66"/>
  <c r="P39" i="65"/>
  <c r="P39" i="64"/>
  <c r="M39" i="64"/>
  <c r="M345" i="63"/>
  <c r="M210" i="63"/>
  <c r="M285" i="63"/>
  <c r="M39" i="63"/>
  <c r="P345" i="63"/>
  <c r="P39" i="63"/>
  <c r="P285" i="63"/>
  <c r="P210" i="63"/>
  <c r="P300" i="63"/>
  <c r="P270" i="63"/>
  <c r="P330" i="63"/>
  <c r="M315" i="63"/>
  <c r="M270" i="63"/>
  <c r="P240" i="63"/>
  <c r="P255" i="63"/>
  <c r="M225" i="63"/>
  <c r="P39" i="62"/>
  <c r="M39" i="62"/>
  <c r="P39" i="61"/>
  <c r="M39" i="61"/>
  <c r="P28" i="59"/>
  <c r="V986" i="1"/>
  <c r="X986" i="1" s="1"/>
  <c r="V1661" i="1"/>
  <c r="V1212" i="1"/>
  <c r="V988" i="1"/>
  <c r="V1667" i="1"/>
  <c r="V1218" i="1"/>
  <c r="V985" i="1"/>
  <c r="X985" i="1" s="1"/>
  <c r="V980" i="1"/>
  <c r="X980" i="1" s="1"/>
  <c r="X1667" i="1"/>
  <c r="X1668" i="1" s="1"/>
  <c r="V978" i="1"/>
  <c r="X978" i="1" s="1"/>
  <c r="V983" i="1"/>
  <c r="V984" i="1"/>
  <c r="X984" i="1" s="1"/>
  <c r="E7" i="60"/>
  <c r="M35" i="59"/>
  <c r="P31" i="59"/>
  <c r="T117" i="1"/>
  <c r="Q6" i="58"/>
  <c r="K6" i="58"/>
  <c r="D6" i="58"/>
  <c r="D5" i="58"/>
  <c r="F4" i="58"/>
  <c r="T38" i="58"/>
  <c r="A38" i="58"/>
  <c r="T37" i="58"/>
  <c r="A37" i="58"/>
  <c r="T36" i="58"/>
  <c r="A36" i="58"/>
  <c r="T35" i="58"/>
  <c r="A35" i="58"/>
  <c r="A34" i="58"/>
  <c r="T33" i="58"/>
  <c r="A33" i="58"/>
  <c r="T32" i="58"/>
  <c r="A32" i="58"/>
  <c r="T31" i="58"/>
  <c r="A31" i="58"/>
  <c r="A30" i="58"/>
  <c r="M21" i="58"/>
  <c r="X38" i="58" s="1"/>
  <c r="J21" i="58"/>
  <c r="A21" i="58"/>
  <c r="M20" i="58"/>
  <c r="X37" i="58" s="1"/>
  <c r="J20" i="58"/>
  <c r="A20" i="58"/>
  <c r="M19" i="58"/>
  <c r="X36" i="58" s="1"/>
  <c r="J19" i="58"/>
  <c r="A19" i="58"/>
  <c r="M18" i="58"/>
  <c r="X35" i="58" s="1"/>
  <c r="J18" i="58"/>
  <c r="A18" i="58"/>
  <c r="A17" i="58"/>
  <c r="M14" i="58"/>
  <c r="X33" i="58" s="1"/>
  <c r="J14" i="58"/>
  <c r="A14" i="58"/>
  <c r="M13" i="58"/>
  <c r="X32" i="58" s="1"/>
  <c r="J13" i="58"/>
  <c r="A13" i="58"/>
  <c r="M12" i="58"/>
  <c r="X31" i="58" s="1"/>
  <c r="J12" i="58"/>
  <c r="A12" i="58"/>
  <c r="A11" i="58"/>
  <c r="D3" i="58"/>
  <c r="D2" i="58"/>
  <c r="D1" i="58"/>
  <c r="T269" i="1"/>
  <c r="T263" i="1"/>
  <c r="E253" i="1"/>
  <c r="Q6" i="57"/>
  <c r="K6" i="57"/>
  <c r="D6" i="57"/>
  <c r="D5" i="57"/>
  <c r="F4" i="57"/>
  <c r="T38" i="57"/>
  <c r="A38" i="57"/>
  <c r="T37" i="57"/>
  <c r="A37" i="57"/>
  <c r="T36" i="57"/>
  <c r="A36" i="57"/>
  <c r="T35" i="57"/>
  <c r="A35" i="57"/>
  <c r="A34" i="57"/>
  <c r="T33" i="57"/>
  <c r="A33" i="57"/>
  <c r="T32" i="57"/>
  <c r="A32" i="57"/>
  <c r="T31" i="57"/>
  <c r="A31" i="57"/>
  <c r="A30" i="57"/>
  <c r="M21" i="57"/>
  <c r="J21" i="57"/>
  <c r="A21" i="57"/>
  <c r="M20" i="57"/>
  <c r="J20" i="57"/>
  <c r="A20" i="57"/>
  <c r="M19" i="57"/>
  <c r="J19" i="57"/>
  <c r="A19" i="57"/>
  <c r="M18" i="57"/>
  <c r="J18" i="57"/>
  <c r="A18" i="57"/>
  <c r="A17" i="57"/>
  <c r="M14" i="57"/>
  <c r="J14" i="57"/>
  <c r="A14" i="57"/>
  <c r="M13" i="57"/>
  <c r="J13" i="57"/>
  <c r="A13" i="57"/>
  <c r="M12" i="57"/>
  <c r="J12" i="57"/>
  <c r="A12" i="57"/>
  <c r="A11" i="57"/>
  <c r="D3" i="57"/>
  <c r="D2" i="57"/>
  <c r="D1" i="57"/>
  <c r="T488" i="1"/>
  <c r="T482" i="1"/>
  <c r="E472" i="1"/>
  <c r="Q6" i="56"/>
  <c r="K6" i="56"/>
  <c r="D6" i="56"/>
  <c r="D5" i="56"/>
  <c r="F4" i="56"/>
  <c r="T38" i="56"/>
  <c r="A38" i="56"/>
  <c r="T37" i="56"/>
  <c r="A37" i="56"/>
  <c r="T36" i="56"/>
  <c r="A36" i="56"/>
  <c r="A35" i="56"/>
  <c r="A34" i="56"/>
  <c r="T33" i="56"/>
  <c r="A33" i="56"/>
  <c r="T32" i="56"/>
  <c r="A32" i="56"/>
  <c r="T31" i="56"/>
  <c r="A31" i="56"/>
  <c r="A30" i="56"/>
  <c r="X38" i="56"/>
  <c r="A21" i="56"/>
  <c r="X37" i="56"/>
  <c r="A20" i="56"/>
  <c r="X36" i="56"/>
  <c r="A19" i="56"/>
  <c r="X35" i="56"/>
  <c r="A18" i="56"/>
  <c r="A17" i="56"/>
  <c r="X33" i="56"/>
  <c r="A14" i="56"/>
  <c r="X32" i="56"/>
  <c r="A13" i="56"/>
  <c r="X31" i="56"/>
  <c r="A12" i="56"/>
  <c r="A11" i="56"/>
  <c r="D3" i="56"/>
  <c r="D2" i="56"/>
  <c r="D1" i="56"/>
  <c r="E394" i="1"/>
  <c r="T410" i="1"/>
  <c r="T404" i="1"/>
  <c r="Q6" i="55"/>
  <c r="K6" i="55"/>
  <c r="D6" i="55"/>
  <c r="D5" i="55"/>
  <c r="F4" i="55"/>
  <c r="A38" i="55"/>
  <c r="A37" i="55"/>
  <c r="A36" i="55"/>
  <c r="A35" i="55"/>
  <c r="A34" i="55"/>
  <c r="A33" i="55"/>
  <c r="A32" i="55"/>
  <c r="A31" i="55"/>
  <c r="A30" i="55"/>
  <c r="P21" i="55"/>
  <c r="T38" i="55" s="1"/>
  <c r="M21" i="55"/>
  <c r="X38" i="55" s="1"/>
  <c r="J21" i="55"/>
  <c r="A21" i="55"/>
  <c r="P20" i="55"/>
  <c r="T37" i="55" s="1"/>
  <c r="M20" i="55"/>
  <c r="X37" i="55" s="1"/>
  <c r="J20" i="55"/>
  <c r="A20" i="55"/>
  <c r="P19" i="55"/>
  <c r="T36" i="55" s="1"/>
  <c r="M19" i="55"/>
  <c r="X36" i="55" s="1"/>
  <c r="J19" i="55"/>
  <c r="A19" i="55"/>
  <c r="P18" i="55"/>
  <c r="T35" i="55" s="1"/>
  <c r="M18" i="55"/>
  <c r="X35" i="55" s="1"/>
  <c r="J18" i="55"/>
  <c r="A18" i="55"/>
  <c r="A17" i="55"/>
  <c r="P14" i="55"/>
  <c r="T33" i="55" s="1"/>
  <c r="M14" i="55"/>
  <c r="X33" i="55" s="1"/>
  <c r="J14" i="55"/>
  <c r="A14" i="55"/>
  <c r="P13" i="55"/>
  <c r="T32" i="55" s="1"/>
  <c r="M13" i="55"/>
  <c r="X32" i="55" s="1"/>
  <c r="J13" i="55"/>
  <c r="A13" i="55"/>
  <c r="P12" i="55"/>
  <c r="T31" i="55" s="1"/>
  <c r="M12" i="55"/>
  <c r="X31" i="55" s="1"/>
  <c r="J12" i="55"/>
  <c r="A12" i="55"/>
  <c r="A11" i="55"/>
  <c r="D3" i="55"/>
  <c r="D2" i="55"/>
  <c r="D1" i="55"/>
  <c r="T1313" i="1"/>
  <c r="T1307" i="1"/>
  <c r="E1297" i="1"/>
  <c r="P21" i="54"/>
  <c r="M21" i="54"/>
  <c r="X269" i="54" s="1"/>
  <c r="J21" i="54"/>
  <c r="P20" i="54"/>
  <c r="M20" i="54"/>
  <c r="X313" i="54" s="1"/>
  <c r="J20" i="54"/>
  <c r="P19" i="54"/>
  <c r="M19" i="54"/>
  <c r="X342" i="54" s="1"/>
  <c r="J19" i="54"/>
  <c r="P18" i="54"/>
  <c r="M18" i="54"/>
  <c r="X341" i="54" s="1"/>
  <c r="J18" i="54"/>
  <c r="P14" i="54"/>
  <c r="M14" i="54"/>
  <c r="X324" i="54" s="1"/>
  <c r="J14" i="54"/>
  <c r="P13" i="54"/>
  <c r="M13" i="54"/>
  <c r="X323" i="54" s="1"/>
  <c r="J13" i="54"/>
  <c r="P12" i="54"/>
  <c r="M12" i="54"/>
  <c r="X292" i="54" s="1"/>
  <c r="J12" i="54"/>
  <c r="Q6" i="54"/>
  <c r="K6" i="54"/>
  <c r="D6" i="54"/>
  <c r="D5" i="54"/>
  <c r="F4" i="54"/>
  <c r="T344" i="54"/>
  <c r="A344" i="54"/>
  <c r="T343" i="54"/>
  <c r="A343" i="54"/>
  <c r="T342" i="54"/>
  <c r="A342" i="54"/>
  <c r="T341" i="54"/>
  <c r="A341" i="54"/>
  <c r="A340" i="54"/>
  <c r="T339" i="54"/>
  <c r="A339" i="54"/>
  <c r="T338" i="54"/>
  <c r="A338" i="54"/>
  <c r="T337" i="54"/>
  <c r="A337" i="54"/>
  <c r="A336" i="54"/>
  <c r="T329" i="54"/>
  <c r="A329" i="54"/>
  <c r="T328" i="54"/>
  <c r="A328" i="54"/>
  <c r="T327" i="54"/>
  <c r="A327" i="54"/>
  <c r="T326" i="54"/>
  <c r="A326" i="54"/>
  <c r="A325" i="54"/>
  <c r="T324" i="54"/>
  <c r="A324" i="54"/>
  <c r="T323" i="54"/>
  <c r="A323" i="54"/>
  <c r="T322" i="54"/>
  <c r="A322" i="54"/>
  <c r="A321" i="54"/>
  <c r="T314" i="54"/>
  <c r="A314" i="54"/>
  <c r="T313" i="54"/>
  <c r="A313" i="54"/>
  <c r="T312" i="54"/>
  <c r="A312" i="54"/>
  <c r="T311" i="54"/>
  <c r="A311" i="54"/>
  <c r="A310" i="54"/>
  <c r="T309" i="54"/>
  <c r="A309" i="54"/>
  <c r="T308" i="54"/>
  <c r="A308" i="54"/>
  <c r="T307" i="54"/>
  <c r="A307" i="54"/>
  <c r="A306" i="54"/>
  <c r="T299" i="54"/>
  <c r="A299" i="54"/>
  <c r="T298" i="54"/>
  <c r="A298" i="54"/>
  <c r="T297" i="54"/>
  <c r="A297" i="54"/>
  <c r="T296" i="54"/>
  <c r="A296" i="54"/>
  <c r="A295" i="54"/>
  <c r="T294" i="54"/>
  <c r="A294" i="54"/>
  <c r="T293" i="54"/>
  <c r="A293" i="54"/>
  <c r="T292" i="54"/>
  <c r="A292" i="54"/>
  <c r="A291" i="54"/>
  <c r="T284" i="54"/>
  <c r="A284" i="54"/>
  <c r="T283" i="54"/>
  <c r="A283" i="54"/>
  <c r="T282" i="54"/>
  <c r="A282" i="54"/>
  <c r="T281" i="54"/>
  <c r="A281" i="54"/>
  <c r="A280" i="54"/>
  <c r="T279" i="54"/>
  <c r="A279" i="54"/>
  <c r="T278" i="54"/>
  <c r="A278" i="54"/>
  <c r="T277" i="54"/>
  <c r="A277" i="54"/>
  <c r="A276" i="54"/>
  <c r="T269" i="54"/>
  <c r="A269" i="54"/>
  <c r="T268" i="54"/>
  <c r="A268" i="54"/>
  <c r="T267" i="54"/>
  <c r="A267" i="54"/>
  <c r="T266" i="54"/>
  <c r="A266" i="54"/>
  <c r="A265" i="54"/>
  <c r="T264" i="54"/>
  <c r="A264" i="54"/>
  <c r="T263" i="54"/>
  <c r="A263" i="54"/>
  <c r="T262" i="54"/>
  <c r="A262" i="54"/>
  <c r="A261" i="54"/>
  <c r="T254" i="54"/>
  <c r="A254" i="54"/>
  <c r="T253" i="54"/>
  <c r="A253" i="54"/>
  <c r="T252" i="54"/>
  <c r="A252" i="54"/>
  <c r="T251" i="54"/>
  <c r="A251" i="54"/>
  <c r="A250" i="54"/>
  <c r="T249" i="54"/>
  <c r="A249" i="54"/>
  <c r="T248" i="54"/>
  <c r="A248" i="54"/>
  <c r="T247" i="54"/>
  <c r="A247" i="54"/>
  <c r="A246" i="54"/>
  <c r="T239" i="54"/>
  <c r="A239" i="54"/>
  <c r="T238" i="54"/>
  <c r="A238" i="54"/>
  <c r="T237" i="54"/>
  <c r="A237" i="54"/>
  <c r="T236" i="54"/>
  <c r="A236" i="54"/>
  <c r="A235" i="54"/>
  <c r="T234" i="54"/>
  <c r="A234" i="54"/>
  <c r="T233" i="54"/>
  <c r="A233" i="54"/>
  <c r="T232" i="54"/>
  <c r="A232" i="54"/>
  <c r="A231" i="54"/>
  <c r="T224" i="54"/>
  <c r="A224" i="54"/>
  <c r="T223" i="54"/>
  <c r="A223" i="54"/>
  <c r="T222" i="54"/>
  <c r="A222" i="54"/>
  <c r="T221" i="54"/>
  <c r="A221" i="54"/>
  <c r="A220" i="54"/>
  <c r="T219" i="54"/>
  <c r="A219" i="54"/>
  <c r="T218" i="54"/>
  <c r="A218" i="54"/>
  <c r="T217" i="54"/>
  <c r="A217" i="54"/>
  <c r="A216" i="54"/>
  <c r="T209" i="54"/>
  <c r="A209" i="54"/>
  <c r="T208" i="54"/>
  <c r="A208" i="54"/>
  <c r="T207" i="54"/>
  <c r="A207" i="54"/>
  <c r="T206" i="54"/>
  <c r="A206" i="54"/>
  <c r="A205" i="54"/>
  <c r="T204" i="54"/>
  <c r="A204" i="54"/>
  <c r="T203" i="54"/>
  <c r="A203" i="54"/>
  <c r="T202" i="54"/>
  <c r="A202" i="54"/>
  <c r="A201" i="54"/>
  <c r="T38" i="54"/>
  <c r="A38" i="54"/>
  <c r="T37" i="54"/>
  <c r="A37" i="54"/>
  <c r="T36" i="54"/>
  <c r="A36" i="54"/>
  <c r="T35" i="54"/>
  <c r="A35" i="54"/>
  <c r="A34" i="54"/>
  <c r="T33" i="54"/>
  <c r="A33" i="54"/>
  <c r="T32" i="54"/>
  <c r="A32" i="54"/>
  <c r="T31" i="54"/>
  <c r="A31" i="54"/>
  <c r="A30" i="54"/>
  <c r="A21" i="54"/>
  <c r="A20" i="54"/>
  <c r="A19" i="54"/>
  <c r="A18" i="54"/>
  <c r="A17" i="54"/>
  <c r="A14" i="54"/>
  <c r="A13" i="54"/>
  <c r="A12" i="54"/>
  <c r="A11" i="54"/>
  <c r="D3" i="54"/>
  <c r="D2" i="54"/>
  <c r="D1" i="54"/>
  <c r="T763" i="1"/>
  <c r="T757" i="1"/>
  <c r="E747" i="1"/>
  <c r="P21" i="53"/>
  <c r="M21" i="53"/>
  <c r="J21" i="53"/>
  <c r="P20" i="53"/>
  <c r="M20" i="53"/>
  <c r="X37" i="53" s="1"/>
  <c r="J20" i="53"/>
  <c r="P19" i="53"/>
  <c r="M19" i="53"/>
  <c r="J19" i="53"/>
  <c r="P18" i="53"/>
  <c r="M18" i="53"/>
  <c r="X35" i="53" s="1"/>
  <c r="J18" i="53"/>
  <c r="P14" i="53"/>
  <c r="M14" i="53"/>
  <c r="X33" i="53" s="1"/>
  <c r="J14" i="53"/>
  <c r="Q6" i="53"/>
  <c r="K6" i="53"/>
  <c r="D6" i="53"/>
  <c r="D5" i="53"/>
  <c r="F4" i="53"/>
  <c r="T38" i="53"/>
  <c r="A38" i="53"/>
  <c r="T37" i="53"/>
  <c r="A37" i="53"/>
  <c r="T36" i="53"/>
  <c r="A36" i="53"/>
  <c r="T35" i="53"/>
  <c r="A35" i="53"/>
  <c r="A34" i="53"/>
  <c r="T33" i="53"/>
  <c r="A33" i="53"/>
  <c r="T32" i="53"/>
  <c r="A32" i="53"/>
  <c r="T31" i="53"/>
  <c r="A31" i="53"/>
  <c r="A30" i="53"/>
  <c r="A21" i="53"/>
  <c r="A20" i="53"/>
  <c r="A19" i="53"/>
  <c r="A18" i="53"/>
  <c r="A17" i="53"/>
  <c r="A14" i="53"/>
  <c r="P13" i="53"/>
  <c r="M13" i="53"/>
  <c r="J13" i="53"/>
  <c r="A13" i="53"/>
  <c r="P12" i="53"/>
  <c r="M12" i="53"/>
  <c r="X31" i="53" s="1"/>
  <c r="J12" i="53"/>
  <c r="A12" i="53"/>
  <c r="A11" i="53"/>
  <c r="D3" i="53"/>
  <c r="D2" i="53"/>
  <c r="D1" i="53"/>
  <c r="E650" i="1"/>
  <c r="E7" i="53" s="1"/>
  <c r="T666" i="1"/>
  <c r="T660" i="1"/>
  <c r="P18" i="52"/>
  <c r="J18" i="52"/>
  <c r="M21" i="52"/>
  <c r="X38" i="52" s="1"/>
  <c r="M20" i="52"/>
  <c r="X37" i="52" s="1"/>
  <c r="M19" i="52"/>
  <c r="X36" i="52" s="1"/>
  <c r="M18" i="52"/>
  <c r="X35" i="52" s="1"/>
  <c r="M14" i="52"/>
  <c r="X33" i="52" s="1"/>
  <c r="Q6" i="52"/>
  <c r="K6" i="52"/>
  <c r="D6" i="52"/>
  <c r="D5" i="52"/>
  <c r="F4" i="52"/>
  <c r="D3" i="52"/>
  <c r="D2" i="52"/>
  <c r="D1" i="52"/>
  <c r="T38" i="52"/>
  <c r="A38" i="52"/>
  <c r="T37" i="52"/>
  <c r="A37" i="52"/>
  <c r="T36" i="52"/>
  <c r="A36" i="52"/>
  <c r="A35" i="52"/>
  <c r="A34" i="52"/>
  <c r="T33" i="52"/>
  <c r="A33" i="52"/>
  <c r="T32" i="52"/>
  <c r="A32" i="52"/>
  <c r="T31" i="52"/>
  <c r="A31" i="52"/>
  <c r="A30" i="52"/>
  <c r="P21" i="52"/>
  <c r="J21" i="52"/>
  <c r="A21" i="52"/>
  <c r="P20" i="52"/>
  <c r="J20" i="52"/>
  <c r="A20" i="52"/>
  <c r="P19" i="52"/>
  <c r="J19" i="52"/>
  <c r="A19" i="52"/>
  <c r="A18" i="52"/>
  <c r="A17" i="52"/>
  <c r="P14" i="52"/>
  <c r="J14" i="52"/>
  <c r="A14" i="52"/>
  <c r="P13" i="52"/>
  <c r="M13" i="52"/>
  <c r="X32" i="52" s="1"/>
  <c r="J13" i="52"/>
  <c r="A13" i="52"/>
  <c r="P12" i="52"/>
  <c r="M12" i="52"/>
  <c r="X31" i="52" s="1"/>
  <c r="J12" i="52"/>
  <c r="A12" i="52"/>
  <c r="A11" i="52"/>
  <c r="T541" i="1"/>
  <c r="T535" i="1"/>
  <c r="E525" i="1"/>
  <c r="K6" i="51"/>
  <c r="D6" i="51"/>
  <c r="D5" i="51"/>
  <c r="F4" i="51"/>
  <c r="T38" i="51"/>
  <c r="A38" i="51"/>
  <c r="T37" i="51"/>
  <c r="P37" i="51"/>
  <c r="A37" i="51"/>
  <c r="T36" i="51"/>
  <c r="A36" i="51"/>
  <c r="T35" i="51"/>
  <c r="A35" i="51"/>
  <c r="A34" i="51"/>
  <c r="T33" i="51"/>
  <c r="A33" i="51"/>
  <c r="T32" i="51"/>
  <c r="A32" i="51"/>
  <c r="T31" i="51"/>
  <c r="A31" i="51"/>
  <c r="A30" i="51"/>
  <c r="P21" i="51"/>
  <c r="M21" i="51"/>
  <c r="X38" i="51" s="1"/>
  <c r="J21" i="51"/>
  <c r="A21" i="51"/>
  <c r="P20" i="51"/>
  <c r="M20" i="51"/>
  <c r="X37" i="51" s="1"/>
  <c r="J20" i="51"/>
  <c r="A20" i="51"/>
  <c r="P19" i="51"/>
  <c r="M19" i="51"/>
  <c r="X36" i="51" s="1"/>
  <c r="J19" i="51"/>
  <c r="A19" i="51"/>
  <c r="P18" i="51"/>
  <c r="M18" i="51"/>
  <c r="X35" i="51" s="1"/>
  <c r="J18" i="51"/>
  <c r="A18" i="51"/>
  <c r="A17" i="51"/>
  <c r="P14" i="51"/>
  <c r="M14" i="51"/>
  <c r="X33" i="51" s="1"/>
  <c r="J14" i="51"/>
  <c r="A14" i="51"/>
  <c r="P13" i="51"/>
  <c r="M13" i="51"/>
  <c r="X32" i="51" s="1"/>
  <c r="J13" i="51"/>
  <c r="A13" i="51"/>
  <c r="P12" i="51"/>
  <c r="M12" i="51"/>
  <c r="X31" i="51" s="1"/>
  <c r="J12" i="51"/>
  <c r="A12" i="51"/>
  <c r="A11" i="51"/>
  <c r="Q6" i="51"/>
  <c r="D3" i="51"/>
  <c r="D2" i="51"/>
  <c r="D1" i="51"/>
  <c r="T1484" i="1"/>
  <c r="T1488" i="1" s="1"/>
  <c r="T1482" i="1"/>
  <c r="E1472" i="1"/>
  <c r="Q6" i="50"/>
  <c r="K6" i="50"/>
  <c r="D6" i="50"/>
  <c r="D5" i="50"/>
  <c r="F4" i="50"/>
  <c r="T37" i="50"/>
  <c r="A37" i="50"/>
  <c r="T36" i="50"/>
  <c r="A36" i="50"/>
  <c r="T35" i="50"/>
  <c r="A35" i="50"/>
  <c r="T34" i="50"/>
  <c r="A34" i="50"/>
  <c r="A33" i="50"/>
  <c r="T32" i="50"/>
  <c r="A32" i="50"/>
  <c r="T31" i="50"/>
  <c r="A31" i="50"/>
  <c r="T30" i="50"/>
  <c r="A30" i="50"/>
  <c r="A29" i="50"/>
  <c r="P21" i="50"/>
  <c r="M21" i="50"/>
  <c r="X37" i="50" s="1"/>
  <c r="J21" i="50"/>
  <c r="A21" i="50"/>
  <c r="P20" i="50"/>
  <c r="M20" i="50"/>
  <c r="X36" i="50" s="1"/>
  <c r="J20" i="50"/>
  <c r="A20" i="50"/>
  <c r="P19" i="50"/>
  <c r="M19" i="50"/>
  <c r="X35" i="50" s="1"/>
  <c r="J19" i="50"/>
  <c r="A19" i="50"/>
  <c r="P18" i="50"/>
  <c r="M18" i="50"/>
  <c r="X34" i="50" s="1"/>
  <c r="J18" i="50"/>
  <c r="A18" i="50"/>
  <c r="A17" i="50"/>
  <c r="P14" i="50"/>
  <c r="M14" i="50"/>
  <c r="X32" i="50" s="1"/>
  <c r="J14" i="50"/>
  <c r="A14" i="50"/>
  <c r="P13" i="50"/>
  <c r="M13" i="50"/>
  <c r="X31" i="50" s="1"/>
  <c r="J13" i="50"/>
  <c r="A13" i="50"/>
  <c r="P12" i="50"/>
  <c r="M12" i="50"/>
  <c r="X30" i="50" s="1"/>
  <c r="J12" i="50"/>
  <c r="A12" i="50"/>
  <c r="A11" i="50"/>
  <c r="D3" i="50"/>
  <c r="D2" i="50"/>
  <c r="D1" i="50"/>
  <c r="T963" i="1"/>
  <c r="T957" i="1"/>
  <c r="E947" i="1"/>
  <c r="Q6" i="49"/>
  <c r="K6" i="49"/>
  <c r="D6" i="49"/>
  <c r="D5" i="49"/>
  <c r="F4" i="49"/>
  <c r="E78" i="1"/>
  <c r="T92" i="1"/>
  <c r="T87" i="1"/>
  <c r="T34" i="49"/>
  <c r="P34" i="49"/>
  <c r="A34" i="49"/>
  <c r="T33" i="49"/>
  <c r="P33" i="49"/>
  <c r="A33" i="49"/>
  <c r="T32" i="49"/>
  <c r="P32" i="49"/>
  <c r="A32" i="49"/>
  <c r="M31" i="49"/>
  <c r="A31" i="49"/>
  <c r="T30" i="49"/>
  <c r="P30" i="49"/>
  <c r="A30" i="49"/>
  <c r="T29" i="49"/>
  <c r="P29" i="49"/>
  <c r="P28" i="49" s="1"/>
  <c r="A29" i="49"/>
  <c r="M28" i="49"/>
  <c r="M35" i="49" s="1"/>
  <c r="A28" i="49"/>
  <c r="M19" i="49"/>
  <c r="X34" i="49" s="1"/>
  <c r="J19" i="49"/>
  <c r="A19" i="49"/>
  <c r="M18" i="49"/>
  <c r="X33" i="49" s="1"/>
  <c r="J18" i="49"/>
  <c r="A18" i="49"/>
  <c r="M17" i="49"/>
  <c r="X32" i="49" s="1"/>
  <c r="J17" i="49"/>
  <c r="A17" i="49"/>
  <c r="A16" i="49"/>
  <c r="M13" i="49"/>
  <c r="X30" i="49" s="1"/>
  <c r="J13" i="49"/>
  <c r="A13" i="49"/>
  <c r="M12" i="49"/>
  <c r="X29" i="49" s="1"/>
  <c r="J12" i="49"/>
  <c r="A12" i="49"/>
  <c r="A11" i="49"/>
  <c r="D3" i="49"/>
  <c r="D2" i="49"/>
  <c r="D1" i="49"/>
  <c r="M39" i="66" l="1"/>
  <c r="P35" i="59"/>
  <c r="P31" i="49"/>
  <c r="P35" i="49" s="1"/>
  <c r="X326" i="54"/>
  <c r="X981" i="1"/>
  <c r="T20" i="60"/>
  <c r="M37" i="60" s="1"/>
  <c r="P37" i="60" s="1"/>
  <c r="T18" i="60"/>
  <c r="M35" i="60" s="1"/>
  <c r="P35" i="60" s="1"/>
  <c r="T1314" i="1"/>
  <c r="V1311" i="1" s="1"/>
  <c r="X1311" i="1" s="1"/>
  <c r="V981" i="1"/>
  <c r="V987" i="1"/>
  <c r="X983" i="1"/>
  <c r="X987" i="1" s="1"/>
  <c r="T542" i="1"/>
  <c r="T964" i="1"/>
  <c r="V964" i="1" s="1"/>
  <c r="T667" i="1"/>
  <c r="V657" i="1" s="1"/>
  <c r="T764" i="1"/>
  <c r="V764" i="1" s="1"/>
  <c r="X314" i="54"/>
  <c r="X209" i="54"/>
  <c r="E7" i="59"/>
  <c r="T411" i="1"/>
  <c r="V410" i="1" s="1"/>
  <c r="T21" i="56" s="1"/>
  <c r="M38" i="56" s="1"/>
  <c r="E7" i="56"/>
  <c r="E7" i="49"/>
  <c r="T1489" i="1"/>
  <c r="V1489" i="1" s="1"/>
  <c r="V109" i="1"/>
  <c r="V110" i="1"/>
  <c r="X35" i="54"/>
  <c r="E7" i="58"/>
  <c r="X221" i="54"/>
  <c r="X281" i="54"/>
  <c r="T93" i="1"/>
  <c r="T489" i="1"/>
  <c r="T270" i="1"/>
  <c r="X32" i="57"/>
  <c r="X36" i="57"/>
  <c r="E7" i="57"/>
  <c r="X38" i="57"/>
  <c r="X33" i="57"/>
  <c r="X35" i="57"/>
  <c r="X31" i="57"/>
  <c r="X37" i="57"/>
  <c r="E7" i="55"/>
  <c r="E7" i="51"/>
  <c r="X329" i="54"/>
  <c r="X298" i="54"/>
  <c r="X308" i="54"/>
  <c r="X263" i="54"/>
  <c r="X203" i="54"/>
  <c r="X31" i="54"/>
  <c r="X202" i="54"/>
  <c r="X297" i="54"/>
  <c r="X307" i="54"/>
  <c r="X339" i="54"/>
  <c r="E7" i="54"/>
  <c r="X219" i="54"/>
  <c r="X33" i="54"/>
  <c r="X208" i="54"/>
  <c r="X237" i="54"/>
  <c r="X247" i="54"/>
  <c r="X253" i="54"/>
  <c r="X279" i="54"/>
  <c r="X37" i="54"/>
  <c r="X234" i="54"/>
  <c r="X236" i="54"/>
  <c r="X207" i="54"/>
  <c r="X217" i="54"/>
  <c r="X223" i="54"/>
  <c r="X233" i="54"/>
  <c r="X239" i="54"/>
  <c r="X249" i="54"/>
  <c r="X251" i="54"/>
  <c r="X267" i="54"/>
  <c r="X277" i="54"/>
  <c r="X283" i="54"/>
  <c r="X293" i="54"/>
  <c r="X299" i="54"/>
  <c r="X309" i="54"/>
  <c r="X311" i="54"/>
  <c r="X327" i="54"/>
  <c r="X337" i="54"/>
  <c r="X343" i="54"/>
  <c r="X36" i="54"/>
  <c r="X218" i="54"/>
  <c r="X224" i="54"/>
  <c r="X252" i="54"/>
  <c r="X262" i="54"/>
  <c r="X268" i="54"/>
  <c r="X278" i="54"/>
  <c r="X284" i="54"/>
  <c r="X294" i="54"/>
  <c r="X296" i="54"/>
  <c r="X312" i="54"/>
  <c r="X322" i="54"/>
  <c r="X328" i="54"/>
  <c r="X338" i="54"/>
  <c r="X344" i="54"/>
  <c r="X32" i="54"/>
  <c r="X38" i="54"/>
  <c r="X204" i="54"/>
  <c r="X206" i="54"/>
  <c r="X222" i="54"/>
  <c r="X232" i="54"/>
  <c r="X238" i="54"/>
  <c r="X248" i="54"/>
  <c r="X254" i="54"/>
  <c r="X264" i="54"/>
  <c r="X266" i="54"/>
  <c r="X282" i="54"/>
  <c r="E7" i="50"/>
  <c r="E7" i="52"/>
  <c r="X38" i="53"/>
  <c r="X36" i="53"/>
  <c r="X32" i="53"/>
  <c r="V664" i="1" l="1"/>
  <c r="X664" i="1" s="1"/>
  <c r="V658" i="1"/>
  <c r="V1309" i="1"/>
  <c r="X1309" i="1" s="1"/>
  <c r="V1480" i="1"/>
  <c r="V956" i="1"/>
  <c r="X956" i="1" s="1"/>
  <c r="V1484" i="1"/>
  <c r="T18" i="51" s="1"/>
  <c r="V18" i="51" s="1"/>
  <c r="V1487" i="1"/>
  <c r="V1481" i="1"/>
  <c r="V666" i="1"/>
  <c r="V1479" i="1"/>
  <c r="V1486" i="1"/>
  <c r="T20" i="51" s="1"/>
  <c r="V20" i="51" s="1"/>
  <c r="V659" i="1"/>
  <c r="X659" i="1" s="1"/>
  <c r="V961" i="1"/>
  <c r="X961" i="1" s="1"/>
  <c r="V960" i="1"/>
  <c r="X960" i="1" s="1"/>
  <c r="V1310" i="1"/>
  <c r="X1310" i="1" s="1"/>
  <c r="V760" i="1"/>
  <c r="X760" i="1" s="1"/>
  <c r="V962" i="1"/>
  <c r="X962" i="1" s="1"/>
  <c r="X988" i="1"/>
  <c r="V955" i="1"/>
  <c r="X955" i="1" s="1"/>
  <c r="V959" i="1"/>
  <c r="V18" i="60"/>
  <c r="V662" i="1"/>
  <c r="X662" i="1" s="1"/>
  <c r="V663" i="1"/>
  <c r="X663" i="1" s="1"/>
  <c r="V665" i="1"/>
  <c r="X665" i="1" s="1"/>
  <c r="V954" i="1"/>
  <c r="X954" i="1" s="1"/>
  <c r="V1485" i="1"/>
  <c r="V667" i="1"/>
  <c r="V762" i="1"/>
  <c r="X762" i="1" s="1"/>
  <c r="V1304" i="1"/>
  <c r="X1304" i="1" s="1"/>
  <c r="V761" i="1"/>
  <c r="X761" i="1" s="1"/>
  <c r="V1306" i="1"/>
  <c r="X1306" i="1" s="1"/>
  <c r="V1314" i="1"/>
  <c r="V759" i="1"/>
  <c r="X759" i="1" s="1"/>
  <c r="V1312" i="1"/>
  <c r="X1312" i="1" s="1"/>
  <c r="V1305" i="1"/>
  <c r="X1305" i="1" s="1"/>
  <c r="V755" i="1"/>
  <c r="X755" i="1" s="1"/>
  <c r="V754" i="1"/>
  <c r="X754" i="1" s="1"/>
  <c r="V763" i="1"/>
  <c r="V756" i="1"/>
  <c r="X756" i="1" s="1"/>
  <c r="V20" i="60"/>
  <c r="V260" i="1"/>
  <c r="V262" i="1"/>
  <c r="V261" i="1"/>
  <c r="X110" i="1"/>
  <c r="T13" i="59"/>
  <c r="V13" i="59" s="1"/>
  <c r="T12" i="59"/>
  <c r="V12" i="59" s="1"/>
  <c r="X109" i="1"/>
  <c r="V85" i="1"/>
  <c r="AC85" i="1" s="1"/>
  <c r="V86" i="1"/>
  <c r="AC86" i="1" s="1"/>
  <c r="V481" i="1"/>
  <c r="V480" i="1"/>
  <c r="V479" i="1"/>
  <c r="V406" i="1"/>
  <c r="X406" i="1" s="1"/>
  <c r="V408" i="1"/>
  <c r="V403" i="1"/>
  <c r="V402" i="1"/>
  <c r="V411" i="1"/>
  <c r="V407" i="1"/>
  <c r="V401" i="1"/>
  <c r="V409" i="1"/>
  <c r="T20" i="56" s="1"/>
  <c r="M37" i="56" s="1"/>
  <c r="P37" i="56" s="1"/>
  <c r="AC93" i="1" l="1"/>
  <c r="V1482" i="1"/>
  <c r="V1488" i="1"/>
  <c r="X1484" i="1"/>
  <c r="V963" i="1"/>
  <c r="X1313" i="1"/>
  <c r="X666" i="1"/>
  <c r="X959" i="1"/>
  <c r="X963" i="1" s="1"/>
  <c r="V660" i="1"/>
  <c r="X1486" i="1"/>
  <c r="X957" i="1"/>
  <c r="V957" i="1"/>
  <c r="X763" i="1"/>
  <c r="V1313" i="1"/>
  <c r="X1307" i="1"/>
  <c r="X757" i="1"/>
  <c r="V1307" i="1"/>
  <c r="V757" i="1"/>
  <c r="X111" i="1"/>
  <c r="V14" i="59"/>
  <c r="T18" i="56"/>
  <c r="M35" i="56" s="1"/>
  <c r="X407" i="1"/>
  <c r="T12" i="57"/>
  <c r="V482" i="1"/>
  <c r="X479" i="1"/>
  <c r="T14" i="58"/>
  <c r="X262" i="1"/>
  <c r="T13" i="56"/>
  <c r="X402" i="1"/>
  <c r="T14" i="57"/>
  <c r="X481" i="1"/>
  <c r="V14" i="57" s="1"/>
  <c r="T12" i="56"/>
  <c r="V404" i="1"/>
  <c r="X401" i="1"/>
  <c r="T14" i="56"/>
  <c r="X403" i="1"/>
  <c r="T13" i="58"/>
  <c r="X261" i="1"/>
  <c r="T19" i="56"/>
  <c r="M36" i="56" s="1"/>
  <c r="X408" i="1"/>
  <c r="T13" i="57"/>
  <c r="X480" i="1"/>
  <c r="V13" i="57" s="1"/>
  <c r="T12" i="49"/>
  <c r="V12" i="49" s="1"/>
  <c r="X85" i="1"/>
  <c r="T12" i="58"/>
  <c r="V263" i="1"/>
  <c r="X260" i="1"/>
  <c r="T13" i="49"/>
  <c r="V13" i="49" s="1"/>
  <c r="X86" i="1"/>
  <c r="T38" i="48"/>
  <c r="A38" i="48"/>
  <c r="T37" i="48"/>
  <c r="A37" i="48"/>
  <c r="T36" i="48"/>
  <c r="A36" i="48"/>
  <c r="T35" i="48"/>
  <c r="A35" i="48"/>
  <c r="A34" i="48"/>
  <c r="T33" i="48"/>
  <c r="A33" i="48"/>
  <c r="T32" i="48"/>
  <c r="A32" i="48"/>
  <c r="T31" i="48"/>
  <c r="A31" i="48"/>
  <c r="A30" i="48"/>
  <c r="X1314" i="1" l="1"/>
  <c r="X964" i="1"/>
  <c r="X764" i="1"/>
  <c r="X404" i="1"/>
  <c r="M33" i="56"/>
  <c r="P33" i="56" s="1"/>
  <c r="V14" i="56"/>
  <c r="X263" i="1"/>
  <c r="V14" i="49"/>
  <c r="M31" i="56"/>
  <c r="V12" i="56"/>
  <c r="M32" i="56"/>
  <c r="V13" i="56"/>
  <c r="M31" i="58"/>
  <c r="V12" i="58"/>
  <c r="M33" i="58"/>
  <c r="P33" i="58" s="1"/>
  <c r="V14" i="58"/>
  <c r="X87" i="1"/>
  <c r="M32" i="58"/>
  <c r="P32" i="58" s="1"/>
  <c r="V13" i="58"/>
  <c r="V12" i="57"/>
  <c r="X482" i="1"/>
  <c r="Q6" i="48"/>
  <c r="K6" i="48"/>
  <c r="D5" i="48"/>
  <c r="D6" i="48"/>
  <c r="F4" i="48"/>
  <c r="D3" i="48"/>
  <c r="V15" i="57" l="1"/>
  <c r="V15" i="58"/>
  <c r="V15" i="56"/>
  <c r="P31" i="58"/>
  <c r="P30" i="58" s="1"/>
  <c r="M30" i="58"/>
  <c r="T244" i="1"/>
  <c r="T238" i="1"/>
  <c r="E228" i="1"/>
  <c r="P21" i="48"/>
  <c r="M21" i="48"/>
  <c r="X38" i="48" s="1"/>
  <c r="J21" i="48"/>
  <c r="A21" i="48"/>
  <c r="P20" i="48"/>
  <c r="M20" i="48"/>
  <c r="X37" i="48" s="1"/>
  <c r="J20" i="48"/>
  <c r="A20" i="48"/>
  <c r="P19" i="48"/>
  <c r="M19" i="48"/>
  <c r="X36" i="48" s="1"/>
  <c r="J19" i="48"/>
  <c r="A19" i="48"/>
  <c r="P18" i="48"/>
  <c r="M18" i="48"/>
  <c r="X35" i="48" s="1"/>
  <c r="J18" i="48"/>
  <c r="A18" i="48"/>
  <c r="A17" i="48"/>
  <c r="P14" i="48"/>
  <c r="M14" i="48"/>
  <c r="X33" i="48" s="1"/>
  <c r="J14" i="48"/>
  <c r="A14" i="48"/>
  <c r="P13" i="48"/>
  <c r="M13" i="48"/>
  <c r="X32" i="48" s="1"/>
  <c r="J13" i="48"/>
  <c r="A13" i="48"/>
  <c r="P12" i="48"/>
  <c r="M12" i="48"/>
  <c r="X31" i="48" s="1"/>
  <c r="J12" i="48"/>
  <c r="A12" i="48"/>
  <c r="A11" i="48"/>
  <c r="E7" i="48"/>
  <c r="D2" i="48"/>
  <c r="D1" i="48"/>
  <c r="T245" i="1" l="1"/>
  <c r="J21" i="47"/>
  <c r="M21" i="47"/>
  <c r="X38" i="47" s="1"/>
  <c r="P21" i="47"/>
  <c r="T38" i="47" s="1"/>
  <c r="P20" i="47"/>
  <c r="T37" i="47" s="1"/>
  <c r="M20" i="47"/>
  <c r="X37" i="47" s="1"/>
  <c r="J20" i="47"/>
  <c r="P19" i="47"/>
  <c r="T36" i="47" s="1"/>
  <c r="M19" i="47"/>
  <c r="X36" i="47" s="1"/>
  <c r="J19" i="47"/>
  <c r="P18" i="47"/>
  <c r="T35" i="47" s="1"/>
  <c r="M18" i="47"/>
  <c r="X35" i="47" s="1"/>
  <c r="J18" i="47"/>
  <c r="J14" i="47"/>
  <c r="M14" i="47"/>
  <c r="X33" i="47" s="1"/>
  <c r="P14" i="47"/>
  <c r="T33" i="47" s="1"/>
  <c r="P13" i="47"/>
  <c r="T32" i="47" s="1"/>
  <c r="M13" i="47"/>
  <c r="X32" i="47" s="1"/>
  <c r="J13" i="47"/>
  <c r="P12" i="47"/>
  <c r="T31" i="47" s="1"/>
  <c r="M12" i="47"/>
  <c r="X31" i="47" s="1"/>
  <c r="J12" i="47"/>
  <c r="Q6" i="47"/>
  <c r="K6" i="47"/>
  <c r="D6" i="47"/>
  <c r="D5" i="47"/>
  <c r="F4" i="47"/>
  <c r="D3" i="47"/>
  <c r="D2" i="47"/>
  <c r="D1" i="47"/>
  <c r="A38" i="47"/>
  <c r="A37" i="47"/>
  <c r="A36" i="47"/>
  <c r="A35" i="47"/>
  <c r="A34" i="47"/>
  <c r="A33" i="47"/>
  <c r="A32" i="47"/>
  <c r="A31" i="47"/>
  <c r="A30" i="47"/>
  <c r="A21" i="47"/>
  <c r="A20" i="47"/>
  <c r="A19" i="47"/>
  <c r="A18" i="47"/>
  <c r="A17" i="47"/>
  <c r="A14" i="47"/>
  <c r="A13" i="47"/>
  <c r="A12" i="47"/>
  <c r="A11" i="47"/>
  <c r="T1279" i="1"/>
  <c r="T1273" i="1"/>
  <c r="E1263" i="1"/>
  <c r="Q6" i="46"/>
  <c r="K6" i="46"/>
  <c r="D6" i="46"/>
  <c r="D5" i="46"/>
  <c r="F4" i="46"/>
  <c r="T34" i="46"/>
  <c r="A34" i="46"/>
  <c r="T33" i="46"/>
  <c r="A33" i="46"/>
  <c r="T32" i="46"/>
  <c r="A32" i="46"/>
  <c r="A31" i="46"/>
  <c r="T30" i="46"/>
  <c r="A30" i="46"/>
  <c r="T29" i="46"/>
  <c r="A29" i="46"/>
  <c r="A28" i="46"/>
  <c r="P19" i="46"/>
  <c r="M19" i="46"/>
  <c r="J19" i="46"/>
  <c r="A19" i="46"/>
  <c r="P18" i="46"/>
  <c r="M18" i="46"/>
  <c r="J18" i="46"/>
  <c r="A18" i="46"/>
  <c r="P17" i="46"/>
  <c r="M17" i="46"/>
  <c r="J17" i="46"/>
  <c r="A17" i="46"/>
  <c r="A16" i="46"/>
  <c r="P13" i="46"/>
  <c r="M13" i="46"/>
  <c r="X30" i="46" s="1"/>
  <c r="J13" i="46"/>
  <c r="A13" i="46"/>
  <c r="P12" i="46"/>
  <c r="M12" i="46"/>
  <c r="J12" i="46"/>
  <c r="A12" i="46"/>
  <c r="A11" i="46"/>
  <c r="D3" i="46"/>
  <c r="D2" i="46"/>
  <c r="D1" i="46"/>
  <c r="E54" i="1"/>
  <c r="T68" i="1"/>
  <c r="T63" i="1"/>
  <c r="Q6" i="45"/>
  <c r="K6" i="45"/>
  <c r="D6" i="45"/>
  <c r="D5" i="45"/>
  <c r="F4" i="45"/>
  <c r="T38" i="45"/>
  <c r="A38" i="45"/>
  <c r="T37" i="45"/>
  <c r="A37" i="45"/>
  <c r="T36" i="45"/>
  <c r="A36" i="45"/>
  <c r="T35" i="45"/>
  <c r="A35" i="45"/>
  <c r="A34" i="45"/>
  <c r="T33" i="45"/>
  <c r="A33" i="45"/>
  <c r="T32" i="45"/>
  <c r="A32" i="45"/>
  <c r="T31" i="45"/>
  <c r="A31" i="45"/>
  <c r="A30" i="45"/>
  <c r="P21" i="45"/>
  <c r="M21" i="45"/>
  <c r="X38" i="45" s="1"/>
  <c r="J21" i="45"/>
  <c r="A21" i="45"/>
  <c r="P20" i="45"/>
  <c r="M20" i="45"/>
  <c r="X37" i="45" s="1"/>
  <c r="J20" i="45"/>
  <c r="A20" i="45"/>
  <c r="P19" i="45"/>
  <c r="M19" i="45"/>
  <c r="X36" i="45" s="1"/>
  <c r="J19" i="45"/>
  <c r="A19" i="45"/>
  <c r="P18" i="45"/>
  <c r="M18" i="45"/>
  <c r="X35" i="45" s="1"/>
  <c r="J18" i="45"/>
  <c r="A18" i="45"/>
  <c r="A17" i="45"/>
  <c r="P14" i="45"/>
  <c r="M14" i="45"/>
  <c r="X33" i="45" s="1"/>
  <c r="J14" i="45"/>
  <c r="A14" i="45"/>
  <c r="P13" i="45"/>
  <c r="M13" i="45"/>
  <c r="X32" i="45" s="1"/>
  <c r="J13" i="45"/>
  <c r="A13" i="45"/>
  <c r="P12" i="45"/>
  <c r="M12" i="45"/>
  <c r="X31" i="45" s="1"/>
  <c r="J12" i="45"/>
  <c r="A12" i="45"/>
  <c r="A11" i="45"/>
  <c r="D3" i="45"/>
  <c r="D2" i="45"/>
  <c r="D1" i="45"/>
  <c r="E1128" i="1"/>
  <c r="T1144" i="1"/>
  <c r="T1138" i="1"/>
  <c r="Q6" i="44"/>
  <c r="K6" i="44"/>
  <c r="D6" i="44"/>
  <c r="D5" i="44"/>
  <c r="F4" i="44"/>
  <c r="T37" i="44"/>
  <c r="A37" i="44"/>
  <c r="T36" i="44"/>
  <c r="A36" i="44"/>
  <c r="T35" i="44"/>
  <c r="A35" i="44"/>
  <c r="T34" i="44"/>
  <c r="A34" i="44"/>
  <c r="A33" i="44"/>
  <c r="T32" i="44"/>
  <c r="A32" i="44"/>
  <c r="T31" i="44"/>
  <c r="A31" i="44"/>
  <c r="T30" i="44"/>
  <c r="A30" i="44"/>
  <c r="A29" i="44"/>
  <c r="P21" i="44"/>
  <c r="M21" i="44"/>
  <c r="X37" i="44" s="1"/>
  <c r="J21" i="44"/>
  <c r="A21" i="44"/>
  <c r="P20" i="44"/>
  <c r="M20" i="44"/>
  <c r="X36" i="44" s="1"/>
  <c r="J20" i="44"/>
  <c r="A20" i="44"/>
  <c r="P19" i="44"/>
  <c r="M19" i="44"/>
  <c r="X35" i="44" s="1"/>
  <c r="J19" i="44"/>
  <c r="A19" i="44"/>
  <c r="P18" i="44"/>
  <c r="M18" i="44"/>
  <c r="X34" i="44" s="1"/>
  <c r="J18" i="44"/>
  <c r="A18" i="44"/>
  <c r="A17" i="44"/>
  <c r="P14" i="44"/>
  <c r="M14" i="44"/>
  <c r="X32" i="44" s="1"/>
  <c r="J14" i="44"/>
  <c r="A14" i="44"/>
  <c r="P13" i="44"/>
  <c r="M13" i="44"/>
  <c r="X31" i="44" s="1"/>
  <c r="J13" i="44"/>
  <c r="A13" i="44"/>
  <c r="P12" i="44"/>
  <c r="M12" i="44"/>
  <c r="X30" i="44" s="1"/>
  <c r="J12" i="44"/>
  <c r="A12" i="44"/>
  <c r="A11" i="44"/>
  <c r="D3" i="44"/>
  <c r="D2" i="44"/>
  <c r="D1" i="44"/>
  <c r="E922" i="1"/>
  <c r="T938" i="1"/>
  <c r="T932" i="1"/>
  <c r="T939" i="1" l="1"/>
  <c r="V929" i="1" s="1"/>
  <c r="T12" i="50" s="1"/>
  <c r="M30" i="50" s="1"/>
  <c r="T1280" i="1"/>
  <c r="V1277" i="1" s="1"/>
  <c r="E7" i="47"/>
  <c r="E7" i="46"/>
  <c r="X29" i="46"/>
  <c r="X32" i="46"/>
  <c r="X33" i="46"/>
  <c r="X34" i="46"/>
  <c r="T69" i="1"/>
  <c r="T1145" i="1"/>
  <c r="V1135" i="1" s="1"/>
  <c r="X1135" i="1" s="1"/>
  <c r="E7" i="45"/>
  <c r="E7" i="44"/>
  <c r="X929" i="1"/>
  <c r="K6" i="43"/>
  <c r="D6" i="43"/>
  <c r="F4" i="43"/>
  <c r="T112" i="43"/>
  <c r="A112" i="43"/>
  <c r="T111" i="43"/>
  <c r="A111" i="43"/>
  <c r="T110" i="43"/>
  <c r="A110" i="43"/>
  <c r="T109" i="43"/>
  <c r="A109" i="43"/>
  <c r="A108" i="43"/>
  <c r="T107" i="43"/>
  <c r="A107" i="43"/>
  <c r="T106" i="43"/>
  <c r="A106" i="43"/>
  <c r="T105" i="43"/>
  <c r="A105" i="43"/>
  <c r="A104" i="43"/>
  <c r="T97" i="43"/>
  <c r="A97" i="43"/>
  <c r="T96" i="43"/>
  <c r="A96" i="43"/>
  <c r="T95" i="43"/>
  <c r="A95" i="43"/>
  <c r="T94" i="43"/>
  <c r="A94" i="43"/>
  <c r="A93" i="43"/>
  <c r="T92" i="43"/>
  <c r="A92" i="43"/>
  <c r="T91" i="43"/>
  <c r="A91" i="43"/>
  <c r="T90" i="43"/>
  <c r="A90" i="43"/>
  <c r="A89" i="43"/>
  <c r="T82" i="43"/>
  <c r="A82" i="43"/>
  <c r="T81" i="43"/>
  <c r="A81" i="43"/>
  <c r="T80" i="43"/>
  <c r="A80" i="43"/>
  <c r="T79" i="43"/>
  <c r="A79" i="43"/>
  <c r="A78" i="43"/>
  <c r="T77" i="43"/>
  <c r="A77" i="43"/>
  <c r="T76" i="43"/>
  <c r="A76" i="43"/>
  <c r="T75" i="43"/>
  <c r="A75" i="43"/>
  <c r="A74" i="43"/>
  <c r="T67" i="43"/>
  <c r="A67" i="43"/>
  <c r="T66" i="43"/>
  <c r="A66" i="43"/>
  <c r="T65" i="43"/>
  <c r="A65" i="43"/>
  <c r="T64" i="43"/>
  <c r="A64" i="43"/>
  <c r="A63" i="43"/>
  <c r="T62" i="43"/>
  <c r="A62" i="43"/>
  <c r="T61" i="43"/>
  <c r="A61" i="43"/>
  <c r="T60" i="43"/>
  <c r="A60" i="43"/>
  <c r="A59" i="43"/>
  <c r="T52" i="43"/>
  <c r="A52" i="43"/>
  <c r="T51" i="43"/>
  <c r="A51" i="43"/>
  <c r="T50" i="43"/>
  <c r="A50" i="43"/>
  <c r="T49" i="43"/>
  <c r="A49" i="43"/>
  <c r="A48" i="43"/>
  <c r="T47" i="43"/>
  <c r="A47" i="43"/>
  <c r="T46" i="43"/>
  <c r="A46" i="43"/>
  <c r="T45" i="43"/>
  <c r="A45" i="43"/>
  <c r="A44" i="43"/>
  <c r="T37" i="43"/>
  <c r="A37" i="43"/>
  <c r="T36" i="43"/>
  <c r="A36" i="43"/>
  <c r="T35" i="43"/>
  <c r="A35" i="43"/>
  <c r="T34" i="43"/>
  <c r="A34" i="43"/>
  <c r="A33" i="43"/>
  <c r="T32" i="43"/>
  <c r="A32" i="43"/>
  <c r="T31" i="43"/>
  <c r="A31" i="43"/>
  <c r="T30" i="43"/>
  <c r="A30" i="43"/>
  <c r="A29" i="43"/>
  <c r="P21" i="43"/>
  <c r="M21" i="43"/>
  <c r="X37" i="43" s="1"/>
  <c r="J21" i="43"/>
  <c r="A21" i="43"/>
  <c r="P20" i="43"/>
  <c r="M20" i="43"/>
  <c r="X66" i="43" s="1"/>
  <c r="J20" i="43"/>
  <c r="A20" i="43"/>
  <c r="P19" i="43"/>
  <c r="M19" i="43"/>
  <c r="X80" i="43" s="1"/>
  <c r="J19" i="43"/>
  <c r="A19" i="43"/>
  <c r="P18" i="43"/>
  <c r="M18" i="43"/>
  <c r="X94" i="43" s="1"/>
  <c r="J18" i="43"/>
  <c r="A18" i="43"/>
  <c r="A17" i="43"/>
  <c r="P14" i="43"/>
  <c r="M14" i="43"/>
  <c r="X92" i="43" s="1"/>
  <c r="J14" i="43"/>
  <c r="A14" i="43"/>
  <c r="P13" i="43"/>
  <c r="M13" i="43"/>
  <c r="X106" i="43" s="1"/>
  <c r="J13" i="43"/>
  <c r="A13" i="43"/>
  <c r="P12" i="43"/>
  <c r="M12" i="43"/>
  <c r="X60" i="43" s="1"/>
  <c r="J12" i="43"/>
  <c r="A12" i="43"/>
  <c r="A11" i="43"/>
  <c r="D5" i="43"/>
  <c r="D3" i="43"/>
  <c r="D2" i="43"/>
  <c r="D1" i="43"/>
  <c r="T1641" i="1"/>
  <c r="T1635" i="1"/>
  <c r="T1118" i="1"/>
  <c r="T1112" i="1"/>
  <c r="K6" i="42"/>
  <c r="T37" i="42"/>
  <c r="A37" i="42"/>
  <c r="T36" i="42"/>
  <c r="A36" i="42"/>
  <c r="T35" i="42"/>
  <c r="A35" i="42"/>
  <c r="T34" i="42"/>
  <c r="A34" i="42"/>
  <c r="A33" i="42"/>
  <c r="T32" i="42"/>
  <c r="A32" i="42"/>
  <c r="T31" i="42"/>
  <c r="A31" i="42"/>
  <c r="T30" i="42"/>
  <c r="A30" i="42"/>
  <c r="A29" i="42"/>
  <c r="P21" i="42"/>
  <c r="M21" i="42"/>
  <c r="X37" i="42" s="1"/>
  <c r="J21" i="42"/>
  <c r="A21" i="42"/>
  <c r="P20" i="42"/>
  <c r="M20" i="42"/>
  <c r="X36" i="42" s="1"/>
  <c r="J20" i="42"/>
  <c r="A20" i="42"/>
  <c r="P19" i="42"/>
  <c r="M19" i="42"/>
  <c r="X35" i="42" s="1"/>
  <c r="J19" i="42"/>
  <c r="A19" i="42"/>
  <c r="P18" i="42"/>
  <c r="M18" i="42"/>
  <c r="X34" i="42" s="1"/>
  <c r="J18" i="42"/>
  <c r="A18" i="42"/>
  <c r="A17" i="42"/>
  <c r="P14" i="42"/>
  <c r="M14" i="42"/>
  <c r="X32" i="42" s="1"/>
  <c r="J14" i="42"/>
  <c r="A14" i="42"/>
  <c r="P13" i="42"/>
  <c r="M13" i="42"/>
  <c r="X31" i="42" s="1"/>
  <c r="J13" i="42"/>
  <c r="A13" i="42"/>
  <c r="P12" i="42"/>
  <c r="M12" i="42"/>
  <c r="X30" i="42" s="1"/>
  <c r="J12" i="42"/>
  <c r="A12" i="42"/>
  <c r="A11" i="42"/>
  <c r="D6" i="42"/>
  <c r="D5" i="42"/>
  <c r="F4" i="42"/>
  <c r="D3" i="42"/>
  <c r="D2" i="42"/>
  <c r="D1" i="42"/>
  <c r="V939" i="1" l="1"/>
  <c r="V935" i="1"/>
  <c r="T19" i="50" s="1"/>
  <c r="V19" i="50" s="1"/>
  <c r="V936" i="1"/>
  <c r="T20" i="50" s="1"/>
  <c r="V20" i="50" s="1"/>
  <c r="V937" i="1"/>
  <c r="T21" i="44" s="1"/>
  <c r="V21" i="44" s="1"/>
  <c r="V930" i="1"/>
  <c r="T13" i="50" s="1"/>
  <c r="V13" i="50" s="1"/>
  <c r="V934" i="1"/>
  <c r="T18" i="50" s="1"/>
  <c r="V18" i="50" s="1"/>
  <c r="V931" i="1"/>
  <c r="T14" i="50" s="1"/>
  <c r="T12" i="44"/>
  <c r="M30" i="44" s="1"/>
  <c r="P30" i="44" s="1"/>
  <c r="V12" i="50"/>
  <c r="V1272" i="1"/>
  <c r="T14" i="60" s="1"/>
  <c r="V1276" i="1"/>
  <c r="X1276" i="1" s="1"/>
  <c r="V1280" i="1"/>
  <c r="V1278" i="1"/>
  <c r="T21" i="60" s="1"/>
  <c r="V1271" i="1"/>
  <c r="X1271" i="1" s="1"/>
  <c r="V1275" i="1"/>
  <c r="V1270" i="1"/>
  <c r="V66" i="1"/>
  <c r="V67" i="1"/>
  <c r="X67" i="1" s="1"/>
  <c r="V62" i="1"/>
  <c r="V61" i="1"/>
  <c r="V69" i="1"/>
  <c r="V65" i="1"/>
  <c r="X65" i="1" s="1"/>
  <c r="T20" i="55"/>
  <c r="T20" i="47"/>
  <c r="M37" i="47" s="1"/>
  <c r="P37" i="47" s="1"/>
  <c r="V63" i="1"/>
  <c r="P30" i="50"/>
  <c r="M36" i="50"/>
  <c r="P36" i="50" s="1"/>
  <c r="V68" i="1"/>
  <c r="X1277" i="1"/>
  <c r="V1143" i="1"/>
  <c r="X1143" i="1" s="1"/>
  <c r="V1140" i="1"/>
  <c r="X1140" i="1" s="1"/>
  <c r="V1141" i="1"/>
  <c r="X1141" i="1" s="1"/>
  <c r="V1142" i="1"/>
  <c r="X1142" i="1" s="1"/>
  <c r="V1137" i="1"/>
  <c r="X1137" i="1" s="1"/>
  <c r="V1136" i="1"/>
  <c r="X1136" i="1" s="1"/>
  <c r="V1145" i="1"/>
  <c r="X935" i="1"/>
  <c r="X81" i="43"/>
  <c r="X49" i="43"/>
  <c r="X75" i="43"/>
  <c r="X30" i="43"/>
  <c r="X109" i="43"/>
  <c r="X107" i="43"/>
  <c r="X36" i="43"/>
  <c r="X62" i="43"/>
  <c r="X64" i="43"/>
  <c r="X90" i="43"/>
  <c r="X96" i="43"/>
  <c r="X47" i="43"/>
  <c r="E7" i="43"/>
  <c r="X31" i="43"/>
  <c r="X65" i="43"/>
  <c r="X82" i="43"/>
  <c r="X67" i="43"/>
  <c r="X97" i="43"/>
  <c r="X52" i="43"/>
  <c r="X76" i="43"/>
  <c r="X61" i="43"/>
  <c r="X91" i="43"/>
  <c r="X110" i="43"/>
  <c r="X50" i="43"/>
  <c r="X95" i="43"/>
  <c r="X35" i="43"/>
  <c r="X46" i="43"/>
  <c r="X112" i="43"/>
  <c r="X45" i="43"/>
  <c r="X51" i="43"/>
  <c r="X77" i="43"/>
  <c r="X79" i="43"/>
  <c r="X105" i="43"/>
  <c r="X111" i="43"/>
  <c r="X32" i="43"/>
  <c r="X34" i="43"/>
  <c r="T1642" i="1"/>
  <c r="V1638" i="1" s="1"/>
  <c r="X1638" i="1" s="1"/>
  <c r="T1119" i="1"/>
  <c r="V1119" i="1" s="1"/>
  <c r="F4" i="41"/>
  <c r="D5" i="41"/>
  <c r="Q6" i="41"/>
  <c r="K6" i="41"/>
  <c r="D6" i="41"/>
  <c r="E361" i="1"/>
  <c r="T377" i="1"/>
  <c r="T371" i="1"/>
  <c r="T38" i="41"/>
  <c r="A38" i="41"/>
  <c r="T37" i="41"/>
  <c r="A37" i="41"/>
  <c r="T36" i="41"/>
  <c r="A36" i="41"/>
  <c r="A35" i="41"/>
  <c r="A34" i="41"/>
  <c r="T33" i="41"/>
  <c r="A33" i="41"/>
  <c r="T32" i="41"/>
  <c r="A32" i="41"/>
  <c r="T31" i="41"/>
  <c r="A31" i="41"/>
  <c r="A30" i="41"/>
  <c r="P21" i="41"/>
  <c r="M21" i="41"/>
  <c r="X38" i="41" s="1"/>
  <c r="J21" i="41"/>
  <c r="A21" i="41"/>
  <c r="P20" i="41"/>
  <c r="M20" i="41"/>
  <c r="X37" i="41" s="1"/>
  <c r="J20" i="41"/>
  <c r="A20" i="41"/>
  <c r="P19" i="41"/>
  <c r="M19" i="41"/>
  <c r="X36" i="41" s="1"/>
  <c r="J19" i="41"/>
  <c r="A19" i="41"/>
  <c r="M18" i="41"/>
  <c r="X35" i="41" s="1"/>
  <c r="A18" i="41"/>
  <c r="A17" i="41"/>
  <c r="P14" i="41"/>
  <c r="M14" i="41"/>
  <c r="X33" i="41" s="1"/>
  <c r="J14" i="41"/>
  <c r="A14" i="41"/>
  <c r="P13" i="41"/>
  <c r="M13" i="41"/>
  <c r="X32" i="41" s="1"/>
  <c r="J13" i="41"/>
  <c r="A13" i="41"/>
  <c r="P12" i="41"/>
  <c r="M12" i="41"/>
  <c r="X31" i="41" s="1"/>
  <c r="J12" i="41"/>
  <c r="A12" i="41"/>
  <c r="A11" i="41"/>
  <c r="D3" i="41"/>
  <c r="D2" i="41"/>
  <c r="D1" i="41"/>
  <c r="X936" i="1" l="1"/>
  <c r="T20" i="44"/>
  <c r="T19" i="44"/>
  <c r="V19" i="44" s="1"/>
  <c r="X937" i="1"/>
  <c r="T21" i="50"/>
  <c r="V21" i="50" s="1"/>
  <c r="V22" i="50" s="1"/>
  <c r="V938" i="1"/>
  <c r="X934" i="1"/>
  <c r="X930" i="1"/>
  <c r="M34" i="50"/>
  <c r="P34" i="50" s="1"/>
  <c r="V932" i="1"/>
  <c r="X931" i="1"/>
  <c r="T14" i="44"/>
  <c r="M32" i="44" s="1"/>
  <c r="P32" i="44" s="1"/>
  <c r="T18" i="44"/>
  <c r="M34" i="44" s="1"/>
  <c r="P34" i="44" s="1"/>
  <c r="M31" i="50"/>
  <c r="P31" i="50" s="1"/>
  <c r="T13" i="44"/>
  <c r="V13" i="44" s="1"/>
  <c r="X1272" i="1"/>
  <c r="T19" i="55"/>
  <c r="M36" i="55" s="1"/>
  <c r="P36" i="55" s="1"/>
  <c r="T13" i="60"/>
  <c r="M32" i="60" s="1"/>
  <c r="P32" i="60" s="1"/>
  <c r="V12" i="44"/>
  <c r="T13" i="55"/>
  <c r="M32" i="55" s="1"/>
  <c r="P32" i="55" s="1"/>
  <c r="T14" i="47"/>
  <c r="M33" i="47" s="1"/>
  <c r="P33" i="47" s="1"/>
  <c r="T14" i="55"/>
  <c r="M33" i="55" s="1"/>
  <c r="P33" i="55" s="1"/>
  <c r="T19" i="47"/>
  <c r="M36" i="47" s="1"/>
  <c r="P36" i="47" s="1"/>
  <c r="T19" i="60"/>
  <c r="V19" i="60" s="1"/>
  <c r="X1138" i="1"/>
  <c r="T21" i="47"/>
  <c r="M38" i="47" s="1"/>
  <c r="P38" i="47" s="1"/>
  <c r="T21" i="55"/>
  <c r="V21" i="55" s="1"/>
  <c r="T13" i="47"/>
  <c r="M32" i="47" s="1"/>
  <c r="P32" i="47" s="1"/>
  <c r="X1278" i="1"/>
  <c r="V20" i="47"/>
  <c r="T18" i="55"/>
  <c r="T18" i="47"/>
  <c r="X1275" i="1"/>
  <c r="M32" i="50"/>
  <c r="V14" i="50"/>
  <c r="V15" i="50" s="1"/>
  <c r="T12" i="60"/>
  <c r="T12" i="55"/>
  <c r="T12" i="47"/>
  <c r="X1270" i="1"/>
  <c r="V1273" i="1"/>
  <c r="V1279" i="1"/>
  <c r="M33" i="60"/>
  <c r="P33" i="60" s="1"/>
  <c r="V14" i="60"/>
  <c r="M37" i="55"/>
  <c r="P37" i="55" s="1"/>
  <c r="V20" i="55"/>
  <c r="M38" i="60"/>
  <c r="P38" i="60" s="1"/>
  <c r="V21" i="60"/>
  <c r="V1144" i="1"/>
  <c r="X1144" i="1"/>
  <c r="V1138" i="1"/>
  <c r="V1639" i="1"/>
  <c r="T20" i="43" s="1"/>
  <c r="V20" i="43" s="1"/>
  <c r="V1632" i="1"/>
  <c r="X1632" i="1" s="1"/>
  <c r="V1637" i="1"/>
  <c r="T18" i="43" s="1"/>
  <c r="V18" i="43" s="1"/>
  <c r="M36" i="44"/>
  <c r="P36" i="44" s="1"/>
  <c r="V20" i="44"/>
  <c r="V1633" i="1"/>
  <c r="X1633" i="1" s="1"/>
  <c r="V1110" i="1"/>
  <c r="X1110" i="1" s="1"/>
  <c r="V1640" i="1"/>
  <c r="X1640" i="1" s="1"/>
  <c r="V1634" i="1"/>
  <c r="X1634" i="1" s="1"/>
  <c r="T378" i="1"/>
  <c r="V1111" i="1"/>
  <c r="X1111" i="1" s="1"/>
  <c r="V1642" i="1"/>
  <c r="V1115" i="1"/>
  <c r="V1114" i="1"/>
  <c r="V1117" i="1"/>
  <c r="X1117" i="1" s="1"/>
  <c r="V1116" i="1"/>
  <c r="V1109" i="1"/>
  <c r="X1109" i="1" s="1"/>
  <c r="E7" i="41"/>
  <c r="P33" i="39"/>
  <c r="P31" i="39"/>
  <c r="X1273" i="1" l="1"/>
  <c r="X938" i="1"/>
  <c r="X932" i="1"/>
  <c r="M31" i="44"/>
  <c r="P31" i="44" s="1"/>
  <c r="P29" i="44" s="1"/>
  <c r="V14" i="44"/>
  <c r="V15" i="44" s="1"/>
  <c r="V18" i="44"/>
  <c r="V22" i="44" s="1"/>
  <c r="V19" i="55"/>
  <c r="V13" i="60"/>
  <c r="X1145" i="1"/>
  <c r="M36" i="60"/>
  <c r="P36" i="60" s="1"/>
  <c r="P34" i="60" s="1"/>
  <c r="V13" i="55"/>
  <c r="V14" i="55"/>
  <c r="V14" i="47"/>
  <c r="V19" i="47"/>
  <c r="X1279" i="1"/>
  <c r="V21" i="47"/>
  <c r="V13" i="47"/>
  <c r="M38" i="55"/>
  <c r="P38" i="55" s="1"/>
  <c r="X1637" i="1"/>
  <c r="X1639" i="1"/>
  <c r="V22" i="60"/>
  <c r="V23" i="50"/>
  <c r="M35" i="50" s="1"/>
  <c r="M31" i="47"/>
  <c r="P31" i="47" s="1"/>
  <c r="P30" i="47" s="1"/>
  <c r="V12" i="47"/>
  <c r="P32" i="50"/>
  <c r="P29" i="50" s="1"/>
  <c r="M29" i="50"/>
  <c r="M35" i="55"/>
  <c r="V18" i="55"/>
  <c r="M31" i="55"/>
  <c r="V12" i="55"/>
  <c r="M31" i="60"/>
  <c r="V12" i="60"/>
  <c r="M35" i="47"/>
  <c r="P35" i="47" s="1"/>
  <c r="V18" i="47"/>
  <c r="V1641" i="1"/>
  <c r="X1112" i="1"/>
  <c r="V1635" i="1"/>
  <c r="V1112" i="1"/>
  <c r="V1118" i="1"/>
  <c r="X1280" i="1" l="1"/>
  <c r="X939" i="1"/>
  <c r="M29" i="44"/>
  <c r="V22" i="55"/>
  <c r="V15" i="60"/>
  <c r="V23" i="60" s="1"/>
  <c r="M34" i="60"/>
  <c r="V15" i="55"/>
  <c r="V22" i="47"/>
  <c r="V15" i="47"/>
  <c r="X1641" i="1"/>
  <c r="X1642" i="1" s="1"/>
  <c r="M37" i="50"/>
  <c r="P37" i="50" s="1"/>
  <c r="M30" i="60"/>
  <c r="P31" i="60"/>
  <c r="P30" i="60" s="1"/>
  <c r="P39" i="60" s="1"/>
  <c r="P35" i="55"/>
  <c r="P34" i="55" s="1"/>
  <c r="M34" i="55"/>
  <c r="P31" i="55"/>
  <c r="P30" i="55" s="1"/>
  <c r="M30" i="55"/>
  <c r="V23" i="44"/>
  <c r="M35" i="44" s="1"/>
  <c r="P35" i="50"/>
  <c r="M30" i="47"/>
  <c r="M34" i="47"/>
  <c r="P34" i="47"/>
  <c r="P39" i="47" s="1"/>
  <c r="P30" i="46"/>
  <c r="T37" i="40"/>
  <c r="P20" i="40"/>
  <c r="P18" i="40"/>
  <c r="T35" i="40"/>
  <c r="Q6" i="40"/>
  <c r="K6" i="40"/>
  <c r="D6" i="40"/>
  <c r="D5" i="40"/>
  <c r="F4" i="40"/>
  <c r="T38" i="40"/>
  <c r="A38" i="40"/>
  <c r="A37" i="40"/>
  <c r="T36" i="40"/>
  <c r="A36" i="40"/>
  <c r="A35" i="40"/>
  <c r="A34" i="40"/>
  <c r="T33" i="40"/>
  <c r="A33" i="40"/>
  <c r="T32" i="40"/>
  <c r="A32" i="40"/>
  <c r="T31" i="40"/>
  <c r="A31" i="40"/>
  <c r="A30" i="40"/>
  <c r="P21" i="40"/>
  <c r="M21" i="40"/>
  <c r="X38" i="40" s="1"/>
  <c r="J21" i="40"/>
  <c r="A21" i="40"/>
  <c r="M20" i="40"/>
  <c r="J20" i="40"/>
  <c r="A20" i="40"/>
  <c r="P19" i="40"/>
  <c r="M19" i="40"/>
  <c r="J19" i="40"/>
  <c r="A19" i="40"/>
  <c r="M18" i="40"/>
  <c r="J18" i="40"/>
  <c r="A18" i="40"/>
  <c r="A17" i="40"/>
  <c r="P14" i="40"/>
  <c r="M14" i="40"/>
  <c r="J14" i="40"/>
  <c r="A14" i="40"/>
  <c r="P13" i="40"/>
  <c r="M13" i="40"/>
  <c r="X32" i="40" s="1"/>
  <c r="J13" i="40"/>
  <c r="A13" i="40"/>
  <c r="P12" i="40"/>
  <c r="M12" i="40"/>
  <c r="J12" i="40"/>
  <c r="A12" i="40"/>
  <c r="A11" i="40"/>
  <c r="D3" i="40"/>
  <c r="D2" i="40"/>
  <c r="D1" i="40"/>
  <c r="E1438" i="1"/>
  <c r="T1450" i="1"/>
  <c r="T1454" i="1" s="1"/>
  <c r="T1448" i="1"/>
  <c r="T38" i="39"/>
  <c r="T37" i="39"/>
  <c r="T36" i="39"/>
  <c r="T35" i="39"/>
  <c r="T33" i="39"/>
  <c r="T32" i="39"/>
  <c r="T31" i="39"/>
  <c r="P21" i="39"/>
  <c r="M21" i="39"/>
  <c r="J21" i="39"/>
  <c r="P20" i="39"/>
  <c r="M20" i="39"/>
  <c r="J20" i="39"/>
  <c r="P19" i="39"/>
  <c r="M19" i="39"/>
  <c r="J19" i="39"/>
  <c r="P18" i="39"/>
  <c r="M18" i="39"/>
  <c r="J18" i="39"/>
  <c r="P14" i="39"/>
  <c r="M14" i="39"/>
  <c r="J14" i="39"/>
  <c r="P13" i="39"/>
  <c r="M13" i="39"/>
  <c r="J13" i="39"/>
  <c r="P12" i="39"/>
  <c r="M12" i="39"/>
  <c r="J12" i="39"/>
  <c r="Q6" i="39"/>
  <c r="K6" i="39"/>
  <c r="D6" i="39"/>
  <c r="D5" i="39"/>
  <c r="F4" i="39"/>
  <c r="A38" i="39"/>
  <c r="A37" i="39"/>
  <c r="A36" i="39"/>
  <c r="A35" i="39"/>
  <c r="A34" i="39"/>
  <c r="A33" i="39"/>
  <c r="A32" i="39"/>
  <c r="A31" i="39"/>
  <c r="A30" i="39"/>
  <c r="A21" i="39"/>
  <c r="A20" i="39"/>
  <c r="A19" i="39"/>
  <c r="A18" i="39"/>
  <c r="A17" i="39"/>
  <c r="A14" i="39"/>
  <c r="A13" i="39"/>
  <c r="A12" i="39"/>
  <c r="A11" i="39"/>
  <c r="D3" i="39"/>
  <c r="D2" i="39"/>
  <c r="D1" i="39"/>
  <c r="T1194" i="1"/>
  <c r="T1188" i="1"/>
  <c r="E1178" i="1"/>
  <c r="T37" i="38"/>
  <c r="T36" i="38"/>
  <c r="T35" i="38"/>
  <c r="T34" i="38"/>
  <c r="T32" i="38"/>
  <c r="T31" i="38"/>
  <c r="T30" i="38"/>
  <c r="P21" i="38"/>
  <c r="M21" i="38"/>
  <c r="J21" i="38"/>
  <c r="P20" i="38"/>
  <c r="M20" i="38"/>
  <c r="X36" i="38" s="1"/>
  <c r="J20" i="38"/>
  <c r="P19" i="38"/>
  <c r="M19" i="38"/>
  <c r="J19" i="38"/>
  <c r="P18" i="38"/>
  <c r="M18" i="38"/>
  <c r="J18" i="38"/>
  <c r="P14" i="38"/>
  <c r="M14" i="38"/>
  <c r="X32" i="38" s="1"/>
  <c r="J14" i="38"/>
  <c r="P13" i="38"/>
  <c r="M13" i="38"/>
  <c r="J13" i="38"/>
  <c r="P12" i="38"/>
  <c r="M12" i="38"/>
  <c r="J12" i="38"/>
  <c r="Q6" i="38"/>
  <c r="K6" i="38"/>
  <c r="D6" i="38"/>
  <c r="D5" i="38"/>
  <c r="F4" i="38"/>
  <c r="A37" i="38"/>
  <c r="A36" i="38"/>
  <c r="A35" i="38"/>
  <c r="A34" i="38"/>
  <c r="A33" i="38"/>
  <c r="A32" i="38"/>
  <c r="A31" i="38"/>
  <c r="A30" i="38"/>
  <c r="A29" i="38"/>
  <c r="A21" i="38"/>
  <c r="A20" i="38"/>
  <c r="A19" i="38"/>
  <c r="A18" i="38"/>
  <c r="A17" i="38"/>
  <c r="A14" i="38"/>
  <c r="A13" i="38"/>
  <c r="A12" i="38"/>
  <c r="A11" i="38"/>
  <c r="D3" i="38"/>
  <c r="D2" i="38"/>
  <c r="D1" i="38"/>
  <c r="T913" i="1"/>
  <c r="T907" i="1"/>
  <c r="E897" i="1"/>
  <c r="T38" i="37"/>
  <c r="T37" i="37"/>
  <c r="T36" i="37"/>
  <c r="T35" i="37"/>
  <c r="T33" i="37"/>
  <c r="T32" i="37"/>
  <c r="T31" i="37"/>
  <c r="P21" i="37"/>
  <c r="M21" i="37"/>
  <c r="X38" i="37" s="1"/>
  <c r="J21" i="37"/>
  <c r="P20" i="37"/>
  <c r="M20" i="37"/>
  <c r="J20" i="37"/>
  <c r="P19" i="37"/>
  <c r="M19" i="37"/>
  <c r="J19" i="37"/>
  <c r="P18" i="37"/>
  <c r="M18" i="37"/>
  <c r="X35" i="37" s="1"/>
  <c r="J18" i="37"/>
  <c r="P14" i="37"/>
  <c r="M14" i="37"/>
  <c r="J14" i="37"/>
  <c r="P13" i="37"/>
  <c r="M13" i="37"/>
  <c r="J13" i="37"/>
  <c r="P12" i="37"/>
  <c r="M12" i="37"/>
  <c r="J12" i="37"/>
  <c r="K6" i="37"/>
  <c r="Q6" i="37"/>
  <c r="D6" i="37"/>
  <c r="D5" i="37"/>
  <c r="F4" i="37"/>
  <c r="D3" i="37"/>
  <c r="A38" i="37"/>
  <c r="A37" i="37"/>
  <c r="A36" i="37"/>
  <c r="A35" i="37"/>
  <c r="A34" i="37"/>
  <c r="A33" i="37"/>
  <c r="A32" i="37"/>
  <c r="A31" i="37"/>
  <c r="A30" i="37"/>
  <c r="A21" i="37"/>
  <c r="A20" i="37"/>
  <c r="A19" i="37"/>
  <c r="A18" i="37"/>
  <c r="A17" i="37"/>
  <c r="A14" i="37"/>
  <c r="A13" i="37"/>
  <c r="A12" i="37"/>
  <c r="A11" i="37"/>
  <c r="D2" i="37"/>
  <c r="D1" i="37"/>
  <c r="E334" i="1"/>
  <c r="X409" i="1" s="1"/>
  <c r="X410" i="1" s="1"/>
  <c r="X411" i="1" s="1"/>
  <c r="T350" i="1"/>
  <c r="T344" i="1"/>
  <c r="T188" i="36"/>
  <c r="T187" i="36"/>
  <c r="T186" i="36"/>
  <c r="T185" i="36"/>
  <c r="T183" i="36"/>
  <c r="T182" i="36"/>
  <c r="T181" i="36"/>
  <c r="T173" i="36"/>
  <c r="T172" i="36"/>
  <c r="T171" i="36"/>
  <c r="T170" i="36"/>
  <c r="T168" i="36"/>
  <c r="T167" i="36"/>
  <c r="T166" i="36"/>
  <c r="T158" i="36"/>
  <c r="T157" i="36"/>
  <c r="T156" i="36"/>
  <c r="T155" i="36"/>
  <c r="T153" i="36"/>
  <c r="T152" i="36"/>
  <c r="T151" i="36"/>
  <c r="T143" i="36"/>
  <c r="T142" i="36"/>
  <c r="T141" i="36"/>
  <c r="T140" i="36"/>
  <c r="T138" i="36"/>
  <c r="T137" i="36"/>
  <c r="T136" i="36"/>
  <c r="T128" i="36"/>
  <c r="T127" i="36"/>
  <c r="T126" i="36"/>
  <c r="T125" i="36"/>
  <c r="T123" i="36"/>
  <c r="T122" i="36"/>
  <c r="T121" i="36"/>
  <c r="T113" i="36"/>
  <c r="T112" i="36"/>
  <c r="T111" i="36"/>
  <c r="T110" i="36"/>
  <c r="T108" i="36"/>
  <c r="T107" i="36"/>
  <c r="T106" i="36"/>
  <c r="T98" i="36"/>
  <c r="T97" i="36"/>
  <c r="T96" i="36"/>
  <c r="T95" i="36"/>
  <c r="T93" i="36"/>
  <c r="T92" i="36"/>
  <c r="T91" i="36"/>
  <c r="T83" i="36"/>
  <c r="T82" i="36"/>
  <c r="T81" i="36"/>
  <c r="T80" i="36"/>
  <c r="T78" i="36"/>
  <c r="T77" i="36"/>
  <c r="T76" i="36"/>
  <c r="T68" i="36"/>
  <c r="T67" i="36"/>
  <c r="T66" i="36"/>
  <c r="T65" i="36"/>
  <c r="T63" i="36"/>
  <c r="T62" i="36"/>
  <c r="T61" i="36"/>
  <c r="T53" i="36"/>
  <c r="T52" i="36"/>
  <c r="T51" i="36"/>
  <c r="T50" i="36"/>
  <c r="T48" i="36"/>
  <c r="T47" i="36"/>
  <c r="T46" i="36"/>
  <c r="T38" i="36"/>
  <c r="T37" i="36"/>
  <c r="T36" i="36"/>
  <c r="T35" i="36"/>
  <c r="T33" i="36"/>
  <c r="T32" i="36"/>
  <c r="T31" i="36"/>
  <c r="P21" i="36"/>
  <c r="M21" i="36"/>
  <c r="X173" i="36" s="1"/>
  <c r="J21" i="36"/>
  <c r="P20" i="36"/>
  <c r="M20" i="36"/>
  <c r="X142" i="36" s="1"/>
  <c r="J20" i="36"/>
  <c r="P19" i="36"/>
  <c r="M19" i="36"/>
  <c r="X186" i="36" s="1"/>
  <c r="J19" i="36"/>
  <c r="P18" i="36"/>
  <c r="P14" i="36"/>
  <c r="P13" i="36"/>
  <c r="M18" i="36"/>
  <c r="X50" i="36" s="1"/>
  <c r="J18" i="36"/>
  <c r="M14" i="36"/>
  <c r="X48" i="36" s="1"/>
  <c r="J14" i="36"/>
  <c r="M13" i="36"/>
  <c r="X152" i="36" s="1"/>
  <c r="J13" i="36"/>
  <c r="P12" i="36"/>
  <c r="M12" i="36"/>
  <c r="X76" i="36" s="1"/>
  <c r="J12" i="36"/>
  <c r="Q6" i="36"/>
  <c r="K6" i="36"/>
  <c r="D6" i="36"/>
  <c r="D5" i="36"/>
  <c r="F4" i="36"/>
  <c r="D3" i="36"/>
  <c r="A188" i="36"/>
  <c r="A187" i="36"/>
  <c r="A186" i="36"/>
  <c r="A185" i="36"/>
  <c r="A184" i="36"/>
  <c r="A183" i="36"/>
  <c r="A182" i="36"/>
  <c r="A181" i="36"/>
  <c r="A180" i="36"/>
  <c r="A173" i="36"/>
  <c r="A172" i="36"/>
  <c r="A171" i="36"/>
  <c r="A170" i="36"/>
  <c r="A169" i="36"/>
  <c r="A168" i="36"/>
  <c r="A167" i="36"/>
  <c r="A166" i="36"/>
  <c r="A165" i="36"/>
  <c r="A158" i="36"/>
  <c r="A157" i="36"/>
  <c r="A156" i="36"/>
  <c r="A155" i="36"/>
  <c r="A154" i="36"/>
  <c r="A153" i="36"/>
  <c r="A152" i="36"/>
  <c r="A151" i="36"/>
  <c r="A150" i="36"/>
  <c r="A143" i="36"/>
  <c r="A142" i="36"/>
  <c r="A141" i="36"/>
  <c r="A140" i="36"/>
  <c r="A139" i="36"/>
  <c r="A138" i="36"/>
  <c r="A137" i="36"/>
  <c r="A136" i="36"/>
  <c r="A135" i="36"/>
  <c r="A128" i="36"/>
  <c r="A127" i="36"/>
  <c r="A126" i="36"/>
  <c r="A125" i="36"/>
  <c r="A124" i="36"/>
  <c r="A123" i="36"/>
  <c r="A122" i="36"/>
  <c r="A121" i="36"/>
  <c r="A120" i="36"/>
  <c r="A113" i="36"/>
  <c r="A112" i="36"/>
  <c r="A111" i="36"/>
  <c r="A110" i="36"/>
  <c r="A109" i="36"/>
  <c r="A108" i="36"/>
  <c r="A107" i="36"/>
  <c r="A106" i="36"/>
  <c r="A105" i="36"/>
  <c r="A98" i="36"/>
  <c r="A97" i="36"/>
  <c r="A96" i="36"/>
  <c r="A95" i="36"/>
  <c r="A94" i="36"/>
  <c r="A93" i="36"/>
  <c r="A92" i="36"/>
  <c r="A91" i="36"/>
  <c r="A90" i="36"/>
  <c r="A83" i="36"/>
  <c r="A82" i="36"/>
  <c r="A81" i="36"/>
  <c r="A80" i="36"/>
  <c r="A79" i="36"/>
  <c r="A78" i="36"/>
  <c r="A77" i="36"/>
  <c r="A76" i="36"/>
  <c r="A75" i="36"/>
  <c r="A68" i="36"/>
  <c r="A67" i="36"/>
  <c r="A66" i="36"/>
  <c r="A65" i="36"/>
  <c r="A64" i="36"/>
  <c r="A63" i="36"/>
  <c r="A62" i="36"/>
  <c r="A61" i="36"/>
  <c r="A60" i="36"/>
  <c r="A53" i="36"/>
  <c r="A52" i="36"/>
  <c r="A51" i="36"/>
  <c r="A50" i="36"/>
  <c r="A49" i="36"/>
  <c r="A48" i="36"/>
  <c r="A47" i="36"/>
  <c r="A46" i="36"/>
  <c r="A45" i="36"/>
  <c r="A38" i="36"/>
  <c r="A37" i="36"/>
  <c r="A36" i="36"/>
  <c r="A35" i="36"/>
  <c r="A34" i="36"/>
  <c r="A33" i="36"/>
  <c r="A32" i="36"/>
  <c r="A31" i="36"/>
  <c r="A30" i="36"/>
  <c r="A21" i="36"/>
  <c r="A20" i="36"/>
  <c r="A19" i="36"/>
  <c r="A18" i="36"/>
  <c r="A17" i="36"/>
  <c r="A14" i="36"/>
  <c r="A13" i="36"/>
  <c r="A12" i="36"/>
  <c r="A11" i="36"/>
  <c r="D2" i="36"/>
  <c r="D1" i="36"/>
  <c r="V23" i="55" l="1"/>
  <c r="M39" i="60"/>
  <c r="V23" i="47"/>
  <c r="P33" i="50"/>
  <c r="P38" i="50" s="1"/>
  <c r="X1557" i="1"/>
  <c r="X1558" i="1"/>
  <c r="X1559" i="1"/>
  <c r="X1565" i="1"/>
  <c r="X1563" i="1"/>
  <c r="X1505" i="1"/>
  <c r="X1507" i="1"/>
  <c r="X1506" i="1"/>
  <c r="X1513" i="1"/>
  <c r="X1511" i="1"/>
  <c r="X1215" i="1"/>
  <c r="X1210" i="1"/>
  <c r="X1212" i="1" s="1"/>
  <c r="X1214" i="1"/>
  <c r="X1216" i="1"/>
  <c r="X1217" i="1"/>
  <c r="P39" i="55"/>
  <c r="M37" i="44"/>
  <c r="P37" i="44" s="1"/>
  <c r="M39" i="55"/>
  <c r="M33" i="50"/>
  <c r="M38" i="50" s="1"/>
  <c r="X1481" i="1"/>
  <c r="X1480" i="1"/>
  <c r="X1479" i="1"/>
  <c r="X1487" i="1"/>
  <c r="X1485" i="1"/>
  <c r="M39" i="47"/>
  <c r="P28" i="46"/>
  <c r="P35" i="44"/>
  <c r="T1195" i="1"/>
  <c r="V1192" i="1" s="1"/>
  <c r="T20" i="39" s="1"/>
  <c r="T1455" i="1"/>
  <c r="V1455" i="1" s="1"/>
  <c r="E7" i="37"/>
  <c r="E7" i="40"/>
  <c r="X35" i="40"/>
  <c r="X33" i="40"/>
  <c r="X37" i="40"/>
  <c r="X31" i="40"/>
  <c r="X36" i="40"/>
  <c r="E7" i="39"/>
  <c r="X33" i="39"/>
  <c r="X35" i="39"/>
  <c r="X36" i="39"/>
  <c r="X31" i="39"/>
  <c r="X37" i="39"/>
  <c r="X32" i="39"/>
  <c r="X38" i="39"/>
  <c r="X32" i="36"/>
  <c r="T914" i="1"/>
  <c r="V910" i="1" s="1"/>
  <c r="T19" i="42" s="1"/>
  <c r="V19" i="42" s="1"/>
  <c r="X34" i="38"/>
  <c r="X30" i="38"/>
  <c r="X31" i="38"/>
  <c r="E7" i="38"/>
  <c r="X37" i="38"/>
  <c r="X35" i="38"/>
  <c r="X66" i="36"/>
  <c r="X167" i="36"/>
  <c r="X92" i="36"/>
  <c r="X36" i="37"/>
  <c r="X33" i="37"/>
  <c r="X31" i="37"/>
  <c r="X37" i="37"/>
  <c r="X32" i="37"/>
  <c r="T351" i="1"/>
  <c r="X141" i="36"/>
  <c r="X126" i="36"/>
  <c r="E7" i="36"/>
  <c r="X98" i="36"/>
  <c r="X38" i="36"/>
  <c r="X158" i="36"/>
  <c r="X82" i="36"/>
  <c r="X151" i="36"/>
  <c r="X91" i="36"/>
  <c r="X31" i="36"/>
  <c r="X166" i="36"/>
  <c r="X106" i="36"/>
  <c r="X46" i="36"/>
  <c r="X181" i="36"/>
  <c r="X121" i="36"/>
  <c r="X61" i="36"/>
  <c r="X185" i="36"/>
  <c r="X125" i="36"/>
  <c r="X65" i="36"/>
  <c r="X140" i="36"/>
  <c r="X80" i="36"/>
  <c r="X155" i="36"/>
  <c r="X95" i="36"/>
  <c r="X35" i="36"/>
  <c r="X170" i="36"/>
  <c r="X183" i="36"/>
  <c r="X123" i="36"/>
  <c r="X63" i="36"/>
  <c r="X138" i="36"/>
  <c r="X78" i="36"/>
  <c r="X153" i="36"/>
  <c r="X93" i="36"/>
  <c r="X33" i="36"/>
  <c r="X168" i="36"/>
  <c r="X108" i="36"/>
  <c r="X110" i="36"/>
  <c r="X136" i="36"/>
  <c r="X157" i="36"/>
  <c r="X97" i="36"/>
  <c r="X37" i="36"/>
  <c r="X172" i="36"/>
  <c r="X112" i="36"/>
  <c r="X52" i="36"/>
  <c r="X187" i="36"/>
  <c r="X127" i="36"/>
  <c r="X67" i="36"/>
  <c r="X51" i="36"/>
  <c r="X77" i="36"/>
  <c r="X83" i="36"/>
  <c r="X111" i="36"/>
  <c r="X137" i="36"/>
  <c r="X143" i="36"/>
  <c r="X171" i="36"/>
  <c r="X36" i="36"/>
  <c r="X62" i="36"/>
  <c r="X68" i="36"/>
  <c r="X96" i="36"/>
  <c r="X122" i="36"/>
  <c r="X128" i="36"/>
  <c r="X156" i="36"/>
  <c r="X182" i="36"/>
  <c r="X188" i="36"/>
  <c r="X47" i="36"/>
  <c r="X53" i="36"/>
  <c r="X81" i="36"/>
  <c r="X107" i="36"/>
  <c r="X113" i="36"/>
  <c r="X1566" i="1" l="1"/>
  <c r="X1560" i="1"/>
  <c r="X1514" i="1"/>
  <c r="X1508" i="1"/>
  <c r="X1488" i="1"/>
  <c r="X1218" i="1"/>
  <c r="X1219" i="1" s="1"/>
  <c r="X1482" i="1"/>
  <c r="M33" i="44"/>
  <c r="M38" i="44" s="1"/>
  <c r="V1185" i="1"/>
  <c r="T12" i="39" s="1"/>
  <c r="V12" i="39" s="1"/>
  <c r="V1445" i="1"/>
  <c r="X1445" i="1" s="1"/>
  <c r="P33" i="44"/>
  <c r="P38" i="44" s="1"/>
  <c r="V1446" i="1"/>
  <c r="X1446" i="1" s="1"/>
  <c r="V1452" i="1"/>
  <c r="X1452" i="1" s="1"/>
  <c r="V1190" i="1"/>
  <c r="T18" i="39" s="1"/>
  <c r="V18" i="39" s="1"/>
  <c r="V1450" i="1"/>
  <c r="X1450" i="1" s="1"/>
  <c r="V1451" i="1"/>
  <c r="X1451" i="1" s="1"/>
  <c r="V1187" i="1"/>
  <c r="T14" i="39" s="1"/>
  <c r="V14" i="39" s="1"/>
  <c r="V1193" i="1"/>
  <c r="T21" i="39" s="1"/>
  <c r="V21" i="39" s="1"/>
  <c r="V911" i="1"/>
  <c r="T20" i="42" s="1"/>
  <c r="V20" i="42" s="1"/>
  <c r="V1191" i="1"/>
  <c r="T19" i="39" s="1"/>
  <c r="V19" i="39" s="1"/>
  <c r="V1195" i="1"/>
  <c r="V1186" i="1"/>
  <c r="T13" i="39" s="1"/>
  <c r="V13" i="39" s="1"/>
  <c r="V1453" i="1"/>
  <c r="X1453" i="1" s="1"/>
  <c r="V1447" i="1"/>
  <c r="X1447" i="1" s="1"/>
  <c r="X1192" i="1"/>
  <c r="V905" i="1"/>
  <c r="T13" i="42" s="1"/>
  <c r="V20" i="39"/>
  <c r="X910" i="1"/>
  <c r="T19" i="38"/>
  <c r="V19" i="38" s="1"/>
  <c r="V904" i="1"/>
  <c r="T12" i="42" s="1"/>
  <c r="V909" i="1"/>
  <c r="T18" i="42" s="1"/>
  <c r="V912" i="1"/>
  <c r="V906" i="1"/>
  <c r="T14" i="42" s="1"/>
  <c r="V914" i="1"/>
  <c r="T220" i="1"/>
  <c r="T214" i="1"/>
  <c r="E204" i="1"/>
  <c r="T188" i="35"/>
  <c r="T173" i="35"/>
  <c r="T158" i="35"/>
  <c r="T143" i="35"/>
  <c r="T128" i="35"/>
  <c r="T113" i="35"/>
  <c r="T98" i="35"/>
  <c r="T83" i="35"/>
  <c r="T68" i="35"/>
  <c r="T53" i="35"/>
  <c r="T38" i="35"/>
  <c r="T187" i="35"/>
  <c r="T172" i="35"/>
  <c r="T157" i="35"/>
  <c r="T142" i="35"/>
  <c r="T127" i="35"/>
  <c r="T112" i="35"/>
  <c r="T97" i="35"/>
  <c r="T82" i="35"/>
  <c r="T67" i="35"/>
  <c r="T52" i="35"/>
  <c r="T37" i="35"/>
  <c r="T186" i="35"/>
  <c r="T171" i="35"/>
  <c r="T156" i="35"/>
  <c r="T141" i="35"/>
  <c r="T126" i="35"/>
  <c r="T111" i="35"/>
  <c r="T96" i="35"/>
  <c r="T81" i="35"/>
  <c r="T66" i="35"/>
  <c r="T51" i="35"/>
  <c r="T36" i="35"/>
  <c r="T185" i="35"/>
  <c r="T170" i="35"/>
  <c r="T155" i="35"/>
  <c r="T140" i="35"/>
  <c r="T125" i="35"/>
  <c r="T110" i="35"/>
  <c r="T95" i="35"/>
  <c r="T80" i="35"/>
  <c r="T65" i="35"/>
  <c r="T50" i="35"/>
  <c r="T35" i="35"/>
  <c r="T31" i="35"/>
  <c r="T183" i="35"/>
  <c r="T168" i="35"/>
  <c r="T153" i="35"/>
  <c r="T138" i="35"/>
  <c r="T123" i="35"/>
  <c r="T108" i="35"/>
  <c r="T93" i="35"/>
  <c r="T78" i="35"/>
  <c r="T63" i="35"/>
  <c r="T48" i="35"/>
  <c r="T33" i="35"/>
  <c r="T182" i="35"/>
  <c r="T167" i="35"/>
  <c r="T152" i="35"/>
  <c r="T137" i="35"/>
  <c r="T122" i="35"/>
  <c r="T107" i="35"/>
  <c r="T92" i="35"/>
  <c r="T77" i="35"/>
  <c r="T62" i="35"/>
  <c r="T47" i="35"/>
  <c r="T32" i="35"/>
  <c r="T181" i="35"/>
  <c r="T166" i="35"/>
  <c r="T151" i="35"/>
  <c r="T136" i="35"/>
  <c r="T121" i="35"/>
  <c r="T106" i="35"/>
  <c r="T91" i="35"/>
  <c r="T76" i="35"/>
  <c r="T61" i="35"/>
  <c r="T46" i="35"/>
  <c r="P21" i="35"/>
  <c r="M21" i="35"/>
  <c r="Y158" i="35" s="1"/>
  <c r="J21" i="35"/>
  <c r="P20" i="35"/>
  <c r="M20" i="35"/>
  <c r="Y67" i="35" s="1"/>
  <c r="J20" i="35"/>
  <c r="P19" i="35"/>
  <c r="M19" i="35"/>
  <c r="Y111" i="35" s="1"/>
  <c r="J19" i="35"/>
  <c r="P18" i="35"/>
  <c r="M18" i="35"/>
  <c r="Y110" i="35" s="1"/>
  <c r="J18" i="35"/>
  <c r="P14" i="35"/>
  <c r="M14" i="35"/>
  <c r="Y153" i="35" s="1"/>
  <c r="J14" i="35"/>
  <c r="P13" i="35"/>
  <c r="M13" i="35"/>
  <c r="Y137" i="35" s="1"/>
  <c r="J13" i="35"/>
  <c r="P12" i="35"/>
  <c r="M12" i="35"/>
  <c r="Y136" i="35" s="1"/>
  <c r="J12" i="35"/>
  <c r="Q6" i="35"/>
  <c r="K6" i="35"/>
  <c r="D6" i="35"/>
  <c r="D5" i="35"/>
  <c r="F4" i="35"/>
  <c r="D3" i="35"/>
  <c r="A188" i="35"/>
  <c r="A187" i="35"/>
  <c r="A186" i="35"/>
  <c r="A185" i="35"/>
  <c r="A184" i="35"/>
  <c r="A183" i="35"/>
  <c r="A182" i="35"/>
  <c r="A181" i="35"/>
  <c r="A180" i="35"/>
  <c r="A173" i="35"/>
  <c r="A172" i="35"/>
  <c r="A171" i="35"/>
  <c r="A170" i="35"/>
  <c r="A169" i="35"/>
  <c r="A168" i="35"/>
  <c r="A167" i="35"/>
  <c r="A166" i="35"/>
  <c r="A165" i="35"/>
  <c r="A158" i="35"/>
  <c r="A157" i="35"/>
  <c r="A156" i="35"/>
  <c r="A155" i="35"/>
  <c r="A154" i="35"/>
  <c r="A153" i="35"/>
  <c r="A152" i="35"/>
  <c r="A151" i="35"/>
  <c r="A150" i="35"/>
  <c r="A143" i="35"/>
  <c r="A142" i="35"/>
  <c r="A141" i="35"/>
  <c r="A140" i="35"/>
  <c r="A139" i="35"/>
  <c r="A138" i="35"/>
  <c r="A137" i="35"/>
  <c r="A136" i="35"/>
  <c r="A135" i="35"/>
  <c r="A128" i="35"/>
  <c r="A127" i="35"/>
  <c r="A126" i="35"/>
  <c r="A125" i="35"/>
  <c r="A124" i="35"/>
  <c r="A123" i="35"/>
  <c r="A122" i="35"/>
  <c r="A121" i="35"/>
  <c r="A120" i="35"/>
  <c r="A113" i="35"/>
  <c r="A112" i="35"/>
  <c r="A111" i="35"/>
  <c r="A110" i="35"/>
  <c r="A109" i="35"/>
  <c r="A108" i="35"/>
  <c r="A107" i="35"/>
  <c r="A106" i="35"/>
  <c r="A105" i="35"/>
  <c r="A98" i="35"/>
  <c r="A97" i="35"/>
  <c r="A96" i="35"/>
  <c r="A95" i="35"/>
  <c r="A94" i="35"/>
  <c r="A93" i="35"/>
  <c r="A92" i="35"/>
  <c r="A91" i="35"/>
  <c r="A90" i="35"/>
  <c r="A83" i="35"/>
  <c r="A82" i="35"/>
  <c r="A81" i="35"/>
  <c r="A80" i="35"/>
  <c r="A79" i="35"/>
  <c r="A78" i="35"/>
  <c r="A77" i="35"/>
  <c r="A76" i="35"/>
  <c r="A75" i="35"/>
  <c r="A68" i="35"/>
  <c r="A67" i="35"/>
  <c r="A66" i="35"/>
  <c r="A65" i="35"/>
  <c r="A64" i="35"/>
  <c r="A63" i="35"/>
  <c r="A62" i="35"/>
  <c r="A61" i="35"/>
  <c r="A60" i="35"/>
  <c r="A53" i="35"/>
  <c r="A52" i="35"/>
  <c r="A51" i="35"/>
  <c r="A50" i="35"/>
  <c r="A49" i="35"/>
  <c r="A48" i="35"/>
  <c r="A47" i="35"/>
  <c r="A46" i="35"/>
  <c r="A45" i="35"/>
  <c r="A38" i="35"/>
  <c r="A37" i="35"/>
  <c r="A36" i="35"/>
  <c r="A35" i="35"/>
  <c r="A34" i="35"/>
  <c r="A33" i="35"/>
  <c r="A32" i="35"/>
  <c r="A31" i="35"/>
  <c r="A30" i="35"/>
  <c r="A21" i="35"/>
  <c r="A20" i="35"/>
  <c r="A19" i="35"/>
  <c r="A18" i="35"/>
  <c r="A17" i="35"/>
  <c r="A14" i="35"/>
  <c r="A13" i="35"/>
  <c r="A12" i="35"/>
  <c r="A11" i="35"/>
  <c r="D2" i="35"/>
  <c r="D1" i="35"/>
  <c r="T1764" i="1"/>
  <c r="T1766" i="1" s="1"/>
  <c r="T1760" i="1"/>
  <c r="E1750" i="1"/>
  <c r="T38" i="34"/>
  <c r="T37" i="34"/>
  <c r="T36" i="34"/>
  <c r="T35" i="34"/>
  <c r="T33" i="34"/>
  <c r="T32" i="34"/>
  <c r="T31" i="34"/>
  <c r="P21" i="34"/>
  <c r="M21" i="34"/>
  <c r="J21" i="34"/>
  <c r="P20" i="34"/>
  <c r="M20" i="34"/>
  <c r="J20" i="34"/>
  <c r="P19" i="34"/>
  <c r="M19" i="34"/>
  <c r="J19" i="34"/>
  <c r="P18" i="34"/>
  <c r="M18" i="34"/>
  <c r="J18" i="34"/>
  <c r="P14" i="34"/>
  <c r="M14" i="34"/>
  <c r="J14" i="34"/>
  <c r="P13" i="34"/>
  <c r="M13" i="34"/>
  <c r="J13" i="34"/>
  <c r="P12" i="34"/>
  <c r="M12" i="34"/>
  <c r="J12" i="34"/>
  <c r="Q6" i="34"/>
  <c r="K6" i="34"/>
  <c r="D6" i="34"/>
  <c r="D5" i="34"/>
  <c r="F4" i="34"/>
  <c r="D3" i="34"/>
  <c r="A38" i="34"/>
  <c r="A37" i="34"/>
  <c r="A36" i="34"/>
  <c r="A35" i="34"/>
  <c r="A34" i="34"/>
  <c r="A33" i="34"/>
  <c r="A32" i="34"/>
  <c r="A31" i="34"/>
  <c r="A30" i="34"/>
  <c r="A21" i="34"/>
  <c r="A20" i="34"/>
  <c r="A19" i="34"/>
  <c r="A18" i="34"/>
  <c r="A17" i="34"/>
  <c r="A14" i="34"/>
  <c r="A13" i="34"/>
  <c r="A12" i="34"/>
  <c r="A11" i="34"/>
  <c r="D2" i="34"/>
  <c r="D1" i="34"/>
  <c r="T1064" i="1"/>
  <c r="T1058" i="1"/>
  <c r="E1048" i="1"/>
  <c r="T188" i="33"/>
  <c r="T173" i="33"/>
  <c r="T158" i="33"/>
  <c r="T143" i="33"/>
  <c r="T128" i="33"/>
  <c r="T113" i="33"/>
  <c r="T98" i="33"/>
  <c r="T83" i="33"/>
  <c r="T68" i="33"/>
  <c r="T53" i="33"/>
  <c r="T38" i="33"/>
  <c r="T187" i="33"/>
  <c r="T172" i="33"/>
  <c r="T157" i="33"/>
  <c r="T142" i="33"/>
  <c r="T127" i="33"/>
  <c r="T112" i="33"/>
  <c r="T97" i="33"/>
  <c r="T82" i="33"/>
  <c r="T67" i="33"/>
  <c r="T52" i="33"/>
  <c r="T37" i="33"/>
  <c r="T186" i="33"/>
  <c r="T171" i="33"/>
  <c r="T156" i="33"/>
  <c r="T141" i="33"/>
  <c r="T126" i="33"/>
  <c r="T111" i="33"/>
  <c r="T96" i="33"/>
  <c r="T81" i="33"/>
  <c r="T66" i="33"/>
  <c r="T51" i="33"/>
  <c r="T36" i="33"/>
  <c r="T185" i="33"/>
  <c r="T170" i="33"/>
  <c r="T155" i="33"/>
  <c r="T140" i="33"/>
  <c r="T125" i="33"/>
  <c r="T110" i="33"/>
  <c r="T95" i="33"/>
  <c r="T80" i="33"/>
  <c r="T65" i="33"/>
  <c r="T50" i="33"/>
  <c r="T35" i="33"/>
  <c r="T31" i="33"/>
  <c r="T183" i="33"/>
  <c r="T168" i="33"/>
  <c r="T153" i="33"/>
  <c r="T138" i="33"/>
  <c r="T123" i="33"/>
  <c r="T108" i="33"/>
  <c r="T93" i="33"/>
  <c r="T78" i="33"/>
  <c r="T63" i="33"/>
  <c r="T48" i="33"/>
  <c r="T33" i="33"/>
  <c r="T182" i="33"/>
  <c r="T167" i="33"/>
  <c r="T152" i="33"/>
  <c r="T137" i="33"/>
  <c r="T122" i="33"/>
  <c r="T107" i="33"/>
  <c r="T92" i="33"/>
  <c r="T77" i="33"/>
  <c r="T62" i="33"/>
  <c r="T47" i="33"/>
  <c r="T32" i="33"/>
  <c r="T181" i="33"/>
  <c r="T166" i="33"/>
  <c r="T151" i="33"/>
  <c r="T136" i="33"/>
  <c r="T121" i="33"/>
  <c r="T106" i="33"/>
  <c r="T91" i="33"/>
  <c r="T76" i="33"/>
  <c r="T61" i="33"/>
  <c r="T46" i="33"/>
  <c r="P21" i="33"/>
  <c r="M21" i="33"/>
  <c r="X38" i="33" s="1"/>
  <c r="J21" i="33"/>
  <c r="P20" i="33"/>
  <c r="M20" i="33"/>
  <c r="X97" i="33" s="1"/>
  <c r="J20" i="33"/>
  <c r="P19" i="33"/>
  <c r="M19" i="33"/>
  <c r="X141" i="33" s="1"/>
  <c r="J19" i="33"/>
  <c r="P18" i="33"/>
  <c r="M18" i="33"/>
  <c r="J18" i="33"/>
  <c r="P14" i="33"/>
  <c r="M14" i="33"/>
  <c r="J14" i="33"/>
  <c r="P13" i="33"/>
  <c r="M13" i="33"/>
  <c r="X92" i="33" s="1"/>
  <c r="J13" i="33"/>
  <c r="P12" i="33"/>
  <c r="M12" i="33"/>
  <c r="X91" i="33" s="1"/>
  <c r="J12" i="33"/>
  <c r="Q6" i="33"/>
  <c r="K6" i="33"/>
  <c r="D6" i="33"/>
  <c r="D5" i="33"/>
  <c r="F4" i="33"/>
  <c r="D3" i="33"/>
  <c r="A188" i="33"/>
  <c r="A187" i="33"/>
  <c r="A186" i="33"/>
  <c r="A185" i="33"/>
  <c r="A184" i="33"/>
  <c r="A183" i="33"/>
  <c r="A182" i="33"/>
  <c r="A181" i="33"/>
  <c r="A180" i="33"/>
  <c r="A173" i="33"/>
  <c r="A172" i="33"/>
  <c r="A171" i="33"/>
  <c r="A170" i="33"/>
  <c r="A169" i="33"/>
  <c r="A168" i="33"/>
  <c r="A167" i="33"/>
  <c r="A166" i="33"/>
  <c r="A165" i="33"/>
  <c r="A158" i="33"/>
  <c r="A157" i="33"/>
  <c r="A156" i="33"/>
  <c r="A155" i="33"/>
  <c r="A154" i="33"/>
  <c r="A153" i="33"/>
  <c r="A152" i="33"/>
  <c r="A151" i="33"/>
  <c r="A150" i="33"/>
  <c r="A143" i="33"/>
  <c r="A142" i="33"/>
  <c r="A141" i="33"/>
  <c r="A140" i="33"/>
  <c r="A139" i="33"/>
  <c r="A138" i="33"/>
  <c r="A137" i="33"/>
  <c r="A136" i="33"/>
  <c r="A135" i="33"/>
  <c r="A128" i="33"/>
  <c r="A127" i="33"/>
  <c r="A126" i="33"/>
  <c r="A125" i="33"/>
  <c r="A124" i="33"/>
  <c r="A123" i="33"/>
  <c r="A122" i="33"/>
  <c r="A121" i="33"/>
  <c r="A120" i="33"/>
  <c r="A113" i="33"/>
  <c r="A112" i="33"/>
  <c r="A111" i="33"/>
  <c r="A110" i="33"/>
  <c r="A109" i="33"/>
  <c r="A108" i="33"/>
  <c r="A107" i="33"/>
  <c r="A106" i="33"/>
  <c r="A105" i="33"/>
  <c r="A98" i="33"/>
  <c r="A97" i="33"/>
  <c r="A96" i="33"/>
  <c r="A95" i="33"/>
  <c r="A94" i="33"/>
  <c r="A93" i="33"/>
  <c r="A92" i="33"/>
  <c r="A91" i="33"/>
  <c r="A90" i="33"/>
  <c r="A83" i="33"/>
  <c r="A82" i="33"/>
  <c r="A81" i="33"/>
  <c r="A80" i="33"/>
  <c r="A79" i="33"/>
  <c r="A78" i="33"/>
  <c r="A77" i="33"/>
  <c r="A76" i="33"/>
  <c r="A75" i="33"/>
  <c r="A68" i="33"/>
  <c r="A67" i="33"/>
  <c r="A66" i="33"/>
  <c r="A65" i="33"/>
  <c r="A64" i="33"/>
  <c r="A63" i="33"/>
  <c r="A62" i="33"/>
  <c r="A61" i="33"/>
  <c r="A60" i="33"/>
  <c r="A53" i="33"/>
  <c r="A52" i="33"/>
  <c r="A51" i="33"/>
  <c r="A50" i="33"/>
  <c r="A49" i="33"/>
  <c r="A48" i="33"/>
  <c r="A47" i="33"/>
  <c r="A46" i="33"/>
  <c r="A45" i="33"/>
  <c r="A38" i="33"/>
  <c r="A37" i="33"/>
  <c r="A36" i="33"/>
  <c r="A35" i="33"/>
  <c r="A34" i="33"/>
  <c r="A33" i="33"/>
  <c r="A32" i="33"/>
  <c r="A31" i="33"/>
  <c r="A30" i="33"/>
  <c r="A21" i="33"/>
  <c r="A20" i="33"/>
  <c r="A19" i="33"/>
  <c r="A18" i="33"/>
  <c r="A17" i="33"/>
  <c r="A14" i="33"/>
  <c r="A13" i="33"/>
  <c r="A12" i="33"/>
  <c r="A11" i="33"/>
  <c r="D2" i="33"/>
  <c r="D1" i="33"/>
  <c r="E1074" i="1"/>
  <c r="T1090" i="1"/>
  <c r="T1084" i="1"/>
  <c r="X1185" i="1" l="1"/>
  <c r="X1515" i="1"/>
  <c r="X1190" i="1"/>
  <c r="X1567" i="1"/>
  <c r="X1489" i="1"/>
  <c r="X1193" i="1"/>
  <c r="X1448" i="1"/>
  <c r="T20" i="38"/>
  <c r="V20" i="38" s="1"/>
  <c r="X911" i="1"/>
  <c r="M36" i="42"/>
  <c r="P36" i="42" s="1"/>
  <c r="X1187" i="1"/>
  <c r="X1454" i="1"/>
  <c r="V1454" i="1"/>
  <c r="V1188" i="1"/>
  <c r="X1191" i="1"/>
  <c r="V1194" i="1"/>
  <c r="V1448" i="1"/>
  <c r="X1186" i="1"/>
  <c r="M34" i="42"/>
  <c r="P34" i="42" s="1"/>
  <c r="V18" i="42"/>
  <c r="X1114" i="1"/>
  <c r="X1116" i="1"/>
  <c r="X1115" i="1"/>
  <c r="M30" i="42"/>
  <c r="V12" i="42"/>
  <c r="M32" i="42"/>
  <c r="P32" i="42" s="1"/>
  <c r="V14" i="42"/>
  <c r="V13" i="42"/>
  <c r="M31" i="42"/>
  <c r="P31" i="42" s="1"/>
  <c r="V913" i="1"/>
  <c r="T21" i="42"/>
  <c r="V21" i="42" s="1"/>
  <c r="V907" i="1"/>
  <c r="X905" i="1"/>
  <c r="T13" i="38"/>
  <c r="Y93" i="35"/>
  <c r="V15" i="39"/>
  <c r="V22" i="39"/>
  <c r="T14" i="38"/>
  <c r="X906" i="1"/>
  <c r="T18" i="38"/>
  <c r="X909" i="1"/>
  <c r="T21" i="38"/>
  <c r="V21" i="38" s="1"/>
  <c r="X912" i="1"/>
  <c r="X904" i="1"/>
  <c r="T12" i="38"/>
  <c r="Y38" i="35"/>
  <c r="Y83" i="35"/>
  <c r="T1767" i="1"/>
  <c r="V1762" i="1" s="1"/>
  <c r="Y32" i="35"/>
  <c r="Y66" i="35"/>
  <c r="Y141" i="35"/>
  <c r="Y171" i="35"/>
  <c r="E7" i="35"/>
  <c r="Y51" i="35"/>
  <c r="X32" i="34"/>
  <c r="Y173" i="35"/>
  <c r="T221" i="1"/>
  <c r="T1065" i="1"/>
  <c r="V1062" i="1" s="1"/>
  <c r="T20" i="45" s="1"/>
  <c r="V20" i="45" s="1"/>
  <c r="E7" i="34"/>
  <c r="Y126" i="35"/>
  <c r="Y167" i="35"/>
  <c r="Y33" i="35"/>
  <c r="Y61" i="35"/>
  <c r="Y77" i="35"/>
  <c r="Y143" i="35"/>
  <c r="Y186" i="35"/>
  <c r="X53" i="33"/>
  <c r="Y98" i="35"/>
  <c r="Y142" i="35"/>
  <c r="Y82" i="35"/>
  <c r="Y92" i="35"/>
  <c r="Y152" i="35"/>
  <c r="Y35" i="35"/>
  <c r="Y108" i="35"/>
  <c r="Y155" i="35"/>
  <c r="Y151" i="35"/>
  <c r="Y91" i="35"/>
  <c r="Y31" i="35"/>
  <c r="Y181" i="35"/>
  <c r="Y166" i="35"/>
  <c r="Y106" i="35"/>
  <c r="Y46" i="35"/>
  <c r="Y76" i="35"/>
  <c r="Y185" i="35"/>
  <c r="Y125" i="35"/>
  <c r="Y65" i="35"/>
  <c r="Y140" i="35"/>
  <c r="Y80" i="35"/>
  <c r="Y50" i="35"/>
  <c r="Y183" i="35"/>
  <c r="Y123" i="35"/>
  <c r="Y63" i="35"/>
  <c r="Y138" i="35"/>
  <c r="Y78" i="35"/>
  <c r="Y157" i="35"/>
  <c r="Y97" i="35"/>
  <c r="Y37" i="35"/>
  <c r="Y172" i="35"/>
  <c r="Y112" i="35"/>
  <c r="Y52" i="35"/>
  <c r="Y187" i="35"/>
  <c r="Y48" i="35"/>
  <c r="Y95" i="35"/>
  <c r="Y121" i="35"/>
  <c r="Y127" i="35"/>
  <c r="Y168" i="35"/>
  <c r="Y170" i="35"/>
  <c r="Y36" i="35"/>
  <c r="Y62" i="35"/>
  <c r="Y68" i="35"/>
  <c r="Y96" i="35"/>
  <c r="Y122" i="35"/>
  <c r="Y128" i="35"/>
  <c r="Y156" i="35"/>
  <c r="Y182" i="35"/>
  <c r="Y188" i="35"/>
  <c r="Y47" i="35"/>
  <c r="Y53" i="35"/>
  <c r="Y81" i="35"/>
  <c r="Y107" i="35"/>
  <c r="Y113" i="35"/>
  <c r="X152" i="33"/>
  <c r="X113" i="33"/>
  <c r="X38" i="34"/>
  <c r="X31" i="34"/>
  <c r="X35" i="34"/>
  <c r="X37" i="34"/>
  <c r="X33" i="34"/>
  <c r="X36" i="34"/>
  <c r="X66" i="33"/>
  <c r="T1091" i="1"/>
  <c r="V1081" i="1" s="1"/>
  <c r="T12" i="33" s="1"/>
  <c r="X81" i="33"/>
  <c r="X98" i="33"/>
  <c r="X186" i="33"/>
  <c r="X158" i="33"/>
  <c r="X47" i="33"/>
  <c r="X32" i="33"/>
  <c r="E7" i="33"/>
  <c r="X107" i="33"/>
  <c r="X168" i="33"/>
  <c r="X108" i="33"/>
  <c r="X183" i="33"/>
  <c r="X123" i="33"/>
  <c r="X138" i="33"/>
  <c r="X78" i="33"/>
  <c r="X48" i="33"/>
  <c r="X153" i="33"/>
  <c r="X93" i="33"/>
  <c r="X33" i="33"/>
  <c r="X170" i="33"/>
  <c r="X110" i="33"/>
  <c r="X185" i="33"/>
  <c r="X125" i="33"/>
  <c r="X140" i="33"/>
  <c r="X80" i="33"/>
  <c r="X50" i="33"/>
  <c r="X155" i="33"/>
  <c r="X95" i="33"/>
  <c r="X35" i="33"/>
  <c r="X142" i="33"/>
  <c r="X157" i="33"/>
  <c r="X172" i="33"/>
  <c r="X112" i="33"/>
  <c r="X52" i="33"/>
  <c r="X187" i="33"/>
  <c r="X127" i="33"/>
  <c r="X67" i="33"/>
  <c r="X82" i="33"/>
  <c r="X136" i="33"/>
  <c r="X151" i="33"/>
  <c r="X166" i="33"/>
  <c r="X106" i="33"/>
  <c r="X46" i="33"/>
  <c r="X76" i="33"/>
  <c r="X181" i="33"/>
  <c r="X121" i="33"/>
  <c r="X61" i="33"/>
  <c r="X31" i="33"/>
  <c r="X37" i="33"/>
  <c r="X63" i="33"/>
  <c r="X65" i="33"/>
  <c r="X51" i="33"/>
  <c r="X77" i="33"/>
  <c r="X83" i="33"/>
  <c r="X111" i="33"/>
  <c r="X137" i="33"/>
  <c r="X143" i="33"/>
  <c r="X171" i="33"/>
  <c r="X36" i="33"/>
  <c r="X62" i="33"/>
  <c r="X68" i="33"/>
  <c r="X96" i="33"/>
  <c r="X122" i="33"/>
  <c r="X128" i="33"/>
  <c r="X156" i="33"/>
  <c r="X182" i="33"/>
  <c r="X188" i="33"/>
  <c r="X167" i="33"/>
  <c r="X173" i="33"/>
  <c r="X126" i="33"/>
  <c r="T188" i="32"/>
  <c r="T173" i="32"/>
  <c r="T158" i="32"/>
  <c r="T143" i="32"/>
  <c r="T128" i="32"/>
  <c r="T113" i="32"/>
  <c r="T98" i="32"/>
  <c r="T83" i="32"/>
  <c r="T68" i="32"/>
  <c r="T53" i="32"/>
  <c r="T38" i="32"/>
  <c r="T187" i="32"/>
  <c r="T172" i="32"/>
  <c r="T157" i="32"/>
  <c r="T142" i="32"/>
  <c r="T127" i="32"/>
  <c r="T112" i="32"/>
  <c r="T97" i="32"/>
  <c r="T82" i="32"/>
  <c r="T67" i="32"/>
  <c r="T52" i="32"/>
  <c r="T37" i="32"/>
  <c r="T186" i="32"/>
  <c r="T171" i="32"/>
  <c r="T156" i="32"/>
  <c r="T141" i="32"/>
  <c r="T126" i="32"/>
  <c r="T111" i="32"/>
  <c r="T96" i="32"/>
  <c r="T81" i="32"/>
  <c r="T66" i="32"/>
  <c r="T51" i="32"/>
  <c r="T36" i="32"/>
  <c r="T185" i="32"/>
  <c r="T170" i="32"/>
  <c r="T155" i="32"/>
  <c r="T140" i="32"/>
  <c r="T125" i="32"/>
  <c r="T110" i="32"/>
  <c r="T95" i="32"/>
  <c r="T80" i="32"/>
  <c r="T65" i="32"/>
  <c r="T50" i="32"/>
  <c r="T35" i="32"/>
  <c r="T183" i="32"/>
  <c r="T168" i="32"/>
  <c r="T153" i="32"/>
  <c r="T138" i="32"/>
  <c r="T123" i="32"/>
  <c r="T108" i="32"/>
  <c r="T93" i="32"/>
  <c r="T78" i="32"/>
  <c r="T63" i="32"/>
  <c r="T48" i="32"/>
  <c r="T33" i="32"/>
  <c r="T182" i="32"/>
  <c r="T167" i="32"/>
  <c r="T152" i="32"/>
  <c r="T137" i="32"/>
  <c r="T122" i="32"/>
  <c r="T107" i="32"/>
  <c r="T92" i="32"/>
  <c r="T77" i="32"/>
  <c r="T62" i="32"/>
  <c r="T47" i="32"/>
  <c r="T32" i="32"/>
  <c r="T181" i="32"/>
  <c r="T166" i="32"/>
  <c r="T151" i="32"/>
  <c r="T136" i="32"/>
  <c r="T121" i="32"/>
  <c r="T106" i="32"/>
  <c r="T91" i="32"/>
  <c r="T76" i="32"/>
  <c r="T61" i="32"/>
  <c r="T46" i="32"/>
  <c r="T31" i="32"/>
  <c r="P21" i="32"/>
  <c r="M21" i="32"/>
  <c r="X83" i="32" s="1"/>
  <c r="J21" i="32"/>
  <c r="P20" i="32"/>
  <c r="M20" i="32"/>
  <c r="X67" i="32" s="1"/>
  <c r="J20" i="32"/>
  <c r="P19" i="32"/>
  <c r="M19" i="32"/>
  <c r="X111" i="32" s="1"/>
  <c r="J19" i="32"/>
  <c r="P18" i="32"/>
  <c r="M18" i="32"/>
  <c r="X170" i="32" s="1"/>
  <c r="J18" i="32"/>
  <c r="P14" i="32"/>
  <c r="M14" i="32"/>
  <c r="X33" i="32" s="1"/>
  <c r="J14" i="32"/>
  <c r="P13" i="32"/>
  <c r="M13" i="32"/>
  <c r="X77" i="32" s="1"/>
  <c r="J13" i="32"/>
  <c r="P12" i="32"/>
  <c r="M12" i="32"/>
  <c r="X181" i="32" s="1"/>
  <c r="J12" i="32"/>
  <c r="E7" i="32"/>
  <c r="D6" i="32"/>
  <c r="Q6" i="32"/>
  <c r="K6" i="32"/>
  <c r="F4" i="32"/>
  <c r="A188" i="32"/>
  <c r="A187" i="32"/>
  <c r="A186" i="32"/>
  <c r="A185" i="32"/>
  <c r="A184" i="32"/>
  <c r="A183" i="32"/>
  <c r="A182" i="32"/>
  <c r="A181" i="32"/>
  <c r="A180" i="32"/>
  <c r="A173" i="32"/>
  <c r="A172" i="32"/>
  <c r="A171" i="32"/>
  <c r="A170" i="32"/>
  <c r="A169" i="32"/>
  <c r="A168" i="32"/>
  <c r="A167" i="32"/>
  <c r="A166" i="32"/>
  <c r="A165" i="32"/>
  <c r="A158" i="32"/>
  <c r="A157" i="32"/>
  <c r="A156" i="32"/>
  <c r="A155" i="32"/>
  <c r="A154" i="32"/>
  <c r="A153" i="32"/>
  <c r="A152" i="32"/>
  <c r="A151" i="32"/>
  <c r="A150" i="32"/>
  <c r="A143" i="32"/>
  <c r="A142" i="32"/>
  <c r="A141" i="32"/>
  <c r="A140" i="32"/>
  <c r="A139" i="32"/>
  <c r="A138" i="32"/>
  <c r="A137" i="32"/>
  <c r="A136" i="32"/>
  <c r="A135" i="32"/>
  <c r="A128" i="32"/>
  <c r="A127" i="32"/>
  <c r="A126" i="32"/>
  <c r="A125" i="32"/>
  <c r="A124" i="32"/>
  <c r="A123" i="32"/>
  <c r="A122" i="32"/>
  <c r="A121" i="32"/>
  <c r="A120" i="32"/>
  <c r="A113" i="32"/>
  <c r="A112" i="32"/>
  <c r="A111" i="32"/>
  <c r="A110" i="32"/>
  <c r="A109" i="32"/>
  <c r="A108" i="32"/>
  <c r="A107" i="32"/>
  <c r="A106" i="32"/>
  <c r="A105" i="32"/>
  <c r="A98" i="32"/>
  <c r="A97" i="32"/>
  <c r="A96" i="32"/>
  <c r="A95" i="32"/>
  <c r="A94" i="32"/>
  <c r="A93" i="32"/>
  <c r="A92" i="32"/>
  <c r="A91" i="32"/>
  <c r="A90" i="32"/>
  <c r="A83" i="32"/>
  <c r="A82" i="32"/>
  <c r="A81" i="32"/>
  <c r="A80" i="32"/>
  <c r="A79" i="32"/>
  <c r="A78" i="32"/>
  <c r="A77" i="32"/>
  <c r="A76" i="32"/>
  <c r="A75" i="32"/>
  <c r="A68" i="32"/>
  <c r="A67" i="32"/>
  <c r="A66" i="32"/>
  <c r="A65" i="32"/>
  <c r="A64" i="32"/>
  <c r="A63" i="32"/>
  <c r="A62" i="32"/>
  <c r="A61" i="32"/>
  <c r="A60" i="32"/>
  <c r="A53" i="32"/>
  <c r="A52" i="32"/>
  <c r="A51" i="32"/>
  <c r="A50" i="32"/>
  <c r="A49" i="32"/>
  <c r="A48" i="32"/>
  <c r="A47" i="32"/>
  <c r="A46" i="32"/>
  <c r="A45" i="32"/>
  <c r="A38" i="32"/>
  <c r="A37" i="32"/>
  <c r="A36" i="32"/>
  <c r="A35" i="32"/>
  <c r="A34" i="32"/>
  <c r="A33" i="32"/>
  <c r="A32" i="32"/>
  <c r="A31" i="32"/>
  <c r="A30" i="32"/>
  <c r="A21" i="32"/>
  <c r="A20" i="32"/>
  <c r="A19" i="32"/>
  <c r="A18" i="32"/>
  <c r="A17" i="32"/>
  <c r="A14" i="32"/>
  <c r="A13" i="32"/>
  <c r="A12" i="32"/>
  <c r="A11" i="32"/>
  <c r="D5" i="32"/>
  <c r="D3" i="32"/>
  <c r="D2" i="32"/>
  <c r="D1" i="32"/>
  <c r="T642" i="1"/>
  <c r="T636" i="1"/>
  <c r="X1194" i="1" l="1"/>
  <c r="X1455" i="1"/>
  <c r="M36" i="38"/>
  <c r="X1188" i="1"/>
  <c r="V15" i="42"/>
  <c r="X1118" i="1"/>
  <c r="X1119" i="1" s="1"/>
  <c r="P30" i="42"/>
  <c r="P29" i="42" s="1"/>
  <c r="M29" i="42"/>
  <c r="V22" i="42"/>
  <c r="X913" i="1"/>
  <c r="V23" i="39"/>
  <c r="M35" i="39" s="1"/>
  <c r="P35" i="39" s="1"/>
  <c r="V12" i="38"/>
  <c r="M30" i="38"/>
  <c r="V13" i="38"/>
  <c r="M31" i="38"/>
  <c r="V18" i="38"/>
  <c r="V22" i="38" s="1"/>
  <c r="M34" i="38"/>
  <c r="V14" i="38"/>
  <c r="M32" i="38"/>
  <c r="P37" i="40"/>
  <c r="X907" i="1"/>
  <c r="V1757" i="1"/>
  <c r="T12" i="35" s="1"/>
  <c r="W12" i="35" s="1"/>
  <c r="V1765" i="1"/>
  <c r="T21" i="35" s="1"/>
  <c r="W21" i="35" s="1"/>
  <c r="V1763" i="1"/>
  <c r="T19" i="35" s="1"/>
  <c r="W19" i="35" s="1"/>
  <c r="V1767" i="1"/>
  <c r="V1091" i="1"/>
  <c r="V1758" i="1"/>
  <c r="T13" i="35" s="1"/>
  <c r="W13" i="35" s="1"/>
  <c r="V1764" i="1"/>
  <c r="T20" i="35" s="1"/>
  <c r="M52" i="35" s="1"/>
  <c r="P52" i="35" s="1"/>
  <c r="V1759" i="1"/>
  <c r="T14" i="35" s="1"/>
  <c r="W14" i="35" s="1"/>
  <c r="V1083" i="1"/>
  <c r="T14" i="33" s="1"/>
  <c r="V14" i="33" s="1"/>
  <c r="V1065" i="1"/>
  <c r="V1055" i="1"/>
  <c r="T20" i="34"/>
  <c r="V20" i="34" s="1"/>
  <c r="X1062" i="1"/>
  <c r="V1087" i="1"/>
  <c r="T19" i="33" s="1"/>
  <c r="V19" i="33" s="1"/>
  <c r="V1056" i="1"/>
  <c r="T13" i="45" s="1"/>
  <c r="V1057" i="1"/>
  <c r="T14" i="45" s="1"/>
  <c r="T18" i="35"/>
  <c r="V1089" i="1"/>
  <c r="T21" i="33" s="1"/>
  <c r="V21" i="33" s="1"/>
  <c r="V1061" i="1"/>
  <c r="T19" i="45" s="1"/>
  <c r="V19" i="45" s="1"/>
  <c r="V1060" i="1"/>
  <c r="T18" i="45" s="1"/>
  <c r="V18" i="45" s="1"/>
  <c r="V1063" i="1"/>
  <c r="T21" i="45" s="1"/>
  <c r="X152" i="32"/>
  <c r="T643" i="1"/>
  <c r="V635" i="1" s="1"/>
  <c r="X142" i="32"/>
  <c r="X187" i="32"/>
  <c r="V1082" i="1"/>
  <c r="X1081" i="1"/>
  <c r="V1088" i="1"/>
  <c r="V1086" i="1"/>
  <c r="X93" i="32"/>
  <c r="V12" i="33"/>
  <c r="X171" i="32"/>
  <c r="X51" i="32"/>
  <c r="X127" i="32"/>
  <c r="X136" i="32"/>
  <c r="X168" i="32"/>
  <c r="X186" i="32"/>
  <c r="X158" i="32"/>
  <c r="X35" i="32"/>
  <c r="X61" i="32"/>
  <c r="X121" i="32"/>
  <c r="X137" i="32"/>
  <c r="X153" i="32"/>
  <c r="X143" i="32"/>
  <c r="X155" i="32"/>
  <c r="X95" i="32"/>
  <c r="X36" i="32"/>
  <c r="X46" i="32"/>
  <c r="X52" i="32"/>
  <c r="X62" i="32"/>
  <c r="X68" i="32"/>
  <c r="X78" i="32"/>
  <c r="X80" i="32"/>
  <c r="X96" i="32"/>
  <c r="X106" i="32"/>
  <c r="X112" i="32"/>
  <c r="X122" i="32"/>
  <c r="X128" i="32"/>
  <c r="X138" i="32"/>
  <c r="X140" i="32"/>
  <c r="X156" i="32"/>
  <c r="X166" i="32"/>
  <c r="X172" i="32"/>
  <c r="X182" i="32"/>
  <c r="X188" i="32"/>
  <c r="X31" i="32"/>
  <c r="X37" i="32"/>
  <c r="X47" i="32"/>
  <c r="X53" i="32"/>
  <c r="X63" i="32"/>
  <c r="X65" i="32"/>
  <c r="X81" i="32"/>
  <c r="X91" i="32"/>
  <c r="X97" i="32"/>
  <c r="X107" i="32"/>
  <c r="X113" i="32"/>
  <c r="X123" i="32"/>
  <c r="X125" i="32"/>
  <c r="X141" i="32"/>
  <c r="X151" i="32"/>
  <c r="X157" i="32"/>
  <c r="X167" i="32"/>
  <c r="X173" i="32"/>
  <c r="X183" i="32"/>
  <c r="X185" i="32"/>
  <c r="X32" i="32"/>
  <c r="X38" i="32"/>
  <c r="X48" i="32"/>
  <c r="X50" i="32"/>
  <c r="X66" i="32"/>
  <c r="X76" i="32"/>
  <c r="X82" i="32"/>
  <c r="X92" i="32"/>
  <c r="X98" i="32"/>
  <c r="X108" i="32"/>
  <c r="X110" i="32"/>
  <c r="X126" i="32"/>
  <c r="J187" i="31"/>
  <c r="J186" i="31"/>
  <c r="J185" i="31"/>
  <c r="J183" i="31"/>
  <c r="J182" i="31"/>
  <c r="J181" i="31"/>
  <c r="J172" i="31"/>
  <c r="J171" i="31"/>
  <c r="J170" i="31"/>
  <c r="J168" i="31"/>
  <c r="J167" i="31"/>
  <c r="J166" i="31"/>
  <c r="J157" i="31"/>
  <c r="J156" i="31"/>
  <c r="J155" i="31"/>
  <c r="J153" i="31"/>
  <c r="J152" i="31"/>
  <c r="J151" i="31"/>
  <c r="J142" i="31"/>
  <c r="J141" i="31"/>
  <c r="J140" i="31"/>
  <c r="J138" i="31"/>
  <c r="J137" i="31"/>
  <c r="J136" i="31"/>
  <c r="J127" i="31"/>
  <c r="J126" i="31"/>
  <c r="J125" i="31"/>
  <c r="J123" i="31"/>
  <c r="J122" i="31"/>
  <c r="J121" i="31"/>
  <c r="J112" i="31"/>
  <c r="J111" i="31"/>
  <c r="J110" i="31"/>
  <c r="J108" i="31"/>
  <c r="J107" i="31"/>
  <c r="J106" i="31"/>
  <c r="J97" i="31"/>
  <c r="J96" i="31"/>
  <c r="J95" i="31"/>
  <c r="J93" i="31"/>
  <c r="J92" i="31"/>
  <c r="J91" i="31"/>
  <c r="J82" i="31"/>
  <c r="J81" i="31"/>
  <c r="J80" i="31"/>
  <c r="J78" i="31"/>
  <c r="J77" i="31"/>
  <c r="J76" i="31"/>
  <c r="J67" i="31"/>
  <c r="J66" i="31"/>
  <c r="J65" i="31"/>
  <c r="J63" i="31"/>
  <c r="J62" i="31"/>
  <c r="J61" i="31"/>
  <c r="J52" i="31"/>
  <c r="J51" i="31"/>
  <c r="J50" i="31"/>
  <c r="J48" i="31"/>
  <c r="J47" i="31"/>
  <c r="J46" i="31"/>
  <c r="T188" i="31"/>
  <c r="T173" i="31"/>
  <c r="T158" i="31"/>
  <c r="T143" i="31"/>
  <c r="T128" i="31"/>
  <c r="T113" i="31"/>
  <c r="T98" i="31"/>
  <c r="T83" i="31"/>
  <c r="T68" i="31"/>
  <c r="T53" i="31"/>
  <c r="T38" i="31"/>
  <c r="T187" i="31"/>
  <c r="T172" i="31"/>
  <c r="T157" i="31"/>
  <c r="T142" i="31"/>
  <c r="T127" i="31"/>
  <c r="T112" i="31"/>
  <c r="T97" i="31"/>
  <c r="T82" i="31"/>
  <c r="T67" i="31"/>
  <c r="T52" i="31"/>
  <c r="T37" i="31"/>
  <c r="T186" i="31"/>
  <c r="T171" i="31"/>
  <c r="T156" i="31"/>
  <c r="T141" i="31"/>
  <c r="T126" i="31"/>
  <c r="T111" i="31"/>
  <c r="T96" i="31"/>
  <c r="T81" i="31"/>
  <c r="T66" i="31"/>
  <c r="T51" i="31"/>
  <c r="T36" i="31"/>
  <c r="T185" i="31"/>
  <c r="T170" i="31"/>
  <c r="T155" i="31"/>
  <c r="T140" i="31"/>
  <c r="T125" i="31"/>
  <c r="T110" i="31"/>
  <c r="T95" i="31"/>
  <c r="T80" i="31"/>
  <c r="T65" i="31"/>
  <c r="T50" i="31"/>
  <c r="T35" i="31"/>
  <c r="T183" i="31"/>
  <c r="T168" i="31"/>
  <c r="T153" i="31"/>
  <c r="T138" i="31"/>
  <c r="T123" i="31"/>
  <c r="T108" i="31"/>
  <c r="T93" i="31"/>
  <c r="T78" i="31"/>
  <c r="T63" i="31"/>
  <c r="T48" i="31"/>
  <c r="T33" i="31"/>
  <c r="T182" i="31"/>
  <c r="T167" i="31"/>
  <c r="T152" i="31"/>
  <c r="T137" i="31"/>
  <c r="T122" i="31"/>
  <c r="T107" i="31"/>
  <c r="T92" i="31"/>
  <c r="T77" i="31"/>
  <c r="T62" i="31"/>
  <c r="T47" i="31"/>
  <c r="T32" i="31"/>
  <c r="T181" i="31"/>
  <c r="T166" i="31"/>
  <c r="T151" i="31"/>
  <c r="T136" i="31"/>
  <c r="T121" i="31"/>
  <c r="T106" i="31"/>
  <c r="T91" i="31"/>
  <c r="T76" i="31"/>
  <c r="T61" i="31"/>
  <c r="T46" i="31"/>
  <c r="T31" i="31"/>
  <c r="J159" i="30"/>
  <c r="P21" i="31"/>
  <c r="M21" i="31"/>
  <c r="X113" i="31" s="1"/>
  <c r="J21" i="31"/>
  <c r="P20" i="31"/>
  <c r="M20" i="31"/>
  <c r="X37" i="31" s="1"/>
  <c r="J20" i="31"/>
  <c r="P19" i="31"/>
  <c r="M19" i="31"/>
  <c r="X141" i="31" s="1"/>
  <c r="J19" i="31"/>
  <c r="P18" i="31"/>
  <c r="M18" i="31"/>
  <c r="X125" i="31" s="1"/>
  <c r="J18" i="31"/>
  <c r="P14" i="31"/>
  <c r="M14" i="31"/>
  <c r="X183" i="31" s="1"/>
  <c r="J14" i="31"/>
  <c r="P13" i="31"/>
  <c r="M13" i="31"/>
  <c r="X107" i="31" s="1"/>
  <c r="J13" i="31"/>
  <c r="P12" i="31"/>
  <c r="M12" i="31"/>
  <c r="X91" i="31" s="1"/>
  <c r="J12" i="31"/>
  <c r="Q6" i="31"/>
  <c r="K6" i="31"/>
  <c r="D6" i="31"/>
  <c r="D5" i="31"/>
  <c r="F4" i="31"/>
  <c r="D3" i="31"/>
  <c r="A188" i="31"/>
  <c r="A187" i="31"/>
  <c r="A186" i="31"/>
  <c r="A185" i="31"/>
  <c r="A184" i="31"/>
  <c r="A183" i="31"/>
  <c r="A182" i="31"/>
  <c r="A181" i="31"/>
  <c r="A180" i="31"/>
  <c r="A173" i="31"/>
  <c r="A172" i="31"/>
  <c r="A171" i="31"/>
  <c r="A170" i="31"/>
  <c r="A169" i="31"/>
  <c r="A168" i="31"/>
  <c r="A167" i="31"/>
  <c r="A166" i="31"/>
  <c r="A165" i="31"/>
  <c r="A158" i="31"/>
  <c r="A157" i="31"/>
  <c r="A156" i="31"/>
  <c r="A155" i="31"/>
  <c r="A154" i="31"/>
  <c r="A153" i="31"/>
  <c r="A152" i="31"/>
  <c r="A151" i="31"/>
  <c r="A150" i="31"/>
  <c r="A143" i="31"/>
  <c r="A142" i="31"/>
  <c r="A141" i="31"/>
  <c r="A140" i="31"/>
  <c r="A139" i="31"/>
  <c r="A138" i="31"/>
  <c r="A137" i="31"/>
  <c r="A136" i="31"/>
  <c r="A135" i="31"/>
  <c r="A128" i="31"/>
  <c r="A127" i="31"/>
  <c r="A126" i="31"/>
  <c r="A125" i="31"/>
  <c r="A124" i="31"/>
  <c r="A123" i="31"/>
  <c r="A122" i="31"/>
  <c r="A121" i="31"/>
  <c r="A120" i="31"/>
  <c r="A113" i="31"/>
  <c r="A112" i="31"/>
  <c r="A111" i="31"/>
  <c r="A110" i="31"/>
  <c r="A109" i="31"/>
  <c r="A108" i="31"/>
  <c r="A107" i="31"/>
  <c r="A106" i="31"/>
  <c r="A105" i="31"/>
  <c r="A98" i="31"/>
  <c r="A97" i="31"/>
  <c r="A96" i="31"/>
  <c r="A95" i="31"/>
  <c r="A94" i="31"/>
  <c r="A93" i="31"/>
  <c r="A92" i="31"/>
  <c r="A91" i="31"/>
  <c r="A90" i="31"/>
  <c r="A83" i="31"/>
  <c r="A82" i="31"/>
  <c r="A81" i="31"/>
  <c r="A80" i="31"/>
  <c r="A79" i="31"/>
  <c r="A78" i="31"/>
  <c r="A77" i="31"/>
  <c r="A76" i="31"/>
  <c r="A75" i="31"/>
  <c r="A68" i="31"/>
  <c r="A67" i="31"/>
  <c r="A66" i="31"/>
  <c r="A65" i="31"/>
  <c r="A64" i="31"/>
  <c r="A63" i="31"/>
  <c r="A62" i="31"/>
  <c r="A61" i="31"/>
  <c r="A60" i="31"/>
  <c r="A53" i="31"/>
  <c r="A52" i="31"/>
  <c r="A51" i="31"/>
  <c r="A50" i="31"/>
  <c r="A49" i="31"/>
  <c r="A48" i="31"/>
  <c r="A47" i="31"/>
  <c r="A46" i="31"/>
  <c r="A45" i="31"/>
  <c r="X38" i="31"/>
  <c r="A38" i="31"/>
  <c r="A37" i="31"/>
  <c r="A36" i="31"/>
  <c r="A35" i="31"/>
  <c r="A34" i="31"/>
  <c r="A33" i="31"/>
  <c r="A32" i="31"/>
  <c r="A31" i="31"/>
  <c r="A30" i="31"/>
  <c r="A21" i="31"/>
  <c r="A20" i="31"/>
  <c r="A19" i="31"/>
  <c r="A18" i="31"/>
  <c r="A17" i="31"/>
  <c r="A14" i="31"/>
  <c r="A13" i="31"/>
  <c r="A12" i="31"/>
  <c r="A11" i="31"/>
  <c r="D2" i="31"/>
  <c r="D1" i="31"/>
  <c r="T164" i="30"/>
  <c r="T151" i="30"/>
  <c r="T138" i="30"/>
  <c r="T125" i="30"/>
  <c r="T112" i="30"/>
  <c r="T99" i="30"/>
  <c r="T86" i="30"/>
  <c r="T73" i="30"/>
  <c r="T60" i="30"/>
  <c r="T47" i="30"/>
  <c r="T34" i="30"/>
  <c r="T163" i="30"/>
  <c r="T150" i="30"/>
  <c r="T137" i="30"/>
  <c r="T124" i="30"/>
  <c r="T111" i="30"/>
  <c r="T98" i="30"/>
  <c r="T85" i="30"/>
  <c r="T72" i="30"/>
  <c r="T59" i="30"/>
  <c r="T46" i="30"/>
  <c r="T33" i="30"/>
  <c r="T162" i="30"/>
  <c r="T149" i="30"/>
  <c r="T136" i="30"/>
  <c r="T123" i="30"/>
  <c r="T110" i="30"/>
  <c r="T97" i="30"/>
  <c r="T84" i="30"/>
  <c r="T71" i="30"/>
  <c r="T58" i="30"/>
  <c r="T45" i="30"/>
  <c r="T32" i="30"/>
  <c r="T160" i="30"/>
  <c r="T147" i="30"/>
  <c r="T134" i="30"/>
  <c r="T121" i="30"/>
  <c r="T108" i="30"/>
  <c r="T95" i="30"/>
  <c r="T82" i="30"/>
  <c r="T69" i="30"/>
  <c r="T56" i="30"/>
  <c r="T43" i="30"/>
  <c r="T30" i="30"/>
  <c r="T159" i="30"/>
  <c r="T146" i="30"/>
  <c r="T133" i="30"/>
  <c r="T120" i="30"/>
  <c r="T107" i="30"/>
  <c r="T94" i="30"/>
  <c r="T81" i="30"/>
  <c r="T68" i="30"/>
  <c r="T55" i="30"/>
  <c r="T42" i="30"/>
  <c r="T29" i="30"/>
  <c r="P19" i="30"/>
  <c r="M19" i="30"/>
  <c r="X151" i="30" s="1"/>
  <c r="J19" i="30"/>
  <c r="P18" i="30"/>
  <c r="M18" i="30"/>
  <c r="X59" i="30" s="1"/>
  <c r="J18" i="30"/>
  <c r="P17" i="30"/>
  <c r="M17" i="30"/>
  <c r="X45" i="30" s="1"/>
  <c r="J17" i="30"/>
  <c r="J13" i="30"/>
  <c r="M13" i="30"/>
  <c r="X134" i="30" s="1"/>
  <c r="P13" i="30"/>
  <c r="P12" i="30"/>
  <c r="M12" i="30"/>
  <c r="X133" i="30" s="1"/>
  <c r="J12" i="30"/>
  <c r="E7" i="30"/>
  <c r="Q6" i="30"/>
  <c r="K6" i="30"/>
  <c r="D6" i="30"/>
  <c r="D5" i="30"/>
  <c r="F4" i="30"/>
  <c r="J164" i="30"/>
  <c r="A164" i="30"/>
  <c r="J163" i="30"/>
  <c r="A163" i="30"/>
  <c r="J162" i="30"/>
  <c r="A162" i="30"/>
  <c r="A161" i="30"/>
  <c r="J160" i="30"/>
  <c r="A160" i="30"/>
  <c r="A159" i="30"/>
  <c r="A158" i="30"/>
  <c r="J151" i="30"/>
  <c r="A151" i="30"/>
  <c r="J150" i="30"/>
  <c r="A150" i="30"/>
  <c r="J149" i="30"/>
  <c r="A149" i="30"/>
  <c r="A148" i="30"/>
  <c r="J147" i="30"/>
  <c r="A147" i="30"/>
  <c r="J146" i="30"/>
  <c r="A146" i="30"/>
  <c r="A145" i="30"/>
  <c r="J138" i="30"/>
  <c r="A138" i="30"/>
  <c r="J137" i="30"/>
  <c r="A137" i="30"/>
  <c r="J136" i="30"/>
  <c r="A136" i="30"/>
  <c r="A135" i="30"/>
  <c r="J134" i="30"/>
  <c r="A134" i="30"/>
  <c r="J133" i="30"/>
  <c r="A133" i="30"/>
  <c r="A132" i="30"/>
  <c r="J125" i="30"/>
  <c r="A125" i="30"/>
  <c r="J124" i="30"/>
  <c r="A124" i="30"/>
  <c r="J123" i="30"/>
  <c r="A123" i="30"/>
  <c r="A122" i="30"/>
  <c r="J121" i="30"/>
  <c r="A121" i="30"/>
  <c r="J120" i="30"/>
  <c r="A120" i="30"/>
  <c r="A119" i="30"/>
  <c r="J112" i="30"/>
  <c r="A112" i="30"/>
  <c r="J111" i="30"/>
  <c r="A111" i="30"/>
  <c r="J110" i="30"/>
  <c r="A110" i="30"/>
  <c r="A109" i="30"/>
  <c r="J108" i="30"/>
  <c r="A108" i="30"/>
  <c r="J107" i="30"/>
  <c r="A107" i="30"/>
  <c r="A106" i="30"/>
  <c r="J99" i="30"/>
  <c r="A99" i="30"/>
  <c r="J98" i="30"/>
  <c r="A98" i="30"/>
  <c r="J97" i="30"/>
  <c r="A97" i="30"/>
  <c r="A96" i="30"/>
  <c r="J95" i="30"/>
  <c r="A95" i="30"/>
  <c r="J94" i="30"/>
  <c r="A94" i="30"/>
  <c r="A93" i="30"/>
  <c r="J86" i="30"/>
  <c r="A86" i="30"/>
  <c r="J85" i="30"/>
  <c r="A85" i="30"/>
  <c r="J84" i="30"/>
  <c r="A84" i="30"/>
  <c r="A83" i="30"/>
  <c r="J82" i="30"/>
  <c r="A82" i="30"/>
  <c r="J81" i="30"/>
  <c r="A81" i="30"/>
  <c r="A80" i="30"/>
  <c r="J73" i="30"/>
  <c r="A73" i="30"/>
  <c r="J72" i="30"/>
  <c r="A72" i="30"/>
  <c r="J71" i="30"/>
  <c r="A71" i="30"/>
  <c r="A70" i="30"/>
  <c r="J69" i="30"/>
  <c r="A69" i="30"/>
  <c r="J68" i="30"/>
  <c r="A68" i="30"/>
  <c r="A67" i="30"/>
  <c r="J60" i="30"/>
  <c r="A60" i="30"/>
  <c r="J59" i="30"/>
  <c r="A59" i="30"/>
  <c r="J58" i="30"/>
  <c r="A58" i="30"/>
  <c r="A57" i="30"/>
  <c r="J56" i="30"/>
  <c r="A56" i="30"/>
  <c r="J55" i="30"/>
  <c r="A55" i="30"/>
  <c r="A54" i="30"/>
  <c r="J47" i="30"/>
  <c r="A47" i="30"/>
  <c r="J46" i="30"/>
  <c r="A46" i="30"/>
  <c r="J45" i="30"/>
  <c r="A45" i="30"/>
  <c r="A44" i="30"/>
  <c r="J43" i="30"/>
  <c r="A43" i="30"/>
  <c r="J42" i="30"/>
  <c r="A42" i="30"/>
  <c r="A41" i="30"/>
  <c r="A34" i="30"/>
  <c r="A33" i="30"/>
  <c r="A32" i="30"/>
  <c r="A31" i="30"/>
  <c r="A30" i="30"/>
  <c r="A29" i="30"/>
  <c r="A28" i="30"/>
  <c r="A19" i="30"/>
  <c r="A18" i="30"/>
  <c r="A17" i="30"/>
  <c r="A16" i="30"/>
  <c r="A13" i="30"/>
  <c r="A12" i="30"/>
  <c r="A11" i="30"/>
  <c r="D3" i="30"/>
  <c r="D2" i="30"/>
  <c r="D1" i="30"/>
  <c r="X1195" i="1" l="1"/>
  <c r="X635" i="1"/>
  <c r="T14" i="53"/>
  <c r="V14" i="53" s="1"/>
  <c r="V21" i="45"/>
  <c r="V22" i="45" s="1"/>
  <c r="M38" i="45"/>
  <c r="P38" i="45" s="1"/>
  <c r="V14" i="45"/>
  <c r="M33" i="45"/>
  <c r="P33" i="45" s="1"/>
  <c r="V13" i="45"/>
  <c r="M32" i="45"/>
  <c r="P32" i="45" s="1"/>
  <c r="T12" i="34"/>
  <c r="V12" i="34" s="1"/>
  <c r="T12" i="45"/>
  <c r="V633" i="1"/>
  <c r="V23" i="42"/>
  <c r="M37" i="42" s="1"/>
  <c r="P37" i="42" s="1"/>
  <c r="X914" i="1"/>
  <c r="M37" i="39"/>
  <c r="P37" i="39" s="1"/>
  <c r="M38" i="39"/>
  <c r="P38" i="39" s="1"/>
  <c r="M36" i="39"/>
  <c r="P36" i="39" s="1"/>
  <c r="M32" i="39"/>
  <c r="P32" i="39" s="1"/>
  <c r="P30" i="39" s="1"/>
  <c r="W20" i="35"/>
  <c r="V15" i="38"/>
  <c r="V23" i="38" s="1"/>
  <c r="X1089" i="1"/>
  <c r="V1766" i="1"/>
  <c r="X1055" i="1"/>
  <c r="V1058" i="1"/>
  <c r="P31" i="38"/>
  <c r="P30" i="38"/>
  <c r="P36" i="38"/>
  <c r="P32" i="38"/>
  <c r="P34" i="38"/>
  <c r="W15" i="35"/>
  <c r="X1083" i="1"/>
  <c r="V1064" i="1"/>
  <c r="V1760" i="1"/>
  <c r="V641" i="1"/>
  <c r="V642" i="1"/>
  <c r="V643" i="1"/>
  <c r="V640" i="1"/>
  <c r="V638" i="1"/>
  <c r="T14" i="32"/>
  <c r="V14" i="32" s="1"/>
  <c r="X1087" i="1"/>
  <c r="V1090" i="1"/>
  <c r="V634" i="1"/>
  <c r="V639" i="1"/>
  <c r="M50" i="35"/>
  <c r="P50" i="35" s="1"/>
  <c r="W18" i="35"/>
  <c r="T18" i="34"/>
  <c r="V18" i="34" s="1"/>
  <c r="X1060" i="1"/>
  <c r="T19" i="34"/>
  <c r="V19" i="34" s="1"/>
  <c r="X1061" i="1"/>
  <c r="T14" i="34"/>
  <c r="V14" i="34" s="1"/>
  <c r="X1057" i="1"/>
  <c r="T21" i="34"/>
  <c r="V21" i="34" s="1"/>
  <c r="X1063" i="1"/>
  <c r="T13" i="34"/>
  <c r="V13" i="34" s="1"/>
  <c r="X1056" i="1"/>
  <c r="X162" i="30"/>
  <c r="X149" i="30"/>
  <c r="X71" i="30"/>
  <c r="X123" i="30"/>
  <c r="T13" i="33"/>
  <c r="V13" i="33" s="1"/>
  <c r="V15" i="33" s="1"/>
  <c r="X1082" i="1"/>
  <c r="T18" i="33"/>
  <c r="V18" i="33" s="1"/>
  <c r="X1086" i="1"/>
  <c r="V1084" i="1"/>
  <c r="T20" i="33"/>
  <c r="V20" i="33" s="1"/>
  <c r="X1088" i="1"/>
  <c r="X99" i="30"/>
  <c r="X107" i="30"/>
  <c r="X95" i="30"/>
  <c r="X47" i="31"/>
  <c r="X152" i="31"/>
  <c r="X167" i="31"/>
  <c r="X170" i="31"/>
  <c r="X65" i="31"/>
  <c r="X123" i="31"/>
  <c r="X32" i="31"/>
  <c r="X168" i="31"/>
  <c r="X63" i="31"/>
  <c r="X32" i="30"/>
  <c r="X47" i="30"/>
  <c r="X97" i="30"/>
  <c r="X125" i="30"/>
  <c r="X186" i="31"/>
  <c r="X164" i="30"/>
  <c r="X33" i="30"/>
  <c r="X73" i="30"/>
  <c r="X81" i="31"/>
  <c r="X158" i="31"/>
  <c r="X53" i="31"/>
  <c r="X173" i="31"/>
  <c r="X142" i="31"/>
  <c r="X97" i="31"/>
  <c r="X157" i="31"/>
  <c r="X185" i="31"/>
  <c r="X31" i="31"/>
  <c r="X151" i="31"/>
  <c r="X136" i="31"/>
  <c r="X33" i="31"/>
  <c r="X35" i="31"/>
  <c r="X51" i="31"/>
  <c r="X61" i="31"/>
  <c r="X67" i="31"/>
  <c r="X77" i="31"/>
  <c r="X83" i="31"/>
  <c r="X93" i="31"/>
  <c r="X95" i="31"/>
  <c r="X111" i="31"/>
  <c r="X121" i="31"/>
  <c r="X127" i="31"/>
  <c r="X137" i="31"/>
  <c r="X143" i="31"/>
  <c r="X153" i="31"/>
  <c r="X155" i="31"/>
  <c r="X171" i="31"/>
  <c r="X181" i="31"/>
  <c r="X187" i="31"/>
  <c r="X36" i="31"/>
  <c r="X46" i="31"/>
  <c r="X52" i="31"/>
  <c r="X62" i="31"/>
  <c r="X68" i="31"/>
  <c r="X78" i="31"/>
  <c r="X80" i="31"/>
  <c r="X96" i="31"/>
  <c r="X106" i="31"/>
  <c r="X112" i="31"/>
  <c r="X122" i="31"/>
  <c r="X128" i="31"/>
  <c r="X138" i="31"/>
  <c r="X140" i="31"/>
  <c r="X156" i="31"/>
  <c r="X166" i="31"/>
  <c r="X172" i="31"/>
  <c r="X182" i="31"/>
  <c r="X188" i="31"/>
  <c r="X48" i="31"/>
  <c r="X50" i="31"/>
  <c r="X66" i="31"/>
  <c r="X76" i="31"/>
  <c r="X82" i="31"/>
  <c r="X92" i="31"/>
  <c r="X98" i="31"/>
  <c r="X108" i="31"/>
  <c r="X110" i="31"/>
  <c r="X126" i="31"/>
  <c r="X108" i="30"/>
  <c r="X147" i="30"/>
  <c r="X160" i="30"/>
  <c r="X69" i="30"/>
  <c r="X82" i="30"/>
  <c r="X30" i="30"/>
  <c r="X43" i="30"/>
  <c r="X56" i="30"/>
  <c r="X121" i="30"/>
  <c r="X42" i="30"/>
  <c r="X159" i="30"/>
  <c r="X150" i="30"/>
  <c r="X124" i="30"/>
  <c r="X98" i="30"/>
  <c r="X72" i="30"/>
  <c r="X46" i="30"/>
  <c r="X85" i="30"/>
  <c r="X146" i="30"/>
  <c r="X120" i="30"/>
  <c r="X29" i="30"/>
  <c r="X55" i="30"/>
  <c r="X68" i="30"/>
  <c r="X111" i="30"/>
  <c r="X137" i="30"/>
  <c r="X163" i="30"/>
  <c r="X81" i="30"/>
  <c r="X94" i="30"/>
  <c r="X34" i="30"/>
  <c r="X58" i="30"/>
  <c r="X60" i="30"/>
  <c r="X84" i="30"/>
  <c r="X86" i="30"/>
  <c r="X110" i="30"/>
  <c r="X112" i="30"/>
  <c r="X136" i="30"/>
  <c r="X138" i="30"/>
  <c r="T44" i="1"/>
  <c r="T39" i="1"/>
  <c r="T323" i="1"/>
  <c r="T317" i="1"/>
  <c r="X639" i="1" l="1"/>
  <c r="T19" i="53"/>
  <c r="V19" i="53" s="1"/>
  <c r="X640" i="1"/>
  <c r="T20" i="53"/>
  <c r="V20" i="53" s="1"/>
  <c r="T12" i="32"/>
  <c r="V12" i="32" s="1"/>
  <c r="T12" i="53"/>
  <c r="V12" i="53" s="1"/>
  <c r="T13" i="32"/>
  <c r="V13" i="32" s="1"/>
  <c r="T13" i="53"/>
  <c r="V13" i="53" s="1"/>
  <c r="X638" i="1"/>
  <c r="T18" i="53"/>
  <c r="V18" i="53" s="1"/>
  <c r="T21" i="32"/>
  <c r="V21" i="32" s="1"/>
  <c r="T21" i="53"/>
  <c r="V21" i="53" s="1"/>
  <c r="V12" i="45"/>
  <c r="V15" i="45" s="1"/>
  <c r="V23" i="45" s="1"/>
  <c r="M31" i="45"/>
  <c r="P31" i="45" s="1"/>
  <c r="P30" i="45" s="1"/>
  <c r="M35" i="42"/>
  <c r="M33" i="42" s="1"/>
  <c r="M38" i="42" s="1"/>
  <c r="M30" i="39"/>
  <c r="W22" i="35"/>
  <c r="W23" i="35" s="1"/>
  <c r="X1058" i="1"/>
  <c r="P34" i="39"/>
  <c r="P39" i="39" s="1"/>
  <c r="M34" i="39"/>
  <c r="X1084" i="1"/>
  <c r="T18" i="32"/>
  <c r="V18" i="32" s="1"/>
  <c r="M35" i="38"/>
  <c r="P35" i="38" s="1"/>
  <c r="M37" i="38"/>
  <c r="P37" i="38" s="1"/>
  <c r="V15" i="34"/>
  <c r="T20" i="32"/>
  <c r="V20" i="32" s="1"/>
  <c r="P29" i="38"/>
  <c r="M29" i="38"/>
  <c r="X641" i="1"/>
  <c r="V636" i="1"/>
  <c r="X1064" i="1"/>
  <c r="T19" i="32"/>
  <c r="V19" i="32" s="1"/>
  <c r="V22" i="34"/>
  <c r="X1090" i="1"/>
  <c r="V22" i="33"/>
  <c r="V23" i="33" s="1"/>
  <c r="T324" i="1"/>
  <c r="T45" i="1"/>
  <c r="E55" i="3"/>
  <c r="D55" i="3"/>
  <c r="C55" i="3"/>
  <c r="B55" i="3"/>
  <c r="E54" i="3"/>
  <c r="D54" i="3"/>
  <c r="C54" i="3"/>
  <c r="B54" i="3"/>
  <c r="E53" i="3"/>
  <c r="D53" i="3"/>
  <c r="F53" i="3" s="1"/>
  <c r="C53" i="3"/>
  <c r="B53" i="3"/>
  <c r="E52" i="3"/>
  <c r="D52" i="3"/>
  <c r="C52" i="3"/>
  <c r="B52" i="3"/>
  <c r="E51" i="3"/>
  <c r="D51" i="3"/>
  <c r="C51" i="3"/>
  <c r="B51" i="3"/>
  <c r="E50" i="3"/>
  <c r="D50" i="3"/>
  <c r="C50" i="3"/>
  <c r="B50" i="3"/>
  <c r="E49" i="3"/>
  <c r="D49" i="3"/>
  <c r="C49" i="3"/>
  <c r="B49" i="3"/>
  <c r="E48" i="3"/>
  <c r="D48" i="3"/>
  <c r="C48" i="3"/>
  <c r="B48" i="3"/>
  <c r="E47" i="3"/>
  <c r="D47" i="3"/>
  <c r="C47" i="3"/>
  <c r="B47" i="3"/>
  <c r="E46" i="3"/>
  <c r="D46" i="3"/>
  <c r="C46" i="3"/>
  <c r="B46" i="3"/>
  <c r="E45" i="3"/>
  <c r="E56" i="3" s="1"/>
  <c r="D45" i="3"/>
  <c r="C45" i="3"/>
  <c r="B45" i="3"/>
  <c r="D56" i="3"/>
  <c r="E26" i="3"/>
  <c r="D26" i="3"/>
  <c r="C26" i="3"/>
  <c r="B26" i="3"/>
  <c r="E304" i="3"/>
  <c r="D304" i="3"/>
  <c r="C304" i="3"/>
  <c r="B304" i="3"/>
  <c r="E303" i="3"/>
  <c r="D303" i="3"/>
  <c r="C303" i="3"/>
  <c r="B303" i="3"/>
  <c r="E302" i="3"/>
  <c r="F302" i="3" s="1"/>
  <c r="D302" i="3"/>
  <c r="C302" i="3"/>
  <c r="B302" i="3"/>
  <c r="E301" i="3"/>
  <c r="D301" i="3"/>
  <c r="C301" i="3"/>
  <c r="B301" i="3"/>
  <c r="E300" i="3"/>
  <c r="D300" i="3"/>
  <c r="C300" i="3"/>
  <c r="B300" i="3"/>
  <c r="E299" i="3"/>
  <c r="D299" i="3"/>
  <c r="C299" i="3"/>
  <c r="B299" i="3"/>
  <c r="E298" i="3"/>
  <c r="D298" i="3"/>
  <c r="C298" i="3"/>
  <c r="B298" i="3"/>
  <c r="E297" i="3"/>
  <c r="F297" i="3" s="1"/>
  <c r="D297" i="3"/>
  <c r="C297" i="3"/>
  <c r="B297" i="3"/>
  <c r="E296" i="3"/>
  <c r="D296" i="3"/>
  <c r="C296" i="3"/>
  <c r="B296" i="3"/>
  <c r="E295" i="3"/>
  <c r="D295" i="3"/>
  <c r="C295" i="3"/>
  <c r="B295" i="3"/>
  <c r="E294" i="3"/>
  <c r="E305" i="3" s="1"/>
  <c r="D294" i="3"/>
  <c r="D305" i="3" s="1"/>
  <c r="C294" i="3"/>
  <c r="B294" i="3"/>
  <c r="F298" i="3"/>
  <c r="E421" i="3"/>
  <c r="D421" i="3"/>
  <c r="C421" i="3"/>
  <c r="B421" i="3"/>
  <c r="E420" i="3"/>
  <c r="D420" i="3"/>
  <c r="C420" i="3"/>
  <c r="B420" i="3"/>
  <c r="E419" i="3"/>
  <c r="D419" i="3"/>
  <c r="C419" i="3"/>
  <c r="B419" i="3"/>
  <c r="E418" i="3"/>
  <c r="D418" i="3"/>
  <c r="C418" i="3"/>
  <c r="B418" i="3"/>
  <c r="E417" i="3"/>
  <c r="D417" i="3"/>
  <c r="C417" i="3"/>
  <c r="B417" i="3"/>
  <c r="E416" i="3"/>
  <c r="D416" i="3"/>
  <c r="F416" i="3" s="1"/>
  <c r="C416" i="3"/>
  <c r="B416" i="3"/>
  <c r="E415" i="3"/>
  <c r="D415" i="3"/>
  <c r="F415" i="3" s="1"/>
  <c r="C415" i="3"/>
  <c r="B415" i="3"/>
  <c r="E414" i="3"/>
  <c r="D414" i="3"/>
  <c r="F414" i="3" s="1"/>
  <c r="C414" i="3"/>
  <c r="B414" i="3"/>
  <c r="E413" i="3"/>
  <c r="D413" i="3"/>
  <c r="C413" i="3"/>
  <c r="B413" i="3"/>
  <c r="E412" i="3"/>
  <c r="D412" i="3"/>
  <c r="C412" i="3"/>
  <c r="B412" i="3"/>
  <c r="E411" i="3"/>
  <c r="D411" i="3"/>
  <c r="F411" i="3" s="1"/>
  <c r="C411" i="3"/>
  <c r="B411" i="3"/>
  <c r="E113" i="3"/>
  <c r="D113" i="3"/>
  <c r="C113" i="3"/>
  <c r="B113" i="3"/>
  <c r="E112" i="3"/>
  <c r="D112" i="3"/>
  <c r="F112" i="3" s="1"/>
  <c r="C112" i="3"/>
  <c r="B112" i="3"/>
  <c r="E111" i="3"/>
  <c r="D111" i="3"/>
  <c r="C111" i="3"/>
  <c r="B111" i="3"/>
  <c r="E110" i="3"/>
  <c r="D110" i="3"/>
  <c r="C110" i="3"/>
  <c r="B110" i="3"/>
  <c r="E109" i="3"/>
  <c r="D109" i="3"/>
  <c r="C109" i="3"/>
  <c r="B109" i="3"/>
  <c r="E108" i="3"/>
  <c r="D108" i="3"/>
  <c r="C108" i="3"/>
  <c r="B108" i="3"/>
  <c r="E107" i="3"/>
  <c r="D107" i="3"/>
  <c r="C107" i="3"/>
  <c r="B107" i="3"/>
  <c r="E106" i="3"/>
  <c r="D106" i="3"/>
  <c r="C106" i="3"/>
  <c r="B106" i="3"/>
  <c r="E105" i="3"/>
  <c r="D105" i="3"/>
  <c r="F105" i="3" s="1"/>
  <c r="C105" i="3"/>
  <c r="B105" i="3"/>
  <c r="E104" i="3"/>
  <c r="D104" i="3"/>
  <c r="F104" i="3" s="1"/>
  <c r="C104" i="3"/>
  <c r="B104" i="3"/>
  <c r="E103" i="3"/>
  <c r="E114" i="3" s="1"/>
  <c r="D103" i="3"/>
  <c r="D114" i="3" s="1"/>
  <c r="C103" i="3"/>
  <c r="B103" i="3"/>
  <c r="E94" i="3"/>
  <c r="D94" i="3"/>
  <c r="C94" i="3"/>
  <c r="B94" i="3"/>
  <c r="E93" i="3"/>
  <c r="D93" i="3"/>
  <c r="C93" i="3"/>
  <c r="B93" i="3"/>
  <c r="E92" i="3"/>
  <c r="D92" i="3"/>
  <c r="C92" i="3"/>
  <c r="B92" i="3"/>
  <c r="E91" i="3"/>
  <c r="D91" i="3"/>
  <c r="C91" i="3"/>
  <c r="B91" i="3"/>
  <c r="E90" i="3"/>
  <c r="D90" i="3"/>
  <c r="C90" i="3"/>
  <c r="B90" i="3"/>
  <c r="E89" i="3"/>
  <c r="D89" i="3"/>
  <c r="C89" i="3"/>
  <c r="B89" i="3"/>
  <c r="E88" i="3"/>
  <c r="D88" i="3"/>
  <c r="C88" i="3"/>
  <c r="B88" i="3"/>
  <c r="E87" i="3"/>
  <c r="D87" i="3"/>
  <c r="C87" i="3"/>
  <c r="B87" i="3"/>
  <c r="E86" i="3"/>
  <c r="D86" i="3"/>
  <c r="C86" i="3"/>
  <c r="B86" i="3"/>
  <c r="E85" i="3"/>
  <c r="D85" i="3"/>
  <c r="C85" i="3"/>
  <c r="B85" i="3"/>
  <c r="E84" i="3"/>
  <c r="D84" i="3"/>
  <c r="C84" i="3"/>
  <c r="B84" i="3"/>
  <c r="B99" i="3"/>
  <c r="C100" i="3"/>
  <c r="B97" i="3"/>
  <c r="T462" i="1"/>
  <c r="T456" i="1"/>
  <c r="E446" i="1"/>
  <c r="T188" i="28"/>
  <c r="T173" i="28"/>
  <c r="T158" i="28"/>
  <c r="T143" i="28"/>
  <c r="T128" i="28"/>
  <c r="T113" i="28"/>
  <c r="T98" i="28"/>
  <c r="T83" i="28"/>
  <c r="T68" i="28"/>
  <c r="T53" i="28"/>
  <c r="T38" i="28"/>
  <c r="T187" i="28"/>
  <c r="T172" i="28"/>
  <c r="T157" i="28"/>
  <c r="T142" i="28"/>
  <c r="T127" i="28"/>
  <c r="T112" i="28"/>
  <c r="T97" i="28"/>
  <c r="T82" i="28"/>
  <c r="T67" i="28"/>
  <c r="T52" i="28"/>
  <c r="T37" i="28"/>
  <c r="T186" i="28"/>
  <c r="T171" i="28"/>
  <c r="T156" i="28"/>
  <c r="T141" i="28"/>
  <c r="T126" i="28"/>
  <c r="T111" i="28"/>
  <c r="T96" i="28"/>
  <c r="T81" i="28"/>
  <c r="T66" i="28"/>
  <c r="T51" i="28"/>
  <c r="T36" i="28"/>
  <c r="T185" i="28"/>
  <c r="T170" i="28"/>
  <c r="T155" i="28"/>
  <c r="T140" i="28"/>
  <c r="T125" i="28"/>
  <c r="T110" i="28"/>
  <c r="T95" i="28"/>
  <c r="T80" i="28"/>
  <c r="T65" i="28"/>
  <c r="T50" i="28"/>
  <c r="T35" i="28"/>
  <c r="T183" i="28"/>
  <c r="T168" i="28"/>
  <c r="T153" i="28"/>
  <c r="T138" i="28"/>
  <c r="T123" i="28"/>
  <c r="T108" i="28"/>
  <c r="T93" i="28"/>
  <c r="T78" i="28"/>
  <c r="T63" i="28"/>
  <c r="T48" i="28"/>
  <c r="T33" i="28"/>
  <c r="T182" i="28"/>
  <c r="T167" i="28"/>
  <c r="T152" i="28"/>
  <c r="T137" i="28"/>
  <c r="T122" i="28"/>
  <c r="T107" i="28"/>
  <c r="T92" i="28"/>
  <c r="T77" i="28"/>
  <c r="T62" i="28"/>
  <c r="T47" i="28"/>
  <c r="T32" i="28"/>
  <c r="T181" i="28"/>
  <c r="T166" i="28"/>
  <c r="T151" i="28"/>
  <c r="T136" i="28"/>
  <c r="T121" i="28"/>
  <c r="T106" i="28"/>
  <c r="T91" i="28"/>
  <c r="T76" i="28"/>
  <c r="T61" i="28"/>
  <c r="T46" i="28"/>
  <c r="T31" i="28"/>
  <c r="P21" i="28"/>
  <c r="M21" i="28"/>
  <c r="X98" i="28" s="1"/>
  <c r="J21" i="28"/>
  <c r="P20" i="28"/>
  <c r="M20" i="28"/>
  <c r="X82" i="28" s="1"/>
  <c r="J20" i="28"/>
  <c r="P19" i="28"/>
  <c r="M19" i="28"/>
  <c r="X51" i="28" s="1"/>
  <c r="J19" i="28"/>
  <c r="P18" i="28"/>
  <c r="M18" i="28"/>
  <c r="X110" i="28" s="1"/>
  <c r="J18" i="28"/>
  <c r="P14" i="28"/>
  <c r="M14" i="28"/>
  <c r="J14" i="28"/>
  <c r="P13" i="28"/>
  <c r="M13" i="28"/>
  <c r="X137" i="28" s="1"/>
  <c r="J13" i="28"/>
  <c r="P12" i="28"/>
  <c r="M12" i="28"/>
  <c r="X121" i="28" s="1"/>
  <c r="J12" i="28"/>
  <c r="Q6" i="28"/>
  <c r="K6" i="28"/>
  <c r="D6" i="28"/>
  <c r="D5" i="28"/>
  <c r="B407" i="3" s="1"/>
  <c r="F4" i="28"/>
  <c r="C408" i="3" s="1"/>
  <c r="D3" i="28"/>
  <c r="D2" i="28"/>
  <c r="D1" i="28"/>
  <c r="B405" i="3" s="1"/>
  <c r="A188" i="28"/>
  <c r="A187" i="28"/>
  <c r="X186" i="28"/>
  <c r="A186" i="28"/>
  <c r="A185" i="28"/>
  <c r="A184" i="28"/>
  <c r="A183" i="28"/>
  <c r="A182" i="28"/>
  <c r="A181" i="28"/>
  <c r="A180" i="28"/>
  <c r="A173" i="28"/>
  <c r="A172" i="28"/>
  <c r="A171" i="28"/>
  <c r="A170" i="28"/>
  <c r="A169" i="28"/>
  <c r="A168" i="28"/>
  <c r="A167" i="28"/>
  <c r="A166" i="28"/>
  <c r="A165" i="28"/>
  <c r="A158" i="28"/>
  <c r="A157" i="28"/>
  <c r="A156" i="28"/>
  <c r="A155" i="28"/>
  <c r="A154" i="28"/>
  <c r="A153" i="28"/>
  <c r="A152" i="28"/>
  <c r="A151" i="28"/>
  <c r="A150" i="28"/>
  <c r="A143" i="28"/>
  <c r="A142" i="28"/>
  <c r="A141" i="28"/>
  <c r="A140" i="28"/>
  <c r="A139" i="28"/>
  <c r="A138" i="28"/>
  <c r="A137" i="28"/>
  <c r="A136" i="28"/>
  <c r="A135" i="28"/>
  <c r="A128" i="28"/>
  <c r="A127" i="28"/>
  <c r="A126" i="28"/>
  <c r="A125" i="28"/>
  <c r="A124" i="28"/>
  <c r="A123" i="28"/>
  <c r="A122" i="28"/>
  <c r="A121" i="28"/>
  <c r="A120" i="28"/>
  <c r="A113" i="28"/>
  <c r="A112" i="28"/>
  <c r="A111" i="28"/>
  <c r="A110" i="28"/>
  <c r="A109" i="28"/>
  <c r="A108" i="28"/>
  <c r="A107" i="28"/>
  <c r="A106" i="28"/>
  <c r="A105" i="28"/>
  <c r="A98" i="28"/>
  <c r="A97" i="28"/>
  <c r="A96" i="28"/>
  <c r="A95" i="28"/>
  <c r="A94" i="28"/>
  <c r="A93" i="28"/>
  <c r="A92" i="28"/>
  <c r="A91" i="28"/>
  <c r="A90" i="28"/>
  <c r="A83" i="28"/>
  <c r="A82" i="28"/>
  <c r="A81" i="28"/>
  <c r="A80" i="28"/>
  <c r="A79" i="28"/>
  <c r="A78" i="28"/>
  <c r="A77" i="28"/>
  <c r="A76" i="28"/>
  <c r="A75" i="28"/>
  <c r="A68" i="28"/>
  <c r="A67" i="28"/>
  <c r="A66" i="28"/>
  <c r="A65" i="28"/>
  <c r="A64" i="28"/>
  <c r="A63" i="28"/>
  <c r="A62" i="28"/>
  <c r="A61" i="28"/>
  <c r="A60" i="28"/>
  <c r="A53" i="28"/>
  <c r="A52" i="28"/>
  <c r="A51" i="28"/>
  <c r="A50" i="28"/>
  <c r="A49" i="28"/>
  <c r="A48" i="28"/>
  <c r="A47" i="28"/>
  <c r="A46" i="28"/>
  <c r="A45" i="28"/>
  <c r="A38" i="28"/>
  <c r="A37" i="28"/>
  <c r="A36" i="28"/>
  <c r="A35" i="28"/>
  <c r="A34" i="28"/>
  <c r="A33" i="28"/>
  <c r="A32" i="28"/>
  <c r="A31" i="28"/>
  <c r="A30" i="28"/>
  <c r="A21" i="28"/>
  <c r="A20" i="28"/>
  <c r="A19" i="28"/>
  <c r="A18" i="28"/>
  <c r="A17" i="28"/>
  <c r="A14" i="28"/>
  <c r="A13" i="28"/>
  <c r="A12" i="28"/>
  <c r="A11" i="28"/>
  <c r="T1616" i="1"/>
  <c r="T1610" i="1"/>
  <c r="E1600" i="1"/>
  <c r="T188" i="27"/>
  <c r="T173" i="27"/>
  <c r="T158" i="27"/>
  <c r="T143" i="27"/>
  <c r="T128" i="27"/>
  <c r="T113" i="27"/>
  <c r="T98" i="27"/>
  <c r="T83" i="27"/>
  <c r="T68" i="27"/>
  <c r="T53" i="27"/>
  <c r="T38" i="27"/>
  <c r="T187" i="27"/>
  <c r="T172" i="27"/>
  <c r="T157" i="27"/>
  <c r="T142" i="27"/>
  <c r="T127" i="27"/>
  <c r="T112" i="27"/>
  <c r="T97" i="27"/>
  <c r="T82" i="27"/>
  <c r="T67" i="27"/>
  <c r="T52" i="27"/>
  <c r="T37" i="27"/>
  <c r="T186" i="27"/>
  <c r="T171" i="27"/>
  <c r="T156" i="27"/>
  <c r="T141" i="27"/>
  <c r="T126" i="27"/>
  <c r="T111" i="27"/>
  <c r="T96" i="27"/>
  <c r="T81" i="27"/>
  <c r="T66" i="27"/>
  <c r="T51" i="27"/>
  <c r="T36" i="27"/>
  <c r="T185" i="27"/>
  <c r="T170" i="27"/>
  <c r="T155" i="27"/>
  <c r="T140" i="27"/>
  <c r="T125" i="27"/>
  <c r="T110" i="27"/>
  <c r="T95" i="27"/>
  <c r="T80" i="27"/>
  <c r="T65" i="27"/>
  <c r="T50" i="27"/>
  <c r="T35" i="27"/>
  <c r="T183" i="27"/>
  <c r="T168" i="27"/>
  <c r="T153" i="27"/>
  <c r="T138" i="27"/>
  <c r="T123" i="27"/>
  <c r="T108" i="27"/>
  <c r="T93" i="27"/>
  <c r="T78" i="27"/>
  <c r="T63" i="27"/>
  <c r="T48" i="27"/>
  <c r="T33" i="27"/>
  <c r="T182" i="27"/>
  <c r="T167" i="27"/>
  <c r="T152" i="27"/>
  <c r="T137" i="27"/>
  <c r="T122" i="27"/>
  <c r="T107" i="27"/>
  <c r="T92" i="27"/>
  <c r="T77" i="27"/>
  <c r="T62" i="27"/>
  <c r="T47" i="27"/>
  <c r="T32" i="27"/>
  <c r="T181" i="27"/>
  <c r="T166" i="27"/>
  <c r="T151" i="27"/>
  <c r="T136" i="27"/>
  <c r="T121" i="27"/>
  <c r="T106" i="27"/>
  <c r="T91" i="27"/>
  <c r="T76" i="27"/>
  <c r="T61" i="27"/>
  <c r="T46" i="27"/>
  <c r="T31" i="27"/>
  <c r="P21" i="27"/>
  <c r="M21" i="27"/>
  <c r="X38" i="27" s="1"/>
  <c r="J21" i="27"/>
  <c r="P20" i="27"/>
  <c r="M20" i="27"/>
  <c r="X82" i="27" s="1"/>
  <c r="J20" i="27"/>
  <c r="P19" i="27"/>
  <c r="M19" i="27"/>
  <c r="X186" i="27" s="1"/>
  <c r="J19" i="27"/>
  <c r="P18" i="27"/>
  <c r="M18" i="27"/>
  <c r="X35" i="27" s="1"/>
  <c r="J18" i="27"/>
  <c r="P14" i="27"/>
  <c r="M14" i="27"/>
  <c r="X78" i="27" s="1"/>
  <c r="J14" i="27"/>
  <c r="P13" i="27"/>
  <c r="M13" i="27"/>
  <c r="X152" i="27" s="1"/>
  <c r="J13" i="27"/>
  <c r="P12" i="27"/>
  <c r="M12" i="27"/>
  <c r="J12" i="27"/>
  <c r="Q6" i="27"/>
  <c r="K6" i="27"/>
  <c r="D6" i="27"/>
  <c r="D5" i="27"/>
  <c r="B290" i="3" s="1"/>
  <c r="F4" i="27"/>
  <c r="C291" i="3" s="1"/>
  <c r="D3" i="27"/>
  <c r="D2" i="27"/>
  <c r="D1" i="27"/>
  <c r="B288" i="3" s="1"/>
  <c r="A188" i="27"/>
  <c r="A187" i="27"/>
  <c r="A186" i="27"/>
  <c r="A185" i="27"/>
  <c r="A184" i="27"/>
  <c r="A183" i="27"/>
  <c r="A182" i="27"/>
  <c r="A181" i="27"/>
  <c r="A180" i="27"/>
  <c r="A173" i="27"/>
  <c r="A172" i="27"/>
  <c r="A171" i="27"/>
  <c r="A170" i="27"/>
  <c r="A169" i="27"/>
  <c r="A168" i="27"/>
  <c r="A167" i="27"/>
  <c r="A166" i="27"/>
  <c r="A165" i="27"/>
  <c r="A158" i="27"/>
  <c r="A157" i="27"/>
  <c r="A156" i="27"/>
  <c r="A155" i="27"/>
  <c r="A154" i="27"/>
  <c r="A153" i="27"/>
  <c r="A152" i="27"/>
  <c r="A151" i="27"/>
  <c r="A150" i="27"/>
  <c r="A143" i="27"/>
  <c r="A142" i="27"/>
  <c r="A141" i="27"/>
  <c r="A140" i="27"/>
  <c r="A139" i="27"/>
  <c r="A138" i="27"/>
  <c r="A137" i="27"/>
  <c r="A136" i="27"/>
  <c r="A135" i="27"/>
  <c r="A128" i="27"/>
  <c r="A127" i="27"/>
  <c r="A126" i="27"/>
  <c r="A125" i="27"/>
  <c r="A124" i="27"/>
  <c r="A123" i="27"/>
  <c r="A122" i="27"/>
  <c r="A121" i="27"/>
  <c r="A120" i="27"/>
  <c r="A113" i="27"/>
  <c r="A112" i="27"/>
  <c r="A111" i="27"/>
  <c r="A110" i="27"/>
  <c r="A109" i="27"/>
  <c r="A108" i="27"/>
  <c r="A107" i="27"/>
  <c r="A106" i="27"/>
  <c r="A105" i="27"/>
  <c r="A98" i="27"/>
  <c r="A97" i="27"/>
  <c r="A96" i="27"/>
  <c r="A95" i="27"/>
  <c r="A94" i="27"/>
  <c r="A93" i="27"/>
  <c r="A92" i="27"/>
  <c r="A91" i="27"/>
  <c r="A90" i="27"/>
  <c r="A83" i="27"/>
  <c r="A82" i="27"/>
  <c r="A81" i="27"/>
  <c r="A80" i="27"/>
  <c r="A79" i="27"/>
  <c r="A78" i="27"/>
  <c r="A77" i="27"/>
  <c r="A76" i="27"/>
  <c r="A75" i="27"/>
  <c r="A68" i="27"/>
  <c r="A67" i="27"/>
  <c r="X66" i="27"/>
  <c r="A66" i="27"/>
  <c r="A65" i="27"/>
  <c r="A64" i="27"/>
  <c r="A63" i="27"/>
  <c r="A62" i="27"/>
  <c r="A61" i="27"/>
  <c r="A60" i="27"/>
  <c r="A53" i="27"/>
  <c r="A52" i="27"/>
  <c r="A51" i="27"/>
  <c r="A50" i="27"/>
  <c r="A49" i="27"/>
  <c r="A48" i="27"/>
  <c r="A47" i="27"/>
  <c r="A46" i="27"/>
  <c r="A45" i="27"/>
  <c r="A38" i="27"/>
  <c r="A37" i="27"/>
  <c r="A36" i="27"/>
  <c r="A35" i="27"/>
  <c r="A34" i="27"/>
  <c r="A33" i="27"/>
  <c r="A32" i="27"/>
  <c r="A31" i="27"/>
  <c r="A30" i="27"/>
  <c r="X158" i="27"/>
  <c r="A21" i="27"/>
  <c r="A20" i="27"/>
  <c r="A19" i="27"/>
  <c r="A18" i="27"/>
  <c r="A17" i="27"/>
  <c r="A14" i="27"/>
  <c r="A13" i="27"/>
  <c r="A12" i="27"/>
  <c r="A11" i="27"/>
  <c r="E1404" i="1"/>
  <c r="T1416" i="1"/>
  <c r="T1420" i="1" s="1"/>
  <c r="T1414" i="1"/>
  <c r="T188" i="26"/>
  <c r="T187" i="26"/>
  <c r="T186" i="26"/>
  <c r="T185" i="26"/>
  <c r="T173" i="26"/>
  <c r="T172" i="26"/>
  <c r="T171" i="26"/>
  <c r="T170" i="26"/>
  <c r="T158" i="26"/>
  <c r="T157" i="26"/>
  <c r="T156" i="26"/>
  <c r="T155" i="26"/>
  <c r="T143" i="26"/>
  <c r="T142" i="26"/>
  <c r="T141" i="26"/>
  <c r="T140" i="26"/>
  <c r="T128" i="26"/>
  <c r="T127" i="26"/>
  <c r="T126" i="26"/>
  <c r="T125" i="26"/>
  <c r="T113" i="26"/>
  <c r="T112" i="26"/>
  <c r="T111" i="26"/>
  <c r="T110" i="26"/>
  <c r="T98" i="26"/>
  <c r="T97" i="26"/>
  <c r="T96" i="26"/>
  <c r="T95" i="26"/>
  <c r="T83" i="26"/>
  <c r="T82" i="26"/>
  <c r="T81" i="26"/>
  <c r="T80" i="26"/>
  <c r="T68" i="26"/>
  <c r="T67" i="26"/>
  <c r="T66" i="26"/>
  <c r="T65" i="26"/>
  <c r="T53" i="26"/>
  <c r="T52" i="26"/>
  <c r="T51" i="26"/>
  <c r="T50" i="26"/>
  <c r="T38" i="26"/>
  <c r="T37" i="26"/>
  <c r="T36" i="26"/>
  <c r="T35" i="26"/>
  <c r="T183" i="26"/>
  <c r="T182" i="26"/>
  <c r="T168" i="26"/>
  <c r="T167" i="26"/>
  <c r="T153" i="26"/>
  <c r="T152" i="26"/>
  <c r="T138" i="26"/>
  <c r="T137" i="26"/>
  <c r="T123" i="26"/>
  <c r="T122" i="26"/>
  <c r="T108" i="26"/>
  <c r="T107" i="26"/>
  <c r="T93" i="26"/>
  <c r="T92" i="26"/>
  <c r="T78" i="26"/>
  <c r="T77" i="26"/>
  <c r="T63" i="26"/>
  <c r="T62" i="26"/>
  <c r="T48" i="26"/>
  <c r="T47" i="26"/>
  <c r="T33" i="26"/>
  <c r="T32" i="26"/>
  <c r="T181" i="26"/>
  <c r="T166" i="26"/>
  <c r="T151" i="26"/>
  <c r="T136" i="26"/>
  <c r="T121" i="26"/>
  <c r="T106" i="26"/>
  <c r="T91" i="26"/>
  <c r="T76" i="26"/>
  <c r="T61" i="26"/>
  <c r="T46" i="26"/>
  <c r="T31" i="26"/>
  <c r="F417" i="3" l="1"/>
  <c r="F418" i="3"/>
  <c r="F419" i="3"/>
  <c r="F420" i="3"/>
  <c r="F421" i="3"/>
  <c r="F49" i="3"/>
  <c r="F51" i="3"/>
  <c r="X681" i="1"/>
  <c r="X682" i="1"/>
  <c r="X704" i="1"/>
  <c r="X705" i="1"/>
  <c r="V15" i="32"/>
  <c r="X657" i="1"/>
  <c r="X658" i="1"/>
  <c r="V22" i="53"/>
  <c r="X642" i="1"/>
  <c r="V15" i="53"/>
  <c r="F113" i="3"/>
  <c r="M39" i="39"/>
  <c r="P35" i="42"/>
  <c r="P33" i="42" s="1"/>
  <c r="P38" i="42" s="1"/>
  <c r="M37" i="45"/>
  <c r="P37" i="45" s="1"/>
  <c r="M36" i="45"/>
  <c r="P36" i="45" s="1"/>
  <c r="M35" i="45"/>
  <c r="M128" i="35"/>
  <c r="P128" i="35" s="1"/>
  <c r="M152" i="35"/>
  <c r="P152" i="35" s="1"/>
  <c r="X1065" i="1"/>
  <c r="X1091" i="1"/>
  <c r="M167" i="35"/>
  <c r="P167" i="35" s="1"/>
  <c r="M51" i="35"/>
  <c r="P51" i="35" s="1"/>
  <c r="M111" i="35"/>
  <c r="P111" i="35" s="1"/>
  <c r="M186" i="35"/>
  <c r="P186" i="35" s="1"/>
  <c r="M76" i="35"/>
  <c r="P76" i="35" s="1"/>
  <c r="M68" i="35"/>
  <c r="P68" i="35" s="1"/>
  <c r="V22" i="32"/>
  <c r="P33" i="38"/>
  <c r="P38" i="38" s="1"/>
  <c r="M81" i="35"/>
  <c r="P81" i="35" s="1"/>
  <c r="M65" i="35"/>
  <c r="P65" i="35" s="1"/>
  <c r="M172" i="35"/>
  <c r="P172" i="35" s="1"/>
  <c r="M157" i="35"/>
  <c r="P157" i="35" s="1"/>
  <c r="M108" i="35"/>
  <c r="P108" i="35" s="1"/>
  <c r="M32" i="35"/>
  <c r="P32" i="35" s="1"/>
  <c r="M33" i="38"/>
  <c r="M38" i="38" s="1"/>
  <c r="V23" i="34"/>
  <c r="M35" i="34" s="1"/>
  <c r="P35" i="34" s="1"/>
  <c r="M141" i="35"/>
  <c r="P141" i="35" s="1"/>
  <c r="M181" i="35"/>
  <c r="P181" i="35" s="1"/>
  <c r="M35" i="35"/>
  <c r="P35" i="35" s="1"/>
  <c r="M67" i="35"/>
  <c r="P67" i="35" s="1"/>
  <c r="M82" i="35"/>
  <c r="P82" i="35" s="1"/>
  <c r="M97" i="35"/>
  <c r="P97" i="35" s="1"/>
  <c r="M83" i="35"/>
  <c r="P83" i="35" s="1"/>
  <c r="M46" i="35"/>
  <c r="P46" i="35" s="1"/>
  <c r="M80" i="35"/>
  <c r="P80" i="35" s="1"/>
  <c r="M33" i="35"/>
  <c r="P33" i="35" s="1"/>
  <c r="M153" i="35"/>
  <c r="P153" i="35" s="1"/>
  <c r="M37" i="35"/>
  <c r="P37" i="35" s="1"/>
  <c r="M168" i="35"/>
  <c r="P168" i="35" s="1"/>
  <c r="M137" i="35"/>
  <c r="P137" i="35" s="1"/>
  <c r="M166" i="35"/>
  <c r="P166" i="35" s="1"/>
  <c r="M92" i="35"/>
  <c r="P92" i="35" s="1"/>
  <c r="M188" i="35"/>
  <c r="P188" i="35" s="1"/>
  <c r="M138" i="35"/>
  <c r="P138" i="35" s="1"/>
  <c r="M171" i="35"/>
  <c r="P171" i="35" s="1"/>
  <c r="M62" i="35"/>
  <c r="P62" i="35" s="1"/>
  <c r="M38" i="35"/>
  <c r="P38" i="35" s="1"/>
  <c r="M31" i="35"/>
  <c r="P31" i="35" s="1"/>
  <c r="M53" i="35"/>
  <c r="P53" i="35" s="1"/>
  <c r="M170" i="35"/>
  <c r="P170" i="35" s="1"/>
  <c r="M77" i="35"/>
  <c r="P77" i="35" s="1"/>
  <c r="M125" i="35"/>
  <c r="P125" i="35" s="1"/>
  <c r="M182" i="35"/>
  <c r="P182" i="35" s="1"/>
  <c r="M136" i="35"/>
  <c r="P136" i="35" s="1"/>
  <c r="M187" i="35"/>
  <c r="P187" i="35" s="1"/>
  <c r="M158" i="35"/>
  <c r="P158" i="35" s="1"/>
  <c r="M110" i="35"/>
  <c r="P110" i="35" s="1"/>
  <c r="M140" i="35"/>
  <c r="P140" i="35" s="1"/>
  <c r="M63" i="35"/>
  <c r="P63" i="35" s="1"/>
  <c r="M61" i="35"/>
  <c r="P61" i="35" s="1"/>
  <c r="M151" i="35"/>
  <c r="P151" i="35" s="1"/>
  <c r="M98" i="35"/>
  <c r="P98" i="35" s="1"/>
  <c r="M185" i="35"/>
  <c r="P185" i="35" s="1"/>
  <c r="M113" i="35"/>
  <c r="P113" i="35" s="1"/>
  <c r="M95" i="35"/>
  <c r="P95" i="35" s="1"/>
  <c r="M143" i="35"/>
  <c r="P143" i="35" s="1"/>
  <c r="M47" i="35"/>
  <c r="P47" i="35" s="1"/>
  <c r="M121" i="35"/>
  <c r="P121" i="35" s="1"/>
  <c r="M183" i="35"/>
  <c r="P183" i="35" s="1"/>
  <c r="M122" i="35"/>
  <c r="P122" i="35" s="1"/>
  <c r="M155" i="35"/>
  <c r="P155" i="35" s="1"/>
  <c r="M173" i="35"/>
  <c r="P173" i="35" s="1"/>
  <c r="M106" i="35"/>
  <c r="P106" i="35" s="1"/>
  <c r="M36" i="35"/>
  <c r="P36" i="35" s="1"/>
  <c r="M156" i="35"/>
  <c r="P156" i="35" s="1"/>
  <c r="M78" i="35"/>
  <c r="P78" i="35" s="1"/>
  <c r="M123" i="35"/>
  <c r="P123" i="35" s="1"/>
  <c r="M93" i="35"/>
  <c r="P93" i="35" s="1"/>
  <c r="M126" i="35"/>
  <c r="P126" i="35" s="1"/>
  <c r="M107" i="35"/>
  <c r="P107" i="35" s="1"/>
  <c r="M96" i="35"/>
  <c r="P96" i="35" s="1"/>
  <c r="M66" i="35"/>
  <c r="P66" i="35" s="1"/>
  <c r="M142" i="35"/>
  <c r="P142" i="35" s="1"/>
  <c r="M48" i="35"/>
  <c r="P48" i="35" s="1"/>
  <c r="M91" i="35"/>
  <c r="P91" i="35" s="1"/>
  <c r="M112" i="35"/>
  <c r="P112" i="35" s="1"/>
  <c r="M127" i="35"/>
  <c r="P127" i="35" s="1"/>
  <c r="M66" i="33"/>
  <c r="P66" i="33" s="1"/>
  <c r="M97" i="33"/>
  <c r="P97" i="33" s="1"/>
  <c r="M186" i="33"/>
  <c r="P186" i="33" s="1"/>
  <c r="M187" i="33"/>
  <c r="P187" i="33" s="1"/>
  <c r="M37" i="33"/>
  <c r="P37" i="33" s="1"/>
  <c r="M158" i="33"/>
  <c r="P158" i="33" s="1"/>
  <c r="M112" i="33"/>
  <c r="P112" i="33" s="1"/>
  <c r="M38" i="33"/>
  <c r="P38" i="33" s="1"/>
  <c r="M156" i="33"/>
  <c r="P156" i="33" s="1"/>
  <c r="M91" i="33"/>
  <c r="P91" i="33" s="1"/>
  <c r="M183" i="33"/>
  <c r="P183" i="33" s="1"/>
  <c r="M167" i="33"/>
  <c r="P167" i="33" s="1"/>
  <c r="M110" i="33"/>
  <c r="P110" i="33" s="1"/>
  <c r="M82" i="33"/>
  <c r="P82" i="33" s="1"/>
  <c r="M137" i="33"/>
  <c r="P137" i="33" s="1"/>
  <c r="M166" i="33"/>
  <c r="P166" i="33" s="1"/>
  <c r="M141" i="33"/>
  <c r="P141" i="33" s="1"/>
  <c r="M92" i="33"/>
  <c r="P92" i="33" s="1"/>
  <c r="M136" i="33"/>
  <c r="P136" i="33" s="1"/>
  <c r="M51" i="33"/>
  <c r="P51" i="33" s="1"/>
  <c r="M185" i="33"/>
  <c r="P185" i="33" s="1"/>
  <c r="M31" i="33"/>
  <c r="P31" i="33" s="1"/>
  <c r="M122" i="33"/>
  <c r="P122" i="33" s="1"/>
  <c r="M83" i="33"/>
  <c r="P83" i="33" s="1"/>
  <c r="M50" i="33"/>
  <c r="P50" i="33" s="1"/>
  <c r="M138" i="33"/>
  <c r="P138" i="33" s="1"/>
  <c r="M68" i="33"/>
  <c r="P68" i="33" s="1"/>
  <c r="M140" i="33"/>
  <c r="P140" i="33" s="1"/>
  <c r="M35" i="33"/>
  <c r="P35" i="33" s="1"/>
  <c r="M78" i="33"/>
  <c r="P78" i="33" s="1"/>
  <c r="M113" i="33"/>
  <c r="P113" i="33" s="1"/>
  <c r="M128" i="33"/>
  <c r="P128" i="33" s="1"/>
  <c r="M170" i="33"/>
  <c r="P170" i="33" s="1"/>
  <c r="M182" i="33"/>
  <c r="P182" i="33" s="1"/>
  <c r="M151" i="33"/>
  <c r="P151" i="33" s="1"/>
  <c r="M47" i="33"/>
  <c r="P47" i="33" s="1"/>
  <c r="M62" i="33"/>
  <c r="P62" i="33" s="1"/>
  <c r="M188" i="33"/>
  <c r="P188" i="33" s="1"/>
  <c r="M46" i="33"/>
  <c r="P46" i="33" s="1"/>
  <c r="M77" i="33"/>
  <c r="P77" i="33" s="1"/>
  <c r="M81" i="33"/>
  <c r="P81" i="33" s="1"/>
  <c r="M80" i="33"/>
  <c r="P80" i="33" s="1"/>
  <c r="M126" i="33"/>
  <c r="P126" i="33" s="1"/>
  <c r="M121" i="33"/>
  <c r="P121" i="33" s="1"/>
  <c r="M36" i="33"/>
  <c r="P36" i="33" s="1"/>
  <c r="M152" i="33"/>
  <c r="P152" i="33" s="1"/>
  <c r="M108" i="33"/>
  <c r="P108" i="33" s="1"/>
  <c r="M67" i="33"/>
  <c r="P67" i="33" s="1"/>
  <c r="M32" i="33"/>
  <c r="P32" i="33" s="1"/>
  <c r="M123" i="33"/>
  <c r="P123" i="33" s="1"/>
  <c r="M52" i="33"/>
  <c r="P52" i="33" s="1"/>
  <c r="M107" i="33"/>
  <c r="P107" i="33" s="1"/>
  <c r="M93" i="33"/>
  <c r="P93" i="33" s="1"/>
  <c r="M171" i="33"/>
  <c r="P171" i="33" s="1"/>
  <c r="M65" i="33"/>
  <c r="P65" i="33" s="1"/>
  <c r="M48" i="33"/>
  <c r="P48" i="33" s="1"/>
  <c r="M95" i="33"/>
  <c r="P95" i="33" s="1"/>
  <c r="M155" i="33"/>
  <c r="P155" i="33" s="1"/>
  <c r="M63" i="33"/>
  <c r="P63" i="33" s="1"/>
  <c r="M153" i="33"/>
  <c r="P153" i="33" s="1"/>
  <c r="M33" i="33"/>
  <c r="P33" i="33" s="1"/>
  <c r="M142" i="33"/>
  <c r="P142" i="33" s="1"/>
  <c r="M96" i="33"/>
  <c r="P96" i="33" s="1"/>
  <c r="M53" i="33"/>
  <c r="P53" i="33" s="1"/>
  <c r="M181" i="33"/>
  <c r="P181" i="33" s="1"/>
  <c r="M168" i="33"/>
  <c r="P168" i="33" s="1"/>
  <c r="M76" i="33"/>
  <c r="P76" i="33" s="1"/>
  <c r="M106" i="33"/>
  <c r="P106" i="33" s="1"/>
  <c r="M173" i="33"/>
  <c r="P173" i="33" s="1"/>
  <c r="M157" i="33"/>
  <c r="P157" i="33" s="1"/>
  <c r="M172" i="33"/>
  <c r="P172" i="33" s="1"/>
  <c r="M127" i="33"/>
  <c r="P127" i="33" s="1"/>
  <c r="M111" i="33"/>
  <c r="P111" i="33" s="1"/>
  <c r="M143" i="33"/>
  <c r="P143" i="33" s="1"/>
  <c r="M98" i="33"/>
  <c r="P98" i="33" s="1"/>
  <c r="M61" i="33"/>
  <c r="P61" i="33" s="1"/>
  <c r="M125" i="33"/>
  <c r="P125" i="33" s="1"/>
  <c r="F47" i="3"/>
  <c r="F55" i="3"/>
  <c r="F56" i="3"/>
  <c r="F50" i="3"/>
  <c r="F413" i="3"/>
  <c r="F295" i="3"/>
  <c r="F296" i="3"/>
  <c r="F299" i="3"/>
  <c r="F300" i="3"/>
  <c r="F301" i="3"/>
  <c r="F303" i="3"/>
  <c r="F304" i="3"/>
  <c r="F46" i="3"/>
  <c r="F48" i="3"/>
  <c r="F52" i="3"/>
  <c r="F54" i="3"/>
  <c r="X634" i="1"/>
  <c r="X633" i="1"/>
  <c r="T1617" i="1"/>
  <c r="V1609" i="1" s="1"/>
  <c r="X67" i="28"/>
  <c r="T463" i="1"/>
  <c r="X167" i="28"/>
  <c r="X95" i="28"/>
  <c r="X61" i="28"/>
  <c r="X152" i="28"/>
  <c r="X126" i="28"/>
  <c r="X83" i="28"/>
  <c r="X92" i="28"/>
  <c r="X173" i="28"/>
  <c r="X32" i="28"/>
  <c r="X77" i="28"/>
  <c r="X141" i="28"/>
  <c r="X66" i="28"/>
  <c r="X111" i="28"/>
  <c r="X171" i="28"/>
  <c r="E7" i="28"/>
  <c r="F45" i="3"/>
  <c r="F305" i="3"/>
  <c r="F294" i="3"/>
  <c r="F412" i="3"/>
  <c r="D422" i="3"/>
  <c r="E422" i="3"/>
  <c r="F106" i="3"/>
  <c r="F107" i="3"/>
  <c r="F108" i="3"/>
  <c r="F109" i="3"/>
  <c r="F110" i="3"/>
  <c r="F111" i="3"/>
  <c r="F114" i="3"/>
  <c r="F103" i="3"/>
  <c r="X38" i="28"/>
  <c r="X143" i="28"/>
  <c r="X158" i="28"/>
  <c r="X35" i="28"/>
  <c r="X183" i="28"/>
  <c r="X123" i="28"/>
  <c r="X63" i="28"/>
  <c r="X138" i="28"/>
  <c r="X78" i="28"/>
  <c r="X76" i="28"/>
  <c r="X157" i="28"/>
  <c r="X97" i="28"/>
  <c r="X37" i="28"/>
  <c r="X172" i="28"/>
  <c r="X112" i="28"/>
  <c r="X52" i="28"/>
  <c r="X187" i="28"/>
  <c r="X48" i="28"/>
  <c r="X127" i="28"/>
  <c r="X108" i="28"/>
  <c r="X151" i="28"/>
  <c r="X91" i="28"/>
  <c r="X31" i="28"/>
  <c r="X166" i="28"/>
  <c r="X106" i="28"/>
  <c r="X46" i="28"/>
  <c r="X181" i="28"/>
  <c r="X93" i="28"/>
  <c r="X185" i="28"/>
  <c r="X125" i="28"/>
  <c r="X65" i="28"/>
  <c r="X140" i="28"/>
  <c r="X80" i="28"/>
  <c r="X155" i="28"/>
  <c r="X33" i="28"/>
  <c r="X50" i="28"/>
  <c r="X136" i="28"/>
  <c r="X142" i="28"/>
  <c r="X153" i="28"/>
  <c r="X168" i="28"/>
  <c r="X170" i="28"/>
  <c r="X36" i="28"/>
  <c r="X62" i="28"/>
  <c r="X68" i="28"/>
  <c r="X96" i="28"/>
  <c r="X122" i="28"/>
  <c r="X128" i="28"/>
  <c r="X156" i="28"/>
  <c r="X182" i="28"/>
  <c r="X188" i="28"/>
  <c r="X47" i="28"/>
  <c r="X53" i="28"/>
  <c r="X81" i="28"/>
  <c r="X107" i="28"/>
  <c r="X113" i="28"/>
  <c r="E7" i="27"/>
  <c r="T1421" i="1"/>
  <c r="V1421" i="1" s="1"/>
  <c r="X36" i="27"/>
  <c r="X142" i="27"/>
  <c r="X98" i="27"/>
  <c r="X110" i="27"/>
  <c r="X126" i="27"/>
  <c r="X62" i="27"/>
  <c r="X151" i="27"/>
  <c r="X91" i="27"/>
  <c r="X31" i="27"/>
  <c r="X166" i="27"/>
  <c r="X106" i="27"/>
  <c r="X181" i="27"/>
  <c r="X121" i="27"/>
  <c r="X61" i="27"/>
  <c r="X183" i="27"/>
  <c r="X123" i="27"/>
  <c r="X63" i="27"/>
  <c r="X138" i="27"/>
  <c r="X153" i="27"/>
  <c r="X93" i="27"/>
  <c r="X141" i="27"/>
  <c r="X81" i="27"/>
  <c r="X96" i="27"/>
  <c r="X156" i="27"/>
  <c r="X171" i="27"/>
  <c r="X111" i="27"/>
  <c r="X48" i="27"/>
  <c r="X68" i="27"/>
  <c r="X108" i="27"/>
  <c r="X136" i="27"/>
  <c r="X167" i="27"/>
  <c r="X107" i="27"/>
  <c r="X47" i="27"/>
  <c r="X182" i="27"/>
  <c r="X122" i="27"/>
  <c r="X137" i="27"/>
  <c r="X77" i="27"/>
  <c r="X157" i="27"/>
  <c r="X97" i="27"/>
  <c r="X37" i="27"/>
  <c r="X172" i="27"/>
  <c r="X112" i="27"/>
  <c r="X187" i="27"/>
  <c r="X127" i="27"/>
  <c r="X67" i="27"/>
  <c r="X92" i="27"/>
  <c r="X185" i="27"/>
  <c r="X125" i="27"/>
  <c r="X65" i="27"/>
  <c r="X80" i="27"/>
  <c r="X140" i="27"/>
  <c r="X155" i="27"/>
  <c r="X95" i="27"/>
  <c r="X173" i="27"/>
  <c r="X113" i="27"/>
  <c r="X53" i="27"/>
  <c r="X188" i="27"/>
  <c r="X128" i="27"/>
  <c r="X143" i="27"/>
  <c r="X83" i="27"/>
  <c r="X32" i="27"/>
  <c r="X33" i="27"/>
  <c r="X46" i="27"/>
  <c r="X50" i="27"/>
  <c r="X51" i="27"/>
  <c r="X52" i="27"/>
  <c r="X76" i="27"/>
  <c r="X168" i="27"/>
  <c r="X170" i="27"/>
  <c r="P21" i="26"/>
  <c r="M21" i="26"/>
  <c r="X128" i="26" s="1"/>
  <c r="J21" i="26"/>
  <c r="P20" i="26"/>
  <c r="M20" i="26"/>
  <c r="X52" i="26" s="1"/>
  <c r="J20" i="26"/>
  <c r="P19" i="26"/>
  <c r="M19" i="26"/>
  <c r="X36" i="26" s="1"/>
  <c r="J19" i="26"/>
  <c r="P18" i="26"/>
  <c r="M18" i="26"/>
  <c r="X140" i="26" s="1"/>
  <c r="J18" i="26"/>
  <c r="P14" i="26"/>
  <c r="M14" i="26"/>
  <c r="X138" i="26" s="1"/>
  <c r="J14" i="26"/>
  <c r="P13" i="26"/>
  <c r="M13" i="26"/>
  <c r="X62" i="26" s="1"/>
  <c r="J13" i="26"/>
  <c r="P12" i="26"/>
  <c r="M12" i="26"/>
  <c r="X31" i="26" s="1"/>
  <c r="J12" i="26"/>
  <c r="Q6" i="26"/>
  <c r="K6" i="26"/>
  <c r="D6" i="26"/>
  <c r="D5" i="26"/>
  <c r="B41" i="3" s="1"/>
  <c r="F4" i="26"/>
  <c r="C42" i="3" s="1"/>
  <c r="D3" i="26"/>
  <c r="D2" i="26"/>
  <c r="D1" i="26"/>
  <c r="B39" i="3" s="1"/>
  <c r="A188" i="26"/>
  <c r="A187" i="26"/>
  <c r="A186" i="26"/>
  <c r="A185" i="26"/>
  <c r="A184" i="26"/>
  <c r="A183" i="26"/>
  <c r="A182" i="26"/>
  <c r="A181" i="26"/>
  <c r="A180" i="26"/>
  <c r="A173" i="26"/>
  <c r="A172" i="26"/>
  <c r="A171" i="26"/>
  <c r="A170" i="26"/>
  <c r="A169" i="26"/>
  <c r="A168" i="26"/>
  <c r="A167" i="26"/>
  <c r="A166" i="26"/>
  <c r="A165" i="26"/>
  <c r="A158" i="26"/>
  <c r="A157" i="26"/>
  <c r="A156" i="26"/>
  <c r="A155" i="26"/>
  <c r="A154" i="26"/>
  <c r="A153" i="26"/>
  <c r="A152" i="26"/>
  <c r="A151" i="26"/>
  <c r="A150" i="26"/>
  <c r="A143" i="26"/>
  <c r="A142" i="26"/>
  <c r="A141" i="26"/>
  <c r="A140" i="26"/>
  <c r="A139" i="26"/>
  <c r="A138" i="26"/>
  <c r="A137" i="26"/>
  <c r="A136" i="26"/>
  <c r="A135" i="26"/>
  <c r="A128" i="26"/>
  <c r="A127" i="26"/>
  <c r="A126" i="26"/>
  <c r="A125" i="26"/>
  <c r="A124" i="26"/>
  <c r="A123" i="26"/>
  <c r="A122" i="26"/>
  <c r="A121" i="26"/>
  <c r="A120" i="26"/>
  <c r="A113" i="26"/>
  <c r="A112" i="26"/>
  <c r="A111" i="26"/>
  <c r="A110" i="26"/>
  <c r="A109" i="26"/>
  <c r="A108" i="26"/>
  <c r="A107" i="26"/>
  <c r="A106" i="26"/>
  <c r="A105" i="26"/>
  <c r="A98" i="26"/>
  <c r="A97" i="26"/>
  <c r="A96" i="26"/>
  <c r="A95" i="26"/>
  <c r="A94" i="26"/>
  <c r="A93" i="26"/>
  <c r="A92" i="26"/>
  <c r="A91" i="26"/>
  <c r="A90" i="26"/>
  <c r="A83" i="26"/>
  <c r="A82" i="26"/>
  <c r="A81" i="26"/>
  <c r="A80" i="26"/>
  <c r="A79" i="26"/>
  <c r="X78" i="26"/>
  <c r="A78" i="26"/>
  <c r="A77" i="26"/>
  <c r="A76" i="26"/>
  <c r="A75" i="26"/>
  <c r="A68" i="26"/>
  <c r="A67" i="26"/>
  <c r="A66" i="26"/>
  <c r="A65" i="26"/>
  <c r="A64" i="26"/>
  <c r="A63" i="26"/>
  <c r="A62" i="26"/>
  <c r="A61" i="26"/>
  <c r="A60" i="26"/>
  <c r="A53" i="26"/>
  <c r="A52" i="26"/>
  <c r="A51" i="26"/>
  <c r="A50" i="26"/>
  <c r="A49" i="26"/>
  <c r="A48" i="26"/>
  <c r="A47" i="26"/>
  <c r="A46" i="26"/>
  <c r="A45" i="26"/>
  <c r="A38" i="26"/>
  <c r="A37" i="26"/>
  <c r="A36" i="26"/>
  <c r="A35" i="26"/>
  <c r="A34" i="26"/>
  <c r="A33" i="26"/>
  <c r="A32" i="26"/>
  <c r="A31" i="26"/>
  <c r="A30" i="26"/>
  <c r="A21" i="26"/>
  <c r="A20" i="26"/>
  <c r="A19" i="26"/>
  <c r="A18" i="26"/>
  <c r="A17" i="26"/>
  <c r="A14" i="26"/>
  <c r="A13" i="26"/>
  <c r="A12" i="26"/>
  <c r="A11" i="26"/>
  <c r="E179" i="1"/>
  <c r="T195" i="1"/>
  <c r="T189" i="1"/>
  <c r="X684" i="1" l="1"/>
  <c r="X691" i="1" s="1"/>
  <c r="P30" i="35"/>
  <c r="X707" i="1"/>
  <c r="X714" i="1" s="1"/>
  <c r="V23" i="32"/>
  <c r="M51" i="32" s="1"/>
  <c r="P51" i="32" s="1"/>
  <c r="V1608" i="1"/>
  <c r="T13" i="28" s="1"/>
  <c r="V13" i="28" s="1"/>
  <c r="X660" i="1"/>
  <c r="X667" i="1" s="1"/>
  <c r="V23" i="53"/>
  <c r="M32" i="53" s="1"/>
  <c r="P32" i="53" s="1"/>
  <c r="V1612" i="1"/>
  <c r="T18" i="28" s="1"/>
  <c r="V18" i="28" s="1"/>
  <c r="V1614" i="1"/>
  <c r="T20" i="28" s="1"/>
  <c r="V20" i="28" s="1"/>
  <c r="V1617" i="1"/>
  <c r="M30" i="45"/>
  <c r="P35" i="45"/>
  <c r="P34" i="45" s="1"/>
  <c r="P39" i="45" s="1"/>
  <c r="M34" i="45"/>
  <c r="V1607" i="1"/>
  <c r="T12" i="43" s="1"/>
  <c r="V12" i="43" s="1"/>
  <c r="V1613" i="1"/>
  <c r="T19" i="43" s="1"/>
  <c r="V19" i="43" s="1"/>
  <c r="P150" i="35"/>
  <c r="P49" i="35"/>
  <c r="T14" i="28"/>
  <c r="V14" i="28" s="1"/>
  <c r="T14" i="43"/>
  <c r="V14" i="43" s="1"/>
  <c r="P64" i="35"/>
  <c r="P135" i="35"/>
  <c r="P75" i="35"/>
  <c r="P45" i="33"/>
  <c r="P45" i="35"/>
  <c r="P184" i="35"/>
  <c r="P79" i="35"/>
  <c r="P84" i="35" s="1"/>
  <c r="M135" i="35"/>
  <c r="M184" i="35"/>
  <c r="M49" i="35"/>
  <c r="M154" i="35"/>
  <c r="M75" i="35"/>
  <c r="M124" i="35"/>
  <c r="P165" i="35"/>
  <c r="P60" i="35"/>
  <c r="P105" i="35"/>
  <c r="P109" i="35"/>
  <c r="P139" i="35"/>
  <c r="P94" i="35"/>
  <c r="P180" i="35"/>
  <c r="P169" i="35"/>
  <c r="M37" i="34"/>
  <c r="P37" i="34" s="1"/>
  <c r="M33" i="34"/>
  <c r="M36" i="34"/>
  <c r="P36" i="34" s="1"/>
  <c r="M32" i="34"/>
  <c r="M38" i="34"/>
  <c r="M31" i="34"/>
  <c r="M180" i="35"/>
  <c r="M109" i="35"/>
  <c r="M150" i="35"/>
  <c r="P154" i="35"/>
  <c r="M165" i="35"/>
  <c r="P34" i="35"/>
  <c r="M169" i="35"/>
  <c r="M105" i="35"/>
  <c r="M60" i="35"/>
  <c r="M79" i="35"/>
  <c r="M30" i="35"/>
  <c r="M94" i="35"/>
  <c r="P124" i="35"/>
  <c r="M45" i="35"/>
  <c r="P90" i="35"/>
  <c r="M120" i="35"/>
  <c r="M139" i="35"/>
  <c r="M144" i="35" s="1"/>
  <c r="P120" i="35"/>
  <c r="M34" i="35"/>
  <c r="M64" i="35"/>
  <c r="P105" i="33"/>
  <c r="M169" i="33"/>
  <c r="M109" i="33"/>
  <c r="P135" i="33"/>
  <c r="M90" i="35"/>
  <c r="P60" i="33"/>
  <c r="M90" i="33"/>
  <c r="P30" i="34"/>
  <c r="M49" i="33"/>
  <c r="M45" i="33"/>
  <c r="M105" i="33"/>
  <c r="M60" i="33"/>
  <c r="M154" i="33"/>
  <c r="P75" i="33"/>
  <c r="P64" i="33"/>
  <c r="P124" i="33"/>
  <c r="P109" i="33"/>
  <c r="P165" i="33"/>
  <c r="M124" i="33"/>
  <c r="M184" i="33"/>
  <c r="P154" i="33"/>
  <c r="P150" i="33"/>
  <c r="P79" i="33"/>
  <c r="P30" i="33"/>
  <c r="P90" i="33"/>
  <c r="M64" i="33"/>
  <c r="P180" i="33"/>
  <c r="P94" i="33"/>
  <c r="P169" i="33"/>
  <c r="P34" i="33"/>
  <c r="P49" i="33"/>
  <c r="P184" i="33"/>
  <c r="M79" i="33"/>
  <c r="M139" i="33"/>
  <c r="M135" i="33"/>
  <c r="M30" i="33"/>
  <c r="M150" i="33"/>
  <c r="P120" i="33"/>
  <c r="M75" i="33"/>
  <c r="P139" i="33"/>
  <c r="M165" i="33"/>
  <c r="M120" i="33"/>
  <c r="M34" i="33"/>
  <c r="M180" i="33"/>
  <c r="M94" i="33"/>
  <c r="X636" i="1"/>
  <c r="X643" i="1" s="1"/>
  <c r="V1615" i="1"/>
  <c r="V1413" i="1"/>
  <c r="T14" i="51" s="1"/>
  <c r="V14" i="51" s="1"/>
  <c r="V1418" i="1"/>
  <c r="F422" i="3"/>
  <c r="V1416" i="1"/>
  <c r="T18" i="40" s="1"/>
  <c r="V18" i="40" s="1"/>
  <c r="V1412" i="1"/>
  <c r="T13" i="51" s="1"/>
  <c r="V13" i="51" s="1"/>
  <c r="V1417" i="1"/>
  <c r="T19" i="51" s="1"/>
  <c r="V19" i="51" s="1"/>
  <c r="V1419" i="1"/>
  <c r="T21" i="51" s="1"/>
  <c r="V21" i="51" s="1"/>
  <c r="T196" i="1"/>
  <c r="V1411" i="1"/>
  <c r="T12" i="51" s="1"/>
  <c r="V12" i="51" s="1"/>
  <c r="X96" i="26"/>
  <c r="X136" i="26"/>
  <c r="X37" i="26"/>
  <c r="X46" i="26"/>
  <c r="X166" i="26"/>
  <c r="E7" i="26"/>
  <c r="X170" i="26"/>
  <c r="X80" i="26"/>
  <c r="X172" i="26"/>
  <c r="X142" i="26"/>
  <c r="X112" i="26"/>
  <c r="X106" i="26"/>
  <c r="X168" i="26"/>
  <c r="X152" i="26"/>
  <c r="X92" i="26"/>
  <c r="X32" i="26"/>
  <c r="X167" i="26"/>
  <c r="X107" i="26"/>
  <c r="X47" i="26"/>
  <c r="X137" i="26"/>
  <c r="X77" i="26"/>
  <c r="X182" i="26"/>
  <c r="X186" i="26"/>
  <c r="X126" i="26"/>
  <c r="X66" i="26"/>
  <c r="X141" i="26"/>
  <c r="X81" i="26"/>
  <c r="X171" i="26"/>
  <c r="X111" i="26"/>
  <c r="X51" i="26"/>
  <c r="X158" i="26"/>
  <c r="X98" i="26"/>
  <c r="X38" i="26"/>
  <c r="X173" i="26"/>
  <c r="X113" i="26"/>
  <c r="X53" i="26"/>
  <c r="X143" i="26"/>
  <c r="X83" i="26"/>
  <c r="X188" i="26"/>
  <c r="X68" i="26"/>
  <c r="X122" i="26"/>
  <c r="X156" i="26"/>
  <c r="X33" i="26"/>
  <c r="X35" i="26"/>
  <c r="X61" i="26"/>
  <c r="X67" i="26"/>
  <c r="X93" i="26"/>
  <c r="X95" i="26"/>
  <c r="X121" i="26"/>
  <c r="X127" i="26"/>
  <c r="X153" i="26"/>
  <c r="X155" i="26"/>
  <c r="X181" i="26"/>
  <c r="X187" i="26"/>
  <c r="X63" i="26"/>
  <c r="X65" i="26"/>
  <c r="X91" i="26"/>
  <c r="X97" i="26"/>
  <c r="X123" i="26"/>
  <c r="X125" i="26"/>
  <c r="X151" i="26"/>
  <c r="X157" i="26"/>
  <c r="X183" i="26"/>
  <c r="X185" i="26"/>
  <c r="X48" i="26"/>
  <c r="X50" i="26"/>
  <c r="X76" i="26"/>
  <c r="X82" i="26"/>
  <c r="X108" i="26"/>
  <c r="X110" i="26"/>
  <c r="B470" i="3"/>
  <c r="E480" i="3"/>
  <c r="D480" i="3"/>
  <c r="C480" i="3"/>
  <c r="B480" i="3"/>
  <c r="E479" i="3"/>
  <c r="D479" i="3"/>
  <c r="C479" i="3"/>
  <c r="B479" i="3"/>
  <c r="E478" i="3"/>
  <c r="D478" i="3"/>
  <c r="C478" i="3"/>
  <c r="B478" i="3"/>
  <c r="E477" i="3"/>
  <c r="D477" i="3"/>
  <c r="C477" i="3"/>
  <c r="B477" i="3"/>
  <c r="E476" i="3"/>
  <c r="D476" i="3"/>
  <c r="C476" i="3"/>
  <c r="B476" i="3"/>
  <c r="E475" i="3"/>
  <c r="D475" i="3"/>
  <c r="C475" i="3"/>
  <c r="B475" i="3"/>
  <c r="E474" i="3"/>
  <c r="D474" i="3"/>
  <c r="C474" i="3"/>
  <c r="B474" i="3"/>
  <c r="E473" i="3"/>
  <c r="D473" i="3"/>
  <c r="C473" i="3"/>
  <c r="B473" i="3"/>
  <c r="E472" i="3"/>
  <c r="D472" i="3"/>
  <c r="C472" i="3"/>
  <c r="B472" i="3"/>
  <c r="E471" i="3"/>
  <c r="D471" i="3"/>
  <c r="C471" i="3"/>
  <c r="B471" i="3"/>
  <c r="E470" i="3"/>
  <c r="D470" i="3"/>
  <c r="D481" i="3" s="1"/>
  <c r="C470" i="3"/>
  <c r="E461" i="3"/>
  <c r="D461" i="3"/>
  <c r="C461" i="3"/>
  <c r="B461" i="3"/>
  <c r="E460" i="3"/>
  <c r="D460" i="3"/>
  <c r="C460" i="3"/>
  <c r="B460" i="3"/>
  <c r="E459" i="3"/>
  <c r="D459" i="3"/>
  <c r="C459" i="3"/>
  <c r="B459" i="3"/>
  <c r="E458" i="3"/>
  <c r="D458" i="3"/>
  <c r="C458" i="3"/>
  <c r="B458" i="3"/>
  <c r="E457" i="3"/>
  <c r="D457" i="3"/>
  <c r="C457" i="3"/>
  <c r="B457" i="3"/>
  <c r="E456" i="3"/>
  <c r="D456" i="3"/>
  <c r="C456" i="3"/>
  <c r="B456" i="3"/>
  <c r="E455" i="3"/>
  <c r="D455" i="3"/>
  <c r="C455" i="3"/>
  <c r="B455" i="3"/>
  <c r="E454" i="3"/>
  <c r="D454" i="3"/>
  <c r="C454" i="3"/>
  <c r="B454" i="3"/>
  <c r="E453" i="3"/>
  <c r="D453" i="3"/>
  <c r="C453" i="3"/>
  <c r="B453" i="3"/>
  <c r="E452" i="3"/>
  <c r="D452" i="3"/>
  <c r="C452" i="3"/>
  <c r="B452" i="3"/>
  <c r="E451" i="3"/>
  <c r="D451" i="3"/>
  <c r="C451" i="3"/>
  <c r="B451" i="3"/>
  <c r="T187" i="25"/>
  <c r="T172" i="25"/>
  <c r="T157" i="25"/>
  <c r="T142" i="25"/>
  <c r="T127" i="25"/>
  <c r="T112" i="25"/>
  <c r="T97" i="25"/>
  <c r="T82" i="25"/>
  <c r="T67" i="25"/>
  <c r="T52" i="25"/>
  <c r="T37" i="25"/>
  <c r="T186" i="25"/>
  <c r="T171" i="25"/>
  <c r="T156" i="25"/>
  <c r="T141" i="25"/>
  <c r="T126" i="25"/>
  <c r="T111" i="25"/>
  <c r="T96" i="25"/>
  <c r="T81" i="25"/>
  <c r="T66" i="25"/>
  <c r="T51" i="25"/>
  <c r="T36" i="25"/>
  <c r="T185" i="25"/>
  <c r="T170" i="25"/>
  <c r="T155" i="25"/>
  <c r="T140" i="25"/>
  <c r="T125" i="25"/>
  <c r="T110" i="25"/>
  <c r="T95" i="25"/>
  <c r="T80" i="25"/>
  <c r="T65" i="25"/>
  <c r="T50" i="25"/>
  <c r="T35" i="25"/>
  <c r="T183" i="25"/>
  <c r="T168" i="25"/>
  <c r="T153" i="25"/>
  <c r="T138" i="25"/>
  <c r="T123" i="25"/>
  <c r="T108" i="25"/>
  <c r="T93" i="25"/>
  <c r="T78" i="25"/>
  <c r="T63" i="25"/>
  <c r="T48" i="25"/>
  <c r="T33" i="25"/>
  <c r="T182" i="25"/>
  <c r="T167" i="25"/>
  <c r="T152" i="25"/>
  <c r="T137" i="25"/>
  <c r="T122" i="25"/>
  <c r="T107" i="25"/>
  <c r="T92" i="25"/>
  <c r="T77" i="25"/>
  <c r="T62" i="25"/>
  <c r="T47" i="25"/>
  <c r="T32" i="25"/>
  <c r="T181" i="25"/>
  <c r="T166" i="25"/>
  <c r="T151" i="25"/>
  <c r="T136" i="25"/>
  <c r="T121" i="25"/>
  <c r="T106" i="25"/>
  <c r="T91" i="25"/>
  <c r="T76" i="25"/>
  <c r="T61" i="25"/>
  <c r="T46" i="25"/>
  <c r="T31" i="25"/>
  <c r="P21" i="25"/>
  <c r="M21" i="25"/>
  <c r="Y158" i="25" s="1"/>
  <c r="J21" i="25"/>
  <c r="P20" i="25"/>
  <c r="M20" i="25"/>
  <c r="Y142" i="25" s="1"/>
  <c r="J20" i="25"/>
  <c r="P19" i="25"/>
  <c r="M19" i="25"/>
  <c r="Y186" i="25" s="1"/>
  <c r="J19" i="25"/>
  <c r="P18" i="25"/>
  <c r="M18" i="25"/>
  <c r="Y170" i="25" s="1"/>
  <c r="J18" i="25"/>
  <c r="P14" i="25"/>
  <c r="M14" i="25"/>
  <c r="Y168" i="25" s="1"/>
  <c r="J14" i="25"/>
  <c r="P13" i="25"/>
  <c r="M13" i="25"/>
  <c r="Y152" i="25" s="1"/>
  <c r="J13" i="25"/>
  <c r="P12" i="25"/>
  <c r="M12" i="25"/>
  <c r="J12" i="25"/>
  <c r="Q6" i="25"/>
  <c r="K6" i="25"/>
  <c r="D6" i="25"/>
  <c r="D5" i="25"/>
  <c r="B466" i="3" s="1"/>
  <c r="F4" i="25"/>
  <c r="C467" i="3" s="1"/>
  <c r="D3" i="25"/>
  <c r="D2" i="25"/>
  <c r="D1" i="25"/>
  <c r="B464" i="3" s="1"/>
  <c r="T188" i="25"/>
  <c r="A188" i="25"/>
  <c r="A187" i="25"/>
  <c r="A186" i="25"/>
  <c r="A185" i="25"/>
  <c r="A184" i="25"/>
  <c r="A183" i="25"/>
  <c r="A182" i="25"/>
  <c r="A181" i="25"/>
  <c r="A180" i="25"/>
  <c r="T173" i="25"/>
  <c r="A173" i="25"/>
  <c r="A172" i="25"/>
  <c r="A171" i="25"/>
  <c r="A170" i="25"/>
  <c r="A169" i="25"/>
  <c r="A168" i="25"/>
  <c r="A167" i="25"/>
  <c r="A166" i="25"/>
  <c r="A165" i="25"/>
  <c r="T158" i="25"/>
  <c r="A158" i="25"/>
  <c r="A157" i="25"/>
  <c r="A156" i="25"/>
  <c r="A155" i="25"/>
  <c r="A154" i="25"/>
  <c r="A153" i="25"/>
  <c r="A152" i="25"/>
  <c r="A151" i="25"/>
  <c r="A150" i="25"/>
  <c r="T143" i="25"/>
  <c r="A143" i="25"/>
  <c r="A142" i="25"/>
  <c r="A141" i="25"/>
  <c r="A140" i="25"/>
  <c r="A139" i="25"/>
  <c r="A138" i="25"/>
  <c r="A137" i="25"/>
  <c r="A136" i="25"/>
  <c r="A135" i="25"/>
  <c r="T128" i="25"/>
  <c r="A128" i="25"/>
  <c r="A127" i="25"/>
  <c r="A126" i="25"/>
  <c r="A125" i="25"/>
  <c r="A124" i="25"/>
  <c r="A123" i="25"/>
  <c r="A122" i="25"/>
  <c r="A121" i="25"/>
  <c r="A120" i="25"/>
  <c r="T113" i="25"/>
  <c r="A113" i="25"/>
  <c r="A112" i="25"/>
  <c r="A111" i="25"/>
  <c r="A110" i="25"/>
  <c r="A109" i="25"/>
  <c r="A108" i="25"/>
  <c r="A107" i="25"/>
  <c r="A106" i="25"/>
  <c r="A105" i="25"/>
  <c r="T98" i="25"/>
  <c r="A98" i="25"/>
  <c r="A97" i="25"/>
  <c r="A96" i="25"/>
  <c r="A95" i="25"/>
  <c r="A94" i="25"/>
  <c r="A93" i="25"/>
  <c r="A92" i="25"/>
  <c r="A91" i="25"/>
  <c r="A90" i="25"/>
  <c r="T83" i="25"/>
  <c r="A83" i="25"/>
  <c r="A82" i="25"/>
  <c r="A81" i="25"/>
  <c r="A80" i="25"/>
  <c r="A79" i="25"/>
  <c r="A78" i="25"/>
  <c r="A77" i="25"/>
  <c r="A76" i="25"/>
  <c r="A75" i="25"/>
  <c r="T68" i="25"/>
  <c r="A68" i="25"/>
  <c r="A67" i="25"/>
  <c r="A66" i="25"/>
  <c r="A65" i="25"/>
  <c r="A64" i="25"/>
  <c r="A63" i="25"/>
  <c r="A62" i="25"/>
  <c r="A61" i="25"/>
  <c r="A60" i="25"/>
  <c r="T53" i="25"/>
  <c r="A53" i="25"/>
  <c r="A52" i="25"/>
  <c r="A51" i="25"/>
  <c r="A50" i="25"/>
  <c r="A49" i="25"/>
  <c r="A48" i="25"/>
  <c r="A47" i="25"/>
  <c r="Y46" i="25"/>
  <c r="A46" i="25"/>
  <c r="A45" i="25"/>
  <c r="T38" i="25"/>
  <c r="A38" i="25"/>
  <c r="A37" i="25"/>
  <c r="A36" i="25"/>
  <c r="A35" i="25"/>
  <c r="A34" i="25"/>
  <c r="A33" i="25"/>
  <c r="A32" i="25"/>
  <c r="A31" i="25"/>
  <c r="A30" i="25"/>
  <c r="A21" i="25"/>
  <c r="A20" i="25"/>
  <c r="A19" i="25"/>
  <c r="A18" i="25"/>
  <c r="A17" i="25"/>
  <c r="A14" i="25"/>
  <c r="A13" i="25"/>
  <c r="Y136" i="25"/>
  <c r="A12" i="25"/>
  <c r="A11" i="25"/>
  <c r="E1727" i="1"/>
  <c r="T1741" i="1"/>
  <c r="T1743" i="1" s="1"/>
  <c r="T1737" i="1"/>
  <c r="P39" i="35" l="1"/>
  <c r="M50" i="32"/>
  <c r="P50" i="32" s="1"/>
  <c r="M138" i="32"/>
  <c r="P138" i="32" s="1"/>
  <c r="M126" i="32"/>
  <c r="P126" i="32" s="1"/>
  <c r="M80" i="32"/>
  <c r="P80" i="32" s="1"/>
  <c r="M168" i="32"/>
  <c r="P168" i="32" s="1"/>
  <c r="M53" i="32"/>
  <c r="P53" i="32" s="1"/>
  <c r="M61" i="32"/>
  <c r="P61" i="32" s="1"/>
  <c r="M63" i="32"/>
  <c r="P63" i="32" s="1"/>
  <c r="M122" i="32"/>
  <c r="P122" i="32" s="1"/>
  <c r="P144" i="35"/>
  <c r="M67" i="32"/>
  <c r="P67" i="32" s="1"/>
  <c r="M38" i="32"/>
  <c r="P38" i="32" s="1"/>
  <c r="M113" i="32"/>
  <c r="P113" i="32" s="1"/>
  <c r="M186" i="32"/>
  <c r="P186" i="32" s="1"/>
  <c r="M125" i="32"/>
  <c r="P125" i="32" s="1"/>
  <c r="M142" i="32"/>
  <c r="P142" i="32" s="1"/>
  <c r="M82" i="32"/>
  <c r="P82" i="32" s="1"/>
  <c r="M68" i="32"/>
  <c r="P68" i="32" s="1"/>
  <c r="M121" i="32"/>
  <c r="P121" i="32" s="1"/>
  <c r="M185" i="32"/>
  <c r="P185" i="32" s="1"/>
  <c r="M156" i="32"/>
  <c r="P156" i="32" s="1"/>
  <c r="M111" i="32"/>
  <c r="P111" i="32" s="1"/>
  <c r="M141" i="32"/>
  <c r="P141" i="32" s="1"/>
  <c r="M65" i="32"/>
  <c r="P65" i="32" s="1"/>
  <c r="M143" i="32"/>
  <c r="P143" i="32" s="1"/>
  <c r="M32" i="32"/>
  <c r="P32" i="32" s="1"/>
  <c r="M83" i="32"/>
  <c r="P83" i="32" s="1"/>
  <c r="M35" i="32"/>
  <c r="P35" i="32" s="1"/>
  <c r="M152" i="32"/>
  <c r="P152" i="32" s="1"/>
  <c r="M78" i="32"/>
  <c r="P78" i="32" s="1"/>
  <c r="M36" i="32"/>
  <c r="P36" i="32" s="1"/>
  <c r="M95" i="32"/>
  <c r="P95" i="32" s="1"/>
  <c r="M171" i="32"/>
  <c r="P171" i="32" s="1"/>
  <c r="M106" i="32"/>
  <c r="P106" i="32" s="1"/>
  <c r="M153" i="32"/>
  <c r="P153" i="32" s="1"/>
  <c r="M77" i="32"/>
  <c r="P77" i="32" s="1"/>
  <c r="M110" i="32"/>
  <c r="P110" i="32" s="1"/>
  <c r="M48" i="32"/>
  <c r="P48" i="32" s="1"/>
  <c r="M140" i="32"/>
  <c r="P140" i="32" s="1"/>
  <c r="T13" i="43"/>
  <c r="V13" i="43" s="1"/>
  <c r="V15" i="43" s="1"/>
  <c r="M157" i="32"/>
  <c r="P157" i="32" s="1"/>
  <c r="M112" i="32"/>
  <c r="P112" i="32" s="1"/>
  <c r="M128" i="32"/>
  <c r="P128" i="32" s="1"/>
  <c r="M127" i="32"/>
  <c r="P127" i="32" s="1"/>
  <c r="M181" i="32"/>
  <c r="P181" i="32" s="1"/>
  <c r="M137" i="32"/>
  <c r="P137" i="32" s="1"/>
  <c r="M187" i="32"/>
  <c r="P187" i="32" s="1"/>
  <c r="M46" i="32"/>
  <c r="P46" i="32" s="1"/>
  <c r="M182" i="32"/>
  <c r="P182" i="32" s="1"/>
  <c r="M33" i="32"/>
  <c r="P33" i="32" s="1"/>
  <c r="M136" i="32"/>
  <c r="P136" i="32" s="1"/>
  <c r="M170" i="32"/>
  <c r="P170" i="32" s="1"/>
  <c r="M108" i="32"/>
  <c r="P108" i="32" s="1"/>
  <c r="M96" i="32"/>
  <c r="P96" i="32" s="1"/>
  <c r="M158" i="32"/>
  <c r="P158" i="32" s="1"/>
  <c r="M123" i="32"/>
  <c r="P123" i="32" s="1"/>
  <c r="M155" i="32"/>
  <c r="P155" i="32" s="1"/>
  <c r="M107" i="32"/>
  <c r="P107" i="32" s="1"/>
  <c r="M173" i="32"/>
  <c r="P173" i="32" s="1"/>
  <c r="M166" i="32"/>
  <c r="M66" i="32"/>
  <c r="P66" i="32" s="1"/>
  <c r="M183" i="32"/>
  <c r="P183" i="32" s="1"/>
  <c r="M172" i="32"/>
  <c r="P172" i="32" s="1"/>
  <c r="M31" i="32"/>
  <c r="P31" i="32" s="1"/>
  <c r="M52" i="32"/>
  <c r="P52" i="32" s="1"/>
  <c r="M97" i="32"/>
  <c r="P97" i="32" s="1"/>
  <c r="M151" i="32"/>
  <c r="P151" i="32" s="1"/>
  <c r="M167" i="32"/>
  <c r="P167" i="32" s="1"/>
  <c r="M47" i="32"/>
  <c r="P47" i="32" s="1"/>
  <c r="M98" i="32"/>
  <c r="P98" i="32" s="1"/>
  <c r="M188" i="32"/>
  <c r="P188" i="32" s="1"/>
  <c r="M62" i="32"/>
  <c r="P62" i="32" s="1"/>
  <c r="M91" i="32"/>
  <c r="P91" i="32" s="1"/>
  <c r="M92" i="32"/>
  <c r="P92" i="32" s="1"/>
  <c r="M81" i="32"/>
  <c r="P81" i="32" s="1"/>
  <c r="M93" i="32"/>
  <c r="P93" i="32" s="1"/>
  <c r="M37" i="32"/>
  <c r="P37" i="32" s="1"/>
  <c r="M76" i="32"/>
  <c r="P76" i="32" s="1"/>
  <c r="T12" i="28"/>
  <c r="V12" i="28" s="1"/>
  <c r="V15" i="28" s="1"/>
  <c r="T19" i="28"/>
  <c r="V19" i="28" s="1"/>
  <c r="M31" i="53"/>
  <c r="M35" i="53"/>
  <c r="P35" i="53" s="1"/>
  <c r="M38" i="53"/>
  <c r="P38" i="53" s="1"/>
  <c r="M37" i="53"/>
  <c r="P37" i="53" s="1"/>
  <c r="M33" i="53"/>
  <c r="P33" i="53" s="1"/>
  <c r="M36" i="53"/>
  <c r="P36" i="53" s="1"/>
  <c r="V15" i="51"/>
  <c r="V22" i="51"/>
  <c r="P54" i="35"/>
  <c r="V1616" i="1"/>
  <c r="M39" i="45"/>
  <c r="P159" i="35"/>
  <c r="V1610" i="1"/>
  <c r="P54" i="33"/>
  <c r="T21" i="28"/>
  <c r="V21" i="28" s="1"/>
  <c r="T21" i="43"/>
  <c r="V21" i="43" s="1"/>
  <c r="V22" i="43" s="1"/>
  <c r="P174" i="35"/>
  <c r="P69" i="35"/>
  <c r="M159" i="35"/>
  <c r="M54" i="35"/>
  <c r="P189" i="35"/>
  <c r="M174" i="33"/>
  <c r="M189" i="35"/>
  <c r="M84" i="35"/>
  <c r="P114" i="35"/>
  <c r="P99" i="35"/>
  <c r="T12" i="27"/>
  <c r="V12" i="27" s="1"/>
  <c r="T12" i="40"/>
  <c r="V12" i="40" s="1"/>
  <c r="T13" i="27"/>
  <c r="V13" i="27" s="1"/>
  <c r="T13" i="40"/>
  <c r="V13" i="40" s="1"/>
  <c r="T20" i="27"/>
  <c r="V20" i="27" s="1"/>
  <c r="T20" i="40"/>
  <c r="V20" i="40" s="1"/>
  <c r="T21" i="27"/>
  <c r="V21" i="27" s="1"/>
  <c r="T21" i="40"/>
  <c r="V21" i="40" s="1"/>
  <c r="M69" i="35"/>
  <c r="T19" i="27"/>
  <c r="V19" i="27" s="1"/>
  <c r="T19" i="40"/>
  <c r="V19" i="40" s="1"/>
  <c r="T14" i="27"/>
  <c r="V14" i="27" s="1"/>
  <c r="T14" i="40"/>
  <c r="V14" i="40" s="1"/>
  <c r="M114" i="33"/>
  <c r="M129" i="35"/>
  <c r="M114" i="35"/>
  <c r="M99" i="33"/>
  <c r="M99" i="35"/>
  <c r="P129" i="35"/>
  <c r="M30" i="34"/>
  <c r="P129" i="33"/>
  <c r="M69" i="33"/>
  <c r="M174" i="35"/>
  <c r="M34" i="34"/>
  <c r="P34" i="34"/>
  <c r="P39" i="34" s="1"/>
  <c r="P144" i="33"/>
  <c r="P114" i="33"/>
  <c r="M39" i="35"/>
  <c r="P39" i="33"/>
  <c r="P69" i="33"/>
  <c r="P174" i="33"/>
  <c r="M189" i="33"/>
  <c r="M54" i="33"/>
  <c r="P189" i="33"/>
  <c r="P84" i="33"/>
  <c r="P99" i="33"/>
  <c r="M129" i="33"/>
  <c r="M144" i="33"/>
  <c r="P159" i="33"/>
  <c r="M159" i="33"/>
  <c r="M84" i="33"/>
  <c r="M39" i="33"/>
  <c r="V1414" i="1"/>
  <c r="F478" i="3"/>
  <c r="F471" i="3"/>
  <c r="F472" i="3"/>
  <c r="F473" i="3"/>
  <c r="F474" i="3"/>
  <c r="F475" i="3"/>
  <c r="F476" i="3"/>
  <c r="F477" i="3"/>
  <c r="F479" i="3"/>
  <c r="F480" i="3"/>
  <c r="F470" i="3"/>
  <c r="V1420" i="1"/>
  <c r="T18" i="27"/>
  <c r="V18" i="27" s="1"/>
  <c r="B445" i="3"/>
  <c r="T1744" i="1"/>
  <c r="V1736" i="1" s="1"/>
  <c r="B447" i="3"/>
  <c r="C448" i="3"/>
  <c r="E481" i="3"/>
  <c r="F481" i="3" s="1"/>
  <c r="Y52" i="25"/>
  <c r="E7" i="25"/>
  <c r="Y33" i="25"/>
  <c r="Y35" i="25"/>
  <c r="Y51" i="25"/>
  <c r="Y61" i="25"/>
  <c r="Y67" i="25"/>
  <c r="Y77" i="25"/>
  <c r="Y83" i="25"/>
  <c r="Y93" i="25"/>
  <c r="Y95" i="25"/>
  <c r="Y111" i="25"/>
  <c r="Y121" i="25"/>
  <c r="Y127" i="25"/>
  <c r="Y137" i="25"/>
  <c r="Y143" i="25"/>
  <c r="Y153" i="25"/>
  <c r="Y155" i="25"/>
  <c r="Y171" i="25"/>
  <c r="Y181" i="25"/>
  <c r="Y187" i="25"/>
  <c r="Y36" i="25"/>
  <c r="Y62" i="25"/>
  <c r="Y68" i="25"/>
  <c r="Y78" i="25"/>
  <c r="Y80" i="25"/>
  <c r="Y96" i="25"/>
  <c r="Y106" i="25"/>
  <c r="Y112" i="25"/>
  <c r="Y122" i="25"/>
  <c r="Y128" i="25"/>
  <c r="Y138" i="25"/>
  <c r="Y140" i="25"/>
  <c r="Y156" i="25"/>
  <c r="Y166" i="25"/>
  <c r="Y172" i="25"/>
  <c r="Y182" i="25"/>
  <c r="Y188" i="25"/>
  <c r="Y31" i="25"/>
  <c r="Y37" i="25"/>
  <c r="Y47" i="25"/>
  <c r="Y53" i="25"/>
  <c r="Y63" i="25"/>
  <c r="Y65" i="25"/>
  <c r="Y81" i="25"/>
  <c r="Y91" i="25"/>
  <c r="Y97" i="25"/>
  <c r="Y107" i="25"/>
  <c r="Y113" i="25"/>
  <c r="Y123" i="25"/>
  <c r="Y125" i="25"/>
  <c r="Y141" i="25"/>
  <c r="Y151" i="25"/>
  <c r="Y157" i="25"/>
  <c r="Y167" i="25"/>
  <c r="Y173" i="25"/>
  <c r="Y183" i="25"/>
  <c r="Y185" i="25"/>
  <c r="Y32" i="25"/>
  <c r="Y38" i="25"/>
  <c r="Y48" i="25"/>
  <c r="Y50" i="25"/>
  <c r="Y66" i="25"/>
  <c r="Y76" i="25"/>
  <c r="Y82" i="25"/>
  <c r="Y92" i="25"/>
  <c r="Y98" i="25"/>
  <c r="Y108" i="25"/>
  <c r="Y110" i="25"/>
  <c r="Y126" i="25"/>
  <c r="F210" i="3"/>
  <c r="F211" i="3"/>
  <c r="C207" i="3"/>
  <c r="T174" i="24"/>
  <c r="T159" i="24"/>
  <c r="T144" i="24"/>
  <c r="T129" i="24"/>
  <c r="T114" i="24"/>
  <c r="T99" i="24"/>
  <c r="T84" i="24"/>
  <c r="T69" i="24"/>
  <c r="T54" i="24"/>
  <c r="T37" i="24"/>
  <c r="T173" i="24"/>
  <c r="T158" i="24"/>
  <c r="T143" i="24"/>
  <c r="T128" i="24"/>
  <c r="T113" i="24"/>
  <c r="T98" i="24"/>
  <c r="T83" i="24"/>
  <c r="T68" i="24"/>
  <c r="T53" i="24"/>
  <c r="T36" i="24"/>
  <c r="T172" i="24"/>
  <c r="T157" i="24"/>
  <c r="T142" i="24"/>
  <c r="T127" i="24"/>
  <c r="T112" i="24"/>
  <c r="T97" i="24"/>
  <c r="T82" i="24"/>
  <c r="T67" i="24"/>
  <c r="T52" i="24"/>
  <c r="T35" i="24"/>
  <c r="T171" i="24"/>
  <c r="T156" i="24"/>
  <c r="T141" i="24"/>
  <c r="T126" i="24"/>
  <c r="T111" i="24"/>
  <c r="T96" i="24"/>
  <c r="T81" i="24"/>
  <c r="T66" i="24"/>
  <c r="T51" i="24"/>
  <c r="T34" i="24"/>
  <c r="T169" i="24"/>
  <c r="T154" i="24"/>
  <c r="T139" i="24"/>
  <c r="T124" i="24"/>
  <c r="T109" i="24"/>
  <c r="T94" i="24"/>
  <c r="T79" i="24"/>
  <c r="T64" i="24"/>
  <c r="T49" i="24"/>
  <c r="T32" i="24"/>
  <c r="T168" i="24"/>
  <c r="T153" i="24"/>
  <c r="T138" i="24"/>
  <c r="T123" i="24"/>
  <c r="T108" i="24"/>
  <c r="T93" i="24"/>
  <c r="T78" i="24"/>
  <c r="T63" i="24"/>
  <c r="T48" i="24"/>
  <c r="T31" i="24"/>
  <c r="T167" i="24"/>
  <c r="T152" i="24"/>
  <c r="T137" i="24"/>
  <c r="T122" i="24"/>
  <c r="T107" i="24"/>
  <c r="T92" i="24"/>
  <c r="T77" i="24"/>
  <c r="T62" i="24"/>
  <c r="T30" i="24"/>
  <c r="T47" i="24"/>
  <c r="P21" i="24"/>
  <c r="M21" i="24"/>
  <c r="X159" i="24" s="1"/>
  <c r="J21" i="24"/>
  <c r="P20" i="24"/>
  <c r="M20" i="24"/>
  <c r="X113" i="24" s="1"/>
  <c r="J20" i="24"/>
  <c r="P19" i="24"/>
  <c r="M19" i="24"/>
  <c r="X67" i="24" s="1"/>
  <c r="J19" i="24"/>
  <c r="P18" i="24"/>
  <c r="M18" i="24"/>
  <c r="X141" i="24" s="1"/>
  <c r="J18" i="24"/>
  <c r="P14" i="24"/>
  <c r="M14" i="24"/>
  <c r="X49" i="24" s="1"/>
  <c r="J14" i="24"/>
  <c r="P13" i="24"/>
  <c r="M13" i="24"/>
  <c r="X63" i="24" s="1"/>
  <c r="J13" i="24"/>
  <c r="J12" i="24"/>
  <c r="M12" i="24"/>
  <c r="X107" i="24" s="1"/>
  <c r="P12" i="24"/>
  <c r="Q6" i="24"/>
  <c r="K6" i="24"/>
  <c r="D6" i="24"/>
  <c r="D5" i="24"/>
  <c r="F4" i="24"/>
  <c r="A174" i="24"/>
  <c r="A173" i="24"/>
  <c r="A172" i="24"/>
  <c r="A171" i="24"/>
  <c r="A170" i="24"/>
  <c r="A169" i="24"/>
  <c r="A168" i="24"/>
  <c r="A167" i="24"/>
  <c r="A166" i="24"/>
  <c r="A159" i="24"/>
  <c r="A158" i="24"/>
  <c r="A157" i="24"/>
  <c r="A156" i="24"/>
  <c r="A155" i="24"/>
  <c r="A154" i="24"/>
  <c r="A153" i="24"/>
  <c r="A152" i="24"/>
  <c r="A151" i="24"/>
  <c r="A144" i="24"/>
  <c r="A143" i="24"/>
  <c r="A142" i="24"/>
  <c r="A141" i="24"/>
  <c r="A140" i="24"/>
  <c r="A139" i="24"/>
  <c r="A138" i="24"/>
  <c r="A137" i="24"/>
  <c r="A136" i="24"/>
  <c r="A129" i="24"/>
  <c r="A128" i="24"/>
  <c r="A127" i="24"/>
  <c r="A126" i="24"/>
  <c r="A125" i="24"/>
  <c r="A124" i="24"/>
  <c r="A123" i="24"/>
  <c r="A122" i="24"/>
  <c r="A121" i="24"/>
  <c r="A114" i="24"/>
  <c r="A113" i="24"/>
  <c r="A112" i="24"/>
  <c r="A111" i="24"/>
  <c r="A110" i="24"/>
  <c r="A109" i="24"/>
  <c r="A108" i="24"/>
  <c r="A107" i="24"/>
  <c r="A106" i="24"/>
  <c r="A99" i="24"/>
  <c r="A98" i="24"/>
  <c r="A97" i="24"/>
  <c r="A96" i="24"/>
  <c r="A95" i="24"/>
  <c r="A94" i="24"/>
  <c r="A93" i="24"/>
  <c r="A92" i="24"/>
  <c r="A91" i="24"/>
  <c r="A84" i="24"/>
  <c r="A83" i="24"/>
  <c r="A82" i="24"/>
  <c r="A81" i="24"/>
  <c r="A80" i="24"/>
  <c r="A79" i="24"/>
  <c r="A78" i="24"/>
  <c r="A77" i="24"/>
  <c r="A76" i="24"/>
  <c r="A69" i="24"/>
  <c r="A68" i="24"/>
  <c r="A67" i="24"/>
  <c r="A66" i="24"/>
  <c r="A65" i="24"/>
  <c r="A64" i="24"/>
  <c r="A63" i="24"/>
  <c r="A62" i="24"/>
  <c r="A61" i="24"/>
  <c r="A54" i="24"/>
  <c r="A53" i="24"/>
  <c r="A52" i="24"/>
  <c r="A51" i="24"/>
  <c r="A50" i="24"/>
  <c r="A49" i="24"/>
  <c r="A48" i="24"/>
  <c r="A47" i="24"/>
  <c r="A46" i="24"/>
  <c r="A37" i="24"/>
  <c r="A36" i="24"/>
  <c r="A35" i="24"/>
  <c r="A34" i="24"/>
  <c r="A33" i="24"/>
  <c r="A32" i="24"/>
  <c r="A31" i="24"/>
  <c r="A30" i="24"/>
  <c r="A29" i="24"/>
  <c r="A21" i="24"/>
  <c r="A20" i="24"/>
  <c r="A19" i="24"/>
  <c r="A18" i="24"/>
  <c r="A17" i="24"/>
  <c r="A14" i="24"/>
  <c r="A13" i="24"/>
  <c r="A12" i="24"/>
  <c r="A11" i="24"/>
  <c r="D3" i="24"/>
  <c r="D2" i="24"/>
  <c r="D1" i="24"/>
  <c r="E873" i="1"/>
  <c r="T889" i="1"/>
  <c r="T883" i="1"/>
  <c r="P34" i="53" l="1"/>
  <c r="P49" i="32"/>
  <c r="M165" i="32"/>
  <c r="P166" i="32"/>
  <c r="P165" i="32" s="1"/>
  <c r="P60" i="32"/>
  <c r="M60" i="32"/>
  <c r="M120" i="32"/>
  <c r="P120" i="32"/>
  <c r="P34" i="32"/>
  <c r="P139" i="32"/>
  <c r="M139" i="32"/>
  <c r="M34" i="32"/>
  <c r="M49" i="32"/>
  <c r="P180" i="32"/>
  <c r="V22" i="28"/>
  <c r="V23" i="28" s="1"/>
  <c r="M107" i="28" s="1"/>
  <c r="P107" i="28" s="1"/>
  <c r="P75" i="32"/>
  <c r="P45" i="32"/>
  <c r="P105" i="32"/>
  <c r="M45" i="32"/>
  <c r="M105" i="32"/>
  <c r="M30" i="32"/>
  <c r="P150" i="32"/>
  <c r="P30" i="32"/>
  <c r="P109" i="32"/>
  <c r="P64" i="32"/>
  <c r="P169" i="32"/>
  <c r="M109" i="32"/>
  <c r="M75" i="32"/>
  <c r="P94" i="32"/>
  <c r="M64" i="32"/>
  <c r="M94" i="32"/>
  <c r="M180" i="32"/>
  <c r="P90" i="32"/>
  <c r="P135" i="32"/>
  <c r="P154" i="32"/>
  <c r="M79" i="32"/>
  <c r="M84" i="32" s="1"/>
  <c r="M184" i="32"/>
  <c r="P184" i="32"/>
  <c r="P189" i="32" s="1"/>
  <c r="M169" i="32"/>
  <c r="M174" i="32" s="1"/>
  <c r="M154" i="32"/>
  <c r="M135" i="32"/>
  <c r="P124" i="32"/>
  <c r="M90" i="32"/>
  <c r="P79" i="32"/>
  <c r="P84" i="32" s="1"/>
  <c r="M150" i="32"/>
  <c r="M124" i="32"/>
  <c r="M99" i="32"/>
  <c r="M34" i="53"/>
  <c r="V23" i="51"/>
  <c r="M38" i="51" s="1"/>
  <c r="P38" i="51" s="1"/>
  <c r="M30" i="53"/>
  <c r="P31" i="53"/>
  <c r="P30" i="53" s="1"/>
  <c r="V15" i="27"/>
  <c r="V23" i="43"/>
  <c r="M67" i="43" s="1"/>
  <c r="P67" i="43" s="1"/>
  <c r="M39" i="34"/>
  <c r="V22" i="27"/>
  <c r="V15" i="40"/>
  <c r="V22" i="40"/>
  <c r="T14" i="25"/>
  <c r="W14" i="25" s="1"/>
  <c r="X1759" i="1"/>
  <c r="T890" i="1"/>
  <c r="V880" i="1" s="1"/>
  <c r="T12" i="24" s="1"/>
  <c r="V1739" i="1"/>
  <c r="V1740" i="1"/>
  <c r="X83" i="24"/>
  <c r="X169" i="24"/>
  <c r="V1742" i="1"/>
  <c r="V1734" i="1"/>
  <c r="X1757" i="1" s="1"/>
  <c r="V1744" i="1"/>
  <c r="V1741" i="1"/>
  <c r="V1735" i="1"/>
  <c r="X137" i="24"/>
  <c r="X143" i="24"/>
  <c r="D212" i="3"/>
  <c r="E212" i="3"/>
  <c r="X79" i="24"/>
  <c r="X77" i="24"/>
  <c r="X171" i="24"/>
  <c r="X34" i="24"/>
  <c r="X111" i="24"/>
  <c r="X109" i="24"/>
  <c r="E7" i="24"/>
  <c r="X123" i="24"/>
  <c r="X30" i="24"/>
  <c r="X36" i="24"/>
  <c r="X51" i="24"/>
  <c r="X144" i="24"/>
  <c r="X84" i="24"/>
  <c r="X37" i="24"/>
  <c r="X174" i="24"/>
  <c r="X114" i="24"/>
  <c r="X54" i="24"/>
  <c r="X138" i="24"/>
  <c r="X78" i="24"/>
  <c r="X31" i="24"/>
  <c r="X168" i="24"/>
  <c r="X108" i="24"/>
  <c r="X48" i="24"/>
  <c r="X172" i="24"/>
  <c r="X112" i="24"/>
  <c r="X52" i="24"/>
  <c r="X142" i="24"/>
  <c r="X82" i="24"/>
  <c r="X35" i="24"/>
  <c r="X129" i="24"/>
  <c r="X153" i="24"/>
  <c r="X157" i="24"/>
  <c r="X99" i="24"/>
  <c r="X127" i="24"/>
  <c r="X122" i="24"/>
  <c r="X62" i="24"/>
  <c r="X152" i="24"/>
  <c r="X92" i="24"/>
  <c r="X154" i="24"/>
  <c r="X94" i="24"/>
  <c r="X124" i="24"/>
  <c r="X64" i="24"/>
  <c r="X156" i="24"/>
  <c r="X96" i="24"/>
  <c r="X126" i="24"/>
  <c r="X66" i="24"/>
  <c r="X128" i="24"/>
  <c r="X68" i="24"/>
  <c r="X158" i="24"/>
  <c r="X98" i="24"/>
  <c r="X32" i="24"/>
  <c r="X47" i="24"/>
  <c r="X53" i="24"/>
  <c r="X69" i="24"/>
  <c r="X81" i="24"/>
  <c r="X93" i="24"/>
  <c r="X97" i="24"/>
  <c r="X139" i="24"/>
  <c r="X167" i="24"/>
  <c r="X173" i="24"/>
  <c r="E201" i="3"/>
  <c r="D201" i="3"/>
  <c r="C201" i="3"/>
  <c r="B201" i="3"/>
  <c r="T105" i="10"/>
  <c r="A105" i="10"/>
  <c r="T104" i="10"/>
  <c r="A104" i="10"/>
  <c r="T103" i="10"/>
  <c r="A103" i="10"/>
  <c r="T102" i="10"/>
  <c r="A102" i="10"/>
  <c r="A101" i="10"/>
  <c r="T100" i="10"/>
  <c r="A100" i="10"/>
  <c r="T99" i="10"/>
  <c r="A99" i="10"/>
  <c r="T98" i="10"/>
  <c r="A98" i="10"/>
  <c r="A97" i="10"/>
  <c r="E200" i="3"/>
  <c r="D200" i="3"/>
  <c r="C200" i="3"/>
  <c r="B200" i="3"/>
  <c r="C197" i="3"/>
  <c r="F25" i="10"/>
  <c r="T74" i="10"/>
  <c r="A74" i="10"/>
  <c r="T73" i="10"/>
  <c r="A73" i="10"/>
  <c r="T72" i="10"/>
  <c r="A72" i="10"/>
  <c r="T71" i="10"/>
  <c r="A71" i="10"/>
  <c r="A70" i="10"/>
  <c r="T69" i="10"/>
  <c r="A69" i="10"/>
  <c r="T68" i="10"/>
  <c r="A68" i="10"/>
  <c r="T67" i="10"/>
  <c r="A67" i="10"/>
  <c r="A66" i="10"/>
  <c r="P41" i="10"/>
  <c r="M41" i="10"/>
  <c r="J41" i="10"/>
  <c r="P40" i="10"/>
  <c r="M40" i="10"/>
  <c r="J40" i="10"/>
  <c r="P39" i="10"/>
  <c r="M39" i="10"/>
  <c r="J39" i="10"/>
  <c r="P38" i="10"/>
  <c r="P34" i="10"/>
  <c r="P33" i="10"/>
  <c r="P32" i="10"/>
  <c r="M38" i="10"/>
  <c r="J38" i="10"/>
  <c r="M34" i="10"/>
  <c r="J34" i="10"/>
  <c r="M33" i="10"/>
  <c r="J33" i="10"/>
  <c r="M32" i="10"/>
  <c r="J32" i="10"/>
  <c r="A41" i="10"/>
  <c r="A40" i="10"/>
  <c r="A39" i="10"/>
  <c r="A38" i="10"/>
  <c r="A37" i="10"/>
  <c r="A34" i="10"/>
  <c r="A33" i="10"/>
  <c r="A32" i="10"/>
  <c r="A31" i="10"/>
  <c r="Q27" i="10"/>
  <c r="D27" i="10"/>
  <c r="D26" i="10"/>
  <c r="L848" i="1"/>
  <c r="K27" i="10" s="1"/>
  <c r="T865" i="1"/>
  <c r="T859" i="1"/>
  <c r="P39" i="53" l="1"/>
  <c r="F212" i="3"/>
  <c r="P114" i="32"/>
  <c r="V890" i="1"/>
  <c r="P54" i="32"/>
  <c r="M129" i="32"/>
  <c r="M69" i="32"/>
  <c r="P69" i="32"/>
  <c r="P129" i="32"/>
  <c r="P174" i="32"/>
  <c r="P144" i="32"/>
  <c r="P159" i="32"/>
  <c r="M114" i="32"/>
  <c r="P39" i="32"/>
  <c r="M54" i="32"/>
  <c r="M144" i="32"/>
  <c r="M189" i="32"/>
  <c r="M39" i="32"/>
  <c r="M159" i="32"/>
  <c r="P99" i="32"/>
  <c r="X880" i="1"/>
  <c r="M36" i="51"/>
  <c r="P36" i="51" s="1"/>
  <c r="P34" i="51" s="1"/>
  <c r="M31" i="51"/>
  <c r="P31" i="51" s="1"/>
  <c r="M33" i="51"/>
  <c r="P33" i="51" s="1"/>
  <c r="M39" i="53"/>
  <c r="M32" i="51"/>
  <c r="P32" i="51" s="1"/>
  <c r="M37" i="43"/>
  <c r="P37" i="43" s="1"/>
  <c r="M97" i="43"/>
  <c r="P97" i="43" s="1"/>
  <c r="V23" i="27"/>
  <c r="M142" i="27" s="1"/>
  <c r="P142" i="27" s="1"/>
  <c r="M52" i="43"/>
  <c r="P52" i="43" s="1"/>
  <c r="M112" i="43"/>
  <c r="P112" i="43" s="1"/>
  <c r="M79" i="43"/>
  <c r="M36" i="43"/>
  <c r="P36" i="43" s="1"/>
  <c r="M111" i="43"/>
  <c r="P111" i="43" s="1"/>
  <c r="M51" i="43"/>
  <c r="P51" i="43" s="1"/>
  <c r="M94" i="43"/>
  <c r="M81" i="43"/>
  <c r="P81" i="43" s="1"/>
  <c r="M66" i="43"/>
  <c r="P66" i="43" s="1"/>
  <c r="M64" i="43"/>
  <c r="M49" i="43"/>
  <c r="M96" i="43"/>
  <c r="P96" i="43" s="1"/>
  <c r="M109" i="43"/>
  <c r="M34" i="43"/>
  <c r="M95" i="43"/>
  <c r="P95" i="43" s="1"/>
  <c r="M80" i="43"/>
  <c r="P80" i="43" s="1"/>
  <c r="M31" i="43"/>
  <c r="P31" i="43" s="1"/>
  <c r="M105" i="43"/>
  <c r="M75" i="43"/>
  <c r="M62" i="43"/>
  <c r="P62" i="43" s="1"/>
  <c r="M65" i="43"/>
  <c r="P65" i="43" s="1"/>
  <c r="M91" i="43"/>
  <c r="P91" i="43" s="1"/>
  <c r="M76" i="43"/>
  <c r="P76" i="43" s="1"/>
  <c r="M30" i="43"/>
  <c r="M45" i="43"/>
  <c r="M92" i="43"/>
  <c r="P92" i="43" s="1"/>
  <c r="M50" i="43"/>
  <c r="P50" i="43" s="1"/>
  <c r="M61" i="43"/>
  <c r="P61" i="43" s="1"/>
  <c r="M106" i="43"/>
  <c r="P106" i="43" s="1"/>
  <c r="M60" i="43"/>
  <c r="M32" i="43"/>
  <c r="P32" i="43" s="1"/>
  <c r="M77" i="43"/>
  <c r="P77" i="43" s="1"/>
  <c r="M110" i="43"/>
  <c r="P110" i="43" s="1"/>
  <c r="M35" i="43"/>
  <c r="P35" i="43" s="1"/>
  <c r="M46" i="43"/>
  <c r="P46" i="43" s="1"/>
  <c r="M90" i="43"/>
  <c r="M47" i="43"/>
  <c r="P47" i="43" s="1"/>
  <c r="M107" i="43"/>
  <c r="P107" i="43" s="1"/>
  <c r="M82" i="43"/>
  <c r="P82" i="43" s="1"/>
  <c r="V23" i="40"/>
  <c r="M38" i="40" s="1"/>
  <c r="P38" i="40" s="1"/>
  <c r="V881" i="1"/>
  <c r="V885" i="1"/>
  <c r="V887" i="1"/>
  <c r="V888" i="1"/>
  <c r="X888" i="1" s="1"/>
  <c r="V882" i="1"/>
  <c r="V886" i="1"/>
  <c r="T20" i="25"/>
  <c r="M52" i="25" s="1"/>
  <c r="X1764" i="1"/>
  <c r="T19" i="25"/>
  <c r="W19" i="25" s="1"/>
  <c r="X1763" i="1"/>
  <c r="T18" i="25"/>
  <c r="M50" i="25" s="1"/>
  <c r="P50" i="25" s="1"/>
  <c r="X1762" i="1"/>
  <c r="T13" i="25"/>
  <c r="W13" i="25" s="1"/>
  <c r="X1758" i="1"/>
  <c r="T21" i="25"/>
  <c r="W21" i="25" s="1"/>
  <c r="X1765" i="1"/>
  <c r="M98" i="28"/>
  <c r="P98" i="28" s="1"/>
  <c r="M96" i="28"/>
  <c r="P96" i="28" s="1"/>
  <c r="M136" i="28"/>
  <c r="P136" i="28" s="1"/>
  <c r="M33" i="28"/>
  <c r="P33" i="28" s="1"/>
  <c r="M108" i="28"/>
  <c r="P108" i="28" s="1"/>
  <c r="M81" i="28"/>
  <c r="P81" i="28" s="1"/>
  <c r="M123" i="28"/>
  <c r="P123" i="28" s="1"/>
  <c r="M111" i="28"/>
  <c r="P111" i="28" s="1"/>
  <c r="M62" i="28"/>
  <c r="P62" i="28" s="1"/>
  <c r="M155" i="28"/>
  <c r="P155" i="28" s="1"/>
  <c r="M140" i="28"/>
  <c r="P140" i="28" s="1"/>
  <c r="M137" i="28"/>
  <c r="P137" i="28" s="1"/>
  <c r="M97" i="28"/>
  <c r="P97" i="28" s="1"/>
  <c r="M76" i="28"/>
  <c r="P76" i="28" s="1"/>
  <c r="M63" i="28"/>
  <c r="P63" i="28" s="1"/>
  <c r="M31" i="28"/>
  <c r="P31" i="28" s="1"/>
  <c r="M52" i="28"/>
  <c r="P52" i="28" s="1"/>
  <c r="M53" i="28"/>
  <c r="P53" i="28" s="1"/>
  <c r="M172" i="28"/>
  <c r="P172" i="28" s="1"/>
  <c r="M113" i="28"/>
  <c r="P113" i="28" s="1"/>
  <c r="M122" i="28"/>
  <c r="P122" i="28" s="1"/>
  <c r="M168" i="28"/>
  <c r="P168" i="28" s="1"/>
  <c r="M187" i="28"/>
  <c r="P187" i="28" s="1"/>
  <c r="M50" i="28"/>
  <c r="P50" i="28" s="1"/>
  <c r="M167" i="28"/>
  <c r="P167" i="28" s="1"/>
  <c r="M183" i="28"/>
  <c r="P183" i="28" s="1"/>
  <c r="M171" i="28"/>
  <c r="P171" i="28" s="1"/>
  <c r="M78" i="28"/>
  <c r="P78" i="28" s="1"/>
  <c r="M153" i="28"/>
  <c r="P153" i="28" s="1"/>
  <c r="M128" i="28"/>
  <c r="P128" i="28" s="1"/>
  <c r="M80" i="28"/>
  <c r="P80" i="28" s="1"/>
  <c r="M95" i="28"/>
  <c r="P95" i="28" s="1"/>
  <c r="M65" i="28"/>
  <c r="P65" i="28" s="1"/>
  <c r="M67" i="28"/>
  <c r="P67" i="28" s="1"/>
  <c r="M51" i="28"/>
  <c r="P51" i="28" s="1"/>
  <c r="M182" i="28"/>
  <c r="P182" i="28" s="1"/>
  <c r="M48" i="28"/>
  <c r="P48" i="28" s="1"/>
  <c r="M82" i="28"/>
  <c r="P82" i="28" s="1"/>
  <c r="M158" i="28"/>
  <c r="P158" i="28" s="1"/>
  <c r="M68" i="28"/>
  <c r="P68" i="28" s="1"/>
  <c r="M127" i="28"/>
  <c r="P127" i="28" s="1"/>
  <c r="M46" i="28"/>
  <c r="P46" i="28" s="1"/>
  <c r="M173" i="28"/>
  <c r="P173" i="28" s="1"/>
  <c r="M32" i="28"/>
  <c r="P32" i="28" s="1"/>
  <c r="M156" i="28"/>
  <c r="P156" i="28" s="1"/>
  <c r="M121" i="28"/>
  <c r="P121" i="28" s="1"/>
  <c r="M83" i="28"/>
  <c r="P83" i="28" s="1"/>
  <c r="M125" i="28"/>
  <c r="P125" i="28" s="1"/>
  <c r="M110" i="28"/>
  <c r="P110" i="28" s="1"/>
  <c r="M166" i="28"/>
  <c r="P166" i="28" s="1"/>
  <c r="M37" i="28"/>
  <c r="P37" i="28" s="1"/>
  <c r="M141" i="28"/>
  <c r="P141" i="28" s="1"/>
  <c r="M126" i="28"/>
  <c r="P126" i="28" s="1"/>
  <c r="M188" i="28"/>
  <c r="P188" i="28" s="1"/>
  <c r="M38" i="28"/>
  <c r="P38" i="28" s="1"/>
  <c r="M47" i="28"/>
  <c r="P47" i="28" s="1"/>
  <c r="M143" i="28"/>
  <c r="P143" i="28" s="1"/>
  <c r="M61" i="28"/>
  <c r="P61" i="28" s="1"/>
  <c r="M181" i="28"/>
  <c r="P181" i="28" s="1"/>
  <c r="M106" i="28"/>
  <c r="P106" i="28" s="1"/>
  <c r="M112" i="28"/>
  <c r="P112" i="28" s="1"/>
  <c r="M142" i="28"/>
  <c r="P142" i="28" s="1"/>
  <c r="M66" i="28"/>
  <c r="P66" i="28" s="1"/>
  <c r="M170" i="28"/>
  <c r="P170" i="28" s="1"/>
  <c r="M186" i="28"/>
  <c r="P186" i="28" s="1"/>
  <c r="M152" i="28"/>
  <c r="P152" i="28" s="1"/>
  <c r="M157" i="28"/>
  <c r="P157" i="28" s="1"/>
  <c r="M151" i="28"/>
  <c r="P151" i="28" s="1"/>
  <c r="M91" i="28"/>
  <c r="P91" i="28" s="1"/>
  <c r="M93" i="28"/>
  <c r="P93" i="28" s="1"/>
  <c r="M77" i="28"/>
  <c r="P77" i="28" s="1"/>
  <c r="M92" i="28"/>
  <c r="P92" i="28" s="1"/>
  <c r="M138" i="28"/>
  <c r="P138" i="28" s="1"/>
  <c r="M36" i="28"/>
  <c r="P36" i="28" s="1"/>
  <c r="M185" i="28"/>
  <c r="P185" i="28" s="1"/>
  <c r="M35" i="28"/>
  <c r="P35" i="28" s="1"/>
  <c r="V1743" i="1"/>
  <c r="V1737" i="1"/>
  <c r="X1760" i="1" s="1"/>
  <c r="T12" i="25"/>
  <c r="W12" i="25" s="1"/>
  <c r="V12" i="24"/>
  <c r="T866" i="1"/>
  <c r="V862" i="1" s="1"/>
  <c r="E28" i="10"/>
  <c r="F200" i="3"/>
  <c r="D202" i="3"/>
  <c r="E202" i="3"/>
  <c r="F201" i="3"/>
  <c r="H1784" i="1"/>
  <c r="T19" i="24" l="1"/>
  <c r="V19" i="24" s="1"/>
  <c r="X886" i="1"/>
  <c r="T18" i="24"/>
  <c r="V18" i="24" s="1"/>
  <c r="X885" i="1"/>
  <c r="T39" i="10"/>
  <c r="X862" i="1"/>
  <c r="T14" i="24"/>
  <c r="V14" i="24" s="1"/>
  <c r="X882" i="1"/>
  <c r="T13" i="24"/>
  <c r="V13" i="24" s="1"/>
  <c r="X881" i="1"/>
  <c r="T20" i="24"/>
  <c r="V20" i="24" s="1"/>
  <c r="X887" i="1"/>
  <c r="M34" i="51"/>
  <c r="P30" i="51"/>
  <c r="P39" i="51" s="1"/>
  <c r="M30" i="51"/>
  <c r="M168" i="27"/>
  <c r="P168" i="27" s="1"/>
  <c r="W18" i="25"/>
  <c r="M140" i="27"/>
  <c r="P140" i="27" s="1"/>
  <c r="M138" i="27"/>
  <c r="P138" i="27" s="1"/>
  <c r="M51" i="27"/>
  <c r="P51" i="27" s="1"/>
  <c r="M35" i="27"/>
  <c r="P35" i="27" s="1"/>
  <c r="M92" i="27"/>
  <c r="P92" i="27" s="1"/>
  <c r="M111" i="27"/>
  <c r="P111" i="27" s="1"/>
  <c r="M46" i="27"/>
  <c r="P46" i="27" s="1"/>
  <c r="M128" i="27"/>
  <c r="P128" i="27" s="1"/>
  <c r="M112" i="27"/>
  <c r="P112" i="27" s="1"/>
  <c r="M63" i="27"/>
  <c r="P63" i="27" s="1"/>
  <c r="M188" i="27"/>
  <c r="P188" i="27" s="1"/>
  <c r="M113" i="27"/>
  <c r="P113" i="27" s="1"/>
  <c r="M52" i="27"/>
  <c r="P52" i="27" s="1"/>
  <c r="M173" i="27"/>
  <c r="P173" i="27" s="1"/>
  <c r="M61" i="27"/>
  <c r="P61" i="27" s="1"/>
  <c r="M96" i="27"/>
  <c r="P96" i="27" s="1"/>
  <c r="M67" i="27"/>
  <c r="P67" i="27" s="1"/>
  <c r="M172" i="27"/>
  <c r="P172" i="27" s="1"/>
  <c r="M157" i="27"/>
  <c r="P157" i="27" s="1"/>
  <c r="M123" i="27"/>
  <c r="P123" i="27" s="1"/>
  <c r="M182" i="27"/>
  <c r="P182" i="27" s="1"/>
  <c r="M185" i="27"/>
  <c r="P185" i="27" s="1"/>
  <c r="M151" i="27"/>
  <c r="P151" i="27" s="1"/>
  <c r="M50" i="27"/>
  <c r="P50" i="27" s="1"/>
  <c r="M143" i="27"/>
  <c r="P143" i="27" s="1"/>
  <c r="M187" i="27"/>
  <c r="P187" i="27" s="1"/>
  <c r="M167" i="27"/>
  <c r="P167" i="27" s="1"/>
  <c r="M122" i="27"/>
  <c r="P122" i="27" s="1"/>
  <c r="M158" i="27"/>
  <c r="P158" i="27" s="1"/>
  <c r="M98" i="27"/>
  <c r="P98" i="27" s="1"/>
  <c r="M77" i="27"/>
  <c r="P77" i="27" s="1"/>
  <c r="M81" i="27"/>
  <c r="P81" i="27" s="1"/>
  <c r="M48" i="27"/>
  <c r="P48" i="27" s="1"/>
  <c r="M65" i="27"/>
  <c r="P65" i="27" s="1"/>
  <c r="M66" i="27"/>
  <c r="P66" i="27" s="1"/>
  <c r="M62" i="27"/>
  <c r="P62" i="27" s="1"/>
  <c r="M78" i="27"/>
  <c r="P78" i="27" s="1"/>
  <c r="M110" i="27"/>
  <c r="P110" i="27" s="1"/>
  <c r="M38" i="27"/>
  <c r="P38" i="27" s="1"/>
  <c r="M181" i="27"/>
  <c r="P181" i="27" s="1"/>
  <c r="M80" i="27"/>
  <c r="P80" i="27" s="1"/>
  <c r="M121" i="27"/>
  <c r="P121" i="27" s="1"/>
  <c r="M136" i="27"/>
  <c r="P136" i="27" s="1"/>
  <c r="M53" i="27"/>
  <c r="P53" i="27" s="1"/>
  <c r="M32" i="27"/>
  <c r="P32" i="27" s="1"/>
  <c r="M37" i="27"/>
  <c r="P37" i="27" s="1"/>
  <c r="M47" i="27"/>
  <c r="P47" i="27" s="1"/>
  <c r="M82" i="27"/>
  <c r="P82" i="27" s="1"/>
  <c r="M127" i="27"/>
  <c r="P127" i="27" s="1"/>
  <c r="M186" i="27"/>
  <c r="P186" i="27" s="1"/>
  <c r="M31" i="27"/>
  <c r="P31" i="27" s="1"/>
  <c r="M183" i="27"/>
  <c r="P183" i="27" s="1"/>
  <c r="M107" i="27"/>
  <c r="P107" i="27" s="1"/>
  <c r="M68" i="27"/>
  <c r="P68" i="27" s="1"/>
  <c r="M152" i="27"/>
  <c r="P152" i="27" s="1"/>
  <c r="M125" i="27"/>
  <c r="P125" i="27" s="1"/>
  <c r="M93" i="27"/>
  <c r="P93" i="27" s="1"/>
  <c r="M95" i="27"/>
  <c r="P95" i="27" s="1"/>
  <c r="M97" i="27"/>
  <c r="P97" i="27" s="1"/>
  <c r="M170" i="27"/>
  <c r="P170" i="27" s="1"/>
  <c r="M171" i="27"/>
  <c r="P171" i="27" s="1"/>
  <c r="M126" i="27"/>
  <c r="P126" i="27" s="1"/>
  <c r="M91" i="27"/>
  <c r="P91" i="27" s="1"/>
  <c r="M156" i="27"/>
  <c r="P156" i="27" s="1"/>
  <c r="M141" i="27"/>
  <c r="P141" i="27" s="1"/>
  <c r="P139" i="27" s="1"/>
  <c r="M166" i="27"/>
  <c r="P166" i="27" s="1"/>
  <c r="M108" i="27"/>
  <c r="P108" i="27" s="1"/>
  <c r="M83" i="27"/>
  <c r="P83" i="27" s="1"/>
  <c r="M155" i="27"/>
  <c r="P155" i="27" s="1"/>
  <c r="M106" i="27"/>
  <c r="P106" i="27" s="1"/>
  <c r="M153" i="27"/>
  <c r="P153" i="27" s="1"/>
  <c r="M137" i="27"/>
  <c r="P137" i="27" s="1"/>
  <c r="M76" i="27"/>
  <c r="P76" i="27" s="1"/>
  <c r="M33" i="27"/>
  <c r="P33" i="27" s="1"/>
  <c r="M36" i="27"/>
  <c r="P36" i="27" s="1"/>
  <c r="V889" i="1"/>
  <c r="P60" i="43"/>
  <c r="P59" i="43" s="1"/>
  <c r="M59" i="43"/>
  <c r="P105" i="43"/>
  <c r="P104" i="43" s="1"/>
  <c r="M104" i="43"/>
  <c r="P34" i="43"/>
  <c r="P33" i="43" s="1"/>
  <c r="M33" i="43"/>
  <c r="P64" i="43"/>
  <c r="P63" i="43" s="1"/>
  <c r="M63" i="43"/>
  <c r="P45" i="43"/>
  <c r="P44" i="43" s="1"/>
  <c r="M44" i="43"/>
  <c r="P109" i="43"/>
  <c r="P108" i="43" s="1"/>
  <c r="M108" i="43"/>
  <c r="P90" i="43"/>
  <c r="P89" i="43" s="1"/>
  <c r="M89" i="43"/>
  <c r="P30" i="43"/>
  <c r="P29" i="43" s="1"/>
  <c r="M29" i="43"/>
  <c r="P75" i="43"/>
  <c r="P74" i="43" s="1"/>
  <c r="M74" i="43"/>
  <c r="P49" i="43"/>
  <c r="P48" i="43" s="1"/>
  <c r="M48" i="43"/>
  <c r="P94" i="43"/>
  <c r="P93" i="43" s="1"/>
  <c r="P98" i="43" s="1"/>
  <c r="M93" i="43"/>
  <c r="P79" i="43"/>
  <c r="P78" i="43" s="1"/>
  <c r="M78" i="43"/>
  <c r="M36" i="40"/>
  <c r="M34" i="40" s="1"/>
  <c r="M33" i="40"/>
  <c r="P33" i="40" s="1"/>
  <c r="M31" i="40"/>
  <c r="P31" i="40" s="1"/>
  <c r="M32" i="40"/>
  <c r="P32" i="40" s="1"/>
  <c r="V883" i="1"/>
  <c r="X1766" i="1"/>
  <c r="X1767" i="1" s="1"/>
  <c r="W20" i="25"/>
  <c r="W15" i="25"/>
  <c r="P169" i="28"/>
  <c r="P105" i="28"/>
  <c r="P79" i="28"/>
  <c r="M79" i="28"/>
  <c r="P120" i="28"/>
  <c r="M120" i="28"/>
  <c r="P180" i="28"/>
  <c r="P34" i="28"/>
  <c r="P135" i="28"/>
  <c r="P150" i="28"/>
  <c r="P94" i="28"/>
  <c r="P75" i="28"/>
  <c r="P60" i="28"/>
  <c r="P124" i="28"/>
  <c r="P165" i="28"/>
  <c r="P49" i="28"/>
  <c r="M60" i="28"/>
  <c r="M109" i="28"/>
  <c r="M94" i="28"/>
  <c r="P45" i="28"/>
  <c r="M30" i="28"/>
  <c r="M90" i="28"/>
  <c r="M49" i="28"/>
  <c r="M150" i="28"/>
  <c r="M64" i="28"/>
  <c r="P90" i="28"/>
  <c r="P109" i="28"/>
  <c r="P154" i="28"/>
  <c r="P64" i="28"/>
  <c r="M169" i="28"/>
  <c r="M135" i="28"/>
  <c r="M180" i="28"/>
  <c r="P184" i="28"/>
  <c r="M154" i="28"/>
  <c r="M165" i="28"/>
  <c r="M75" i="28"/>
  <c r="M45" i="28"/>
  <c r="P30" i="28"/>
  <c r="M124" i="28"/>
  <c r="P139" i="28"/>
  <c r="M139" i="28"/>
  <c r="M105" i="28"/>
  <c r="M34" i="28"/>
  <c r="M184" i="28"/>
  <c r="V856" i="1"/>
  <c r="V864" i="1"/>
  <c r="V857" i="1"/>
  <c r="V863" i="1"/>
  <c r="V861" i="1"/>
  <c r="V858" i="1"/>
  <c r="V866" i="1"/>
  <c r="V39" i="10"/>
  <c r="F202" i="3"/>
  <c r="J18" i="6"/>
  <c r="V15" i="24" l="1"/>
  <c r="X883" i="1"/>
  <c r="T41" i="10"/>
  <c r="X864" i="1"/>
  <c r="T32" i="10"/>
  <c r="V32" i="10" s="1"/>
  <c r="X856" i="1"/>
  <c r="X889" i="1"/>
  <c r="T34" i="10"/>
  <c r="V34" i="10" s="1"/>
  <c r="X858" i="1"/>
  <c r="T38" i="10"/>
  <c r="V38" i="10" s="1"/>
  <c r="X861" i="1"/>
  <c r="T40" i="10"/>
  <c r="V40" i="10" s="1"/>
  <c r="X863" i="1"/>
  <c r="T33" i="10"/>
  <c r="V33" i="10" s="1"/>
  <c r="X857" i="1"/>
  <c r="M39" i="51"/>
  <c r="W22" i="25"/>
  <c r="P36" i="40"/>
  <c r="P34" i="40" s="1"/>
  <c r="P34" i="27"/>
  <c r="M99" i="28"/>
  <c r="P180" i="27"/>
  <c r="P45" i="27"/>
  <c r="P60" i="27"/>
  <c r="P189" i="28"/>
  <c r="M45" i="27"/>
  <c r="M105" i="27"/>
  <c r="P159" i="28"/>
  <c r="P150" i="27"/>
  <c r="P64" i="27"/>
  <c r="P165" i="27"/>
  <c r="P75" i="27"/>
  <c r="M184" i="27"/>
  <c r="P184" i="27"/>
  <c r="M64" i="27"/>
  <c r="M150" i="27"/>
  <c r="M90" i="27"/>
  <c r="P135" i="27"/>
  <c r="P79" i="27"/>
  <c r="P120" i="27"/>
  <c r="P49" i="27"/>
  <c r="P109" i="27"/>
  <c r="P144" i="28"/>
  <c r="P30" i="27"/>
  <c r="P39" i="27" s="1"/>
  <c r="P105" i="27"/>
  <c r="M109" i="27"/>
  <c r="M60" i="27"/>
  <c r="M69" i="27" s="1"/>
  <c r="P154" i="27"/>
  <c r="M120" i="27"/>
  <c r="P94" i="27"/>
  <c r="M165" i="27"/>
  <c r="M94" i="27"/>
  <c r="M139" i="27"/>
  <c r="M34" i="27"/>
  <c r="M124" i="27"/>
  <c r="M84" i="28"/>
  <c r="M75" i="27"/>
  <c r="P144" i="27"/>
  <c r="P90" i="27"/>
  <c r="P169" i="27"/>
  <c r="P124" i="27"/>
  <c r="M174" i="28"/>
  <c r="M79" i="27"/>
  <c r="M30" i="27"/>
  <c r="M169" i="27"/>
  <c r="M154" i="27"/>
  <c r="M49" i="27"/>
  <c r="M180" i="27"/>
  <c r="M135" i="27"/>
  <c r="M144" i="27" s="1"/>
  <c r="P83" i="43"/>
  <c r="P53" i="43"/>
  <c r="P68" i="43"/>
  <c r="M38" i="43"/>
  <c r="P113" i="43"/>
  <c r="M113" i="43"/>
  <c r="M83" i="43"/>
  <c r="M98" i="43"/>
  <c r="M53" i="43"/>
  <c r="M68" i="43"/>
  <c r="P38" i="43"/>
  <c r="M30" i="40"/>
  <c r="M39" i="40" s="1"/>
  <c r="W23" i="25"/>
  <c r="M66" i="25" s="1"/>
  <c r="P66" i="25" s="1"/>
  <c r="P30" i="40"/>
  <c r="P39" i="40" s="1"/>
  <c r="P84" i="28"/>
  <c r="P129" i="28"/>
  <c r="P114" i="28"/>
  <c r="P174" i="28"/>
  <c r="M114" i="28"/>
  <c r="M129" i="28"/>
  <c r="P189" i="27"/>
  <c r="P39" i="28"/>
  <c r="P54" i="28"/>
  <c r="P69" i="28"/>
  <c r="M69" i="28"/>
  <c r="P99" i="28"/>
  <c r="M159" i="28"/>
  <c r="M39" i="28"/>
  <c r="M144" i="28"/>
  <c r="M54" i="28"/>
  <c r="M189" i="28"/>
  <c r="P52" i="25"/>
  <c r="V865" i="1"/>
  <c r="V859" i="1"/>
  <c r="T1037" i="1"/>
  <c r="T1031" i="1"/>
  <c r="X890" i="1" l="1"/>
  <c r="V35" i="10"/>
  <c r="X859" i="1"/>
  <c r="X865" i="1"/>
  <c r="P159" i="27"/>
  <c r="M54" i="27"/>
  <c r="P54" i="27"/>
  <c r="M99" i="27"/>
  <c r="M189" i="27"/>
  <c r="P84" i="27"/>
  <c r="M39" i="27"/>
  <c r="P114" i="27"/>
  <c r="P69" i="27"/>
  <c r="M114" i="27"/>
  <c r="M93" i="25"/>
  <c r="P93" i="25" s="1"/>
  <c r="P174" i="27"/>
  <c r="P129" i="27"/>
  <c r="P99" i="27"/>
  <c r="M129" i="27"/>
  <c r="M159" i="27"/>
  <c r="M84" i="27"/>
  <c r="M174" i="27"/>
  <c r="M96" i="25"/>
  <c r="P96" i="25" s="1"/>
  <c r="M126" i="25"/>
  <c r="P126" i="25" s="1"/>
  <c r="M186" i="25"/>
  <c r="P186" i="25" s="1"/>
  <c r="M78" i="25"/>
  <c r="P78" i="25" s="1"/>
  <c r="M151" i="25"/>
  <c r="P151" i="25" s="1"/>
  <c r="M181" i="25"/>
  <c r="P181" i="25" s="1"/>
  <c r="M182" i="25"/>
  <c r="P182" i="25" s="1"/>
  <c r="M68" i="25"/>
  <c r="P68" i="25" s="1"/>
  <c r="M141" i="25"/>
  <c r="P141" i="25" s="1"/>
  <c r="M97" i="25"/>
  <c r="P97" i="25" s="1"/>
  <c r="M127" i="25"/>
  <c r="P127" i="25" s="1"/>
  <c r="M183" i="25"/>
  <c r="P183" i="25" s="1"/>
  <c r="M168" i="25"/>
  <c r="P168" i="25" s="1"/>
  <c r="M48" i="25"/>
  <c r="P48" i="25" s="1"/>
  <c r="M33" i="25"/>
  <c r="P33" i="25" s="1"/>
  <c r="M81" i="25"/>
  <c r="P81" i="25" s="1"/>
  <c r="M171" i="25"/>
  <c r="P171" i="25" s="1"/>
  <c r="M138" i="25"/>
  <c r="P138" i="25" s="1"/>
  <c r="M155" i="25"/>
  <c r="P155" i="25" s="1"/>
  <c r="M61" i="25"/>
  <c r="M142" i="25"/>
  <c r="P142" i="25" s="1"/>
  <c r="M77" i="25"/>
  <c r="P77" i="25" s="1"/>
  <c r="M121" i="25"/>
  <c r="P121" i="25" s="1"/>
  <c r="M167" i="25"/>
  <c r="P167" i="25" s="1"/>
  <c r="M185" i="25"/>
  <c r="P185" i="25" s="1"/>
  <c r="M31" i="25"/>
  <c r="P31" i="25" s="1"/>
  <c r="M98" i="25"/>
  <c r="P98" i="25" s="1"/>
  <c r="M188" i="25"/>
  <c r="P188" i="25" s="1"/>
  <c r="M51" i="25"/>
  <c r="P51" i="25" s="1"/>
  <c r="M83" i="25"/>
  <c r="P83" i="25" s="1"/>
  <c r="M122" i="25"/>
  <c r="P122" i="25" s="1"/>
  <c r="M106" i="25"/>
  <c r="P106" i="25" s="1"/>
  <c r="M37" i="25"/>
  <c r="P37" i="25" s="1"/>
  <c r="M80" i="25"/>
  <c r="P80" i="25" s="1"/>
  <c r="M143" i="25"/>
  <c r="P143" i="25" s="1"/>
  <c r="M170" i="25"/>
  <c r="P170" i="25" s="1"/>
  <c r="M36" i="25"/>
  <c r="P36" i="25" s="1"/>
  <c r="M166" i="25"/>
  <c r="P166" i="25" s="1"/>
  <c r="M157" i="25"/>
  <c r="P157" i="25" s="1"/>
  <c r="M47" i="25"/>
  <c r="P47" i="25" s="1"/>
  <c r="M123" i="25"/>
  <c r="P123" i="25" s="1"/>
  <c r="M125" i="25"/>
  <c r="P125" i="25" s="1"/>
  <c r="M107" i="25"/>
  <c r="P107" i="25" s="1"/>
  <c r="M38" i="25"/>
  <c r="P38" i="25" s="1"/>
  <c r="M158" i="25"/>
  <c r="P158" i="25" s="1"/>
  <c r="M111" i="25"/>
  <c r="P111" i="25" s="1"/>
  <c r="M65" i="25"/>
  <c r="P65" i="25" s="1"/>
  <c r="M152" i="25"/>
  <c r="P152" i="25" s="1"/>
  <c r="M46" i="25"/>
  <c r="P46" i="25" s="1"/>
  <c r="M153" i="25"/>
  <c r="P153" i="25" s="1"/>
  <c r="M136" i="25"/>
  <c r="P136" i="25" s="1"/>
  <c r="M35" i="25"/>
  <c r="P35" i="25" s="1"/>
  <c r="M113" i="25"/>
  <c r="P113" i="25" s="1"/>
  <c r="M53" i="25"/>
  <c r="P53" i="25" s="1"/>
  <c r="M76" i="25"/>
  <c r="P76" i="25" s="1"/>
  <c r="M63" i="25"/>
  <c r="P63" i="25" s="1"/>
  <c r="M110" i="25"/>
  <c r="P110" i="25" s="1"/>
  <c r="M128" i="25"/>
  <c r="P128" i="25" s="1"/>
  <c r="M156" i="25"/>
  <c r="P156" i="25" s="1"/>
  <c r="M82" i="25"/>
  <c r="P82" i="25" s="1"/>
  <c r="M112" i="25"/>
  <c r="P112" i="25" s="1"/>
  <c r="M137" i="25"/>
  <c r="P137" i="25" s="1"/>
  <c r="M108" i="25"/>
  <c r="P108" i="25" s="1"/>
  <c r="M140" i="25"/>
  <c r="P140" i="25" s="1"/>
  <c r="M62" i="25"/>
  <c r="P62" i="25" s="1"/>
  <c r="M95" i="25"/>
  <c r="P95" i="25" s="1"/>
  <c r="M92" i="25"/>
  <c r="P92" i="25" s="1"/>
  <c r="M173" i="25"/>
  <c r="P173" i="25" s="1"/>
  <c r="M187" i="25"/>
  <c r="P187" i="25" s="1"/>
  <c r="M172" i="25"/>
  <c r="P172" i="25" s="1"/>
  <c r="M91" i="25"/>
  <c r="P91" i="25" s="1"/>
  <c r="M32" i="25"/>
  <c r="P32" i="25" s="1"/>
  <c r="M67" i="25"/>
  <c r="P67" i="25" s="1"/>
  <c r="T1038" i="1"/>
  <c r="V1033" i="1" s="1"/>
  <c r="T731" i="1"/>
  <c r="T737" i="1"/>
  <c r="J13" i="2"/>
  <c r="X866" i="1" l="1"/>
  <c r="P90" i="25"/>
  <c r="P180" i="25"/>
  <c r="M180" i="25"/>
  <c r="P75" i="25"/>
  <c r="P150" i="25"/>
  <c r="M135" i="25"/>
  <c r="P135" i="25"/>
  <c r="P105" i="25"/>
  <c r="M150" i="25"/>
  <c r="P124" i="25"/>
  <c r="P49" i="25"/>
  <c r="M184" i="25"/>
  <c r="P94" i="25"/>
  <c r="P64" i="25"/>
  <c r="P109" i="25"/>
  <c r="P120" i="25"/>
  <c r="M124" i="25"/>
  <c r="M49" i="25"/>
  <c r="P30" i="25"/>
  <c r="M109" i="25"/>
  <c r="M94" i="25"/>
  <c r="M64" i="25"/>
  <c r="P139" i="25"/>
  <c r="P144" i="25" s="1"/>
  <c r="P79" i="25"/>
  <c r="P84" i="25" s="1"/>
  <c r="P34" i="25"/>
  <c r="M120" i="25"/>
  <c r="P154" i="25"/>
  <c r="M90" i="25"/>
  <c r="M75" i="25"/>
  <c r="M154" i="25"/>
  <c r="M105" i="25"/>
  <c r="P45" i="25"/>
  <c r="P169" i="25"/>
  <c r="P184" i="25"/>
  <c r="P189" i="25" s="1"/>
  <c r="M60" i="25"/>
  <c r="P61" i="25"/>
  <c r="P60" i="25" s="1"/>
  <c r="M79" i="25"/>
  <c r="M30" i="25"/>
  <c r="M139" i="25"/>
  <c r="P165" i="25"/>
  <c r="M165" i="25"/>
  <c r="M45" i="25"/>
  <c r="M54" i="25" s="1"/>
  <c r="M34" i="25"/>
  <c r="M169" i="25"/>
  <c r="V1029" i="1"/>
  <c r="V1028" i="1"/>
  <c r="V1036" i="1"/>
  <c r="V1030" i="1"/>
  <c r="J12" i="19"/>
  <c r="J13" i="19" s="1"/>
  <c r="J7" i="19"/>
  <c r="J18" i="18"/>
  <c r="J20" i="18"/>
  <c r="P20" i="18"/>
  <c r="P18" i="18"/>
  <c r="P99" i="25" l="1"/>
  <c r="M189" i="25"/>
  <c r="M144" i="25"/>
  <c r="M114" i="25"/>
  <c r="P159" i="25"/>
  <c r="P114" i="25"/>
  <c r="P39" i="25"/>
  <c r="P54" i="25"/>
  <c r="M159" i="25"/>
  <c r="M84" i="25"/>
  <c r="M129" i="25"/>
  <c r="P69" i="25"/>
  <c r="P129" i="25"/>
  <c r="M99" i="25"/>
  <c r="M69" i="25"/>
  <c r="P174" i="25"/>
  <c r="M39" i="25"/>
  <c r="M174" i="25"/>
  <c r="V1031" i="1"/>
  <c r="J1788" i="1"/>
  <c r="J164" i="2"/>
  <c r="J163" i="2"/>
  <c r="J162" i="2"/>
  <c r="J160" i="2"/>
  <c r="J159" i="2"/>
  <c r="J151" i="2" l="1"/>
  <c r="J150" i="2"/>
  <c r="J149" i="2"/>
  <c r="J147" i="2"/>
  <c r="J146" i="2"/>
  <c r="J138" i="2"/>
  <c r="J137" i="2"/>
  <c r="J136" i="2"/>
  <c r="J134" i="2"/>
  <c r="J133" i="2"/>
  <c r="J125" i="2"/>
  <c r="J124" i="2"/>
  <c r="J123" i="2"/>
  <c r="J121" i="2"/>
  <c r="J120" i="2"/>
  <c r="J112" i="2"/>
  <c r="J111" i="2"/>
  <c r="J110" i="2"/>
  <c r="J108" i="2"/>
  <c r="J107" i="2"/>
  <c r="J99" i="2"/>
  <c r="J98" i="2"/>
  <c r="J97" i="2"/>
  <c r="J95" i="2"/>
  <c r="J94" i="2"/>
  <c r="J86" i="2"/>
  <c r="J85" i="2"/>
  <c r="J84" i="2"/>
  <c r="J82" i="2"/>
  <c r="J81" i="2"/>
  <c r="J73" i="2"/>
  <c r="J72" i="2"/>
  <c r="J71" i="2"/>
  <c r="J69" i="2"/>
  <c r="J68" i="2"/>
  <c r="J60" i="2"/>
  <c r="J59" i="2"/>
  <c r="J58" i="2"/>
  <c r="J56" i="2"/>
  <c r="J55" i="2"/>
  <c r="J47" i="2"/>
  <c r="J46" i="2"/>
  <c r="J45" i="2"/>
  <c r="J43" i="2"/>
  <c r="J42" i="2"/>
  <c r="K1784" i="1" l="1"/>
  <c r="L1784" i="1"/>
  <c r="H1786" i="1"/>
  <c r="I1786" i="1" s="1"/>
  <c r="H1785" i="1"/>
  <c r="I1785" i="1" s="1"/>
  <c r="T1716" i="1"/>
  <c r="L1800" i="1"/>
  <c r="L1794" i="1"/>
  <c r="H1800" i="1"/>
  <c r="H1799" i="1"/>
  <c r="H1798" i="1"/>
  <c r="T1382" i="1"/>
  <c r="H1795" i="1"/>
  <c r="I1795" i="1" s="1"/>
  <c r="H1794" i="1"/>
  <c r="I1794" i="1" s="1"/>
  <c r="H1793" i="1"/>
  <c r="I1793" i="1" s="1"/>
  <c r="H1792" i="1"/>
  <c r="I1792" i="1" s="1"/>
  <c r="L1792" i="1" s="1"/>
  <c r="I1784" i="1" l="1"/>
  <c r="H1787" i="1"/>
  <c r="E30" i="19"/>
  <c r="T188" i="16" l="1"/>
  <c r="T173" i="16"/>
  <c r="T158" i="16"/>
  <c r="T143" i="16"/>
  <c r="T128" i="16"/>
  <c r="T113" i="16"/>
  <c r="T98" i="16"/>
  <c r="T83" i="16"/>
  <c r="T68" i="16"/>
  <c r="T53" i="16"/>
  <c r="T38" i="16"/>
  <c r="T183" i="16"/>
  <c r="T168" i="16"/>
  <c r="T153" i="16"/>
  <c r="T138" i="16"/>
  <c r="T123" i="16"/>
  <c r="T108" i="16"/>
  <c r="T93" i="16"/>
  <c r="T78" i="16"/>
  <c r="T63" i="16"/>
  <c r="T48" i="16"/>
  <c r="T33" i="16"/>
  <c r="T182" i="16"/>
  <c r="T167" i="16"/>
  <c r="T152" i="16"/>
  <c r="T137" i="16"/>
  <c r="T122" i="16"/>
  <c r="T107" i="16"/>
  <c r="T92" i="16"/>
  <c r="T77" i="16"/>
  <c r="T62" i="16"/>
  <c r="T47" i="16"/>
  <c r="T32" i="16"/>
  <c r="T181" i="16"/>
  <c r="T166" i="16"/>
  <c r="T151" i="16"/>
  <c r="T136" i="16"/>
  <c r="T121" i="16"/>
  <c r="T106" i="16"/>
  <c r="T91" i="16"/>
  <c r="T76" i="16"/>
  <c r="T61" i="16"/>
  <c r="T46" i="16"/>
  <c r="T31" i="16"/>
  <c r="P21" i="14"/>
  <c r="T188" i="14"/>
  <c r="T173" i="14"/>
  <c r="T158" i="14"/>
  <c r="T143" i="14"/>
  <c r="T128" i="14"/>
  <c r="T113" i="14"/>
  <c r="T98" i="14"/>
  <c r="T83" i="14"/>
  <c r="T68" i="14"/>
  <c r="T53" i="14"/>
  <c r="T38" i="14"/>
  <c r="T187" i="14"/>
  <c r="T172" i="14"/>
  <c r="T157" i="14"/>
  <c r="T142" i="14"/>
  <c r="T127" i="14"/>
  <c r="T112" i="14"/>
  <c r="T97" i="14"/>
  <c r="T82" i="14"/>
  <c r="T67" i="14"/>
  <c r="T52" i="14"/>
  <c r="T37" i="14"/>
  <c r="T186" i="14"/>
  <c r="T171" i="14"/>
  <c r="T156" i="14"/>
  <c r="T141" i="14"/>
  <c r="T126" i="14"/>
  <c r="T111" i="14"/>
  <c r="T96" i="14"/>
  <c r="T81" i="14"/>
  <c r="T66" i="14"/>
  <c r="T51" i="14"/>
  <c r="T36" i="14"/>
  <c r="T185" i="14"/>
  <c r="T170" i="14"/>
  <c r="T155" i="14"/>
  <c r="T140" i="14"/>
  <c r="T125" i="14"/>
  <c r="T110" i="14"/>
  <c r="T95" i="14"/>
  <c r="T80" i="14"/>
  <c r="T65" i="14"/>
  <c r="T50" i="14"/>
  <c r="T35" i="14"/>
  <c r="T183" i="14"/>
  <c r="T168" i="14"/>
  <c r="T153" i="14"/>
  <c r="T138" i="14"/>
  <c r="T123" i="14"/>
  <c r="T108" i="14"/>
  <c r="T93" i="14"/>
  <c r="T78" i="14"/>
  <c r="T63" i="14"/>
  <c r="T48" i="14"/>
  <c r="T33" i="14"/>
  <c r="T182" i="14"/>
  <c r="T167" i="14"/>
  <c r="T152" i="14"/>
  <c r="T137" i="14"/>
  <c r="T122" i="14"/>
  <c r="T107" i="14"/>
  <c r="T92" i="14"/>
  <c r="T77" i="14"/>
  <c r="T62" i="14"/>
  <c r="T47" i="14"/>
  <c r="T32" i="14"/>
  <c r="T31" i="14"/>
  <c r="T181" i="14"/>
  <c r="T166" i="14"/>
  <c r="T151" i="14"/>
  <c r="T136" i="14"/>
  <c r="T121" i="14"/>
  <c r="T106" i="14"/>
  <c r="T91" i="14"/>
  <c r="T76" i="14"/>
  <c r="T61" i="14"/>
  <c r="T46" i="14"/>
  <c r="T188" i="12"/>
  <c r="T173" i="12"/>
  <c r="T158" i="12"/>
  <c r="T143" i="12"/>
  <c r="T128" i="12"/>
  <c r="T113" i="12"/>
  <c r="T98" i="12"/>
  <c r="T83" i="12"/>
  <c r="T68" i="12"/>
  <c r="T53" i="12"/>
  <c r="T38" i="12"/>
  <c r="T187" i="12"/>
  <c r="T172" i="12"/>
  <c r="T157" i="12"/>
  <c r="T142" i="12"/>
  <c r="T127" i="12"/>
  <c r="T112" i="12"/>
  <c r="T97" i="12"/>
  <c r="T82" i="12"/>
  <c r="T67" i="12"/>
  <c r="T52" i="12"/>
  <c r="T37" i="12"/>
  <c r="T186" i="12"/>
  <c r="T171" i="12"/>
  <c r="T156" i="12"/>
  <c r="T141" i="12"/>
  <c r="T126" i="12"/>
  <c r="T111" i="12"/>
  <c r="T96" i="12"/>
  <c r="T81" i="12"/>
  <c r="T66" i="12"/>
  <c r="T51" i="12"/>
  <c r="T36" i="12"/>
  <c r="T185" i="12"/>
  <c r="T170" i="12"/>
  <c r="T155" i="12"/>
  <c r="T140" i="12"/>
  <c r="T125" i="12"/>
  <c r="T110" i="12"/>
  <c r="T95" i="12"/>
  <c r="T80" i="12"/>
  <c r="T65" i="12"/>
  <c r="T50" i="12"/>
  <c r="T35" i="12"/>
  <c r="T183" i="12"/>
  <c r="T168" i="12"/>
  <c r="T153" i="12"/>
  <c r="T138" i="12"/>
  <c r="T123" i="12"/>
  <c r="T108" i="12"/>
  <c r="T93" i="12"/>
  <c r="T78" i="12"/>
  <c r="T63" i="12"/>
  <c r="T48" i="12"/>
  <c r="T33" i="12"/>
  <c r="T182" i="12"/>
  <c r="T167" i="12"/>
  <c r="T152" i="12"/>
  <c r="T137" i="12"/>
  <c r="T122" i="12"/>
  <c r="T107" i="12"/>
  <c r="T92" i="12"/>
  <c r="T77" i="12"/>
  <c r="T62" i="12"/>
  <c r="T47" i="12"/>
  <c r="T32" i="12"/>
  <c r="T31" i="12"/>
  <c r="T181" i="12"/>
  <c r="T166" i="12"/>
  <c r="T151" i="12"/>
  <c r="T136" i="12"/>
  <c r="T121" i="12"/>
  <c r="T106" i="12"/>
  <c r="T91" i="12"/>
  <c r="T76" i="12"/>
  <c r="T61" i="12"/>
  <c r="T46" i="12"/>
  <c r="A188" i="12"/>
  <c r="A173" i="12"/>
  <c r="A158" i="12"/>
  <c r="A143" i="12"/>
  <c r="A128" i="12"/>
  <c r="A113" i="12"/>
  <c r="A98" i="12"/>
  <c r="A83" i="12"/>
  <c r="A68" i="12"/>
  <c r="A53" i="12"/>
  <c r="A38" i="12"/>
  <c r="A187" i="12"/>
  <c r="A172" i="12"/>
  <c r="A157" i="12"/>
  <c r="A142" i="12"/>
  <c r="A127" i="12"/>
  <c r="A112" i="12"/>
  <c r="A97" i="12"/>
  <c r="A82" i="12"/>
  <c r="A67" i="12"/>
  <c r="A52" i="12"/>
  <c r="A37" i="12"/>
  <c r="A186" i="12"/>
  <c r="A171" i="12"/>
  <c r="A156" i="12"/>
  <c r="A141" i="12"/>
  <c r="A126" i="12"/>
  <c r="A111" i="12"/>
  <c r="A96" i="12"/>
  <c r="A81" i="12"/>
  <c r="A66" i="12"/>
  <c r="A51" i="12"/>
  <c r="A36" i="12"/>
  <c r="A185" i="12"/>
  <c r="A170" i="12"/>
  <c r="A155" i="12"/>
  <c r="A140" i="12"/>
  <c r="A125" i="12"/>
  <c r="A110" i="12"/>
  <c r="A95" i="12"/>
  <c r="A80" i="12"/>
  <c r="A65" i="12"/>
  <c r="A50" i="12"/>
  <c r="A35" i="12"/>
  <c r="A184" i="12"/>
  <c r="A169" i="12"/>
  <c r="A154" i="12"/>
  <c r="A139" i="12"/>
  <c r="A124" i="12"/>
  <c r="A109" i="12"/>
  <c r="A94" i="12"/>
  <c r="A79" i="12"/>
  <c r="A64" i="12"/>
  <c r="A49" i="12"/>
  <c r="A34" i="12"/>
  <c r="A183" i="12"/>
  <c r="A168" i="12"/>
  <c r="A153" i="12"/>
  <c r="A138" i="12"/>
  <c r="A123" i="12"/>
  <c r="A108" i="12"/>
  <c r="A93" i="12"/>
  <c r="A78" i="12"/>
  <c r="A63" i="12"/>
  <c r="A48" i="12"/>
  <c r="A33" i="12"/>
  <c r="A182" i="12"/>
  <c r="A167" i="12"/>
  <c r="A152" i="12"/>
  <c r="A137" i="12"/>
  <c r="A122" i="12"/>
  <c r="A107" i="12"/>
  <c r="A92" i="12"/>
  <c r="A77" i="12"/>
  <c r="A62" i="12"/>
  <c r="A47" i="12"/>
  <c r="A32" i="12"/>
  <c r="A181" i="12"/>
  <c r="A166" i="12"/>
  <c r="A151" i="12"/>
  <c r="A136" i="12"/>
  <c r="A121" i="12"/>
  <c r="A106" i="12"/>
  <c r="A91" i="12"/>
  <c r="A76" i="12"/>
  <c r="A61" i="12"/>
  <c r="A46" i="12"/>
  <c r="A31" i="12"/>
  <c r="A180" i="12"/>
  <c r="A165" i="12"/>
  <c r="A150" i="12"/>
  <c r="A135" i="12"/>
  <c r="A120" i="12"/>
  <c r="A105" i="12"/>
  <c r="A90" i="12"/>
  <c r="A75" i="12"/>
  <c r="A60" i="12"/>
  <c r="A45" i="12"/>
  <c r="A30" i="12"/>
  <c r="A21" i="12"/>
  <c r="A20" i="12"/>
  <c r="A19" i="12"/>
  <c r="A18" i="12"/>
  <c r="A17" i="12"/>
  <c r="A14" i="12"/>
  <c r="A13" i="12"/>
  <c r="A12" i="12"/>
  <c r="A11" i="12"/>
  <c r="A188" i="11"/>
  <c r="A173" i="11"/>
  <c r="A143" i="11"/>
  <c r="A128" i="11"/>
  <c r="A113" i="11"/>
  <c r="A98" i="11"/>
  <c r="A83" i="11"/>
  <c r="A68" i="11"/>
  <c r="A53" i="11"/>
  <c r="A38" i="11"/>
  <c r="A187" i="11"/>
  <c r="A172" i="11"/>
  <c r="A157" i="11"/>
  <c r="A142" i="11"/>
  <c r="A127" i="11"/>
  <c r="A112" i="11"/>
  <c r="A97" i="11"/>
  <c r="A82" i="11"/>
  <c r="A67" i="11"/>
  <c r="A52" i="11"/>
  <c r="A37" i="11"/>
  <c r="A186" i="11"/>
  <c r="A171" i="11"/>
  <c r="A156" i="11"/>
  <c r="A141" i="11"/>
  <c r="A126" i="11"/>
  <c r="A111" i="11"/>
  <c r="A96" i="11"/>
  <c r="A81" i="11"/>
  <c r="A66" i="11"/>
  <c r="A51" i="11"/>
  <c r="A36" i="11"/>
  <c r="A185" i="11"/>
  <c r="A170" i="11"/>
  <c r="A155" i="11"/>
  <c r="A140" i="11"/>
  <c r="A125" i="11"/>
  <c r="A110" i="11"/>
  <c r="A95" i="11"/>
  <c r="A80" i="11"/>
  <c r="A65" i="11"/>
  <c r="A50" i="11"/>
  <c r="A35" i="11"/>
  <c r="A183" i="11"/>
  <c r="A168" i="11"/>
  <c r="A153" i="11"/>
  <c r="A138" i="11"/>
  <c r="A123" i="11"/>
  <c r="A108" i="11"/>
  <c r="A93" i="11"/>
  <c r="A78" i="11"/>
  <c r="A63" i="11"/>
  <c r="A48" i="11"/>
  <c r="A33" i="11"/>
  <c r="A182" i="11"/>
  <c r="A167" i="11"/>
  <c r="A152" i="11"/>
  <c r="A137" i="11"/>
  <c r="A122" i="11"/>
  <c r="A107" i="11"/>
  <c r="A92" i="11"/>
  <c r="A77" i="11"/>
  <c r="A62" i="11"/>
  <c r="A47" i="11"/>
  <c r="A32" i="11"/>
  <c r="A181" i="11"/>
  <c r="A166" i="11"/>
  <c r="A151" i="11"/>
  <c r="A136" i="11"/>
  <c r="A121" i="11"/>
  <c r="A106" i="11"/>
  <c r="A91" i="11"/>
  <c r="A76" i="11"/>
  <c r="A61" i="11"/>
  <c r="A46" i="11"/>
  <c r="A31" i="11"/>
  <c r="A21" i="11"/>
  <c r="A20" i="11"/>
  <c r="A19" i="11"/>
  <c r="A18" i="11"/>
  <c r="A184" i="11"/>
  <c r="A169" i="11"/>
  <c r="A154" i="11"/>
  <c r="A139" i="11"/>
  <c r="A124" i="11"/>
  <c r="A109" i="11"/>
  <c r="A94" i="11"/>
  <c r="A79" i="11"/>
  <c r="A64" i="11"/>
  <c r="A49" i="11"/>
  <c r="A34" i="11"/>
  <c r="A17" i="11"/>
  <c r="A14" i="11"/>
  <c r="A13" i="11"/>
  <c r="A12" i="11"/>
  <c r="A11" i="11"/>
  <c r="A180" i="11"/>
  <c r="A165" i="11"/>
  <c r="A150" i="11"/>
  <c r="A135" i="11"/>
  <c r="A120" i="11"/>
  <c r="A105" i="11"/>
  <c r="A90" i="11"/>
  <c r="A75" i="11"/>
  <c r="A60" i="11"/>
  <c r="A45" i="11"/>
  <c r="A30" i="11"/>
  <c r="A244" i="10"/>
  <c r="A229" i="10"/>
  <c r="A214" i="10"/>
  <c r="A199" i="10"/>
  <c r="A184" i="10"/>
  <c r="A169" i="10"/>
  <c r="A154" i="10"/>
  <c r="A139" i="10"/>
  <c r="A124" i="10"/>
  <c r="A90" i="10"/>
  <c r="A58" i="10"/>
  <c r="A243" i="10"/>
  <c r="A228" i="10"/>
  <c r="A213" i="10"/>
  <c r="A198" i="10"/>
  <c r="A183" i="10"/>
  <c r="A168" i="10"/>
  <c r="A153" i="10"/>
  <c r="A138" i="10"/>
  <c r="A123" i="10"/>
  <c r="A89" i="10"/>
  <c r="A57" i="10"/>
  <c r="A242" i="10"/>
  <c r="A227" i="10"/>
  <c r="A212" i="10"/>
  <c r="A197" i="10"/>
  <c r="A182" i="10"/>
  <c r="A167" i="10"/>
  <c r="A152" i="10"/>
  <c r="A137" i="10"/>
  <c r="A122" i="10"/>
  <c r="A88" i="10"/>
  <c r="A56" i="10"/>
  <c r="A241" i="10"/>
  <c r="A226" i="10"/>
  <c r="A211" i="10"/>
  <c r="A196" i="10"/>
  <c r="A181" i="10"/>
  <c r="A166" i="10"/>
  <c r="A151" i="10"/>
  <c r="A136" i="10"/>
  <c r="A121" i="10"/>
  <c r="A87" i="10"/>
  <c r="A55" i="10"/>
  <c r="A239" i="10"/>
  <c r="A224" i="10"/>
  <c r="A209" i="10"/>
  <c r="A194" i="10"/>
  <c r="A179" i="10"/>
  <c r="A164" i="10"/>
  <c r="A149" i="10"/>
  <c r="A134" i="10"/>
  <c r="A119" i="10"/>
  <c r="A85" i="10"/>
  <c r="A53" i="10"/>
  <c r="A240" i="10"/>
  <c r="A225" i="10"/>
  <c r="A210" i="10"/>
  <c r="A195" i="10"/>
  <c r="A180" i="10"/>
  <c r="A165" i="10"/>
  <c r="A150" i="10"/>
  <c r="A135" i="10"/>
  <c r="A120" i="10"/>
  <c r="A86" i="10"/>
  <c r="A54" i="10"/>
  <c r="A17" i="10"/>
  <c r="A238" i="10"/>
  <c r="A223" i="10"/>
  <c r="A208" i="10"/>
  <c r="A193" i="10"/>
  <c r="A178" i="10"/>
  <c r="A163" i="10"/>
  <c r="A148" i="10"/>
  <c r="A133" i="10"/>
  <c r="A118" i="10"/>
  <c r="A84" i="10"/>
  <c r="A52" i="10"/>
  <c r="A237" i="10"/>
  <c r="A222" i="10"/>
  <c r="A207" i="10"/>
  <c r="A192" i="10"/>
  <c r="A177" i="10"/>
  <c r="A162" i="10"/>
  <c r="A147" i="10"/>
  <c r="A132" i="10"/>
  <c r="A117" i="10"/>
  <c r="A83" i="10"/>
  <c r="A51" i="10"/>
  <c r="A21" i="10"/>
  <c r="A20" i="10"/>
  <c r="A19" i="10"/>
  <c r="A18" i="10"/>
  <c r="A14" i="10"/>
  <c r="A13" i="10"/>
  <c r="A12" i="10"/>
  <c r="A236" i="10"/>
  <c r="A221" i="10"/>
  <c r="A206" i="10"/>
  <c r="A191" i="10"/>
  <c r="A176" i="10"/>
  <c r="A161" i="10"/>
  <c r="A146" i="10"/>
  <c r="A131" i="10"/>
  <c r="A116" i="10"/>
  <c r="A82" i="10"/>
  <c r="A50" i="10"/>
  <c r="A11" i="10"/>
  <c r="T188" i="9"/>
  <c r="T173" i="9"/>
  <c r="T158" i="9"/>
  <c r="T143" i="9"/>
  <c r="T128" i="9"/>
  <c r="T113" i="9"/>
  <c r="T98" i="9"/>
  <c r="T83" i="9"/>
  <c r="T68" i="9"/>
  <c r="T53" i="9"/>
  <c r="T38" i="9"/>
  <c r="T187" i="9"/>
  <c r="T172" i="9"/>
  <c r="T157" i="9"/>
  <c r="T142" i="9"/>
  <c r="T127" i="9"/>
  <c r="T112" i="9"/>
  <c r="T97" i="9"/>
  <c r="T82" i="9"/>
  <c r="T67" i="9"/>
  <c r="T52" i="9"/>
  <c r="T37" i="9"/>
  <c r="T186" i="9"/>
  <c r="T171" i="9"/>
  <c r="T156" i="9"/>
  <c r="T141" i="9"/>
  <c r="T126" i="9"/>
  <c r="T111" i="9"/>
  <c r="T96" i="9"/>
  <c r="T81" i="9"/>
  <c r="T66" i="9"/>
  <c r="T51" i="9"/>
  <c r="T36" i="9"/>
  <c r="T185" i="9"/>
  <c r="T170" i="9"/>
  <c r="T155" i="9"/>
  <c r="T140" i="9"/>
  <c r="T125" i="9"/>
  <c r="T110" i="9"/>
  <c r="T95" i="9"/>
  <c r="T80" i="9"/>
  <c r="T65" i="9"/>
  <c r="T50" i="9"/>
  <c r="T35" i="9"/>
  <c r="T183" i="9"/>
  <c r="T168" i="9"/>
  <c r="T153" i="9"/>
  <c r="T138" i="9"/>
  <c r="T123" i="9"/>
  <c r="T108" i="9"/>
  <c r="T93" i="9"/>
  <c r="T78" i="9"/>
  <c r="T63" i="9"/>
  <c r="T48" i="9"/>
  <c r="T33" i="9"/>
  <c r="T182" i="9"/>
  <c r="T167" i="9"/>
  <c r="T152" i="9"/>
  <c r="T137" i="9"/>
  <c r="T122" i="9"/>
  <c r="T107" i="9"/>
  <c r="T92" i="9"/>
  <c r="T77" i="9"/>
  <c r="T62" i="9"/>
  <c r="T47" i="9"/>
  <c r="T32" i="9"/>
  <c r="T181" i="9"/>
  <c r="T166" i="9"/>
  <c r="T151" i="9"/>
  <c r="T136" i="9"/>
  <c r="T121" i="9"/>
  <c r="T106" i="9"/>
  <c r="T91" i="9"/>
  <c r="T76" i="9"/>
  <c r="T61" i="9"/>
  <c r="T46" i="9"/>
  <c r="T31" i="9"/>
  <c r="A188" i="9"/>
  <c r="A173" i="9"/>
  <c r="A158" i="9"/>
  <c r="A143" i="9"/>
  <c r="A128" i="9"/>
  <c r="A113" i="9"/>
  <c r="A98" i="9"/>
  <c r="A83" i="9"/>
  <c r="A68" i="9"/>
  <c r="A53" i="9"/>
  <c r="A38" i="9"/>
  <c r="A187" i="9"/>
  <c r="A172" i="9"/>
  <c r="A157" i="9"/>
  <c r="A142" i="9"/>
  <c r="A127" i="9"/>
  <c r="A112" i="9"/>
  <c r="A97" i="9"/>
  <c r="A82" i="9"/>
  <c r="A67" i="9"/>
  <c r="A52" i="9"/>
  <c r="A37" i="9"/>
  <c r="A186" i="9"/>
  <c r="A171" i="9"/>
  <c r="A156" i="9"/>
  <c r="A141" i="9"/>
  <c r="A126" i="9"/>
  <c r="A111" i="9"/>
  <c r="A96" i="9"/>
  <c r="A81" i="9"/>
  <c r="A66" i="9"/>
  <c r="A51" i="9"/>
  <c r="A36" i="9"/>
  <c r="A185" i="9"/>
  <c r="A170" i="9"/>
  <c r="A155" i="9"/>
  <c r="A140" i="9"/>
  <c r="A125" i="9"/>
  <c r="A110" i="9"/>
  <c r="A95" i="9"/>
  <c r="A80" i="9"/>
  <c r="A65" i="9"/>
  <c r="A50" i="9"/>
  <c r="A35" i="9"/>
  <c r="A183" i="9"/>
  <c r="A168" i="9"/>
  <c r="A153" i="9"/>
  <c r="A138" i="9"/>
  <c r="A123" i="9"/>
  <c r="A108" i="9"/>
  <c r="A93" i="9"/>
  <c r="A78" i="9"/>
  <c r="A63" i="9"/>
  <c r="A48" i="9"/>
  <c r="A33" i="9"/>
  <c r="A182" i="9"/>
  <c r="A167" i="9"/>
  <c r="A152" i="9"/>
  <c r="A137" i="9"/>
  <c r="A122" i="9"/>
  <c r="A107" i="9"/>
  <c r="A92" i="9"/>
  <c r="A77" i="9"/>
  <c r="A62" i="9"/>
  <c r="A47" i="9"/>
  <c r="A32" i="9"/>
  <c r="A181" i="9"/>
  <c r="A166" i="9"/>
  <c r="A151" i="9"/>
  <c r="A136" i="9"/>
  <c r="A121" i="9"/>
  <c r="A106" i="9"/>
  <c r="A91" i="9"/>
  <c r="A76" i="9"/>
  <c r="A61" i="9"/>
  <c r="A46" i="9"/>
  <c r="A31" i="9"/>
  <c r="A14" i="9"/>
  <c r="A13" i="9"/>
  <c r="A12" i="9"/>
  <c r="A21" i="9"/>
  <c r="A20" i="9"/>
  <c r="A19" i="9"/>
  <c r="A18" i="9"/>
  <c r="A184" i="9"/>
  <c r="A169" i="9"/>
  <c r="A154" i="9"/>
  <c r="A139" i="9"/>
  <c r="A124" i="9"/>
  <c r="A109" i="9"/>
  <c r="A94" i="9"/>
  <c r="A79" i="9"/>
  <c r="A64" i="9"/>
  <c r="A49" i="9"/>
  <c r="A34" i="9"/>
  <c r="A17" i="9"/>
  <c r="A180" i="9"/>
  <c r="A165" i="9"/>
  <c r="A150" i="9"/>
  <c r="A135" i="9"/>
  <c r="A120" i="9"/>
  <c r="A105" i="9"/>
  <c r="A90" i="9"/>
  <c r="A75" i="9"/>
  <c r="A60" i="9"/>
  <c r="A45" i="9"/>
  <c r="A30" i="9"/>
  <c r="A11" i="9"/>
  <c r="A188" i="8"/>
  <c r="A173" i="8"/>
  <c r="A158" i="8"/>
  <c r="A143" i="8"/>
  <c r="A128" i="8"/>
  <c r="A113" i="8"/>
  <c r="A98" i="8"/>
  <c r="A83" i="8"/>
  <c r="A68" i="8"/>
  <c r="A53" i="8"/>
  <c r="A38" i="8"/>
  <c r="A187" i="8"/>
  <c r="A172" i="8"/>
  <c r="A157" i="8"/>
  <c r="A142" i="8"/>
  <c r="A127" i="8"/>
  <c r="A112" i="8"/>
  <c r="A97" i="8"/>
  <c r="A82" i="8"/>
  <c r="A67" i="8"/>
  <c r="A52" i="8"/>
  <c r="A37" i="8"/>
  <c r="A186" i="8"/>
  <c r="A171" i="8"/>
  <c r="A156" i="8"/>
  <c r="A141" i="8"/>
  <c r="A126" i="8"/>
  <c r="A111" i="8"/>
  <c r="A96" i="8"/>
  <c r="A81" i="8"/>
  <c r="A66" i="8"/>
  <c r="A51" i="8"/>
  <c r="A36" i="8"/>
  <c r="A185" i="8"/>
  <c r="A170" i="8"/>
  <c r="A155" i="8"/>
  <c r="A140" i="8"/>
  <c r="A125" i="8"/>
  <c r="A110" i="8"/>
  <c r="A95" i="8"/>
  <c r="A80" i="8"/>
  <c r="A65" i="8"/>
  <c r="A50" i="8"/>
  <c r="A35" i="8"/>
  <c r="A183" i="8"/>
  <c r="A168" i="8"/>
  <c r="A153" i="8"/>
  <c r="A138" i="8"/>
  <c r="A123" i="8"/>
  <c r="A108" i="8"/>
  <c r="A93" i="8"/>
  <c r="A78" i="8"/>
  <c r="A63" i="8"/>
  <c r="A48" i="8"/>
  <c r="A33" i="8"/>
  <c r="A182" i="8"/>
  <c r="A167" i="8"/>
  <c r="A152" i="8"/>
  <c r="A137" i="8"/>
  <c r="A122" i="8"/>
  <c r="A107" i="8"/>
  <c r="A92" i="8"/>
  <c r="A77" i="8"/>
  <c r="A62" i="8"/>
  <c r="A47" i="8"/>
  <c r="A32" i="8"/>
  <c r="A181" i="8"/>
  <c r="A166" i="8"/>
  <c r="A151" i="8"/>
  <c r="A136" i="8"/>
  <c r="A121" i="8"/>
  <c r="A106" i="8"/>
  <c r="A91" i="8"/>
  <c r="A76" i="8"/>
  <c r="A61" i="8"/>
  <c r="A46" i="8"/>
  <c r="A31" i="8"/>
  <c r="A21" i="8"/>
  <c r="A20" i="8"/>
  <c r="A19" i="8"/>
  <c r="A18" i="8"/>
  <c r="A184" i="8"/>
  <c r="A169" i="8"/>
  <c r="A154" i="8"/>
  <c r="A139" i="8"/>
  <c r="A124" i="8"/>
  <c r="A109" i="8"/>
  <c r="A94" i="8"/>
  <c r="A79" i="8"/>
  <c r="A64" i="8"/>
  <c r="A49" i="8"/>
  <c r="A34" i="8"/>
  <c r="A17" i="8"/>
  <c r="A180" i="8"/>
  <c r="A165" i="8"/>
  <c r="A150" i="8"/>
  <c r="A135" i="8"/>
  <c r="A120" i="8"/>
  <c r="A105" i="8"/>
  <c r="A90" i="8"/>
  <c r="A75" i="8"/>
  <c r="A60" i="8"/>
  <c r="A45" i="8"/>
  <c r="A30" i="8"/>
  <c r="A11" i="8"/>
  <c r="A14" i="8"/>
  <c r="A13" i="8"/>
  <c r="A12" i="8"/>
  <c r="A12" i="7"/>
  <c r="A188" i="7"/>
  <c r="A173" i="7"/>
  <c r="A158" i="7"/>
  <c r="A143" i="7"/>
  <c r="A128" i="7"/>
  <c r="A113" i="7"/>
  <c r="A98" i="7"/>
  <c r="A83" i="7"/>
  <c r="A68" i="7"/>
  <c r="A53" i="7"/>
  <c r="A38" i="7"/>
  <c r="A187" i="7"/>
  <c r="A172" i="7"/>
  <c r="A157" i="7"/>
  <c r="A142" i="7"/>
  <c r="A127" i="7"/>
  <c r="A112" i="7"/>
  <c r="A97" i="7"/>
  <c r="A82" i="7"/>
  <c r="A67" i="7"/>
  <c r="A52" i="7"/>
  <c r="A37" i="7"/>
  <c r="A186" i="7"/>
  <c r="A171" i="7"/>
  <c r="A156" i="7"/>
  <c r="A141" i="7"/>
  <c r="A126" i="7"/>
  <c r="A111" i="7"/>
  <c r="A96" i="7"/>
  <c r="A81" i="7"/>
  <c r="A66" i="7"/>
  <c r="A51" i="7"/>
  <c r="A36" i="7"/>
  <c r="A185" i="7"/>
  <c r="A170" i="7"/>
  <c r="A155" i="7"/>
  <c r="A140" i="7"/>
  <c r="A125" i="7"/>
  <c r="A110" i="7"/>
  <c r="A95" i="7"/>
  <c r="A80" i="7"/>
  <c r="A65" i="7"/>
  <c r="A50" i="7"/>
  <c r="A35" i="7"/>
  <c r="A183" i="7"/>
  <c r="A168" i="7"/>
  <c r="A153" i="7"/>
  <c r="A138" i="7"/>
  <c r="A123" i="7"/>
  <c r="A108" i="7"/>
  <c r="A93" i="7"/>
  <c r="A78" i="7"/>
  <c r="A63" i="7"/>
  <c r="A48" i="7"/>
  <c r="A33" i="7"/>
  <c r="A182" i="7"/>
  <c r="A167" i="7"/>
  <c r="A152" i="7"/>
  <c r="A137" i="7"/>
  <c r="A122" i="7"/>
  <c r="A107" i="7"/>
  <c r="A92" i="7"/>
  <c r="A77" i="7"/>
  <c r="A62" i="7"/>
  <c r="A47" i="7"/>
  <c r="A32" i="7"/>
  <c r="A181" i="7"/>
  <c r="A166" i="7"/>
  <c r="A151" i="7"/>
  <c r="A136" i="7"/>
  <c r="A121" i="7"/>
  <c r="A106" i="7"/>
  <c r="A91" i="7"/>
  <c r="A76" i="7"/>
  <c r="A61" i="7"/>
  <c r="A46" i="7"/>
  <c r="A31" i="7"/>
  <c r="A180" i="7"/>
  <c r="A165" i="7"/>
  <c r="A150" i="7"/>
  <c r="A135" i="7"/>
  <c r="A120" i="7"/>
  <c r="A105" i="7"/>
  <c r="A90" i="7"/>
  <c r="A75" i="7"/>
  <c r="A60" i="7"/>
  <c r="A45" i="7"/>
  <c r="A30" i="7"/>
  <c r="A11" i="7"/>
  <c r="A184" i="7"/>
  <c r="A169" i="7"/>
  <c r="A154" i="7"/>
  <c r="A139" i="7"/>
  <c r="A124" i="7"/>
  <c r="A109" i="7"/>
  <c r="A94" i="7"/>
  <c r="A79" i="7"/>
  <c r="A64" i="7"/>
  <c r="A49" i="7"/>
  <c r="A34" i="7"/>
  <c r="A17" i="7"/>
  <c r="T188" i="6"/>
  <c r="T187" i="6"/>
  <c r="T186" i="6"/>
  <c r="T185" i="6"/>
  <c r="T183" i="6"/>
  <c r="T182" i="6"/>
  <c r="T181" i="6"/>
  <c r="T173" i="6"/>
  <c r="T172" i="6"/>
  <c r="T171" i="6"/>
  <c r="T170" i="6"/>
  <c r="T168" i="6"/>
  <c r="T167" i="6"/>
  <c r="T166" i="6"/>
  <c r="T158" i="6"/>
  <c r="T157" i="6"/>
  <c r="T156" i="6"/>
  <c r="T155" i="6"/>
  <c r="T153" i="6"/>
  <c r="T152" i="6"/>
  <c r="T151" i="6"/>
  <c r="T143" i="6"/>
  <c r="T142" i="6"/>
  <c r="T141" i="6"/>
  <c r="T140" i="6"/>
  <c r="T138" i="6"/>
  <c r="T137" i="6"/>
  <c r="T136" i="6"/>
  <c r="T128" i="6"/>
  <c r="T127" i="6"/>
  <c r="T126" i="6"/>
  <c r="T125" i="6"/>
  <c r="T123" i="6"/>
  <c r="T122" i="6"/>
  <c r="T121" i="6"/>
  <c r="T113" i="6"/>
  <c r="T112" i="6"/>
  <c r="T111" i="6"/>
  <c r="T110" i="6"/>
  <c r="T108" i="6"/>
  <c r="T107" i="6"/>
  <c r="T106" i="6"/>
  <c r="T98" i="6"/>
  <c r="T97" i="6"/>
  <c r="T96" i="6"/>
  <c r="T95" i="6"/>
  <c r="T93" i="6"/>
  <c r="T92" i="6"/>
  <c r="T91" i="6"/>
  <c r="T83" i="6"/>
  <c r="T82" i="6"/>
  <c r="T81" i="6"/>
  <c r="T80" i="6"/>
  <c r="T78" i="6"/>
  <c r="T77" i="6"/>
  <c r="T76" i="6"/>
  <c r="T68" i="6"/>
  <c r="T67" i="6"/>
  <c r="T66" i="6"/>
  <c r="T65" i="6"/>
  <c r="T63" i="6"/>
  <c r="T62" i="6"/>
  <c r="T61" i="6"/>
  <c r="T53" i="6"/>
  <c r="T52" i="6"/>
  <c r="T51" i="6"/>
  <c r="T50" i="6"/>
  <c r="T48" i="6"/>
  <c r="T47" i="6"/>
  <c r="T46" i="6"/>
  <c r="T38" i="6"/>
  <c r="T37" i="6"/>
  <c r="T36" i="6"/>
  <c r="T35" i="6"/>
  <c r="T33" i="6"/>
  <c r="T32" i="6"/>
  <c r="T31" i="6"/>
  <c r="A188" i="6"/>
  <c r="A173" i="6"/>
  <c r="A158" i="6"/>
  <c r="A143" i="6"/>
  <c r="A128" i="6"/>
  <c r="A113" i="6"/>
  <c r="A98" i="6"/>
  <c r="A83" i="6"/>
  <c r="A68" i="6"/>
  <c r="A53" i="6"/>
  <c r="A38" i="6"/>
  <c r="A187" i="6"/>
  <c r="A172" i="6"/>
  <c r="A157" i="6"/>
  <c r="A142" i="6"/>
  <c r="A127" i="6"/>
  <c r="A112" i="6"/>
  <c r="A97" i="6"/>
  <c r="A82" i="6"/>
  <c r="A67" i="6"/>
  <c r="A52" i="6"/>
  <c r="A37" i="6"/>
  <c r="A186" i="6"/>
  <c r="A171" i="6"/>
  <c r="A156" i="6"/>
  <c r="A141" i="6"/>
  <c r="A126" i="6"/>
  <c r="A111" i="6"/>
  <c r="A96" i="6"/>
  <c r="A81" i="6"/>
  <c r="A66" i="6"/>
  <c r="A51" i="6"/>
  <c r="A36" i="6"/>
  <c r="A185" i="6"/>
  <c r="A170" i="6"/>
  <c r="A155" i="6"/>
  <c r="A140" i="6"/>
  <c r="A125" i="6"/>
  <c r="A110" i="6"/>
  <c r="A95" i="6"/>
  <c r="A80" i="6"/>
  <c r="A65" i="6"/>
  <c r="A50" i="6"/>
  <c r="A35" i="6"/>
  <c r="A183" i="6"/>
  <c r="A168" i="6"/>
  <c r="A153" i="6"/>
  <c r="A138" i="6"/>
  <c r="A123" i="6"/>
  <c r="A108" i="6"/>
  <c r="A93" i="6"/>
  <c r="A78" i="6"/>
  <c r="A63" i="6"/>
  <c r="A48" i="6"/>
  <c r="A33" i="6"/>
  <c r="A182" i="6"/>
  <c r="A167" i="6"/>
  <c r="A152" i="6"/>
  <c r="A137" i="6"/>
  <c r="A122" i="6"/>
  <c r="A107" i="6"/>
  <c r="A92" i="6"/>
  <c r="A77" i="6"/>
  <c r="A62" i="6"/>
  <c r="A47" i="6"/>
  <c r="A32" i="6"/>
  <c r="A181" i="6"/>
  <c r="A166" i="6"/>
  <c r="A151" i="6"/>
  <c r="A136" i="6"/>
  <c r="A121" i="6"/>
  <c r="A106" i="6"/>
  <c r="A91" i="6"/>
  <c r="A76" i="6"/>
  <c r="A61" i="6"/>
  <c r="A46" i="6"/>
  <c r="A31" i="6"/>
  <c r="A184" i="6"/>
  <c r="A169" i="6"/>
  <c r="A154" i="6"/>
  <c r="A139" i="6"/>
  <c r="A124" i="6"/>
  <c r="A109" i="6"/>
  <c r="A94" i="6"/>
  <c r="A79" i="6"/>
  <c r="A64" i="6"/>
  <c r="A49" i="6"/>
  <c r="A34" i="6"/>
  <c r="A17" i="6"/>
  <c r="A11" i="6"/>
  <c r="A180" i="6"/>
  <c r="A165" i="6"/>
  <c r="A150" i="6"/>
  <c r="A135" i="6"/>
  <c r="A120" i="6"/>
  <c r="A105" i="6"/>
  <c r="A90" i="6"/>
  <c r="A75" i="6"/>
  <c r="A60" i="6"/>
  <c r="A45" i="6"/>
  <c r="A30" i="6"/>
  <c r="T188" i="5"/>
  <c r="T187" i="5"/>
  <c r="T186" i="5"/>
  <c r="T185" i="5"/>
  <c r="T183" i="5"/>
  <c r="T182" i="5"/>
  <c r="T181" i="5"/>
  <c r="T173" i="5"/>
  <c r="T172" i="5"/>
  <c r="T171" i="5"/>
  <c r="T170" i="5"/>
  <c r="T168" i="5"/>
  <c r="T167" i="5"/>
  <c r="T166" i="5"/>
  <c r="T158" i="5"/>
  <c r="T157" i="5"/>
  <c r="T156" i="5"/>
  <c r="T155" i="5"/>
  <c r="T153" i="5"/>
  <c r="T152" i="5"/>
  <c r="T151" i="5"/>
  <c r="T143" i="5"/>
  <c r="T142" i="5"/>
  <c r="T141" i="5"/>
  <c r="T140" i="5"/>
  <c r="T138" i="5"/>
  <c r="T137" i="5"/>
  <c r="T136" i="5"/>
  <c r="T128" i="5"/>
  <c r="T127" i="5"/>
  <c r="T126" i="5"/>
  <c r="T125" i="5"/>
  <c r="T123" i="5"/>
  <c r="T122" i="5"/>
  <c r="T121" i="5"/>
  <c r="T113" i="5"/>
  <c r="T112" i="5"/>
  <c r="T111" i="5"/>
  <c r="T110" i="5"/>
  <c r="T108" i="5"/>
  <c r="T107" i="5"/>
  <c r="T106" i="5"/>
  <c r="T98" i="5"/>
  <c r="T97" i="5"/>
  <c r="T96" i="5"/>
  <c r="T95" i="5"/>
  <c r="T93" i="5"/>
  <c r="T92" i="5"/>
  <c r="T91" i="5"/>
  <c r="T83" i="5"/>
  <c r="T82" i="5"/>
  <c r="T81" i="5"/>
  <c r="T80" i="5"/>
  <c r="T78" i="5"/>
  <c r="T77" i="5"/>
  <c r="T76" i="5"/>
  <c r="T68" i="5"/>
  <c r="T67" i="5"/>
  <c r="T66" i="5"/>
  <c r="T65" i="5"/>
  <c r="T63" i="5"/>
  <c r="T62" i="5"/>
  <c r="T61" i="5"/>
  <c r="T53" i="5"/>
  <c r="T52" i="5"/>
  <c r="T51" i="5"/>
  <c r="T50" i="5"/>
  <c r="T48" i="5"/>
  <c r="T47" i="5"/>
  <c r="T46" i="5"/>
  <c r="T38" i="5"/>
  <c r="T37" i="5"/>
  <c r="T36" i="5"/>
  <c r="T35" i="5"/>
  <c r="T33" i="5"/>
  <c r="T32" i="5"/>
  <c r="T31" i="5"/>
  <c r="P14" i="5"/>
  <c r="P21" i="5"/>
  <c r="P20" i="5"/>
  <c r="P19" i="5"/>
  <c r="M21" i="5"/>
  <c r="J21" i="5"/>
  <c r="M20" i="5"/>
  <c r="J20" i="5"/>
  <c r="M19" i="5"/>
  <c r="J19" i="5"/>
  <c r="P18" i="5"/>
  <c r="M18" i="5"/>
  <c r="J18" i="5"/>
  <c r="A188" i="5"/>
  <c r="A173" i="5"/>
  <c r="A158" i="5"/>
  <c r="A143" i="5"/>
  <c r="A128" i="5"/>
  <c r="A113" i="5"/>
  <c r="A98" i="5"/>
  <c r="A83" i="5"/>
  <c r="A68" i="5"/>
  <c r="A53" i="5"/>
  <c r="A38" i="5"/>
  <c r="A21" i="5"/>
  <c r="A187" i="5"/>
  <c r="A172" i="5"/>
  <c r="A157" i="5"/>
  <c r="A142" i="5"/>
  <c r="A127" i="5"/>
  <c r="A112" i="5"/>
  <c r="A97" i="5"/>
  <c r="A82" i="5"/>
  <c r="A67" i="5"/>
  <c r="A52" i="5"/>
  <c r="A37" i="5"/>
  <c r="A20" i="5"/>
  <c r="A186" i="5"/>
  <c r="A171" i="5"/>
  <c r="A156" i="5"/>
  <c r="A141" i="5"/>
  <c r="A126" i="5"/>
  <c r="A111" i="5"/>
  <c r="A96" i="5"/>
  <c r="A81" i="5"/>
  <c r="A66" i="5"/>
  <c r="A51" i="5"/>
  <c r="A36" i="5"/>
  <c r="A19" i="5"/>
  <c r="A185" i="5"/>
  <c r="A170" i="5"/>
  <c r="A155" i="5"/>
  <c r="A140" i="5"/>
  <c r="A125" i="5"/>
  <c r="A110" i="5"/>
  <c r="A95" i="5"/>
  <c r="A80" i="5"/>
  <c r="A65" i="5"/>
  <c r="A50" i="5"/>
  <c r="A35" i="5"/>
  <c r="A18" i="5"/>
  <c r="A184" i="5"/>
  <c r="A169" i="5"/>
  <c r="A154" i="5"/>
  <c r="A139" i="5"/>
  <c r="A124" i="5"/>
  <c r="A109" i="5"/>
  <c r="A94" i="5"/>
  <c r="A79" i="5"/>
  <c r="A64" i="5"/>
  <c r="A49" i="5"/>
  <c r="A34" i="5"/>
  <c r="A17" i="5"/>
  <c r="M14" i="5"/>
  <c r="J14" i="5"/>
  <c r="P13" i="5"/>
  <c r="M13" i="5"/>
  <c r="J13" i="5"/>
  <c r="P12" i="5"/>
  <c r="M12" i="5"/>
  <c r="J12" i="5"/>
  <c r="A11" i="5"/>
  <c r="A183" i="5"/>
  <c r="A168" i="5"/>
  <c r="A153" i="5"/>
  <c r="A138" i="5"/>
  <c r="A123" i="5"/>
  <c r="A108" i="5"/>
  <c r="A93" i="5"/>
  <c r="A78" i="5"/>
  <c r="A63" i="5"/>
  <c r="A48" i="5"/>
  <c r="A33" i="5"/>
  <c r="A14" i="5"/>
  <c r="A182" i="5"/>
  <c r="A167" i="5"/>
  <c r="A152" i="5"/>
  <c r="A137" i="5"/>
  <c r="A122" i="5"/>
  <c r="A107" i="5"/>
  <c r="A92" i="5"/>
  <c r="A77" i="5"/>
  <c r="A62" i="5"/>
  <c r="A47" i="5"/>
  <c r="A32" i="5"/>
  <c r="A13" i="5"/>
  <c r="A181" i="5"/>
  <c r="A166" i="5"/>
  <c r="A151" i="5"/>
  <c r="A136" i="5"/>
  <c r="A121" i="5"/>
  <c r="A106" i="5"/>
  <c r="A91" i="5"/>
  <c r="A76" i="5"/>
  <c r="A61" i="5"/>
  <c r="A46" i="5"/>
  <c r="A31" i="5"/>
  <c r="A12" i="5"/>
  <c r="A180" i="5"/>
  <c r="A165" i="5"/>
  <c r="A150" i="5"/>
  <c r="A135" i="5"/>
  <c r="A120" i="5"/>
  <c r="A105" i="5"/>
  <c r="A90" i="5"/>
  <c r="A75" i="5"/>
  <c r="A60" i="5"/>
  <c r="A45" i="5"/>
  <c r="A30" i="5"/>
  <c r="A184" i="4"/>
  <c r="A169" i="4"/>
  <c r="A154" i="4"/>
  <c r="A139" i="4"/>
  <c r="A124" i="4"/>
  <c r="A109" i="4"/>
  <c r="A94" i="4"/>
  <c r="A79" i="4"/>
  <c r="A64" i="4"/>
  <c r="A49" i="4"/>
  <c r="A34" i="4"/>
  <c r="A17" i="4"/>
  <c r="A30" i="4"/>
  <c r="A180" i="4"/>
  <c r="A165" i="4"/>
  <c r="A150" i="4"/>
  <c r="A135" i="4"/>
  <c r="A120" i="4"/>
  <c r="A105" i="4"/>
  <c r="A90" i="4"/>
  <c r="A75" i="4"/>
  <c r="A60" i="4"/>
  <c r="A45" i="4"/>
  <c r="A11" i="4"/>
  <c r="D462" i="3"/>
  <c r="T188" i="18"/>
  <c r="T173" i="18"/>
  <c r="T158" i="18"/>
  <c r="T143" i="18"/>
  <c r="T128" i="18"/>
  <c r="T113" i="18"/>
  <c r="T98" i="18"/>
  <c r="T83" i="18"/>
  <c r="T68" i="18"/>
  <c r="T53" i="18"/>
  <c r="T38" i="18"/>
  <c r="T187" i="18"/>
  <c r="T172" i="18"/>
  <c r="T157" i="18"/>
  <c r="T142" i="18"/>
  <c r="T127" i="18"/>
  <c r="T112" i="18"/>
  <c r="T97" i="18"/>
  <c r="T82" i="18"/>
  <c r="T67" i="18"/>
  <c r="T52" i="18"/>
  <c r="T37" i="18"/>
  <c r="T186" i="18"/>
  <c r="T171" i="18"/>
  <c r="T156" i="18"/>
  <c r="T141" i="18"/>
  <c r="T126" i="18"/>
  <c r="T111" i="18"/>
  <c r="T96" i="18"/>
  <c r="T81" i="18"/>
  <c r="T66" i="18"/>
  <c r="T51" i="18"/>
  <c r="T36" i="18"/>
  <c r="T185" i="18"/>
  <c r="T170" i="18"/>
  <c r="T155" i="18"/>
  <c r="T140" i="18"/>
  <c r="T125" i="18"/>
  <c r="T110" i="18"/>
  <c r="T95" i="18"/>
  <c r="T80" i="18"/>
  <c r="T65" i="18"/>
  <c r="T50" i="18"/>
  <c r="T35" i="18"/>
  <c r="T183" i="18"/>
  <c r="T168" i="18"/>
  <c r="T153" i="18"/>
  <c r="T138" i="18"/>
  <c r="T123" i="18"/>
  <c r="T108" i="18"/>
  <c r="T93" i="18"/>
  <c r="T78" i="18"/>
  <c r="T63" i="18"/>
  <c r="T48" i="18"/>
  <c r="T33" i="18"/>
  <c r="T182" i="18"/>
  <c r="T167" i="18"/>
  <c r="T152" i="18"/>
  <c r="T137" i="18"/>
  <c r="T122" i="18"/>
  <c r="T107" i="18"/>
  <c r="T92" i="18"/>
  <c r="T77" i="18"/>
  <c r="T62" i="18"/>
  <c r="T47" i="18"/>
  <c r="T32" i="18"/>
  <c r="T181" i="18"/>
  <c r="T166" i="18"/>
  <c r="T151" i="18"/>
  <c r="T136" i="18"/>
  <c r="T121" i="18"/>
  <c r="T106" i="18"/>
  <c r="T91" i="18"/>
  <c r="T76" i="18"/>
  <c r="T61" i="18"/>
  <c r="T46" i="18"/>
  <c r="T31" i="18"/>
  <c r="P21" i="18"/>
  <c r="M21" i="18"/>
  <c r="Y143" i="18" s="1"/>
  <c r="J21" i="18"/>
  <c r="M20" i="18"/>
  <c r="Y157" i="18" s="1"/>
  <c r="P19" i="18"/>
  <c r="M19" i="18"/>
  <c r="Y141" i="18" s="1"/>
  <c r="J19" i="18"/>
  <c r="M18" i="18"/>
  <c r="Y35" i="18" s="1"/>
  <c r="A188" i="18"/>
  <c r="A173" i="18"/>
  <c r="A158" i="18"/>
  <c r="A143" i="18"/>
  <c r="A128" i="18"/>
  <c r="A113" i="18"/>
  <c r="A98" i="18"/>
  <c r="A83" i="18"/>
  <c r="A68" i="18"/>
  <c r="A53" i="18"/>
  <c r="A38" i="18"/>
  <c r="A21" i="18"/>
  <c r="A187" i="18"/>
  <c r="A172" i="18"/>
  <c r="A157" i="18"/>
  <c r="A142" i="18"/>
  <c r="A127" i="18"/>
  <c r="A112" i="18"/>
  <c r="A97" i="18"/>
  <c r="A82" i="18"/>
  <c r="A67" i="18"/>
  <c r="A52" i="18"/>
  <c r="A37" i="18"/>
  <c r="A20" i="18"/>
  <c r="A186" i="18"/>
  <c r="A171" i="18"/>
  <c r="A156" i="18"/>
  <c r="A141" i="18"/>
  <c r="A126" i="18"/>
  <c r="A111" i="18"/>
  <c r="A96" i="18"/>
  <c r="A81" i="18"/>
  <c r="A66" i="18"/>
  <c r="A51" i="18"/>
  <c r="A36" i="18"/>
  <c r="A19" i="18"/>
  <c r="A185" i="18"/>
  <c r="A170" i="18"/>
  <c r="A155" i="18"/>
  <c r="A140" i="18"/>
  <c r="A125" i="18"/>
  <c r="A110" i="18"/>
  <c r="A95" i="18"/>
  <c r="A80" i="18"/>
  <c r="A65" i="18"/>
  <c r="A50" i="18"/>
  <c r="A35" i="18"/>
  <c r="A18" i="18"/>
  <c r="A184" i="18"/>
  <c r="A169" i="18"/>
  <c r="A154" i="18"/>
  <c r="A139" i="18"/>
  <c r="A124" i="18"/>
  <c r="A109" i="18"/>
  <c r="A94" i="18"/>
  <c r="A79" i="18"/>
  <c r="A64" i="18"/>
  <c r="A49" i="18"/>
  <c r="A34" i="18"/>
  <c r="A17" i="18"/>
  <c r="P13" i="18"/>
  <c r="P12" i="18"/>
  <c r="M13" i="18"/>
  <c r="Y167" i="18" s="1"/>
  <c r="M12" i="18"/>
  <c r="Y181" i="18" s="1"/>
  <c r="P14" i="18"/>
  <c r="M14" i="18"/>
  <c r="Y93" i="18" s="1"/>
  <c r="J14" i="18"/>
  <c r="J13" i="18"/>
  <c r="J12" i="18"/>
  <c r="A183" i="18"/>
  <c r="A168" i="18"/>
  <c r="A153" i="18"/>
  <c r="A138" i="18"/>
  <c r="A123" i="18"/>
  <c r="A108" i="18"/>
  <c r="A93" i="18"/>
  <c r="A78" i="18"/>
  <c r="A63" i="18"/>
  <c r="A48" i="18"/>
  <c r="A33" i="18"/>
  <c r="A14" i="18"/>
  <c r="A182" i="18"/>
  <c r="A167" i="18"/>
  <c r="A152" i="18"/>
  <c r="A137" i="18"/>
  <c r="A122" i="18"/>
  <c r="A107" i="18"/>
  <c r="A92" i="18"/>
  <c r="A77" i="18"/>
  <c r="A62" i="18"/>
  <c r="A47" i="18"/>
  <c r="A32" i="18"/>
  <c r="A13" i="18"/>
  <c r="A181" i="18"/>
  <c r="A166" i="18"/>
  <c r="A151" i="18"/>
  <c r="A136" i="18"/>
  <c r="A121" i="18"/>
  <c r="A106" i="18"/>
  <c r="A91" i="18"/>
  <c r="A76" i="18"/>
  <c r="A61" i="18"/>
  <c r="A46" i="18"/>
  <c r="A31" i="18"/>
  <c r="A12" i="18"/>
  <c r="A180" i="18"/>
  <c r="A165" i="18"/>
  <c r="A150" i="18"/>
  <c r="A135" i="18"/>
  <c r="A120" i="18"/>
  <c r="A105" i="18"/>
  <c r="A90" i="18"/>
  <c r="A75" i="18"/>
  <c r="A60" i="18"/>
  <c r="A45" i="18"/>
  <c r="A30" i="18"/>
  <c r="A11" i="18"/>
  <c r="K6" i="18"/>
  <c r="D6" i="18"/>
  <c r="D5" i="18"/>
  <c r="F4" i="18"/>
  <c r="D3" i="18"/>
  <c r="D2" i="18"/>
  <c r="D1" i="18"/>
  <c r="Q6" i="18"/>
  <c r="T1718" i="1"/>
  <c r="T1712" i="1"/>
  <c r="E1702" i="1"/>
  <c r="E442" i="3"/>
  <c r="D442" i="3"/>
  <c r="C442" i="3"/>
  <c r="B442" i="3"/>
  <c r="E441" i="3"/>
  <c r="D441" i="3"/>
  <c r="C441" i="3"/>
  <c r="B441" i="3"/>
  <c r="E440" i="3"/>
  <c r="D440" i="3"/>
  <c r="C440" i="3"/>
  <c r="B440" i="3"/>
  <c r="E439" i="3"/>
  <c r="D439" i="3"/>
  <c r="C439" i="3"/>
  <c r="B439" i="3"/>
  <c r="E438" i="3"/>
  <c r="D438" i="3"/>
  <c r="C438" i="3"/>
  <c r="B438" i="3"/>
  <c r="E437" i="3"/>
  <c r="D437" i="3"/>
  <c r="C437" i="3"/>
  <c r="B437" i="3"/>
  <c r="E436" i="3"/>
  <c r="D436" i="3"/>
  <c r="C436" i="3"/>
  <c r="B436" i="3"/>
  <c r="E435" i="3"/>
  <c r="D435" i="3"/>
  <c r="C435" i="3"/>
  <c r="B435" i="3"/>
  <c r="E434" i="3"/>
  <c r="D434" i="3"/>
  <c r="C434" i="3"/>
  <c r="B434" i="3"/>
  <c r="E433" i="3"/>
  <c r="D433" i="3"/>
  <c r="C433" i="3"/>
  <c r="B433" i="3"/>
  <c r="E432" i="3"/>
  <c r="D432" i="3"/>
  <c r="D443" i="3" s="1"/>
  <c r="C432" i="3"/>
  <c r="B432" i="3"/>
  <c r="T186" i="15"/>
  <c r="T171" i="15"/>
  <c r="T156" i="15"/>
  <c r="T141" i="15"/>
  <c r="T126" i="15"/>
  <c r="T111" i="15"/>
  <c r="T96" i="15"/>
  <c r="T81" i="15"/>
  <c r="T66" i="15"/>
  <c r="T51" i="15"/>
  <c r="T36" i="15"/>
  <c r="T188" i="15"/>
  <c r="T173" i="15"/>
  <c r="T158" i="15"/>
  <c r="T143" i="15"/>
  <c r="T128" i="15"/>
  <c r="T113" i="15"/>
  <c r="T98" i="15"/>
  <c r="T83" i="15"/>
  <c r="T68" i="15"/>
  <c r="T53" i="15"/>
  <c r="T38" i="15"/>
  <c r="T183" i="15"/>
  <c r="T168" i="15"/>
  <c r="T153" i="15"/>
  <c r="T138" i="15"/>
  <c r="T108" i="15"/>
  <c r="T93" i="15"/>
  <c r="T78" i="15"/>
  <c r="T63" i="15"/>
  <c r="T48" i="15"/>
  <c r="T33" i="15"/>
  <c r="T182" i="15"/>
  <c r="T167" i="15"/>
  <c r="T152" i="15"/>
  <c r="T137" i="15"/>
  <c r="T107" i="15"/>
  <c r="T92" i="15"/>
  <c r="T77" i="15"/>
  <c r="T62" i="15"/>
  <c r="T47" i="15"/>
  <c r="T32" i="15"/>
  <c r="T181" i="15"/>
  <c r="T166" i="15"/>
  <c r="T151" i="15"/>
  <c r="T136" i="15"/>
  <c r="T106" i="15"/>
  <c r="T91" i="15"/>
  <c r="T76" i="15"/>
  <c r="T61" i="15"/>
  <c r="T46" i="15"/>
  <c r="T31" i="15"/>
  <c r="T121" i="15"/>
  <c r="T122" i="15"/>
  <c r="T123" i="15"/>
  <c r="A123" i="15"/>
  <c r="A123" i="16"/>
  <c r="A123" i="17"/>
  <c r="A188" i="17"/>
  <c r="A187" i="17"/>
  <c r="A186" i="17"/>
  <c r="A185" i="17"/>
  <c r="A184" i="17"/>
  <c r="A173" i="17"/>
  <c r="A172" i="17"/>
  <c r="A171" i="17"/>
  <c r="A170" i="17"/>
  <c r="A169" i="17"/>
  <c r="A158" i="17"/>
  <c r="A157" i="17"/>
  <c r="A156" i="17"/>
  <c r="A155" i="17"/>
  <c r="A154" i="17"/>
  <c r="A143" i="17"/>
  <c r="A142" i="17"/>
  <c r="A141" i="17"/>
  <c r="A140" i="17"/>
  <c r="A139" i="17"/>
  <c r="A128" i="17"/>
  <c r="A127" i="17"/>
  <c r="A126" i="17"/>
  <c r="A125" i="17"/>
  <c r="A124" i="17"/>
  <c r="A113" i="17"/>
  <c r="A112" i="17"/>
  <c r="A111" i="17"/>
  <c r="A110" i="17"/>
  <c r="A109" i="17"/>
  <c r="A98" i="17"/>
  <c r="A97" i="17"/>
  <c r="A96" i="17"/>
  <c r="A95" i="17"/>
  <c r="A94" i="17"/>
  <c r="A83" i="17"/>
  <c r="A82" i="17"/>
  <c r="A81" i="17"/>
  <c r="A80" i="17"/>
  <c r="A79" i="17"/>
  <c r="A68" i="17"/>
  <c r="A67" i="17"/>
  <c r="A66" i="17"/>
  <c r="A65" i="17"/>
  <c r="A64" i="17"/>
  <c r="A53" i="17"/>
  <c r="A52" i="17"/>
  <c r="A51" i="17"/>
  <c r="A50" i="17"/>
  <c r="A49" i="17"/>
  <c r="A38" i="17"/>
  <c r="A37" i="17"/>
  <c r="A36" i="17"/>
  <c r="A35" i="17"/>
  <c r="A34" i="17"/>
  <c r="A21" i="17"/>
  <c r="A20" i="17"/>
  <c r="A19" i="17"/>
  <c r="A18" i="17"/>
  <c r="A17" i="17"/>
  <c r="T188" i="17"/>
  <c r="T187" i="17"/>
  <c r="T186" i="17"/>
  <c r="T185" i="17"/>
  <c r="T183" i="17"/>
  <c r="T182" i="17"/>
  <c r="T181" i="17"/>
  <c r="T173" i="17"/>
  <c r="T172" i="17"/>
  <c r="T171" i="17"/>
  <c r="T170" i="17"/>
  <c r="T168" i="17"/>
  <c r="T167" i="17"/>
  <c r="T166" i="17"/>
  <c r="T158" i="17"/>
  <c r="T157" i="17"/>
  <c r="T156" i="17"/>
  <c r="T155" i="17"/>
  <c r="T153" i="17"/>
  <c r="T152" i="17"/>
  <c r="T151" i="17"/>
  <c r="T143" i="17"/>
  <c r="T142" i="17"/>
  <c r="T141" i="17"/>
  <c r="T140" i="17"/>
  <c r="T138" i="17"/>
  <c r="T137" i="17"/>
  <c r="T136" i="17"/>
  <c r="T128" i="17"/>
  <c r="T127" i="17"/>
  <c r="T126" i="17"/>
  <c r="T125" i="17"/>
  <c r="T123" i="17"/>
  <c r="T122" i="17"/>
  <c r="T121" i="17"/>
  <c r="T113" i="17"/>
  <c r="T112" i="17"/>
  <c r="T111" i="17"/>
  <c r="T110" i="17"/>
  <c r="T108" i="17"/>
  <c r="T107" i="17"/>
  <c r="T106" i="17"/>
  <c r="T98" i="17"/>
  <c r="T97" i="17"/>
  <c r="T96" i="17"/>
  <c r="T95" i="17"/>
  <c r="T93" i="17"/>
  <c r="T92" i="17"/>
  <c r="T91" i="17"/>
  <c r="T83" i="17"/>
  <c r="T82" i="17"/>
  <c r="T81" i="17"/>
  <c r="T80" i="17"/>
  <c r="T78" i="17"/>
  <c r="T77" i="17"/>
  <c r="T76" i="17"/>
  <c r="T68" i="17"/>
  <c r="T67" i="17"/>
  <c r="T66" i="17"/>
  <c r="T65" i="17"/>
  <c r="T63" i="17"/>
  <c r="T62" i="17"/>
  <c r="T61" i="17"/>
  <c r="T53" i="17"/>
  <c r="T52" i="17"/>
  <c r="T51" i="17"/>
  <c r="T50" i="17"/>
  <c r="T48" i="17"/>
  <c r="T47" i="17"/>
  <c r="T46" i="17"/>
  <c r="T31" i="17"/>
  <c r="T37" i="17"/>
  <c r="T36" i="17"/>
  <c r="T38" i="17"/>
  <c r="T35" i="17"/>
  <c r="T33" i="17"/>
  <c r="T32" i="17"/>
  <c r="P21" i="17"/>
  <c r="M21" i="17"/>
  <c r="Y173" i="17" s="1"/>
  <c r="J21" i="17"/>
  <c r="P20" i="17"/>
  <c r="M20" i="17"/>
  <c r="Y142" i="17" s="1"/>
  <c r="J20" i="17"/>
  <c r="P19" i="17"/>
  <c r="M19" i="17"/>
  <c r="Y141" i="17" s="1"/>
  <c r="J19" i="17"/>
  <c r="P18" i="17"/>
  <c r="M18" i="17"/>
  <c r="Y50" i="17" s="1"/>
  <c r="J18" i="17"/>
  <c r="P14" i="17"/>
  <c r="M14" i="17"/>
  <c r="Y48" i="17" s="1"/>
  <c r="J14" i="17"/>
  <c r="P13" i="17"/>
  <c r="M13" i="17"/>
  <c r="Y92" i="17" s="1"/>
  <c r="J13" i="17"/>
  <c r="P12" i="17"/>
  <c r="M12" i="17"/>
  <c r="Y136" i="17" s="1"/>
  <c r="J12" i="17"/>
  <c r="A183" i="17"/>
  <c r="A168" i="17"/>
  <c r="A153" i="17"/>
  <c r="A138" i="17"/>
  <c r="A108" i="17"/>
  <c r="A93" i="17"/>
  <c r="A78" i="17"/>
  <c r="A63" i="17"/>
  <c r="A48" i="17"/>
  <c r="A33" i="17"/>
  <c r="A14" i="17"/>
  <c r="A182" i="17"/>
  <c r="A167" i="17"/>
  <c r="A152" i="17"/>
  <c r="A137" i="17"/>
  <c r="A122" i="17"/>
  <c r="A107" i="17"/>
  <c r="A92" i="17"/>
  <c r="A77" i="17"/>
  <c r="A62" i="17"/>
  <c r="A47" i="17"/>
  <c r="A32" i="17"/>
  <c r="A13" i="17"/>
  <c r="A181" i="17"/>
  <c r="A166" i="17"/>
  <c r="A151" i="17"/>
  <c r="A136" i="17"/>
  <c r="A121" i="17"/>
  <c r="A106" i="17"/>
  <c r="A91" i="17"/>
  <c r="A76" i="17"/>
  <c r="A61" i="17"/>
  <c r="A46" i="17"/>
  <c r="A31" i="17"/>
  <c r="A12" i="17"/>
  <c r="A180" i="17"/>
  <c r="A165" i="17"/>
  <c r="A150" i="17"/>
  <c r="A135" i="17"/>
  <c r="A120" i="17"/>
  <c r="A105" i="17"/>
  <c r="A90" i="17"/>
  <c r="A75" i="17"/>
  <c r="A60" i="17"/>
  <c r="A45" i="17"/>
  <c r="A30" i="17"/>
  <c r="A11" i="17"/>
  <c r="K6" i="17"/>
  <c r="D6" i="17"/>
  <c r="D5" i="17"/>
  <c r="B428" i="3" s="1"/>
  <c r="F4" i="17"/>
  <c r="C429" i="3" s="1"/>
  <c r="D3" i="17"/>
  <c r="D2" i="17"/>
  <c r="D1" i="17"/>
  <c r="B426" i="3" s="1"/>
  <c r="Y186" i="17"/>
  <c r="Q6" i="17"/>
  <c r="T1693" i="1"/>
  <c r="T1687" i="1"/>
  <c r="E1677" i="1"/>
  <c r="E17" i="3"/>
  <c r="D17" i="3"/>
  <c r="C17" i="3"/>
  <c r="B17" i="3"/>
  <c r="E16" i="3"/>
  <c r="D16" i="3"/>
  <c r="C16" i="3"/>
  <c r="B16" i="3"/>
  <c r="E15" i="3"/>
  <c r="D15" i="3"/>
  <c r="C15" i="3"/>
  <c r="B15" i="3"/>
  <c r="E14" i="3"/>
  <c r="D14" i="3"/>
  <c r="C14" i="3"/>
  <c r="B14" i="3"/>
  <c r="E13" i="3"/>
  <c r="D13" i="3"/>
  <c r="C13" i="3"/>
  <c r="B13" i="3"/>
  <c r="E12" i="3"/>
  <c r="D12" i="3"/>
  <c r="C12" i="3"/>
  <c r="B12" i="3"/>
  <c r="E11" i="3"/>
  <c r="D11" i="3"/>
  <c r="C11" i="3"/>
  <c r="B11" i="3"/>
  <c r="E10" i="3"/>
  <c r="D10" i="3"/>
  <c r="C10" i="3"/>
  <c r="B10" i="3"/>
  <c r="E9" i="3"/>
  <c r="D9" i="3"/>
  <c r="C9" i="3"/>
  <c r="B9" i="3"/>
  <c r="E8" i="3"/>
  <c r="D8" i="3"/>
  <c r="C8" i="3"/>
  <c r="B8" i="3"/>
  <c r="E7" i="3"/>
  <c r="D7" i="3"/>
  <c r="C7" i="3"/>
  <c r="B7" i="3"/>
  <c r="E36" i="3"/>
  <c r="D36" i="3"/>
  <c r="C36" i="3"/>
  <c r="B36" i="3"/>
  <c r="E35" i="3"/>
  <c r="D35" i="3"/>
  <c r="C35" i="3"/>
  <c r="B35" i="3"/>
  <c r="E34" i="3"/>
  <c r="D34" i="3"/>
  <c r="C34" i="3"/>
  <c r="B34" i="3"/>
  <c r="E33" i="3"/>
  <c r="D33" i="3"/>
  <c r="C33" i="3"/>
  <c r="B33" i="3"/>
  <c r="E32" i="3"/>
  <c r="D32" i="3"/>
  <c r="C32" i="3"/>
  <c r="B32" i="3"/>
  <c r="E31" i="3"/>
  <c r="D31" i="3"/>
  <c r="C31" i="3"/>
  <c r="B31" i="3"/>
  <c r="E30" i="3"/>
  <c r="D30" i="3"/>
  <c r="C30" i="3"/>
  <c r="B30" i="3"/>
  <c r="E29" i="3"/>
  <c r="D29" i="3"/>
  <c r="C29" i="3"/>
  <c r="B29" i="3"/>
  <c r="E28" i="3"/>
  <c r="D28" i="3"/>
  <c r="C28" i="3"/>
  <c r="B28" i="3"/>
  <c r="E27" i="3"/>
  <c r="D27" i="3"/>
  <c r="C27" i="3"/>
  <c r="B27" i="3"/>
  <c r="E75" i="3"/>
  <c r="D75" i="3"/>
  <c r="C75" i="3"/>
  <c r="B75" i="3"/>
  <c r="E74" i="3"/>
  <c r="D74" i="3"/>
  <c r="C74" i="3"/>
  <c r="B74" i="3"/>
  <c r="E73" i="3"/>
  <c r="D73" i="3"/>
  <c r="C73" i="3"/>
  <c r="B73" i="3"/>
  <c r="E72" i="3"/>
  <c r="D72" i="3"/>
  <c r="C72" i="3"/>
  <c r="B72" i="3"/>
  <c r="E71" i="3"/>
  <c r="D71" i="3"/>
  <c r="C71" i="3"/>
  <c r="B71" i="3"/>
  <c r="E70" i="3"/>
  <c r="D70" i="3"/>
  <c r="C70" i="3"/>
  <c r="B70" i="3"/>
  <c r="E69" i="3"/>
  <c r="D69" i="3"/>
  <c r="C69" i="3"/>
  <c r="B69" i="3"/>
  <c r="E68" i="3"/>
  <c r="D68" i="3"/>
  <c r="C68" i="3"/>
  <c r="B68" i="3"/>
  <c r="E67" i="3"/>
  <c r="D67" i="3"/>
  <c r="C67" i="3"/>
  <c r="B67" i="3"/>
  <c r="E66" i="3"/>
  <c r="D66" i="3"/>
  <c r="C66" i="3"/>
  <c r="B66" i="3"/>
  <c r="E65" i="3"/>
  <c r="D65" i="3"/>
  <c r="C65" i="3"/>
  <c r="B65" i="3"/>
  <c r="E134" i="3"/>
  <c r="D134" i="3"/>
  <c r="C134" i="3"/>
  <c r="B134" i="3"/>
  <c r="E133" i="3"/>
  <c r="D133" i="3"/>
  <c r="C133" i="3"/>
  <c r="B133" i="3"/>
  <c r="E132" i="3"/>
  <c r="D132" i="3"/>
  <c r="C132" i="3"/>
  <c r="B132" i="3"/>
  <c r="E131" i="3"/>
  <c r="D131" i="3"/>
  <c r="C131" i="3"/>
  <c r="B131" i="3"/>
  <c r="E130" i="3"/>
  <c r="D130" i="3"/>
  <c r="C130" i="3"/>
  <c r="B130" i="3"/>
  <c r="E129" i="3"/>
  <c r="D129" i="3"/>
  <c r="C129" i="3"/>
  <c r="B129" i="3"/>
  <c r="E128" i="3"/>
  <c r="D128" i="3"/>
  <c r="C128" i="3"/>
  <c r="B128" i="3"/>
  <c r="E127" i="3"/>
  <c r="D127" i="3"/>
  <c r="C127" i="3"/>
  <c r="B127" i="3"/>
  <c r="E126" i="3"/>
  <c r="D126" i="3"/>
  <c r="C126" i="3"/>
  <c r="B126" i="3"/>
  <c r="E125" i="3"/>
  <c r="D125" i="3"/>
  <c r="C125" i="3"/>
  <c r="B125" i="3"/>
  <c r="E124" i="3"/>
  <c r="D124" i="3"/>
  <c r="C124" i="3"/>
  <c r="B124" i="3"/>
  <c r="E153" i="3"/>
  <c r="D153" i="3"/>
  <c r="C153" i="3"/>
  <c r="B153" i="3"/>
  <c r="E152" i="3"/>
  <c r="D152" i="3"/>
  <c r="C152" i="3"/>
  <c r="B152" i="3"/>
  <c r="E151" i="3"/>
  <c r="D151" i="3"/>
  <c r="C151" i="3"/>
  <c r="B151" i="3"/>
  <c r="E150" i="3"/>
  <c r="D150" i="3"/>
  <c r="C150" i="3"/>
  <c r="B150" i="3"/>
  <c r="E149" i="3"/>
  <c r="D149" i="3"/>
  <c r="C149" i="3"/>
  <c r="B149" i="3"/>
  <c r="E148" i="3"/>
  <c r="D148" i="3"/>
  <c r="C148" i="3"/>
  <c r="B148" i="3"/>
  <c r="E147" i="3"/>
  <c r="D147" i="3"/>
  <c r="C147" i="3"/>
  <c r="B147" i="3"/>
  <c r="E146" i="3"/>
  <c r="D146" i="3"/>
  <c r="C146" i="3"/>
  <c r="B146" i="3"/>
  <c r="E145" i="3"/>
  <c r="D145" i="3"/>
  <c r="C145" i="3"/>
  <c r="B145" i="3"/>
  <c r="E144" i="3"/>
  <c r="D144" i="3"/>
  <c r="C144" i="3"/>
  <c r="B144" i="3"/>
  <c r="E143" i="3"/>
  <c r="D143" i="3"/>
  <c r="C143" i="3"/>
  <c r="B143" i="3"/>
  <c r="E172" i="3"/>
  <c r="D172" i="3"/>
  <c r="C172" i="3"/>
  <c r="B172" i="3"/>
  <c r="E171" i="3"/>
  <c r="D171" i="3"/>
  <c r="C171" i="3"/>
  <c r="B171" i="3"/>
  <c r="E170" i="3"/>
  <c r="D170" i="3"/>
  <c r="C170" i="3"/>
  <c r="B170" i="3"/>
  <c r="E169" i="3"/>
  <c r="D169" i="3"/>
  <c r="C169" i="3"/>
  <c r="B169" i="3"/>
  <c r="E168" i="3"/>
  <c r="D168" i="3"/>
  <c r="C168" i="3"/>
  <c r="B168" i="3"/>
  <c r="E167" i="3"/>
  <c r="D167" i="3"/>
  <c r="C167" i="3"/>
  <c r="B167" i="3"/>
  <c r="E166" i="3"/>
  <c r="D166" i="3"/>
  <c r="C166" i="3"/>
  <c r="B166" i="3"/>
  <c r="E165" i="3"/>
  <c r="D165" i="3"/>
  <c r="C165" i="3"/>
  <c r="B165" i="3"/>
  <c r="E164" i="3"/>
  <c r="D164" i="3"/>
  <c r="C164" i="3"/>
  <c r="B164" i="3"/>
  <c r="E163" i="3"/>
  <c r="D163" i="3"/>
  <c r="C163" i="3"/>
  <c r="B163" i="3"/>
  <c r="E162" i="3"/>
  <c r="D162" i="3"/>
  <c r="C162" i="3"/>
  <c r="B162" i="3"/>
  <c r="E191" i="3"/>
  <c r="D191" i="3"/>
  <c r="C191" i="3"/>
  <c r="B191" i="3"/>
  <c r="E190" i="3"/>
  <c r="D190" i="3"/>
  <c r="C190" i="3"/>
  <c r="B190" i="3"/>
  <c r="E189" i="3"/>
  <c r="D189" i="3"/>
  <c r="C189" i="3"/>
  <c r="B189" i="3"/>
  <c r="E188" i="3"/>
  <c r="D188" i="3"/>
  <c r="C188" i="3"/>
  <c r="B188" i="3"/>
  <c r="E187" i="3"/>
  <c r="D187" i="3"/>
  <c r="C187" i="3"/>
  <c r="B187" i="3"/>
  <c r="E186" i="3"/>
  <c r="D186" i="3"/>
  <c r="C186" i="3"/>
  <c r="B186" i="3"/>
  <c r="E185" i="3"/>
  <c r="D185" i="3"/>
  <c r="C185" i="3"/>
  <c r="B185" i="3"/>
  <c r="E184" i="3"/>
  <c r="D184" i="3"/>
  <c r="C184" i="3"/>
  <c r="B184" i="3"/>
  <c r="E183" i="3"/>
  <c r="D183" i="3"/>
  <c r="C183" i="3"/>
  <c r="B183" i="3"/>
  <c r="E182" i="3"/>
  <c r="D182" i="3"/>
  <c r="C182" i="3"/>
  <c r="B182" i="3"/>
  <c r="E181" i="3"/>
  <c r="D181" i="3"/>
  <c r="C181" i="3"/>
  <c r="B181" i="3"/>
  <c r="E402" i="3"/>
  <c r="D402" i="3"/>
  <c r="C402" i="3"/>
  <c r="B402" i="3"/>
  <c r="E401" i="3"/>
  <c r="D401" i="3"/>
  <c r="C401" i="3"/>
  <c r="B401" i="3"/>
  <c r="E400" i="3"/>
  <c r="D400" i="3"/>
  <c r="C400" i="3"/>
  <c r="B400" i="3"/>
  <c r="E399" i="3"/>
  <c r="D399" i="3"/>
  <c r="C399" i="3"/>
  <c r="B399" i="3"/>
  <c r="E398" i="3"/>
  <c r="D398" i="3"/>
  <c r="C398" i="3"/>
  <c r="B398" i="3"/>
  <c r="E397" i="3"/>
  <c r="D397" i="3"/>
  <c r="C397" i="3"/>
  <c r="B397" i="3"/>
  <c r="E396" i="3"/>
  <c r="D396" i="3"/>
  <c r="C396" i="3"/>
  <c r="B396" i="3"/>
  <c r="E395" i="3"/>
  <c r="D395" i="3"/>
  <c r="C395" i="3"/>
  <c r="B395" i="3"/>
  <c r="E394" i="3"/>
  <c r="D394" i="3"/>
  <c r="C394" i="3"/>
  <c r="B394" i="3"/>
  <c r="E393" i="3"/>
  <c r="D393" i="3"/>
  <c r="C393" i="3"/>
  <c r="B393" i="3"/>
  <c r="E392" i="3"/>
  <c r="D392" i="3"/>
  <c r="C392" i="3"/>
  <c r="B392" i="3"/>
  <c r="E285" i="3"/>
  <c r="D285" i="3"/>
  <c r="C285" i="3"/>
  <c r="B285" i="3"/>
  <c r="E284" i="3"/>
  <c r="D284" i="3"/>
  <c r="C284" i="3"/>
  <c r="B284" i="3"/>
  <c r="E283" i="3"/>
  <c r="D283" i="3"/>
  <c r="C283" i="3"/>
  <c r="B283" i="3"/>
  <c r="E282" i="3"/>
  <c r="D282" i="3"/>
  <c r="C282" i="3"/>
  <c r="B282" i="3"/>
  <c r="E281" i="3"/>
  <c r="D281" i="3"/>
  <c r="C281" i="3"/>
  <c r="B281" i="3"/>
  <c r="E280" i="3"/>
  <c r="D280" i="3"/>
  <c r="C280" i="3"/>
  <c r="B280" i="3"/>
  <c r="E279" i="3"/>
  <c r="D279" i="3"/>
  <c r="C279" i="3"/>
  <c r="B279" i="3"/>
  <c r="E278" i="3"/>
  <c r="D278" i="3"/>
  <c r="C278" i="3"/>
  <c r="B278" i="3"/>
  <c r="E277" i="3"/>
  <c r="D277" i="3"/>
  <c r="C277" i="3"/>
  <c r="B277" i="3"/>
  <c r="E276" i="3"/>
  <c r="D276" i="3"/>
  <c r="C276" i="3"/>
  <c r="B276" i="3"/>
  <c r="E275" i="3"/>
  <c r="D275" i="3"/>
  <c r="D287" i="3" s="1"/>
  <c r="C275" i="3"/>
  <c r="B275" i="3"/>
  <c r="E266" i="3"/>
  <c r="D266" i="3"/>
  <c r="C266" i="3"/>
  <c r="B266" i="3"/>
  <c r="E265" i="3"/>
  <c r="D265" i="3"/>
  <c r="C265" i="3"/>
  <c r="B265" i="3"/>
  <c r="E264" i="3"/>
  <c r="D264" i="3"/>
  <c r="C264" i="3"/>
  <c r="B264" i="3"/>
  <c r="E263" i="3"/>
  <c r="D263" i="3"/>
  <c r="C263" i="3"/>
  <c r="B263" i="3"/>
  <c r="E262" i="3"/>
  <c r="D262" i="3"/>
  <c r="C262" i="3"/>
  <c r="B262" i="3"/>
  <c r="E261" i="3"/>
  <c r="D261" i="3"/>
  <c r="C261" i="3"/>
  <c r="B261" i="3"/>
  <c r="E260" i="3"/>
  <c r="D260" i="3"/>
  <c r="C260" i="3"/>
  <c r="B260" i="3"/>
  <c r="E259" i="3"/>
  <c r="D259" i="3"/>
  <c r="C259" i="3"/>
  <c r="B259" i="3"/>
  <c r="E258" i="3"/>
  <c r="D258" i="3"/>
  <c r="C258" i="3"/>
  <c r="B258" i="3"/>
  <c r="E257" i="3"/>
  <c r="D257" i="3"/>
  <c r="C257" i="3"/>
  <c r="B257" i="3"/>
  <c r="E256" i="3"/>
  <c r="D256" i="3"/>
  <c r="C256" i="3"/>
  <c r="B256" i="3"/>
  <c r="E383" i="3"/>
  <c r="D383" i="3"/>
  <c r="C383" i="3"/>
  <c r="B383" i="3"/>
  <c r="E382" i="3"/>
  <c r="D382" i="3"/>
  <c r="C382" i="3"/>
  <c r="B382" i="3"/>
  <c r="E381" i="3"/>
  <c r="D381" i="3"/>
  <c r="C381" i="3"/>
  <c r="B381" i="3"/>
  <c r="E380" i="3"/>
  <c r="D380" i="3"/>
  <c r="C380" i="3"/>
  <c r="B380" i="3"/>
  <c r="E379" i="3"/>
  <c r="D379" i="3"/>
  <c r="C379" i="3"/>
  <c r="B379" i="3"/>
  <c r="E378" i="3"/>
  <c r="D378" i="3"/>
  <c r="C378" i="3"/>
  <c r="B378" i="3"/>
  <c r="E377" i="3"/>
  <c r="D377" i="3"/>
  <c r="C377" i="3"/>
  <c r="B377" i="3"/>
  <c r="E376" i="3"/>
  <c r="D376" i="3"/>
  <c r="C376" i="3"/>
  <c r="B376" i="3"/>
  <c r="E375" i="3"/>
  <c r="D375" i="3"/>
  <c r="C375" i="3"/>
  <c r="B375" i="3"/>
  <c r="E374" i="3"/>
  <c r="D374" i="3"/>
  <c r="C374" i="3"/>
  <c r="B374" i="3"/>
  <c r="E373" i="3"/>
  <c r="E384" i="3" s="1"/>
  <c r="D373" i="3"/>
  <c r="D384" i="3" s="1"/>
  <c r="C373" i="3"/>
  <c r="B373" i="3"/>
  <c r="T186" i="16"/>
  <c r="T171" i="16"/>
  <c r="T156" i="16"/>
  <c r="T141" i="16"/>
  <c r="T126" i="16"/>
  <c r="T111" i="16"/>
  <c r="T96" i="16"/>
  <c r="T81" i="16"/>
  <c r="T66" i="16"/>
  <c r="T51" i="16"/>
  <c r="T36" i="16"/>
  <c r="T187" i="16"/>
  <c r="T172" i="16"/>
  <c r="T157" i="16"/>
  <c r="T142" i="16"/>
  <c r="T127" i="16"/>
  <c r="T112" i="16"/>
  <c r="T97" i="16"/>
  <c r="T82" i="16"/>
  <c r="T67" i="16"/>
  <c r="T52" i="16"/>
  <c r="T37" i="16"/>
  <c r="T185" i="16"/>
  <c r="T170" i="16"/>
  <c r="T155" i="16"/>
  <c r="T140" i="16"/>
  <c r="T125" i="16"/>
  <c r="T110" i="16"/>
  <c r="T95" i="16"/>
  <c r="T80" i="16"/>
  <c r="T65" i="16"/>
  <c r="T50" i="16"/>
  <c r="T35" i="16"/>
  <c r="A188" i="13"/>
  <c r="A173" i="13"/>
  <c r="A158" i="13"/>
  <c r="A143" i="13"/>
  <c r="A128" i="13"/>
  <c r="A113" i="13"/>
  <c r="A98" i="13"/>
  <c r="A83" i="13"/>
  <c r="A68" i="13"/>
  <c r="A53" i="13"/>
  <c r="A38" i="13"/>
  <c r="A187" i="13"/>
  <c r="A172" i="13"/>
  <c r="A157" i="13"/>
  <c r="A142" i="13"/>
  <c r="A127" i="13"/>
  <c r="A112" i="13"/>
  <c r="A97" i="13"/>
  <c r="A82" i="13"/>
  <c r="A67" i="13"/>
  <c r="A52" i="13"/>
  <c r="A37" i="13"/>
  <c r="A186" i="13"/>
  <c r="A171" i="13"/>
  <c r="A156" i="13"/>
  <c r="A141" i="13"/>
  <c r="A126" i="13"/>
  <c r="A111" i="13"/>
  <c r="A96" i="13"/>
  <c r="A81" i="13"/>
  <c r="A66" i="13"/>
  <c r="A51" i="13"/>
  <c r="A36" i="13"/>
  <c r="A185" i="13"/>
  <c r="A170" i="13"/>
  <c r="A155" i="13"/>
  <c r="A140" i="13"/>
  <c r="A125" i="13"/>
  <c r="A110" i="13"/>
  <c r="A95" i="13"/>
  <c r="A80" i="13"/>
  <c r="A65" i="13"/>
  <c r="A50" i="13"/>
  <c r="A35" i="13"/>
  <c r="A183" i="13"/>
  <c r="A168" i="13"/>
  <c r="A153" i="13"/>
  <c r="A138" i="13"/>
  <c r="A123" i="13"/>
  <c r="A108" i="13"/>
  <c r="A93" i="13"/>
  <c r="A78" i="13"/>
  <c r="A63" i="13"/>
  <c r="A48" i="13"/>
  <c r="A33" i="13"/>
  <c r="A182" i="13"/>
  <c r="A167" i="13"/>
  <c r="A152" i="13"/>
  <c r="A137" i="13"/>
  <c r="A122" i="13"/>
  <c r="A107" i="13"/>
  <c r="A92" i="13"/>
  <c r="A77" i="13"/>
  <c r="A62" i="13"/>
  <c r="A47" i="13"/>
  <c r="A32" i="13"/>
  <c r="A181" i="13"/>
  <c r="A166" i="13"/>
  <c r="A151" i="13"/>
  <c r="A136" i="13"/>
  <c r="A121" i="13"/>
  <c r="A106" i="13"/>
  <c r="A91" i="13"/>
  <c r="A76" i="13"/>
  <c r="A61" i="13"/>
  <c r="A46" i="13"/>
  <c r="A31" i="13"/>
  <c r="A21" i="13"/>
  <c r="A20" i="13"/>
  <c r="A19" i="13"/>
  <c r="A18" i="13"/>
  <c r="A180" i="13"/>
  <c r="A165" i="13"/>
  <c r="A150" i="13"/>
  <c r="A135" i="13"/>
  <c r="A120" i="13"/>
  <c r="A105" i="13"/>
  <c r="A90" i="13"/>
  <c r="A75" i="13"/>
  <c r="A60" i="13"/>
  <c r="A45" i="13"/>
  <c r="A30" i="13"/>
  <c r="A11" i="13"/>
  <c r="A14" i="13"/>
  <c r="A13" i="13"/>
  <c r="A12" i="13"/>
  <c r="P21" i="15"/>
  <c r="M21" i="15"/>
  <c r="X158" i="15" s="1"/>
  <c r="J21" i="15"/>
  <c r="P20" i="15"/>
  <c r="M20" i="15"/>
  <c r="X82" i="15" s="1"/>
  <c r="J20" i="15"/>
  <c r="P19" i="15"/>
  <c r="M19" i="15"/>
  <c r="X126" i="15" s="1"/>
  <c r="J19" i="15"/>
  <c r="P18" i="15"/>
  <c r="M18" i="15"/>
  <c r="X170" i="15" s="1"/>
  <c r="J18" i="15"/>
  <c r="P14" i="15"/>
  <c r="M14" i="15"/>
  <c r="J14" i="15"/>
  <c r="P13" i="15"/>
  <c r="M13" i="15"/>
  <c r="X152" i="15" s="1"/>
  <c r="J13" i="15"/>
  <c r="P12" i="15"/>
  <c r="M12" i="15"/>
  <c r="X136" i="15" s="1"/>
  <c r="J12" i="15"/>
  <c r="P21" i="16"/>
  <c r="M21" i="16"/>
  <c r="X173" i="16" s="1"/>
  <c r="J21" i="16"/>
  <c r="A21" i="16"/>
  <c r="P20" i="16"/>
  <c r="M20" i="16"/>
  <c r="X37" i="16" s="1"/>
  <c r="J20" i="16"/>
  <c r="P19" i="16"/>
  <c r="M19" i="16"/>
  <c r="X141" i="16" s="1"/>
  <c r="J19" i="16"/>
  <c r="P18" i="16"/>
  <c r="M18" i="16"/>
  <c r="X125" i="16" s="1"/>
  <c r="J18" i="16"/>
  <c r="P14" i="16"/>
  <c r="M14" i="16"/>
  <c r="X48" i="16" s="1"/>
  <c r="J14" i="16"/>
  <c r="P13" i="16"/>
  <c r="M13" i="16"/>
  <c r="X167" i="16" s="1"/>
  <c r="J13" i="16"/>
  <c r="P12" i="16"/>
  <c r="M12" i="16"/>
  <c r="X91" i="16" s="1"/>
  <c r="J12" i="16"/>
  <c r="A188" i="16"/>
  <c r="A173" i="16"/>
  <c r="A158" i="16"/>
  <c r="A143" i="16"/>
  <c r="A128" i="16"/>
  <c r="A113" i="16"/>
  <c r="A98" i="16"/>
  <c r="A83" i="16"/>
  <c r="A68" i="16"/>
  <c r="A53" i="16"/>
  <c r="A38" i="16"/>
  <c r="A187" i="16"/>
  <c r="A172" i="16"/>
  <c r="A157" i="16"/>
  <c r="A142" i="16"/>
  <c r="A127" i="16"/>
  <c r="A112" i="16"/>
  <c r="A97" i="16"/>
  <c r="A82" i="16"/>
  <c r="A67" i="16"/>
  <c r="A52" i="16"/>
  <c r="A37" i="16"/>
  <c r="A20" i="16"/>
  <c r="A186" i="16"/>
  <c r="A171" i="16"/>
  <c r="A156" i="16"/>
  <c r="A141" i="16"/>
  <c r="A126" i="16"/>
  <c r="A111" i="16"/>
  <c r="A96" i="16"/>
  <c r="A81" i="16"/>
  <c r="A66" i="16"/>
  <c r="A51" i="16"/>
  <c r="A36" i="16"/>
  <c r="A19" i="16"/>
  <c r="A185" i="16"/>
  <c r="A170" i="16"/>
  <c r="A155" i="16"/>
  <c r="A140" i="16"/>
  <c r="A125" i="16"/>
  <c r="A110" i="16"/>
  <c r="A95" i="16"/>
  <c r="A80" i="16"/>
  <c r="A65" i="16"/>
  <c r="A50" i="16"/>
  <c r="A35" i="16"/>
  <c r="A18" i="16"/>
  <c r="A184" i="16"/>
  <c r="A169" i="16"/>
  <c r="A154" i="16"/>
  <c r="A139" i="16"/>
  <c r="A124" i="16"/>
  <c r="A109" i="16"/>
  <c r="A94" i="16"/>
  <c r="A79" i="16"/>
  <c r="A64" i="16"/>
  <c r="A49" i="16"/>
  <c r="A34" i="16"/>
  <c r="A17" i="16"/>
  <c r="A183" i="16"/>
  <c r="A168" i="16"/>
  <c r="A153" i="16"/>
  <c r="A138" i="16"/>
  <c r="A108" i="16"/>
  <c r="A93" i="16"/>
  <c r="A78" i="16"/>
  <c r="A63" i="16"/>
  <c r="A48" i="16"/>
  <c r="A33" i="16"/>
  <c r="A14" i="16"/>
  <c r="A182" i="16"/>
  <c r="A167" i="16"/>
  <c r="A152" i="16"/>
  <c r="A137" i="16"/>
  <c r="A122" i="16"/>
  <c r="A107" i="16"/>
  <c r="A92" i="16"/>
  <c r="A77" i="16"/>
  <c r="A62" i="16"/>
  <c r="A47" i="16"/>
  <c r="A32" i="16"/>
  <c r="A13" i="16"/>
  <c r="A181" i="16"/>
  <c r="A166" i="16"/>
  <c r="A151" i="16"/>
  <c r="A136" i="16"/>
  <c r="A121" i="16"/>
  <c r="A106" i="16"/>
  <c r="A91" i="16"/>
  <c r="A76" i="16"/>
  <c r="A61" i="16"/>
  <c r="A46" i="16"/>
  <c r="A31" i="16"/>
  <c r="A12" i="16"/>
  <c r="A180" i="16"/>
  <c r="A165" i="16"/>
  <c r="A150" i="16"/>
  <c r="A135" i="16"/>
  <c r="A120" i="16"/>
  <c r="A105" i="16"/>
  <c r="A90" i="16"/>
  <c r="A75" i="16"/>
  <c r="A60" i="16"/>
  <c r="A45" i="16"/>
  <c r="A30" i="16"/>
  <c r="A11" i="16"/>
  <c r="K6" i="16"/>
  <c r="D6" i="16"/>
  <c r="D5" i="16"/>
  <c r="B388" i="3" s="1"/>
  <c r="F4" i="16"/>
  <c r="C389" i="3" s="1"/>
  <c r="D3" i="16"/>
  <c r="D2" i="16"/>
  <c r="D1" i="16"/>
  <c r="B386" i="3" s="1"/>
  <c r="Q6" i="16"/>
  <c r="T1591" i="1"/>
  <c r="T1585" i="1"/>
  <c r="E1575" i="1"/>
  <c r="T187" i="15"/>
  <c r="T172" i="15"/>
  <c r="T157" i="15"/>
  <c r="T142" i="15"/>
  <c r="T127" i="15"/>
  <c r="T112" i="15"/>
  <c r="T97" i="15"/>
  <c r="T82" i="15"/>
  <c r="T67" i="15"/>
  <c r="T52" i="15"/>
  <c r="T37" i="15"/>
  <c r="T185" i="15"/>
  <c r="T170" i="15"/>
  <c r="T155" i="15"/>
  <c r="T140" i="15"/>
  <c r="T125" i="15"/>
  <c r="T110" i="15"/>
  <c r="T95" i="15"/>
  <c r="T80" i="15"/>
  <c r="T65" i="15"/>
  <c r="T50" i="15"/>
  <c r="T35" i="15"/>
  <c r="A188" i="15"/>
  <c r="A173" i="15"/>
  <c r="A158" i="15"/>
  <c r="A143" i="15"/>
  <c r="A128" i="15"/>
  <c r="A113" i="15"/>
  <c r="A98" i="15"/>
  <c r="A83" i="15"/>
  <c r="A68" i="15"/>
  <c r="A53" i="15"/>
  <c r="A38" i="15"/>
  <c r="A187" i="15"/>
  <c r="A172" i="15"/>
  <c r="A157" i="15"/>
  <c r="A142" i="15"/>
  <c r="A127" i="15"/>
  <c r="A112" i="15"/>
  <c r="A97" i="15"/>
  <c r="A82" i="15"/>
  <c r="A67" i="15"/>
  <c r="A52" i="15"/>
  <c r="A37" i="15"/>
  <c r="A186" i="15"/>
  <c r="A171" i="15"/>
  <c r="A156" i="15"/>
  <c r="A141" i="15"/>
  <c r="A126" i="15"/>
  <c r="A111" i="15"/>
  <c r="A96" i="15"/>
  <c r="A81" i="15"/>
  <c r="A66" i="15"/>
  <c r="A51" i="15"/>
  <c r="A36" i="15"/>
  <c r="A185" i="15"/>
  <c r="A170" i="15"/>
  <c r="A155" i="15"/>
  <c r="A140" i="15"/>
  <c r="A125" i="15"/>
  <c r="A110" i="15"/>
  <c r="A95" i="15"/>
  <c r="A80" i="15"/>
  <c r="A65" i="15"/>
  <c r="A50" i="15"/>
  <c r="A35" i="15"/>
  <c r="A184" i="15"/>
  <c r="A169" i="15"/>
  <c r="A154" i="15"/>
  <c r="A139" i="15"/>
  <c r="A124" i="15"/>
  <c r="A109" i="15"/>
  <c r="A94" i="15"/>
  <c r="A79" i="15"/>
  <c r="A64" i="15"/>
  <c r="A49" i="15"/>
  <c r="A34" i="15"/>
  <c r="A21" i="15"/>
  <c r="A20" i="15"/>
  <c r="A19" i="15"/>
  <c r="A18" i="15"/>
  <c r="A17" i="15"/>
  <c r="A183" i="15"/>
  <c r="A168" i="15"/>
  <c r="A153" i="15"/>
  <c r="A138" i="15"/>
  <c r="A108" i="15"/>
  <c r="A93" i="15"/>
  <c r="A78" i="15"/>
  <c r="A63" i="15"/>
  <c r="A48" i="15"/>
  <c r="A33" i="15"/>
  <c r="A14" i="15"/>
  <c r="A182" i="15"/>
  <c r="A167" i="15"/>
  <c r="A152" i="15"/>
  <c r="A137" i="15"/>
  <c r="A122" i="15"/>
  <c r="A107" i="15"/>
  <c r="A92" i="15"/>
  <c r="A77" i="15"/>
  <c r="A62" i="15"/>
  <c r="A47" i="15"/>
  <c r="A32" i="15"/>
  <c r="A13" i="15"/>
  <c r="A181" i="15"/>
  <c r="A166" i="15"/>
  <c r="A151" i="15"/>
  <c r="A136" i="15"/>
  <c r="A121" i="15"/>
  <c r="A106" i="15"/>
  <c r="A91" i="15"/>
  <c r="A76" i="15"/>
  <c r="A61" i="15"/>
  <c r="A46" i="15"/>
  <c r="A31" i="15"/>
  <c r="A12" i="15"/>
  <c r="A180" i="15"/>
  <c r="A165" i="15"/>
  <c r="A150" i="15"/>
  <c r="A135" i="15"/>
  <c r="A120" i="15"/>
  <c r="A105" i="15"/>
  <c r="A90" i="15"/>
  <c r="A75" i="15"/>
  <c r="A60" i="15"/>
  <c r="A45" i="15"/>
  <c r="A30" i="15"/>
  <c r="A11" i="15"/>
  <c r="A183" i="14"/>
  <c r="A182" i="14"/>
  <c r="A181" i="14"/>
  <c r="A168" i="14"/>
  <c r="A167" i="14"/>
  <c r="A166" i="14"/>
  <c r="A153" i="14"/>
  <c r="A152" i="14"/>
  <c r="A151" i="14"/>
  <c r="A138" i="14"/>
  <c r="A137" i="14"/>
  <c r="A136" i="14"/>
  <c r="A123" i="14"/>
  <c r="A122" i="14"/>
  <c r="A121" i="14"/>
  <c r="A108" i="14"/>
  <c r="A107" i="14"/>
  <c r="A106" i="14"/>
  <c r="A93" i="14"/>
  <c r="A92" i="14"/>
  <c r="A91" i="14"/>
  <c r="A78" i="14"/>
  <c r="A77" i="14"/>
  <c r="A76" i="14"/>
  <c r="A63" i="14"/>
  <c r="A62" i="14"/>
  <c r="A61" i="14"/>
  <c r="A48" i="14"/>
  <c r="A47" i="14"/>
  <c r="A46" i="14"/>
  <c r="A33" i="14"/>
  <c r="A32" i="14"/>
  <c r="A31" i="14"/>
  <c r="A14" i="14"/>
  <c r="K6" i="15"/>
  <c r="D6" i="15"/>
  <c r="D5" i="15"/>
  <c r="B369" i="3" s="1"/>
  <c r="F4" i="15"/>
  <c r="C370" i="3" s="1"/>
  <c r="D3" i="15"/>
  <c r="D2" i="15"/>
  <c r="D1" i="15"/>
  <c r="B367" i="3" s="1"/>
  <c r="Q6" i="15"/>
  <c r="T1541" i="1"/>
  <c r="T1535" i="1"/>
  <c r="E1525" i="1"/>
  <c r="A180" i="14"/>
  <c r="A165" i="14"/>
  <c r="A150" i="14"/>
  <c r="A135" i="14"/>
  <c r="A120" i="14"/>
  <c r="A105" i="14"/>
  <c r="A90" i="14"/>
  <c r="A75" i="14"/>
  <c r="A60" i="14"/>
  <c r="A45" i="14"/>
  <c r="A30" i="14"/>
  <c r="A11" i="14"/>
  <c r="A13" i="14"/>
  <c r="A12" i="14"/>
  <c r="A17" i="14"/>
  <c r="A21" i="14"/>
  <c r="A20" i="14"/>
  <c r="A19" i="14"/>
  <c r="A18" i="14"/>
  <c r="P20" i="14"/>
  <c r="M20" i="14"/>
  <c r="X142" i="14" s="1"/>
  <c r="J20" i="14"/>
  <c r="P19" i="14"/>
  <c r="M19" i="14"/>
  <c r="X36" i="14" s="1"/>
  <c r="J19" i="14"/>
  <c r="P18" i="14"/>
  <c r="M18" i="14"/>
  <c r="X80" i="14" s="1"/>
  <c r="J18" i="14"/>
  <c r="P14" i="14"/>
  <c r="M14" i="14"/>
  <c r="X78" i="14" s="1"/>
  <c r="J14" i="14"/>
  <c r="P13" i="14"/>
  <c r="M13" i="14"/>
  <c r="J13" i="14"/>
  <c r="P12" i="14"/>
  <c r="M12" i="14"/>
  <c r="X136" i="14" s="1"/>
  <c r="J12" i="14"/>
  <c r="K6" i="14"/>
  <c r="D6" i="14"/>
  <c r="D5" i="14"/>
  <c r="B271" i="3" s="1"/>
  <c r="F4" i="14"/>
  <c r="C272" i="3" s="1"/>
  <c r="D3" i="14"/>
  <c r="D2" i="14"/>
  <c r="D1" i="14"/>
  <c r="B269" i="3" s="1"/>
  <c r="A188" i="14"/>
  <c r="A187" i="14"/>
  <c r="A186" i="14"/>
  <c r="A185" i="14"/>
  <c r="A184" i="14"/>
  <c r="A173" i="14"/>
  <c r="A172" i="14"/>
  <c r="A171" i="14"/>
  <c r="A170" i="14"/>
  <c r="A169" i="14"/>
  <c r="A158" i="14"/>
  <c r="A157" i="14"/>
  <c r="A156" i="14"/>
  <c r="A155" i="14"/>
  <c r="A154" i="14"/>
  <c r="A143" i="14"/>
  <c r="A142" i="14"/>
  <c r="A141" i="14"/>
  <c r="A140" i="14"/>
  <c r="A139" i="14"/>
  <c r="A128" i="14"/>
  <c r="A127" i="14"/>
  <c r="A126" i="14"/>
  <c r="A125" i="14"/>
  <c r="A124" i="14"/>
  <c r="A113" i="14"/>
  <c r="A112" i="14"/>
  <c r="A111" i="14"/>
  <c r="A110" i="14"/>
  <c r="A109" i="14"/>
  <c r="A98" i="14"/>
  <c r="A97" i="14"/>
  <c r="A96" i="14"/>
  <c r="A95" i="14"/>
  <c r="A94" i="14"/>
  <c r="A83" i="14"/>
  <c r="A82" i="14"/>
  <c r="A81" i="14"/>
  <c r="A80" i="14"/>
  <c r="A79" i="14"/>
  <c r="A68" i="14"/>
  <c r="A67" i="14"/>
  <c r="A66" i="14"/>
  <c r="A65" i="14"/>
  <c r="A64" i="14"/>
  <c r="A53" i="14"/>
  <c r="A52" i="14"/>
  <c r="A51" i="14"/>
  <c r="A50" i="14"/>
  <c r="A49" i="14"/>
  <c r="A38" i="14"/>
  <c r="A37" i="14"/>
  <c r="A36" i="14"/>
  <c r="A35" i="14"/>
  <c r="A34" i="14"/>
  <c r="M21" i="14"/>
  <c r="J21" i="14"/>
  <c r="X168" i="14"/>
  <c r="Q6" i="14"/>
  <c r="T1386" i="1"/>
  <c r="T1380" i="1"/>
  <c r="E1370" i="1"/>
  <c r="Y32" i="17" l="1"/>
  <c r="E462" i="3"/>
  <c r="F283" i="3"/>
  <c r="F284" i="3"/>
  <c r="F396" i="3"/>
  <c r="F400" i="3"/>
  <c r="F441" i="3"/>
  <c r="Y183" i="18"/>
  <c r="Y137" i="18"/>
  <c r="F375" i="3"/>
  <c r="F376" i="3"/>
  <c r="F377" i="3"/>
  <c r="F379" i="3"/>
  <c r="F380" i="3"/>
  <c r="F381" i="3"/>
  <c r="F382" i="3"/>
  <c r="F383" i="3"/>
  <c r="F276" i="3"/>
  <c r="F281" i="3"/>
  <c r="F394" i="3"/>
  <c r="F395" i="3"/>
  <c r="F397" i="3"/>
  <c r="F398" i="3"/>
  <c r="F399" i="3"/>
  <c r="F401" i="3"/>
  <c r="F402" i="3"/>
  <c r="F432" i="3"/>
  <c r="F433" i="3"/>
  <c r="F434" i="3"/>
  <c r="F437" i="3"/>
  <c r="F277" i="3"/>
  <c r="F278" i="3"/>
  <c r="F279" i="3"/>
  <c r="F285" i="3"/>
  <c r="F393" i="3"/>
  <c r="F452" i="3"/>
  <c r="F454" i="3"/>
  <c r="F455" i="3"/>
  <c r="F456" i="3"/>
  <c r="F458" i="3"/>
  <c r="F459" i="3"/>
  <c r="F460" i="3"/>
  <c r="F378" i="3"/>
  <c r="F275" i="3"/>
  <c r="F435" i="3"/>
  <c r="F436" i="3"/>
  <c r="F438" i="3"/>
  <c r="F439" i="3"/>
  <c r="F440" i="3"/>
  <c r="F442" i="3"/>
  <c r="Y187" i="18"/>
  <c r="Y111" i="18"/>
  <c r="D403" i="3"/>
  <c r="F392" i="3"/>
  <c r="F374" i="3"/>
  <c r="F453" i="3"/>
  <c r="F457" i="3"/>
  <c r="F461" i="3"/>
  <c r="T1694" i="1"/>
  <c r="V1694" i="1" s="1"/>
  <c r="Y136" i="18"/>
  <c r="Y83" i="18"/>
  <c r="Y33" i="18"/>
  <c r="X188" i="16"/>
  <c r="Y37" i="18"/>
  <c r="Y113" i="18"/>
  <c r="Y81" i="18"/>
  <c r="X38" i="16"/>
  <c r="Y170" i="18"/>
  <c r="X92" i="16"/>
  <c r="Y77" i="18"/>
  <c r="X66" i="15"/>
  <c r="X108" i="16"/>
  <c r="X123" i="16"/>
  <c r="X61" i="15"/>
  <c r="Y158" i="18"/>
  <c r="Y173" i="18"/>
  <c r="X155" i="15"/>
  <c r="X182" i="16"/>
  <c r="X47" i="16"/>
  <c r="X152" i="16"/>
  <c r="Y142" i="18"/>
  <c r="Y53" i="18"/>
  <c r="Y97" i="18"/>
  <c r="Y47" i="18"/>
  <c r="Y185" i="18"/>
  <c r="Y155" i="18"/>
  <c r="Y152" i="18"/>
  <c r="Y65" i="18"/>
  <c r="Y95" i="18"/>
  <c r="Y125" i="18"/>
  <c r="Y171" i="18"/>
  <c r="Y61" i="18"/>
  <c r="Y151" i="18"/>
  <c r="T1387" i="1"/>
  <c r="V1387" i="1" s="1"/>
  <c r="X186" i="16"/>
  <c r="Y31" i="18"/>
  <c r="Y51" i="18"/>
  <c r="Y67" i="18"/>
  <c r="Y91" i="18"/>
  <c r="Y127" i="18"/>
  <c r="X52" i="14"/>
  <c r="Y186" i="18"/>
  <c r="Y121" i="18"/>
  <c r="T1542" i="1"/>
  <c r="V1538" i="1" s="1"/>
  <c r="X95" i="15"/>
  <c r="Y111" i="17"/>
  <c r="Y153" i="18"/>
  <c r="Y167" i="17"/>
  <c r="Y83" i="17"/>
  <c r="X46" i="14"/>
  <c r="X111" i="15"/>
  <c r="X67" i="15"/>
  <c r="T1592" i="1"/>
  <c r="V1590" i="1" s="1"/>
  <c r="T21" i="16" s="1"/>
  <c r="X157" i="16"/>
  <c r="Y152" i="17"/>
  <c r="Y168" i="18"/>
  <c r="Y63" i="18"/>
  <c r="Y123" i="18"/>
  <c r="F462" i="3"/>
  <c r="F451" i="3"/>
  <c r="Y107" i="18"/>
  <c r="E7" i="18"/>
  <c r="Y36" i="18"/>
  <c r="Y46" i="18"/>
  <c r="Y52" i="18"/>
  <c r="Y62" i="18"/>
  <c r="Y68" i="18"/>
  <c r="Y78" i="18"/>
  <c r="Y80" i="18"/>
  <c r="Y96" i="18"/>
  <c r="Y106" i="18"/>
  <c r="Y112" i="18"/>
  <c r="Y122" i="18"/>
  <c r="Y128" i="18"/>
  <c r="Y138" i="18"/>
  <c r="Y140" i="18"/>
  <c r="Y156" i="18"/>
  <c r="Y166" i="18"/>
  <c r="Y172" i="18"/>
  <c r="Y182" i="18"/>
  <c r="Y188" i="18"/>
  <c r="Y32" i="18"/>
  <c r="Y38" i="18"/>
  <c r="Y48" i="18"/>
  <c r="Y50" i="18"/>
  <c r="Y66" i="18"/>
  <c r="Y76" i="18"/>
  <c r="Y82" i="18"/>
  <c r="Y92" i="18"/>
  <c r="Y98" i="18"/>
  <c r="Y108" i="18"/>
  <c r="Y110" i="18"/>
  <c r="Y126" i="18"/>
  <c r="T1719" i="1"/>
  <c r="V1719" i="1" s="1"/>
  <c r="E443" i="3"/>
  <c r="F443" i="3" s="1"/>
  <c r="Y51" i="17"/>
  <c r="Y77" i="17"/>
  <c r="Y126" i="17"/>
  <c r="Y38" i="17"/>
  <c r="Y66" i="17"/>
  <c r="Y98" i="17"/>
  <c r="Y158" i="17"/>
  <c r="E7" i="17"/>
  <c r="Y183" i="17"/>
  <c r="Y123" i="17"/>
  <c r="Y63" i="17"/>
  <c r="Y138" i="17"/>
  <c r="Y78" i="17"/>
  <c r="Y168" i="17"/>
  <c r="Y153" i="17"/>
  <c r="Y93" i="17"/>
  <c r="Y33" i="17"/>
  <c r="Y157" i="17"/>
  <c r="Y97" i="17"/>
  <c r="Y37" i="17"/>
  <c r="Y172" i="17"/>
  <c r="Y112" i="17"/>
  <c r="Y52" i="17"/>
  <c r="Y187" i="17"/>
  <c r="Y127" i="17"/>
  <c r="Y67" i="17"/>
  <c r="Y151" i="17"/>
  <c r="Y91" i="17"/>
  <c r="Y31" i="17"/>
  <c r="Y166" i="17"/>
  <c r="Y106" i="17"/>
  <c r="Y46" i="17"/>
  <c r="Y181" i="17"/>
  <c r="Y121" i="17"/>
  <c r="Y61" i="17"/>
  <c r="Y76" i="17"/>
  <c r="Y185" i="17"/>
  <c r="Y125" i="17"/>
  <c r="Y65" i="17"/>
  <c r="Y140" i="17"/>
  <c r="Y80" i="17"/>
  <c r="Y155" i="17"/>
  <c r="Y95" i="17"/>
  <c r="Y35" i="17"/>
  <c r="Y170" i="17"/>
  <c r="Y82" i="17"/>
  <c r="Y108" i="17"/>
  <c r="Y110" i="17"/>
  <c r="Y137" i="17"/>
  <c r="Y143" i="17"/>
  <c r="Y171" i="17"/>
  <c r="Y36" i="17"/>
  <c r="Y62" i="17"/>
  <c r="Y68" i="17"/>
  <c r="Y96" i="17"/>
  <c r="Y122" i="17"/>
  <c r="Y128" i="17"/>
  <c r="Y156" i="17"/>
  <c r="Y182" i="17"/>
  <c r="Y188" i="17"/>
  <c r="Y47" i="17"/>
  <c r="Y53" i="17"/>
  <c r="Y81" i="17"/>
  <c r="Y107" i="17"/>
  <c r="Y113" i="17"/>
  <c r="E403" i="3"/>
  <c r="X173" i="15"/>
  <c r="X83" i="15"/>
  <c r="X143" i="15"/>
  <c r="X38" i="15"/>
  <c r="X98" i="15"/>
  <c r="X51" i="15"/>
  <c r="X171" i="15"/>
  <c r="X141" i="15"/>
  <c r="X186" i="15"/>
  <c r="X32" i="15"/>
  <c r="X77" i="15"/>
  <c r="X92" i="15"/>
  <c r="X137" i="15"/>
  <c r="X167" i="15"/>
  <c r="X98" i="16"/>
  <c r="X113" i="16"/>
  <c r="X53" i="16"/>
  <c r="X158" i="16"/>
  <c r="X82" i="16"/>
  <c r="X66" i="16"/>
  <c r="X81" i="16"/>
  <c r="X156" i="16"/>
  <c r="X126" i="16"/>
  <c r="X50" i="16"/>
  <c r="X65" i="16"/>
  <c r="X32" i="16"/>
  <c r="X107" i="16"/>
  <c r="E7" i="16"/>
  <c r="X31" i="16"/>
  <c r="X151" i="16"/>
  <c r="X76" i="16"/>
  <c r="X172" i="16"/>
  <c r="X112" i="16"/>
  <c r="X52" i="16"/>
  <c r="X187" i="16"/>
  <c r="X127" i="16"/>
  <c r="X67" i="16"/>
  <c r="X97" i="16"/>
  <c r="X166" i="16"/>
  <c r="X106" i="16"/>
  <c r="X46" i="16"/>
  <c r="X181" i="16"/>
  <c r="X121" i="16"/>
  <c r="X61" i="16"/>
  <c r="X138" i="16"/>
  <c r="X78" i="16"/>
  <c r="X153" i="16"/>
  <c r="X93" i="16"/>
  <c r="X33" i="16"/>
  <c r="X168" i="16"/>
  <c r="X140" i="16"/>
  <c r="X80" i="16"/>
  <c r="X155" i="16"/>
  <c r="X95" i="16"/>
  <c r="X35" i="16"/>
  <c r="X170" i="16"/>
  <c r="X63" i="16"/>
  <c r="X110" i="16"/>
  <c r="X136" i="16"/>
  <c r="X142" i="16"/>
  <c r="X183" i="16"/>
  <c r="X185" i="16"/>
  <c r="X51" i="16"/>
  <c r="X77" i="16"/>
  <c r="X83" i="16"/>
  <c r="X111" i="16"/>
  <c r="X137" i="16"/>
  <c r="X143" i="16"/>
  <c r="X171" i="16"/>
  <c r="X36" i="16"/>
  <c r="X62" i="16"/>
  <c r="X68" i="16"/>
  <c r="X96" i="16"/>
  <c r="X122" i="16"/>
  <c r="X128" i="16"/>
  <c r="V1589" i="1"/>
  <c r="T20" i="16" s="1"/>
  <c r="F384" i="3"/>
  <c r="F373" i="3"/>
  <c r="X35" i="15"/>
  <c r="X110" i="15"/>
  <c r="E7" i="15"/>
  <c r="X183" i="15"/>
  <c r="X123" i="15"/>
  <c r="X63" i="15"/>
  <c r="X138" i="15"/>
  <c r="X78" i="15"/>
  <c r="X108" i="15"/>
  <c r="X168" i="15"/>
  <c r="X93" i="15"/>
  <c r="X157" i="15"/>
  <c r="X97" i="15"/>
  <c r="X37" i="15"/>
  <c r="X187" i="15"/>
  <c r="X172" i="15"/>
  <c r="X112" i="15"/>
  <c r="X52" i="15"/>
  <c r="X48" i="15"/>
  <c r="X121" i="15"/>
  <c r="X127" i="15"/>
  <c r="X185" i="15"/>
  <c r="X125" i="15"/>
  <c r="X65" i="15"/>
  <c r="X140" i="15"/>
  <c r="X80" i="15"/>
  <c r="X33" i="15"/>
  <c r="X50" i="15"/>
  <c r="X142" i="15"/>
  <c r="X153" i="15"/>
  <c r="X151" i="15"/>
  <c r="X91" i="15"/>
  <c r="X31" i="15"/>
  <c r="X166" i="15"/>
  <c r="X106" i="15"/>
  <c r="X46" i="15"/>
  <c r="X181" i="15"/>
  <c r="X76" i="15"/>
  <c r="X36" i="15"/>
  <c r="X62" i="15"/>
  <c r="X68" i="15"/>
  <c r="X96" i="15"/>
  <c r="X122" i="15"/>
  <c r="X128" i="15"/>
  <c r="X156" i="15"/>
  <c r="X182" i="15"/>
  <c r="X188" i="15"/>
  <c r="X47" i="15"/>
  <c r="X53" i="15"/>
  <c r="X81" i="15"/>
  <c r="X107" i="15"/>
  <c r="X113" i="15"/>
  <c r="F282" i="3"/>
  <c r="F280" i="3"/>
  <c r="D286" i="3"/>
  <c r="E286" i="3"/>
  <c r="X170" i="14"/>
  <c r="E7" i="14"/>
  <c r="X158" i="14"/>
  <c r="X98" i="14"/>
  <c r="X38" i="14"/>
  <c r="X173" i="14"/>
  <c r="X113" i="14"/>
  <c r="X53" i="14"/>
  <c r="X188" i="14"/>
  <c r="X128" i="14"/>
  <c r="X68" i="14"/>
  <c r="X143" i="14"/>
  <c r="X83" i="14"/>
  <c r="X152" i="14"/>
  <c r="X92" i="14"/>
  <c r="X32" i="14"/>
  <c r="X167" i="14"/>
  <c r="X107" i="14"/>
  <c r="X47" i="14"/>
  <c r="X62" i="14"/>
  <c r="X182" i="14"/>
  <c r="X122" i="14"/>
  <c r="X137" i="14"/>
  <c r="X77" i="14"/>
  <c r="X186" i="14"/>
  <c r="X126" i="14"/>
  <c r="X66" i="14"/>
  <c r="X141" i="14"/>
  <c r="X81" i="14"/>
  <c r="X156" i="14"/>
  <c r="X96" i="14"/>
  <c r="X171" i="14"/>
  <c r="X111" i="14"/>
  <c r="X51" i="14"/>
  <c r="X33" i="14"/>
  <c r="X35" i="14"/>
  <c r="X61" i="14"/>
  <c r="X67" i="14"/>
  <c r="X93" i="14"/>
  <c r="X95" i="14"/>
  <c r="X121" i="14"/>
  <c r="X127" i="14"/>
  <c r="X153" i="14"/>
  <c r="X155" i="14"/>
  <c r="X181" i="14"/>
  <c r="X187" i="14"/>
  <c r="X106" i="14"/>
  <c r="X112" i="14"/>
  <c r="X138" i="14"/>
  <c r="X140" i="14"/>
  <c r="X166" i="14"/>
  <c r="X172" i="14"/>
  <c r="X31" i="14"/>
  <c r="X37" i="14"/>
  <c r="X63" i="14"/>
  <c r="X65" i="14"/>
  <c r="X91" i="14"/>
  <c r="X97" i="14"/>
  <c r="X123" i="14"/>
  <c r="X125" i="14"/>
  <c r="X151" i="14"/>
  <c r="X157" i="14"/>
  <c r="X183" i="14"/>
  <c r="X185" i="14"/>
  <c r="X48" i="14"/>
  <c r="X50" i="14"/>
  <c r="X76" i="14"/>
  <c r="X82" i="14"/>
  <c r="X108" i="14"/>
  <c r="X110" i="14"/>
  <c r="D3" i="12"/>
  <c r="D3" i="11"/>
  <c r="D3" i="10"/>
  <c r="D3" i="9"/>
  <c r="D3" i="8"/>
  <c r="D3" i="7"/>
  <c r="D3" i="6"/>
  <c r="D3" i="5"/>
  <c r="D3" i="4"/>
  <c r="D3" i="2"/>
  <c r="F263" i="3"/>
  <c r="F259" i="3"/>
  <c r="F257" i="3"/>
  <c r="C247" i="3"/>
  <c r="C246" i="3"/>
  <c r="C245" i="3"/>
  <c r="C244" i="3"/>
  <c r="C243" i="3"/>
  <c r="C242" i="3"/>
  <c r="C241" i="3"/>
  <c r="C240" i="3"/>
  <c r="C239" i="3"/>
  <c r="C238" i="3"/>
  <c r="C237" i="3"/>
  <c r="T188" i="13"/>
  <c r="T187" i="13"/>
  <c r="T186" i="13"/>
  <c r="T185" i="13"/>
  <c r="T183" i="13"/>
  <c r="T182" i="13"/>
  <c r="T181" i="13"/>
  <c r="T173" i="13"/>
  <c r="T172" i="13"/>
  <c r="T171" i="13"/>
  <c r="T170" i="13"/>
  <c r="T168" i="13"/>
  <c r="T167" i="13"/>
  <c r="T166" i="13"/>
  <c r="T158" i="13"/>
  <c r="T157" i="13"/>
  <c r="T156" i="13"/>
  <c r="T155" i="13"/>
  <c r="T153" i="13"/>
  <c r="T152" i="13"/>
  <c r="T151" i="13"/>
  <c r="T143" i="13"/>
  <c r="T142" i="13"/>
  <c r="T141" i="13"/>
  <c r="T140" i="13"/>
  <c r="T138" i="13"/>
  <c r="T137" i="13"/>
  <c r="T136" i="13"/>
  <c r="T128" i="13"/>
  <c r="T127" i="13"/>
  <c r="T126" i="13"/>
  <c r="T125" i="13"/>
  <c r="T123" i="13"/>
  <c r="T122" i="13"/>
  <c r="T121" i="13"/>
  <c r="T113" i="13"/>
  <c r="T112" i="13"/>
  <c r="T111" i="13"/>
  <c r="T110" i="13"/>
  <c r="T108" i="13"/>
  <c r="T107" i="13"/>
  <c r="T106" i="13"/>
  <c r="T98" i="13"/>
  <c r="T97" i="13"/>
  <c r="T96" i="13"/>
  <c r="T95" i="13"/>
  <c r="T93" i="13"/>
  <c r="T92" i="13"/>
  <c r="T91" i="13"/>
  <c r="T83" i="13"/>
  <c r="T82" i="13"/>
  <c r="T81" i="13"/>
  <c r="T80" i="13"/>
  <c r="T78" i="13"/>
  <c r="T77" i="13"/>
  <c r="T76" i="13"/>
  <c r="T68" i="13"/>
  <c r="T67" i="13"/>
  <c r="T66" i="13"/>
  <c r="T65" i="13"/>
  <c r="T63" i="13"/>
  <c r="T62" i="13"/>
  <c r="T61" i="13"/>
  <c r="T53" i="13"/>
  <c r="T52" i="13"/>
  <c r="T51" i="13"/>
  <c r="T50" i="13"/>
  <c r="T48" i="13"/>
  <c r="T47" i="13"/>
  <c r="T46" i="13"/>
  <c r="T38" i="13"/>
  <c r="T37" i="13"/>
  <c r="T36" i="13"/>
  <c r="T35" i="13"/>
  <c r="T33" i="13"/>
  <c r="T32" i="13"/>
  <c r="T31" i="13"/>
  <c r="P21" i="13"/>
  <c r="M21" i="13"/>
  <c r="X143" i="13" s="1"/>
  <c r="J21" i="13"/>
  <c r="P20" i="13"/>
  <c r="M20" i="13"/>
  <c r="X82" i="13" s="1"/>
  <c r="J20" i="13"/>
  <c r="P19" i="13"/>
  <c r="M19" i="13"/>
  <c r="X186" i="13" s="1"/>
  <c r="J19" i="13"/>
  <c r="P18" i="13"/>
  <c r="M18" i="13"/>
  <c r="X110" i="13" s="1"/>
  <c r="J18" i="13"/>
  <c r="P14" i="13"/>
  <c r="M14" i="13"/>
  <c r="X153" i="13" s="1"/>
  <c r="J14" i="13"/>
  <c r="P13" i="13"/>
  <c r="M13" i="13"/>
  <c r="X137" i="13" s="1"/>
  <c r="J13" i="13"/>
  <c r="P12" i="13"/>
  <c r="M12" i="13"/>
  <c r="J12" i="13"/>
  <c r="A184" i="13"/>
  <c r="A169" i="13"/>
  <c r="A154" i="13"/>
  <c r="A139" i="13"/>
  <c r="A124" i="13"/>
  <c r="A109" i="13"/>
  <c r="A94" i="13"/>
  <c r="A79" i="13"/>
  <c r="A64" i="13"/>
  <c r="A49" i="13"/>
  <c r="A34" i="13"/>
  <c r="A17" i="13"/>
  <c r="K6" i="13"/>
  <c r="D6" i="13"/>
  <c r="D5" i="13"/>
  <c r="B252" i="3" s="1"/>
  <c r="F4" i="13"/>
  <c r="C253" i="3" s="1"/>
  <c r="D3" i="13"/>
  <c r="D2" i="13"/>
  <c r="D1" i="13"/>
  <c r="B250" i="3" s="1"/>
  <c r="Q6" i="13"/>
  <c r="T1245" i="1"/>
  <c r="T1239" i="1"/>
  <c r="E1229" i="1"/>
  <c r="E247" i="3"/>
  <c r="E246" i="3"/>
  <c r="E245" i="3"/>
  <c r="E244" i="3"/>
  <c r="E243" i="3"/>
  <c r="E242" i="3"/>
  <c r="E241" i="3"/>
  <c r="E240" i="3"/>
  <c r="E239" i="3"/>
  <c r="E238" i="3"/>
  <c r="E237" i="3"/>
  <c r="D247" i="3"/>
  <c r="D246" i="3"/>
  <c r="D245" i="3"/>
  <c r="D244" i="3"/>
  <c r="D243" i="3"/>
  <c r="D242" i="3"/>
  <c r="D241" i="3"/>
  <c r="D240" i="3"/>
  <c r="D239" i="3"/>
  <c r="D238" i="3"/>
  <c r="D237" i="3"/>
  <c r="B247" i="3"/>
  <c r="B246" i="3"/>
  <c r="B245" i="3"/>
  <c r="B244" i="3"/>
  <c r="B243" i="3"/>
  <c r="B242" i="3"/>
  <c r="B241" i="3"/>
  <c r="B240" i="3"/>
  <c r="B239" i="3"/>
  <c r="B238" i="3"/>
  <c r="B237" i="3"/>
  <c r="P21" i="12"/>
  <c r="M21" i="12"/>
  <c r="J21" i="12"/>
  <c r="P20" i="12"/>
  <c r="M20" i="12"/>
  <c r="X37" i="12" s="1"/>
  <c r="J20" i="12"/>
  <c r="P19" i="12"/>
  <c r="M19" i="12"/>
  <c r="X36" i="12" s="1"/>
  <c r="J19" i="12"/>
  <c r="P18" i="12"/>
  <c r="M18" i="12"/>
  <c r="X125" i="12" s="1"/>
  <c r="J18" i="12"/>
  <c r="P14" i="12"/>
  <c r="M14" i="12"/>
  <c r="X63" i="12" s="1"/>
  <c r="J14" i="12"/>
  <c r="P13" i="12"/>
  <c r="M13" i="12"/>
  <c r="X62" i="12" s="1"/>
  <c r="J13" i="12"/>
  <c r="P12" i="12"/>
  <c r="M12" i="12"/>
  <c r="X46" i="12" s="1"/>
  <c r="J12" i="12"/>
  <c r="K6" i="12"/>
  <c r="D6" i="12"/>
  <c r="D5" i="12"/>
  <c r="B233" i="3" s="1"/>
  <c r="F4" i="12"/>
  <c r="C234" i="3" s="1"/>
  <c r="D2" i="12"/>
  <c r="D1" i="12"/>
  <c r="B231" i="3" s="1"/>
  <c r="Q6" i="12"/>
  <c r="T19" i="15" l="1"/>
  <c r="V19" i="15" s="1"/>
  <c r="X1538" i="1"/>
  <c r="F242" i="3"/>
  <c r="V1539" i="1"/>
  <c r="V1691" i="1"/>
  <c r="T20" i="17" s="1"/>
  <c r="W20" i="17" s="1"/>
  <c r="V1690" i="1"/>
  <c r="T19" i="17" s="1"/>
  <c r="W19" i="17" s="1"/>
  <c r="F403" i="3"/>
  <c r="F240" i="3"/>
  <c r="F244" i="3"/>
  <c r="D248" i="3"/>
  <c r="V1685" i="1"/>
  <c r="T13" i="17" s="1"/>
  <c r="W13" i="17" s="1"/>
  <c r="V1684" i="1"/>
  <c r="T12" i="17" s="1"/>
  <c r="W12" i="17" s="1"/>
  <c r="V1689" i="1"/>
  <c r="T18" i="17" s="1"/>
  <c r="W18" i="17" s="1"/>
  <c r="V1692" i="1"/>
  <c r="T21" i="17" s="1"/>
  <c r="W21" i="17" s="1"/>
  <c r="V1686" i="1"/>
  <c r="T14" i="17" s="1"/>
  <c r="W14" i="17" s="1"/>
  <c r="V1385" i="1"/>
  <c r="V1583" i="1"/>
  <c r="T13" i="16" s="1"/>
  <c r="V13" i="16" s="1"/>
  <c r="V1533" i="1"/>
  <c r="V1378" i="1"/>
  <c r="T13" i="14" s="1"/>
  <c r="V13" i="14" s="1"/>
  <c r="V1379" i="1"/>
  <c r="T14" i="14" s="1"/>
  <c r="V14" i="14" s="1"/>
  <c r="V1384" i="1"/>
  <c r="T20" i="14" s="1"/>
  <c r="V20" i="14" s="1"/>
  <c r="V1588" i="1"/>
  <c r="T19" i="16" s="1"/>
  <c r="V19" i="16" s="1"/>
  <c r="V1592" i="1"/>
  <c r="V1587" i="1"/>
  <c r="T18" i="16" s="1"/>
  <c r="V18" i="16" s="1"/>
  <c r="V1582" i="1"/>
  <c r="T12" i="16" s="1"/>
  <c r="V12" i="16" s="1"/>
  <c r="V1584" i="1"/>
  <c r="T14" i="16" s="1"/>
  <c r="V14" i="16" s="1"/>
  <c r="V1717" i="1"/>
  <c r="T21" i="18" s="1"/>
  <c r="W21" i="18" s="1"/>
  <c r="V21" i="16"/>
  <c r="V1377" i="1"/>
  <c r="T12" i="14" s="1"/>
  <c r="V12" i="14" s="1"/>
  <c r="V1382" i="1"/>
  <c r="T18" i="14" s="1"/>
  <c r="V18" i="14" s="1"/>
  <c r="V1383" i="1"/>
  <c r="T19" i="14" s="1"/>
  <c r="V19" i="14" s="1"/>
  <c r="V1537" i="1"/>
  <c r="V1540" i="1"/>
  <c r="V1534" i="1"/>
  <c r="V1710" i="1"/>
  <c r="T13" i="18" s="1"/>
  <c r="W13" i="18" s="1"/>
  <c r="V1532" i="1"/>
  <c r="V1542" i="1"/>
  <c r="V1716" i="1"/>
  <c r="T20" i="18" s="1"/>
  <c r="W20" i="18" s="1"/>
  <c r="V1711" i="1"/>
  <c r="T14" i="18" s="1"/>
  <c r="W14" i="18" s="1"/>
  <c r="V1714" i="1"/>
  <c r="T18" i="18" s="1"/>
  <c r="W18" i="18" s="1"/>
  <c r="V1709" i="1"/>
  <c r="V1715" i="1"/>
  <c r="T19" i="18" s="1"/>
  <c r="W19" i="18" s="1"/>
  <c r="V20" i="16"/>
  <c r="F286" i="3"/>
  <c r="X167" i="13"/>
  <c r="X61" i="12"/>
  <c r="X67" i="12"/>
  <c r="X121" i="12"/>
  <c r="X127" i="12"/>
  <c r="X92" i="13"/>
  <c r="X111" i="13"/>
  <c r="X141" i="13"/>
  <c r="X173" i="13"/>
  <c r="X32" i="13"/>
  <c r="X66" i="13"/>
  <c r="X126" i="13"/>
  <c r="X152" i="13"/>
  <c r="X77" i="13"/>
  <c r="X136" i="12"/>
  <c r="X31" i="12"/>
  <c r="X35" i="12"/>
  <c r="X91" i="12"/>
  <c r="X97" i="12"/>
  <c r="X166" i="12"/>
  <c r="X172" i="12"/>
  <c r="X52" i="12"/>
  <c r="X78" i="12"/>
  <c r="X80" i="12"/>
  <c r="X106" i="12"/>
  <c r="X112" i="12"/>
  <c r="X138" i="12"/>
  <c r="X157" i="12"/>
  <c r="X181" i="12"/>
  <c r="X187" i="12"/>
  <c r="F243" i="3"/>
  <c r="F247" i="3"/>
  <c r="X142" i="12"/>
  <c r="F266" i="3"/>
  <c r="F265" i="3"/>
  <c r="F264" i="3"/>
  <c r="F262" i="3"/>
  <c r="F261" i="3"/>
  <c r="F260" i="3"/>
  <c r="F258" i="3"/>
  <c r="D267" i="3"/>
  <c r="E267" i="3"/>
  <c r="F256" i="3"/>
  <c r="X95" i="13"/>
  <c r="E7" i="13"/>
  <c r="X38" i="13"/>
  <c r="X48" i="13"/>
  <c r="X93" i="13"/>
  <c r="X158" i="13"/>
  <c r="X51" i="13"/>
  <c r="X83" i="13"/>
  <c r="X98" i="13"/>
  <c r="X171" i="13"/>
  <c r="X151" i="13"/>
  <c r="X91" i="13"/>
  <c r="X31" i="13"/>
  <c r="X181" i="13"/>
  <c r="X166" i="13"/>
  <c r="X106" i="13"/>
  <c r="X46" i="13"/>
  <c r="X76" i="13"/>
  <c r="X157" i="13"/>
  <c r="X97" i="13"/>
  <c r="X37" i="13"/>
  <c r="X187" i="13"/>
  <c r="X172" i="13"/>
  <c r="X112" i="13"/>
  <c r="X52" i="13"/>
  <c r="X121" i="13"/>
  <c r="X185" i="13"/>
  <c r="X125" i="13"/>
  <c r="X65" i="13"/>
  <c r="X140" i="13"/>
  <c r="X80" i="13"/>
  <c r="X33" i="13"/>
  <c r="X50" i="13"/>
  <c r="X136" i="13"/>
  <c r="X142" i="13"/>
  <c r="X127" i="13"/>
  <c r="X183" i="13"/>
  <c r="X123" i="13"/>
  <c r="X63" i="13"/>
  <c r="X138" i="13"/>
  <c r="X78" i="13"/>
  <c r="X35" i="13"/>
  <c r="X61" i="13"/>
  <c r="X67" i="13"/>
  <c r="X108" i="13"/>
  <c r="X155" i="13"/>
  <c r="X168" i="13"/>
  <c r="X170" i="13"/>
  <c r="X36" i="13"/>
  <c r="X62" i="13"/>
  <c r="X68" i="13"/>
  <c r="X96" i="13"/>
  <c r="X122" i="13"/>
  <c r="X128" i="13"/>
  <c r="X156" i="13"/>
  <c r="X182" i="13"/>
  <c r="X188" i="13"/>
  <c r="X47" i="13"/>
  <c r="X53" i="13"/>
  <c r="X81" i="13"/>
  <c r="X107" i="13"/>
  <c r="X113" i="13"/>
  <c r="T1246" i="1"/>
  <c r="V1244" i="1" s="1"/>
  <c r="X151" i="12"/>
  <c r="X155" i="12"/>
  <c r="E248" i="3"/>
  <c r="F248" i="3" s="1"/>
  <c r="F238" i="3"/>
  <c r="F246" i="3"/>
  <c r="F245" i="3"/>
  <c r="F241" i="3"/>
  <c r="F239" i="3"/>
  <c r="F237" i="3"/>
  <c r="X65" i="12"/>
  <c r="X185" i="12"/>
  <c r="X95" i="12"/>
  <c r="X140" i="12"/>
  <c r="X170" i="12"/>
  <c r="X33" i="12"/>
  <c r="X93" i="12"/>
  <c r="X153" i="12"/>
  <c r="X123" i="12"/>
  <c r="X183" i="12"/>
  <c r="X168" i="12"/>
  <c r="X186" i="12"/>
  <c r="X126" i="12"/>
  <c r="X66" i="12"/>
  <c r="X171" i="12"/>
  <c r="X156" i="12"/>
  <c r="X111" i="12"/>
  <c r="X96" i="12"/>
  <c r="X158" i="12"/>
  <c r="X98" i="12"/>
  <c r="X38" i="12"/>
  <c r="X173" i="12"/>
  <c r="X143" i="12"/>
  <c r="X128" i="12"/>
  <c r="X113" i="12"/>
  <c r="X53" i="12"/>
  <c r="X68" i="12"/>
  <c r="X188" i="12"/>
  <c r="E7" i="12"/>
  <c r="X81" i="12"/>
  <c r="X152" i="12"/>
  <c r="X92" i="12"/>
  <c r="X32" i="12"/>
  <c r="X167" i="12"/>
  <c r="X137" i="12"/>
  <c r="X182" i="12"/>
  <c r="X122" i="12"/>
  <c r="X107" i="12"/>
  <c r="X77" i="12"/>
  <c r="X47" i="12"/>
  <c r="X51" i="12"/>
  <c r="X83" i="12"/>
  <c r="X141" i="12"/>
  <c r="X48" i="12"/>
  <c r="X50" i="12"/>
  <c r="X76" i="12"/>
  <c r="X82" i="12"/>
  <c r="X108" i="12"/>
  <c r="X110" i="12"/>
  <c r="T1170" i="1"/>
  <c r="T1164" i="1"/>
  <c r="E1154" i="1"/>
  <c r="E228" i="3"/>
  <c r="E227" i="3"/>
  <c r="E226" i="3"/>
  <c r="E225" i="3"/>
  <c r="E224" i="3"/>
  <c r="E223" i="3"/>
  <c r="E222" i="3"/>
  <c r="E221" i="3"/>
  <c r="E220" i="3"/>
  <c r="E219" i="3"/>
  <c r="E218" i="3"/>
  <c r="D228" i="3"/>
  <c r="D227" i="3"/>
  <c r="D226" i="3"/>
  <c r="D225" i="3"/>
  <c r="D224" i="3"/>
  <c r="D223" i="3"/>
  <c r="D222" i="3"/>
  <c r="D221" i="3"/>
  <c r="D220" i="3"/>
  <c r="D219" i="3"/>
  <c r="D218" i="3"/>
  <c r="C228" i="3"/>
  <c r="C227" i="3"/>
  <c r="C226" i="3"/>
  <c r="C225" i="3"/>
  <c r="C224" i="3"/>
  <c r="C223" i="3"/>
  <c r="C222" i="3"/>
  <c r="C221" i="3"/>
  <c r="C220" i="3"/>
  <c r="C219" i="3"/>
  <c r="C218" i="3"/>
  <c r="B228" i="3"/>
  <c r="B227" i="3"/>
  <c r="B226" i="3"/>
  <c r="B225" i="3"/>
  <c r="B224" i="3"/>
  <c r="B223" i="3"/>
  <c r="B222" i="3"/>
  <c r="B221" i="3"/>
  <c r="B220" i="3"/>
  <c r="B219" i="3"/>
  <c r="B218" i="3"/>
  <c r="T188" i="11"/>
  <c r="T187" i="11"/>
  <c r="T186" i="11"/>
  <c r="T185" i="11"/>
  <c r="T183" i="11"/>
  <c r="T182" i="11"/>
  <c r="T181" i="11"/>
  <c r="T173" i="11"/>
  <c r="T172" i="11"/>
  <c r="T171" i="11"/>
  <c r="T170" i="11"/>
  <c r="T168" i="11"/>
  <c r="T167" i="11"/>
  <c r="T166" i="11"/>
  <c r="T157" i="11"/>
  <c r="T156" i="11"/>
  <c r="T155" i="11"/>
  <c r="T153" i="11"/>
  <c r="T152" i="11"/>
  <c r="T151" i="11"/>
  <c r="T143" i="11"/>
  <c r="T142" i="11"/>
  <c r="T141" i="11"/>
  <c r="T140" i="11"/>
  <c r="T138" i="11"/>
  <c r="T137" i="11"/>
  <c r="T136" i="11"/>
  <c r="T128" i="11"/>
  <c r="T127" i="11"/>
  <c r="T126" i="11"/>
  <c r="T125" i="11"/>
  <c r="T123" i="11"/>
  <c r="T122" i="11"/>
  <c r="T121" i="11"/>
  <c r="T113" i="11"/>
  <c r="T112" i="11"/>
  <c r="T111" i="11"/>
  <c r="T110" i="11"/>
  <c r="T108" i="11"/>
  <c r="T107" i="11"/>
  <c r="T106" i="11"/>
  <c r="T98" i="11"/>
  <c r="T97" i="11"/>
  <c r="T96" i="11"/>
  <c r="T95" i="11"/>
  <c r="T93" i="11"/>
  <c r="T92" i="11"/>
  <c r="T91" i="11"/>
  <c r="T83" i="11"/>
  <c r="T82" i="11"/>
  <c r="T81" i="11"/>
  <c r="T80" i="11"/>
  <c r="T78" i="11"/>
  <c r="T77" i="11"/>
  <c r="T76" i="11"/>
  <c r="T68" i="11"/>
  <c r="T67" i="11"/>
  <c r="T66" i="11"/>
  <c r="T65" i="11"/>
  <c r="T63" i="11"/>
  <c r="T62" i="11"/>
  <c r="T61" i="11"/>
  <c r="T53" i="11"/>
  <c r="T52" i="11"/>
  <c r="T51" i="11"/>
  <c r="T50" i="11"/>
  <c r="T48" i="11"/>
  <c r="T47" i="11"/>
  <c r="T46" i="11"/>
  <c r="T38" i="11"/>
  <c r="T37" i="11"/>
  <c r="T36" i="11"/>
  <c r="T35" i="11"/>
  <c r="T33" i="11"/>
  <c r="T32" i="11"/>
  <c r="T31" i="11"/>
  <c r="P21" i="11"/>
  <c r="M21" i="11"/>
  <c r="X68" i="11" s="1"/>
  <c r="J21" i="11"/>
  <c r="P20" i="11"/>
  <c r="M20" i="11"/>
  <c r="X142" i="11" s="1"/>
  <c r="J20" i="11"/>
  <c r="P19" i="11"/>
  <c r="M19" i="11"/>
  <c r="X36" i="11" s="1"/>
  <c r="J19" i="11"/>
  <c r="P18" i="11"/>
  <c r="M18" i="11"/>
  <c r="X140" i="11" s="1"/>
  <c r="J18" i="11"/>
  <c r="P14" i="11"/>
  <c r="M14" i="11"/>
  <c r="X138" i="11" s="1"/>
  <c r="J14" i="11"/>
  <c r="P13" i="11"/>
  <c r="M13" i="11"/>
  <c r="X62" i="11" s="1"/>
  <c r="J13" i="11"/>
  <c r="P12" i="11"/>
  <c r="M12" i="11"/>
  <c r="X166" i="11" s="1"/>
  <c r="J12" i="11"/>
  <c r="K6" i="11"/>
  <c r="D6" i="11"/>
  <c r="D5" i="11"/>
  <c r="B214" i="3" s="1"/>
  <c r="F4" i="11"/>
  <c r="C215" i="3" s="1"/>
  <c r="D2" i="11"/>
  <c r="D1" i="11"/>
  <c r="X96" i="11"/>
  <c r="Q6" i="11"/>
  <c r="E1021" i="1"/>
  <c r="F187" i="3"/>
  <c r="F190" i="3"/>
  <c r="F182" i="3"/>
  <c r="F191" i="3"/>
  <c r="T244" i="10"/>
  <c r="T243" i="10"/>
  <c r="T242" i="10"/>
  <c r="T241" i="10"/>
  <c r="T239" i="10"/>
  <c r="T238" i="10"/>
  <c r="T237" i="10"/>
  <c r="T229" i="10"/>
  <c r="T228" i="10"/>
  <c r="T227" i="10"/>
  <c r="T226" i="10"/>
  <c r="T224" i="10"/>
  <c r="T223" i="10"/>
  <c r="T222" i="10"/>
  <c r="T214" i="10"/>
  <c r="T213" i="10"/>
  <c r="T212" i="10"/>
  <c r="T211" i="10"/>
  <c r="T209" i="10"/>
  <c r="T208" i="10"/>
  <c r="T207" i="10"/>
  <c r="T199" i="10"/>
  <c r="T198" i="10"/>
  <c r="T197" i="10"/>
  <c r="T196" i="10"/>
  <c r="T194" i="10"/>
  <c r="T193" i="10"/>
  <c r="T192" i="10"/>
  <c r="T184" i="10"/>
  <c r="T183" i="10"/>
  <c r="T182" i="10"/>
  <c r="T181" i="10"/>
  <c r="T179" i="10"/>
  <c r="T178" i="10"/>
  <c r="T177" i="10"/>
  <c r="T169" i="10"/>
  <c r="T168" i="10"/>
  <c r="T167" i="10"/>
  <c r="T166" i="10"/>
  <c r="T164" i="10"/>
  <c r="T163" i="10"/>
  <c r="T162" i="10"/>
  <c r="T154" i="10"/>
  <c r="T153" i="10"/>
  <c r="T152" i="10"/>
  <c r="T151" i="10"/>
  <c r="T149" i="10"/>
  <c r="T148" i="10"/>
  <c r="T147" i="10"/>
  <c r="T139" i="10"/>
  <c r="T138" i="10"/>
  <c r="T137" i="10"/>
  <c r="T136" i="10"/>
  <c r="T134" i="10"/>
  <c r="T133" i="10"/>
  <c r="T132" i="10"/>
  <c r="T124" i="10"/>
  <c r="T123" i="10"/>
  <c r="T122" i="10"/>
  <c r="T121" i="10"/>
  <c r="T119" i="10"/>
  <c r="T118" i="10"/>
  <c r="T117" i="10"/>
  <c r="T90" i="10"/>
  <c r="T89" i="10"/>
  <c r="T88" i="10"/>
  <c r="T87" i="10"/>
  <c r="T85" i="10"/>
  <c r="T84" i="10"/>
  <c r="T83" i="10"/>
  <c r="T58" i="10"/>
  <c r="T57" i="10"/>
  <c r="T56" i="10"/>
  <c r="T55" i="10"/>
  <c r="T53" i="10"/>
  <c r="T52" i="10"/>
  <c r="T51" i="10"/>
  <c r="P21" i="10"/>
  <c r="M21" i="10"/>
  <c r="X105" i="10" s="1"/>
  <c r="J21" i="10"/>
  <c r="P20" i="10"/>
  <c r="M20" i="10"/>
  <c r="X104" i="10" s="1"/>
  <c r="J20" i="10"/>
  <c r="P19" i="10"/>
  <c r="M19" i="10"/>
  <c r="X103" i="10" s="1"/>
  <c r="J19" i="10"/>
  <c r="P18" i="10"/>
  <c r="M18" i="10"/>
  <c r="X102" i="10" s="1"/>
  <c r="J18" i="10"/>
  <c r="P14" i="10"/>
  <c r="M14" i="10"/>
  <c r="X100" i="10" s="1"/>
  <c r="J14" i="10"/>
  <c r="P13" i="10"/>
  <c r="M13" i="10"/>
  <c r="X99" i="10" s="1"/>
  <c r="J13" i="10"/>
  <c r="P12" i="10"/>
  <c r="M12" i="10"/>
  <c r="X98" i="10" s="1"/>
  <c r="J12" i="10"/>
  <c r="K6" i="10"/>
  <c r="D6" i="10"/>
  <c r="D5" i="10"/>
  <c r="B206" i="3" s="1"/>
  <c r="F4" i="10"/>
  <c r="C178" i="3" s="1"/>
  <c r="D2" i="10"/>
  <c r="D1" i="10"/>
  <c r="B204" i="3" s="1"/>
  <c r="Q6" i="10"/>
  <c r="T841" i="1"/>
  <c r="T835" i="1"/>
  <c r="E825" i="1"/>
  <c r="F167" i="3"/>
  <c r="F166" i="3"/>
  <c r="F163" i="3"/>
  <c r="F169" i="3"/>
  <c r="F172" i="3"/>
  <c r="F171" i="3"/>
  <c r="F168" i="3"/>
  <c r="F164" i="3"/>
  <c r="P21" i="9"/>
  <c r="M21" i="9"/>
  <c r="X128" i="9" s="1"/>
  <c r="J21" i="9"/>
  <c r="P20" i="9"/>
  <c r="M20" i="9"/>
  <c r="X112" i="9" s="1"/>
  <c r="J20" i="9"/>
  <c r="P19" i="9"/>
  <c r="M19" i="9"/>
  <c r="J19" i="9"/>
  <c r="P18" i="9"/>
  <c r="M18" i="9"/>
  <c r="X110" i="9" s="1"/>
  <c r="J18" i="9"/>
  <c r="P14" i="9"/>
  <c r="M14" i="9"/>
  <c r="J14" i="9"/>
  <c r="P13" i="9"/>
  <c r="M13" i="9"/>
  <c r="X92" i="9" s="1"/>
  <c r="J13" i="9"/>
  <c r="P12" i="9"/>
  <c r="M12" i="9"/>
  <c r="X121" i="9" s="1"/>
  <c r="J12" i="9"/>
  <c r="K6" i="9"/>
  <c r="D6" i="9"/>
  <c r="D5" i="9"/>
  <c r="B158" i="3" s="1"/>
  <c r="F4" i="9"/>
  <c r="C159" i="3" s="1"/>
  <c r="D2" i="9"/>
  <c r="D1" i="9"/>
  <c r="B156" i="3" s="1"/>
  <c r="Q6" i="9"/>
  <c r="E721" i="1"/>
  <c r="F153" i="3"/>
  <c r="F145" i="3"/>
  <c r="F148" i="3"/>
  <c r="F144" i="3"/>
  <c r="F146" i="3"/>
  <c r="T188" i="8"/>
  <c r="T187" i="8"/>
  <c r="T186" i="8"/>
  <c r="T185" i="8"/>
  <c r="T183" i="8"/>
  <c r="T182" i="8"/>
  <c r="T181" i="8"/>
  <c r="T173" i="8"/>
  <c r="T172" i="8"/>
  <c r="T171" i="8"/>
  <c r="T170" i="8"/>
  <c r="T168" i="8"/>
  <c r="T167" i="8"/>
  <c r="T166" i="8"/>
  <c r="T158" i="8"/>
  <c r="T157" i="8"/>
  <c r="T156" i="8"/>
  <c r="T155" i="8"/>
  <c r="T153" i="8"/>
  <c r="T152" i="8"/>
  <c r="T151" i="8"/>
  <c r="T143" i="8"/>
  <c r="T142" i="8"/>
  <c r="T141" i="8"/>
  <c r="T140" i="8"/>
  <c r="T138" i="8"/>
  <c r="T137" i="8"/>
  <c r="T136" i="8"/>
  <c r="T128" i="8"/>
  <c r="T127" i="8"/>
  <c r="T126" i="8"/>
  <c r="T125" i="8"/>
  <c r="T123" i="8"/>
  <c r="T122" i="8"/>
  <c r="T121" i="8"/>
  <c r="T113" i="8"/>
  <c r="T112" i="8"/>
  <c r="T111" i="8"/>
  <c r="T110" i="8"/>
  <c r="T108" i="8"/>
  <c r="T107" i="8"/>
  <c r="T106" i="8"/>
  <c r="T98" i="8"/>
  <c r="T97" i="8"/>
  <c r="T96" i="8"/>
  <c r="T95" i="8"/>
  <c r="T93" i="8"/>
  <c r="T92" i="8"/>
  <c r="T91" i="8"/>
  <c r="T83" i="8"/>
  <c r="T82" i="8"/>
  <c r="T81" i="8"/>
  <c r="T80" i="8"/>
  <c r="T78" i="8"/>
  <c r="T77" i="8"/>
  <c r="T76" i="8"/>
  <c r="T68" i="8"/>
  <c r="T67" i="8"/>
  <c r="T66" i="8"/>
  <c r="T65" i="8"/>
  <c r="T63" i="8"/>
  <c r="T62" i="8"/>
  <c r="T61" i="8"/>
  <c r="T53" i="8"/>
  <c r="T52" i="8"/>
  <c r="T51" i="8"/>
  <c r="T50" i="8"/>
  <c r="T48" i="8"/>
  <c r="T47" i="8"/>
  <c r="T46" i="8"/>
  <c r="T38" i="8"/>
  <c r="T37" i="8"/>
  <c r="T36" i="8"/>
  <c r="T35" i="8"/>
  <c r="T33" i="8"/>
  <c r="T32" i="8"/>
  <c r="T31" i="8"/>
  <c r="P20" i="8"/>
  <c r="M20" i="8"/>
  <c r="X112" i="8" s="1"/>
  <c r="J20" i="8"/>
  <c r="P19" i="8"/>
  <c r="M19" i="8"/>
  <c r="X36" i="8" s="1"/>
  <c r="J19" i="8"/>
  <c r="P18" i="8"/>
  <c r="M18" i="8"/>
  <c r="X140" i="8" s="1"/>
  <c r="J18" i="8"/>
  <c r="P14" i="8"/>
  <c r="M14" i="8"/>
  <c r="X138" i="8" s="1"/>
  <c r="J14" i="8"/>
  <c r="P13" i="8"/>
  <c r="M13" i="8"/>
  <c r="X122" i="8" s="1"/>
  <c r="J13" i="8"/>
  <c r="P12" i="8"/>
  <c r="M12" i="8"/>
  <c r="X46" i="8" s="1"/>
  <c r="J12" i="8"/>
  <c r="K6" i="8"/>
  <c r="D6" i="8"/>
  <c r="D5" i="8"/>
  <c r="B139" i="3" s="1"/>
  <c r="F4" i="8"/>
  <c r="C140" i="3" s="1"/>
  <c r="D2" i="8"/>
  <c r="D1" i="8"/>
  <c r="B137" i="3" s="1"/>
  <c r="X96" i="8"/>
  <c r="P21" i="8"/>
  <c r="M21" i="8"/>
  <c r="J21" i="8"/>
  <c r="Q6" i="8"/>
  <c r="T617" i="1"/>
  <c r="T611" i="1"/>
  <c r="E601" i="1"/>
  <c r="F131" i="3"/>
  <c r="F134" i="3"/>
  <c r="F133" i="3"/>
  <c r="F132" i="3"/>
  <c r="F129" i="3"/>
  <c r="F128" i="3"/>
  <c r="T20" i="15" l="1"/>
  <c r="V20" i="15" s="1"/>
  <c r="X1539" i="1"/>
  <c r="T14" i="15"/>
  <c r="V14" i="15" s="1"/>
  <c r="X1534" i="1"/>
  <c r="T21" i="15"/>
  <c r="V21" i="15" s="1"/>
  <c r="X1540" i="1"/>
  <c r="T13" i="15"/>
  <c r="V13" i="15" s="1"/>
  <c r="X1533" i="1"/>
  <c r="T12" i="15"/>
  <c r="V12" i="15" s="1"/>
  <c r="X1532" i="1"/>
  <c r="T18" i="15"/>
  <c r="V18" i="15" s="1"/>
  <c r="X1537" i="1"/>
  <c r="V1693" i="1"/>
  <c r="V1687" i="1"/>
  <c r="F223" i="3"/>
  <c r="B177" i="3"/>
  <c r="B196" i="3"/>
  <c r="X51" i="10"/>
  <c r="X67" i="10"/>
  <c r="X227" i="10"/>
  <c r="X72" i="10"/>
  <c r="B175" i="3"/>
  <c r="B194" i="3"/>
  <c r="X241" i="10"/>
  <c r="X71" i="10"/>
  <c r="X209" i="10"/>
  <c r="X69" i="10"/>
  <c r="X214" i="10"/>
  <c r="X74" i="10"/>
  <c r="X193" i="10"/>
  <c r="X68" i="10"/>
  <c r="X213" i="10"/>
  <c r="X73" i="10"/>
  <c r="F225" i="3"/>
  <c r="F226" i="3"/>
  <c r="F224" i="3"/>
  <c r="V1591" i="1"/>
  <c r="V1535" i="1"/>
  <c r="V1380" i="1"/>
  <c r="V1585" i="1"/>
  <c r="V1242" i="1"/>
  <c r="T19" i="13" s="1"/>
  <c r="V19" i="13" s="1"/>
  <c r="V15" i="16"/>
  <c r="W15" i="17"/>
  <c r="V1386" i="1"/>
  <c r="X80" i="11"/>
  <c r="W22" i="18"/>
  <c r="V1236" i="1"/>
  <c r="T12" i="13" s="1"/>
  <c r="V12" i="13" s="1"/>
  <c r="V22" i="16"/>
  <c r="T21" i="13"/>
  <c r="V21" i="13" s="1"/>
  <c r="T21" i="14"/>
  <c r="V21" i="14" s="1"/>
  <c r="V22" i="14" s="1"/>
  <c r="V15" i="14"/>
  <c r="V1541" i="1"/>
  <c r="V1712" i="1"/>
  <c r="T12" i="18"/>
  <c r="W12" i="18" s="1"/>
  <c r="W15" i="18" s="1"/>
  <c r="V1718" i="1"/>
  <c r="W22" i="17"/>
  <c r="T1171" i="1"/>
  <c r="V1169" i="1" s="1"/>
  <c r="T21" i="12" s="1"/>
  <c r="V21" i="12" s="1"/>
  <c r="X168" i="8"/>
  <c r="X31" i="8"/>
  <c r="E7" i="9"/>
  <c r="X35" i="9"/>
  <c r="X78" i="8"/>
  <c r="X170" i="11"/>
  <c r="X46" i="11"/>
  <c r="X62" i="8"/>
  <c r="X84" i="10"/>
  <c r="X52" i="11"/>
  <c r="X58" i="10"/>
  <c r="E7" i="10"/>
  <c r="X199" i="10"/>
  <c r="F125" i="3"/>
  <c r="F130" i="3"/>
  <c r="F124" i="3"/>
  <c r="F150" i="3"/>
  <c r="X170" i="8"/>
  <c r="F152" i="3"/>
  <c r="X155" i="9"/>
  <c r="X139" i="10"/>
  <c r="X212" i="10"/>
  <c r="F221" i="3"/>
  <c r="F218" i="3"/>
  <c r="F267" i="3"/>
  <c r="V1246" i="1"/>
  <c r="V1237" i="1"/>
  <c r="T13" i="13" s="1"/>
  <c r="V13" i="13" s="1"/>
  <c r="V1243" i="1"/>
  <c r="T20" i="13" s="1"/>
  <c r="V20" i="13" s="1"/>
  <c r="B29" i="19" s="1"/>
  <c r="E29" i="19" s="1"/>
  <c r="V1241" i="1"/>
  <c r="T18" i="13" s="1"/>
  <c r="V18" i="13" s="1"/>
  <c r="B28" i="19" s="1"/>
  <c r="E28" i="19" s="1"/>
  <c r="V1238" i="1"/>
  <c r="T14" i="13" s="1"/>
  <c r="V14" i="13" s="1"/>
  <c r="X106" i="9"/>
  <c r="X242" i="10"/>
  <c r="T618" i="1"/>
  <c r="V609" i="1" s="1"/>
  <c r="T13" i="8" s="1"/>
  <c r="X122" i="9"/>
  <c r="T738" i="1"/>
  <c r="V735" i="1" s="1"/>
  <c r="T20" i="54" s="1"/>
  <c r="V20" i="54" s="1"/>
  <c r="X133" i="10"/>
  <c r="X238" i="10"/>
  <c r="X148" i="10"/>
  <c r="X53" i="10"/>
  <c r="V1162" i="1"/>
  <c r="T13" i="12" s="1"/>
  <c r="V13" i="12" s="1"/>
  <c r="F228" i="3"/>
  <c r="F222" i="3"/>
  <c r="F220" i="3"/>
  <c r="F227" i="3"/>
  <c r="D229" i="3"/>
  <c r="F219" i="3"/>
  <c r="E229" i="3"/>
  <c r="X112" i="11"/>
  <c r="X172" i="11"/>
  <c r="X168" i="11"/>
  <c r="X78" i="11"/>
  <c r="X136" i="11"/>
  <c r="X106" i="11"/>
  <c r="E7" i="11"/>
  <c r="X128" i="11"/>
  <c r="X152" i="11"/>
  <c r="X92" i="11"/>
  <c r="X32" i="11"/>
  <c r="X182" i="11"/>
  <c r="X167" i="11"/>
  <c r="X107" i="11"/>
  <c r="X47" i="11"/>
  <c r="X137" i="11"/>
  <c r="X77" i="11"/>
  <c r="X186" i="11"/>
  <c r="X126" i="11"/>
  <c r="X66" i="11"/>
  <c r="X156" i="11"/>
  <c r="X141" i="11"/>
  <c r="X81" i="11"/>
  <c r="X171" i="11"/>
  <c r="X111" i="11"/>
  <c r="X51" i="11"/>
  <c r="X122" i="11"/>
  <c r="X98" i="11"/>
  <c r="X38" i="11"/>
  <c r="X173" i="11"/>
  <c r="X113" i="11"/>
  <c r="X53" i="11"/>
  <c r="X188" i="11"/>
  <c r="X143" i="11"/>
  <c r="X83" i="11"/>
  <c r="X33" i="11"/>
  <c r="X35" i="11"/>
  <c r="X61" i="11"/>
  <c r="X67" i="11"/>
  <c r="X93" i="11"/>
  <c r="X95" i="11"/>
  <c r="X121" i="11"/>
  <c r="X127" i="11"/>
  <c r="X153" i="11"/>
  <c r="X155" i="11"/>
  <c r="X181" i="11"/>
  <c r="X187" i="11"/>
  <c r="X31" i="11"/>
  <c r="X37" i="11"/>
  <c r="X63" i="11"/>
  <c r="X65" i="11"/>
  <c r="X91" i="11"/>
  <c r="X97" i="11"/>
  <c r="X123" i="11"/>
  <c r="X125" i="11"/>
  <c r="X151" i="11"/>
  <c r="X157" i="11"/>
  <c r="X183" i="11"/>
  <c r="X185" i="11"/>
  <c r="X48" i="11"/>
  <c r="X50" i="11"/>
  <c r="X76" i="11"/>
  <c r="X82" i="11"/>
  <c r="X108" i="11"/>
  <c r="X110" i="11"/>
  <c r="T12" i="11"/>
  <c r="F189" i="3"/>
  <c r="F186" i="3"/>
  <c r="E192" i="3"/>
  <c r="F188" i="3"/>
  <c r="D192" i="3"/>
  <c r="F185" i="3"/>
  <c r="F184" i="3"/>
  <c r="F183" i="3"/>
  <c r="F181" i="3"/>
  <c r="X169" i="10"/>
  <c r="X229" i="10"/>
  <c r="X244" i="10"/>
  <c r="X90" i="10"/>
  <c r="X154" i="10"/>
  <c r="X88" i="10"/>
  <c r="X137" i="10"/>
  <c r="X167" i="10"/>
  <c r="X122" i="10"/>
  <c r="X182" i="10"/>
  <c r="X197" i="10"/>
  <c r="X181" i="10"/>
  <c r="X52" i="10"/>
  <c r="X163" i="10"/>
  <c r="X208" i="10"/>
  <c r="X223" i="10"/>
  <c r="X222" i="10"/>
  <c r="X162" i="10"/>
  <c r="X83" i="10"/>
  <c r="X237" i="10"/>
  <c r="X147" i="10"/>
  <c r="X132" i="10"/>
  <c r="X117" i="10"/>
  <c r="X194" i="10"/>
  <c r="X134" i="10"/>
  <c r="X239" i="10"/>
  <c r="X224" i="10"/>
  <c r="X149" i="10"/>
  <c r="X85" i="10"/>
  <c r="X196" i="10"/>
  <c r="X136" i="10"/>
  <c r="X211" i="10"/>
  <c r="X121" i="10"/>
  <c r="X166" i="10"/>
  <c r="X151" i="10"/>
  <c r="X228" i="10"/>
  <c r="X168" i="10"/>
  <c r="X89" i="10"/>
  <c r="X243" i="10"/>
  <c r="X153" i="10"/>
  <c r="X138" i="10"/>
  <c r="X123" i="10"/>
  <c r="X57" i="10"/>
  <c r="X87" i="10"/>
  <c r="X119" i="10"/>
  <c r="X164" i="10"/>
  <c r="X177" i="10"/>
  <c r="X183" i="10"/>
  <c r="X192" i="10"/>
  <c r="X198" i="10"/>
  <c r="X226" i="10"/>
  <c r="X55" i="10"/>
  <c r="X179" i="10"/>
  <c r="X207" i="10"/>
  <c r="X56" i="10"/>
  <c r="X118" i="10"/>
  <c r="X124" i="10"/>
  <c r="X152" i="10"/>
  <c r="X178" i="10"/>
  <c r="X184" i="10"/>
  <c r="T842" i="1"/>
  <c r="E173" i="3"/>
  <c r="F170" i="3"/>
  <c r="F165" i="3"/>
  <c r="D173" i="3"/>
  <c r="F162" i="3"/>
  <c r="X38" i="9"/>
  <c r="X143" i="9"/>
  <c r="X127" i="9"/>
  <c r="X80" i="9"/>
  <c r="X140" i="9"/>
  <c r="X95" i="9"/>
  <c r="X168" i="9"/>
  <c r="X183" i="9"/>
  <c r="X123" i="9"/>
  <c r="X63" i="9"/>
  <c r="X186" i="9"/>
  <c r="X141" i="9"/>
  <c r="X81" i="9"/>
  <c r="X171" i="9"/>
  <c r="X48" i="9"/>
  <c r="X93" i="9"/>
  <c r="X111" i="9"/>
  <c r="X126" i="9"/>
  <c r="X153" i="9"/>
  <c r="X156" i="9"/>
  <c r="X136" i="9"/>
  <c r="X151" i="9"/>
  <c r="X91" i="9"/>
  <c r="X31" i="9"/>
  <c r="X181" i="9"/>
  <c r="X36" i="9"/>
  <c r="X108" i="9"/>
  <c r="X138" i="9"/>
  <c r="X152" i="9"/>
  <c r="X167" i="9"/>
  <c r="X107" i="9"/>
  <c r="X47" i="9"/>
  <c r="X182" i="9"/>
  <c r="X142" i="9"/>
  <c r="X157" i="9"/>
  <c r="X97" i="9"/>
  <c r="X37" i="9"/>
  <c r="X187" i="9"/>
  <c r="X96" i="9"/>
  <c r="X137" i="9"/>
  <c r="X166" i="9"/>
  <c r="X172" i="9"/>
  <c r="X170" i="9"/>
  <c r="X185" i="9"/>
  <c r="X125" i="9"/>
  <c r="X65" i="9"/>
  <c r="X158" i="9"/>
  <c r="X173" i="9"/>
  <c r="X113" i="9"/>
  <c r="X53" i="9"/>
  <c r="X188" i="9"/>
  <c r="X32" i="9"/>
  <c r="X33" i="9"/>
  <c r="X46" i="9"/>
  <c r="X50" i="9"/>
  <c r="X51" i="9"/>
  <c r="X52" i="9"/>
  <c r="X61" i="9"/>
  <c r="X62" i="9"/>
  <c r="X66" i="9"/>
  <c r="X67" i="9"/>
  <c r="X68" i="9"/>
  <c r="X76" i="9"/>
  <c r="X77" i="9"/>
  <c r="X78" i="9"/>
  <c r="X82" i="9"/>
  <c r="X83" i="9"/>
  <c r="X98" i="9"/>
  <c r="E154" i="3"/>
  <c r="F151" i="3"/>
  <c r="F149" i="3"/>
  <c r="F147" i="3"/>
  <c r="D154" i="3"/>
  <c r="F154" i="3" s="1"/>
  <c r="F143" i="3"/>
  <c r="X142" i="8"/>
  <c r="X172" i="8"/>
  <c r="X37" i="8"/>
  <c r="X52" i="8"/>
  <c r="X80" i="8"/>
  <c r="X106" i="8"/>
  <c r="X166" i="8"/>
  <c r="X136" i="8"/>
  <c r="X158" i="8"/>
  <c r="X98" i="8"/>
  <c r="X38" i="8"/>
  <c r="X173" i="8"/>
  <c r="X113" i="8"/>
  <c r="X53" i="8"/>
  <c r="X143" i="8"/>
  <c r="X83" i="8"/>
  <c r="X188" i="8"/>
  <c r="X128" i="8"/>
  <c r="X68" i="8"/>
  <c r="E7" i="8"/>
  <c r="X152" i="8"/>
  <c r="X92" i="8"/>
  <c r="X32" i="8"/>
  <c r="X167" i="8"/>
  <c r="X107" i="8"/>
  <c r="X47" i="8"/>
  <c r="X182" i="8"/>
  <c r="X137" i="8"/>
  <c r="X77" i="8"/>
  <c r="X186" i="8"/>
  <c r="X126" i="8"/>
  <c r="X66" i="8"/>
  <c r="X141" i="8"/>
  <c r="X81" i="8"/>
  <c r="X156" i="8"/>
  <c r="X171" i="8"/>
  <c r="X111" i="8"/>
  <c r="X51" i="8"/>
  <c r="X33" i="8"/>
  <c r="X35" i="8"/>
  <c r="X61" i="8"/>
  <c r="X67" i="8"/>
  <c r="X93" i="8"/>
  <c r="X95" i="8"/>
  <c r="X121" i="8"/>
  <c r="X127" i="8"/>
  <c r="X153" i="8"/>
  <c r="X155" i="8"/>
  <c r="X181" i="8"/>
  <c r="X187" i="8"/>
  <c r="X63" i="8"/>
  <c r="X65" i="8"/>
  <c r="X91" i="8"/>
  <c r="X97" i="8"/>
  <c r="X123" i="8"/>
  <c r="X125" i="8"/>
  <c r="X151" i="8"/>
  <c r="X157" i="8"/>
  <c r="X183" i="8"/>
  <c r="X185" i="8"/>
  <c r="X48" i="8"/>
  <c r="X50" i="8"/>
  <c r="X76" i="8"/>
  <c r="X82" i="8"/>
  <c r="X108" i="8"/>
  <c r="X110" i="8"/>
  <c r="D135" i="3"/>
  <c r="F127" i="3"/>
  <c r="F126" i="3"/>
  <c r="E135" i="3"/>
  <c r="T188" i="7"/>
  <c r="T187" i="7"/>
  <c r="T186" i="7"/>
  <c r="T185" i="7"/>
  <c r="T183" i="7"/>
  <c r="T182" i="7"/>
  <c r="T181" i="7"/>
  <c r="T173" i="7"/>
  <c r="T172" i="7"/>
  <c r="T171" i="7"/>
  <c r="T170" i="7"/>
  <c r="T168" i="7"/>
  <c r="T167" i="7"/>
  <c r="T166" i="7"/>
  <c r="T158" i="7"/>
  <c r="T157" i="7"/>
  <c r="T156" i="7"/>
  <c r="T155" i="7"/>
  <c r="T153" i="7"/>
  <c r="T152" i="7"/>
  <c r="T151" i="7"/>
  <c r="T143" i="7"/>
  <c r="T142" i="7"/>
  <c r="T141" i="7"/>
  <c r="T140" i="7"/>
  <c r="T138" i="7"/>
  <c r="T137" i="7"/>
  <c r="T136" i="7"/>
  <c r="T128" i="7"/>
  <c r="T127" i="7"/>
  <c r="T126" i="7"/>
  <c r="T125" i="7"/>
  <c r="T123" i="7"/>
  <c r="T122" i="7"/>
  <c r="T121" i="7"/>
  <c r="T113" i="7"/>
  <c r="T112" i="7"/>
  <c r="T111" i="7"/>
  <c r="T110" i="7"/>
  <c r="T108" i="7"/>
  <c r="T107" i="7"/>
  <c r="T106" i="7"/>
  <c r="T98" i="7"/>
  <c r="T97" i="7"/>
  <c r="T96" i="7"/>
  <c r="T95" i="7"/>
  <c r="T93" i="7"/>
  <c r="T92" i="7"/>
  <c r="T91" i="7"/>
  <c r="T83" i="7"/>
  <c r="T82" i="7"/>
  <c r="T81" i="7"/>
  <c r="T80" i="7"/>
  <c r="T78" i="7"/>
  <c r="T77" i="7"/>
  <c r="T76" i="7"/>
  <c r="T68" i="7"/>
  <c r="T67" i="7"/>
  <c r="T66" i="7"/>
  <c r="T65" i="7"/>
  <c r="T63" i="7"/>
  <c r="T62" i="7"/>
  <c r="T61" i="7"/>
  <c r="T53" i="7"/>
  <c r="T52" i="7"/>
  <c r="T51" i="7"/>
  <c r="T50" i="7"/>
  <c r="T48" i="7"/>
  <c r="T47" i="7"/>
  <c r="T46" i="7"/>
  <c r="T33" i="7"/>
  <c r="T32" i="7"/>
  <c r="T31" i="7"/>
  <c r="T38" i="7"/>
  <c r="T37" i="7"/>
  <c r="T36" i="7"/>
  <c r="T35" i="7"/>
  <c r="P14" i="7"/>
  <c r="M14" i="7"/>
  <c r="X48" i="7" s="1"/>
  <c r="J14" i="7"/>
  <c r="P13" i="7"/>
  <c r="M13" i="7"/>
  <c r="X92" i="7" s="1"/>
  <c r="J13" i="7"/>
  <c r="P12" i="7"/>
  <c r="M12" i="7"/>
  <c r="X31" i="7" s="1"/>
  <c r="J12" i="7"/>
  <c r="P21" i="7"/>
  <c r="M21" i="7"/>
  <c r="X158" i="7" s="1"/>
  <c r="J21" i="7"/>
  <c r="P20" i="7"/>
  <c r="M20" i="7"/>
  <c r="X142" i="7" s="1"/>
  <c r="J20" i="7"/>
  <c r="P19" i="7"/>
  <c r="M19" i="7"/>
  <c r="X141" i="7" s="1"/>
  <c r="J19" i="7"/>
  <c r="P18" i="7"/>
  <c r="M18" i="7"/>
  <c r="X110" i="7" s="1"/>
  <c r="J18" i="7"/>
  <c r="A21" i="7"/>
  <c r="A20" i="7"/>
  <c r="A19" i="7"/>
  <c r="A18" i="7"/>
  <c r="A14" i="7"/>
  <c r="A13" i="7"/>
  <c r="K6" i="7"/>
  <c r="D6" i="7"/>
  <c r="D5" i="7"/>
  <c r="B120" i="3" s="1"/>
  <c r="F4" i="7"/>
  <c r="C121" i="3" s="1"/>
  <c r="D2" i="7"/>
  <c r="D1" i="7"/>
  <c r="B118" i="3" s="1"/>
  <c r="Q6" i="7"/>
  <c r="T514" i="1"/>
  <c r="T508" i="1"/>
  <c r="E498" i="1"/>
  <c r="F84" i="3"/>
  <c r="F93" i="3"/>
  <c r="F92" i="3"/>
  <c r="F91" i="3"/>
  <c r="F87" i="3"/>
  <c r="F86" i="3"/>
  <c r="F85" i="3"/>
  <c r="F94" i="3"/>
  <c r="F90" i="3"/>
  <c r="F89" i="3"/>
  <c r="F88" i="3"/>
  <c r="P14" i="6"/>
  <c r="M14" i="6"/>
  <c r="X78" i="6" s="1"/>
  <c r="J14" i="6"/>
  <c r="P13" i="6"/>
  <c r="M13" i="6"/>
  <c r="X47" i="6" s="1"/>
  <c r="J13" i="6"/>
  <c r="P12" i="6"/>
  <c r="M12" i="6"/>
  <c r="X121" i="6" s="1"/>
  <c r="J12" i="6"/>
  <c r="P21" i="6"/>
  <c r="M21" i="6"/>
  <c r="X83" i="6" s="1"/>
  <c r="J21" i="6"/>
  <c r="P20" i="6"/>
  <c r="M20" i="6"/>
  <c r="X187" i="6" s="1"/>
  <c r="J20" i="6"/>
  <c r="P19" i="6"/>
  <c r="M19" i="6"/>
  <c r="X36" i="6" s="1"/>
  <c r="J19" i="6"/>
  <c r="P18" i="6"/>
  <c r="M18" i="6"/>
  <c r="X155" i="6" s="1"/>
  <c r="A21" i="6"/>
  <c r="A20" i="6"/>
  <c r="A19" i="6"/>
  <c r="A18" i="6"/>
  <c r="A14" i="6"/>
  <c r="A13" i="6"/>
  <c r="A12" i="6"/>
  <c r="K6" i="6"/>
  <c r="D6" i="6"/>
  <c r="D5" i="6"/>
  <c r="B80" i="3" s="1"/>
  <c r="F4" i="6"/>
  <c r="C81" i="3" s="1"/>
  <c r="D2" i="6"/>
  <c r="D1" i="6"/>
  <c r="B78" i="3" s="1"/>
  <c r="Q6" i="6"/>
  <c r="T297" i="1"/>
  <c r="T436" i="1"/>
  <c r="T430" i="1"/>
  <c r="E420" i="1"/>
  <c r="F74" i="3"/>
  <c r="F68" i="3"/>
  <c r="X153" i="5"/>
  <c r="X62" i="5"/>
  <c r="X181" i="5"/>
  <c r="X143" i="5"/>
  <c r="X157" i="5"/>
  <c r="X81" i="5"/>
  <c r="X155" i="5"/>
  <c r="K6" i="5"/>
  <c r="D6" i="5"/>
  <c r="D5" i="5"/>
  <c r="B61" i="3" s="1"/>
  <c r="F4" i="5"/>
  <c r="C62" i="3" s="1"/>
  <c r="D2" i="5"/>
  <c r="D1" i="5"/>
  <c r="B59" i="3" s="1"/>
  <c r="Q6" i="5"/>
  <c r="T291" i="1"/>
  <c r="E281" i="1"/>
  <c r="F35" i="3"/>
  <c r="F34" i="3"/>
  <c r="F33" i="3"/>
  <c r="F32" i="3"/>
  <c r="F31" i="3"/>
  <c r="F30" i="3"/>
  <c r="F28" i="3"/>
  <c r="F27" i="3"/>
  <c r="D37" i="3"/>
  <c r="T188" i="4"/>
  <c r="A188" i="4"/>
  <c r="T187" i="4"/>
  <c r="A187" i="4"/>
  <c r="T186" i="4"/>
  <c r="A186" i="4"/>
  <c r="T185" i="4"/>
  <c r="A185" i="4"/>
  <c r="T183" i="4"/>
  <c r="A183" i="4"/>
  <c r="T182" i="4"/>
  <c r="A182" i="4"/>
  <c r="T181" i="4"/>
  <c r="A181" i="4"/>
  <c r="T173" i="4"/>
  <c r="A173" i="4"/>
  <c r="T172" i="4"/>
  <c r="A172" i="4"/>
  <c r="T171" i="4"/>
  <c r="A171" i="4"/>
  <c r="T170" i="4"/>
  <c r="A170" i="4"/>
  <c r="T168" i="4"/>
  <c r="A168" i="4"/>
  <c r="T167" i="4"/>
  <c r="A167" i="4"/>
  <c r="T166" i="4"/>
  <c r="A166" i="4"/>
  <c r="T158" i="4"/>
  <c r="A158" i="4"/>
  <c r="T157" i="4"/>
  <c r="A157" i="4"/>
  <c r="T156" i="4"/>
  <c r="A156" i="4"/>
  <c r="T155" i="4"/>
  <c r="A155" i="4"/>
  <c r="T153" i="4"/>
  <c r="A153" i="4"/>
  <c r="T152" i="4"/>
  <c r="A152" i="4"/>
  <c r="T151" i="4"/>
  <c r="A151" i="4"/>
  <c r="T143" i="4"/>
  <c r="A143" i="4"/>
  <c r="T142" i="4"/>
  <c r="A142" i="4"/>
  <c r="T141" i="4"/>
  <c r="A141" i="4"/>
  <c r="T140" i="4"/>
  <c r="A140" i="4"/>
  <c r="T138" i="4"/>
  <c r="A138" i="4"/>
  <c r="T137" i="4"/>
  <c r="A137" i="4"/>
  <c r="T136" i="4"/>
  <c r="A136" i="4"/>
  <c r="T128" i="4"/>
  <c r="A128" i="4"/>
  <c r="T127" i="4"/>
  <c r="A127" i="4"/>
  <c r="T126" i="4"/>
  <c r="A126" i="4"/>
  <c r="T125" i="4"/>
  <c r="A125" i="4"/>
  <c r="T123" i="4"/>
  <c r="A123" i="4"/>
  <c r="T122" i="4"/>
  <c r="A122" i="4"/>
  <c r="T121" i="4"/>
  <c r="A121" i="4"/>
  <c r="T113" i="4"/>
  <c r="A113" i="4"/>
  <c r="T112" i="4"/>
  <c r="A112" i="4"/>
  <c r="T111" i="4"/>
  <c r="A111" i="4"/>
  <c r="T110" i="4"/>
  <c r="A110" i="4"/>
  <c r="T108" i="4"/>
  <c r="A108" i="4"/>
  <c r="T107" i="4"/>
  <c r="A107" i="4"/>
  <c r="T106" i="4"/>
  <c r="A106" i="4"/>
  <c r="T98" i="4"/>
  <c r="A98" i="4"/>
  <c r="T97" i="4"/>
  <c r="A97" i="4"/>
  <c r="T96" i="4"/>
  <c r="A96" i="4"/>
  <c r="T95" i="4"/>
  <c r="A95" i="4"/>
  <c r="T93" i="4"/>
  <c r="A93" i="4"/>
  <c r="T92" i="4"/>
  <c r="A92" i="4"/>
  <c r="T91" i="4"/>
  <c r="A91" i="4"/>
  <c r="T83" i="4"/>
  <c r="A83" i="4"/>
  <c r="T82" i="4"/>
  <c r="A82" i="4"/>
  <c r="T81" i="4"/>
  <c r="A81" i="4"/>
  <c r="T80" i="4"/>
  <c r="A80" i="4"/>
  <c r="T78" i="4"/>
  <c r="A78" i="4"/>
  <c r="T77" i="4"/>
  <c r="A77" i="4"/>
  <c r="T76" i="4"/>
  <c r="A76" i="4"/>
  <c r="T68" i="4"/>
  <c r="A68" i="4"/>
  <c r="T67" i="4"/>
  <c r="A67" i="4"/>
  <c r="T66" i="4"/>
  <c r="A66" i="4"/>
  <c r="T65" i="4"/>
  <c r="A65" i="4"/>
  <c r="T63" i="4"/>
  <c r="A63" i="4"/>
  <c r="T62" i="4"/>
  <c r="A62" i="4"/>
  <c r="T61" i="4"/>
  <c r="A61" i="4"/>
  <c r="T53" i="4"/>
  <c r="A53" i="4"/>
  <c r="T52" i="4"/>
  <c r="A52" i="4"/>
  <c r="T51" i="4"/>
  <c r="A51" i="4"/>
  <c r="T50" i="4"/>
  <c r="A50" i="4"/>
  <c r="T48" i="4"/>
  <c r="A48" i="4"/>
  <c r="T47" i="4"/>
  <c r="A47" i="4"/>
  <c r="T46" i="4"/>
  <c r="A46" i="4"/>
  <c r="F29" i="3"/>
  <c r="T38" i="4"/>
  <c r="T37" i="4"/>
  <c r="T36" i="4"/>
  <c r="T35" i="4"/>
  <c r="T33" i="4"/>
  <c r="T32" i="4"/>
  <c r="T31" i="4"/>
  <c r="A38" i="4"/>
  <c r="A37" i="4"/>
  <c r="A36" i="4"/>
  <c r="A35" i="4"/>
  <c r="A33" i="4"/>
  <c r="A32" i="4"/>
  <c r="A31" i="4"/>
  <c r="P21" i="4"/>
  <c r="P20" i="4"/>
  <c r="P19" i="4"/>
  <c r="P18" i="4"/>
  <c r="M21" i="4"/>
  <c r="X38" i="4" s="1"/>
  <c r="M20" i="4"/>
  <c r="X157" i="4" s="1"/>
  <c r="M19" i="4"/>
  <c r="X186" i="4" s="1"/>
  <c r="M18" i="4"/>
  <c r="X50" i="4" s="1"/>
  <c r="J21" i="4"/>
  <c r="J20" i="4"/>
  <c r="J19" i="4"/>
  <c r="J18" i="4"/>
  <c r="A21" i="4"/>
  <c r="A20" i="4"/>
  <c r="A19" i="4"/>
  <c r="A18" i="4"/>
  <c r="P14" i="4"/>
  <c r="P13" i="4"/>
  <c r="P12" i="4"/>
  <c r="M14" i="4"/>
  <c r="X33" i="4" s="1"/>
  <c r="M13" i="4"/>
  <c r="X92" i="4" s="1"/>
  <c r="M12" i="4"/>
  <c r="X121" i="4" s="1"/>
  <c r="J14" i="4"/>
  <c r="J13" i="4"/>
  <c r="J12" i="4"/>
  <c r="A14" i="4"/>
  <c r="A13" i="4"/>
  <c r="A12" i="4"/>
  <c r="Q6" i="4"/>
  <c r="K6" i="4"/>
  <c r="D6" i="4"/>
  <c r="D5" i="4"/>
  <c r="B22" i="3" s="1"/>
  <c r="D2" i="4"/>
  <c r="F4" i="4"/>
  <c r="C23" i="3" s="1"/>
  <c r="D1" i="4"/>
  <c r="B20" i="3" s="1"/>
  <c r="T162" i="1"/>
  <c r="T168" i="1"/>
  <c r="E152" i="1"/>
  <c r="F17" i="3"/>
  <c r="T164" i="2"/>
  <c r="A164" i="2"/>
  <c r="T163" i="2"/>
  <c r="A163" i="2"/>
  <c r="T162" i="2"/>
  <c r="A162" i="2"/>
  <c r="A161" i="2"/>
  <c r="T160" i="2"/>
  <c r="A160" i="2"/>
  <c r="T159" i="2"/>
  <c r="A159" i="2"/>
  <c r="A158" i="2"/>
  <c r="T151" i="2"/>
  <c r="A151" i="2"/>
  <c r="T150" i="2"/>
  <c r="A150" i="2"/>
  <c r="T149" i="2"/>
  <c r="A149" i="2"/>
  <c r="A148" i="2"/>
  <c r="T147" i="2"/>
  <c r="A147" i="2"/>
  <c r="T146" i="2"/>
  <c r="A146" i="2"/>
  <c r="A145" i="2"/>
  <c r="T138" i="2"/>
  <c r="A138" i="2"/>
  <c r="T137" i="2"/>
  <c r="A137" i="2"/>
  <c r="T136" i="2"/>
  <c r="A136" i="2"/>
  <c r="A135" i="2"/>
  <c r="T134" i="2"/>
  <c r="A134" i="2"/>
  <c r="T133" i="2"/>
  <c r="A133" i="2"/>
  <c r="A132" i="2"/>
  <c r="T125" i="2"/>
  <c r="A125" i="2"/>
  <c r="T124" i="2"/>
  <c r="A124" i="2"/>
  <c r="T123" i="2"/>
  <c r="A123" i="2"/>
  <c r="A122" i="2"/>
  <c r="T121" i="2"/>
  <c r="A121" i="2"/>
  <c r="T120" i="2"/>
  <c r="A120" i="2"/>
  <c r="A119" i="2"/>
  <c r="T112" i="2"/>
  <c r="A112" i="2"/>
  <c r="T111" i="2"/>
  <c r="A111" i="2"/>
  <c r="T110" i="2"/>
  <c r="A110" i="2"/>
  <c r="A109" i="2"/>
  <c r="T108" i="2"/>
  <c r="A108" i="2"/>
  <c r="T107" i="2"/>
  <c r="A107" i="2"/>
  <c r="A106" i="2"/>
  <c r="T99" i="2"/>
  <c r="A99" i="2"/>
  <c r="T98" i="2"/>
  <c r="A98" i="2"/>
  <c r="T97" i="2"/>
  <c r="A97" i="2"/>
  <c r="A96" i="2"/>
  <c r="T95" i="2"/>
  <c r="A95" i="2"/>
  <c r="T94" i="2"/>
  <c r="A94" i="2"/>
  <c r="A93" i="2"/>
  <c r="T86" i="2"/>
  <c r="A86" i="2"/>
  <c r="T85" i="2"/>
  <c r="A85" i="2"/>
  <c r="T84" i="2"/>
  <c r="A84" i="2"/>
  <c r="A83" i="2"/>
  <c r="T82" i="2"/>
  <c r="A82" i="2"/>
  <c r="T81" i="2"/>
  <c r="A81" i="2"/>
  <c r="A80" i="2"/>
  <c r="F10" i="3"/>
  <c r="T73" i="2"/>
  <c r="A73" i="2"/>
  <c r="T72" i="2"/>
  <c r="A72" i="2"/>
  <c r="T71" i="2"/>
  <c r="A71" i="2"/>
  <c r="A70" i="2"/>
  <c r="T69" i="2"/>
  <c r="A69" i="2"/>
  <c r="T68" i="2"/>
  <c r="A68" i="2"/>
  <c r="A67" i="2"/>
  <c r="F9" i="3"/>
  <c r="T60" i="2"/>
  <c r="A60" i="2"/>
  <c r="T59" i="2"/>
  <c r="A59" i="2"/>
  <c r="T58" i="2"/>
  <c r="A58" i="2"/>
  <c r="A57" i="2"/>
  <c r="T56" i="2"/>
  <c r="A56" i="2"/>
  <c r="T55" i="2"/>
  <c r="A55" i="2"/>
  <c r="A54" i="2"/>
  <c r="T47" i="2"/>
  <c r="A47" i="2"/>
  <c r="T46" i="2"/>
  <c r="A46" i="2"/>
  <c r="T45" i="2"/>
  <c r="A45" i="2"/>
  <c r="A44" i="2"/>
  <c r="T43" i="2"/>
  <c r="A43" i="2"/>
  <c r="T42" i="2"/>
  <c r="A42" i="2"/>
  <c r="A41" i="2"/>
  <c r="T34" i="2"/>
  <c r="T33" i="2"/>
  <c r="T32" i="2"/>
  <c r="T30" i="2"/>
  <c r="T29" i="2"/>
  <c r="P19" i="2"/>
  <c r="P18" i="2"/>
  <c r="P17" i="2"/>
  <c r="P13" i="2"/>
  <c r="P12" i="2"/>
  <c r="A34" i="2"/>
  <c r="A33" i="2"/>
  <c r="A32" i="2"/>
  <c r="A31" i="2"/>
  <c r="A30" i="2"/>
  <c r="A29" i="2"/>
  <c r="A28" i="2"/>
  <c r="A19" i="2"/>
  <c r="A18" i="2"/>
  <c r="A17" i="2"/>
  <c r="A16" i="2"/>
  <c r="A13" i="2"/>
  <c r="A12" i="2"/>
  <c r="A11" i="2"/>
  <c r="J17" i="2"/>
  <c r="M17" i="2"/>
  <c r="X32" i="2" s="1"/>
  <c r="M19" i="2"/>
  <c r="X86" i="2" s="1"/>
  <c r="J19" i="2"/>
  <c r="M18" i="2"/>
  <c r="X163" i="2" s="1"/>
  <c r="J18" i="2"/>
  <c r="T21" i="1"/>
  <c r="H1801" i="1" s="1"/>
  <c r="T16" i="1"/>
  <c r="M13" i="2"/>
  <c r="X95" i="2" s="1"/>
  <c r="M12" i="2"/>
  <c r="X159" i="2" s="1"/>
  <c r="J12" i="2"/>
  <c r="Q6" i="2"/>
  <c r="K6" i="2"/>
  <c r="D6" i="2"/>
  <c r="D5" i="2"/>
  <c r="B3" i="3" s="1"/>
  <c r="F4" i="2"/>
  <c r="C4" i="3" s="1"/>
  <c r="D2" i="2"/>
  <c r="D1" i="2"/>
  <c r="B1" i="3" s="1"/>
  <c r="E7" i="1"/>
  <c r="V22" i="15" l="1"/>
  <c r="X1535" i="1"/>
  <c r="V15" i="15"/>
  <c r="X1541" i="1"/>
  <c r="V41" i="10"/>
  <c r="V42" i="10" s="1"/>
  <c r="V43" i="10" s="1"/>
  <c r="F192" i="3"/>
  <c r="V733" i="1"/>
  <c r="V730" i="1"/>
  <c r="T20" i="9"/>
  <c r="V20" i="9" s="1"/>
  <c r="V729" i="1"/>
  <c r="V736" i="1"/>
  <c r="V734" i="1"/>
  <c r="V728" i="1"/>
  <c r="V617" i="1"/>
  <c r="V1171" i="1"/>
  <c r="V1163" i="1"/>
  <c r="T14" i="12" s="1"/>
  <c r="V14" i="12" s="1"/>
  <c r="V23" i="16"/>
  <c r="M112" i="16" s="1"/>
  <c r="P112" i="16" s="1"/>
  <c r="V1167" i="1"/>
  <c r="T19" i="12" s="1"/>
  <c r="V19" i="12" s="1"/>
  <c r="V608" i="1"/>
  <c r="T12" i="8" s="1"/>
  <c r="V12" i="8" s="1"/>
  <c r="V616" i="1"/>
  <c r="X186" i="7"/>
  <c r="W23" i="17"/>
  <c r="M143" i="17" s="1"/>
  <c r="P143" i="17" s="1"/>
  <c r="V23" i="14"/>
  <c r="W23" i="18"/>
  <c r="M123" i="18" s="1"/>
  <c r="P123" i="18" s="1"/>
  <c r="T437" i="1"/>
  <c r="X185" i="6"/>
  <c r="V1166" i="1"/>
  <c r="T18" i="12" s="1"/>
  <c r="V18" i="12" s="1"/>
  <c r="V1161" i="1"/>
  <c r="T12" i="12" s="1"/>
  <c r="V12" i="12" s="1"/>
  <c r="V610" i="1"/>
  <c r="T14" i="8" s="1"/>
  <c r="V14" i="8" s="1"/>
  <c r="X181" i="6"/>
  <c r="V1168" i="1"/>
  <c r="T20" i="12" s="1"/>
  <c r="V20" i="12" s="1"/>
  <c r="X91" i="6"/>
  <c r="X125" i="6"/>
  <c r="V618" i="1"/>
  <c r="V613" i="1"/>
  <c r="T18" i="8" s="1"/>
  <c r="V18" i="8" s="1"/>
  <c r="X38" i="7"/>
  <c r="X121" i="5"/>
  <c r="X51" i="6"/>
  <c r="X98" i="7"/>
  <c r="X76" i="7"/>
  <c r="X151" i="5"/>
  <c r="X140" i="6"/>
  <c r="X46" i="5"/>
  <c r="X170" i="6"/>
  <c r="X80" i="6"/>
  <c r="X136" i="5"/>
  <c r="X61" i="5"/>
  <c r="X166" i="6"/>
  <c r="V15" i="13"/>
  <c r="V22" i="13"/>
  <c r="X50" i="7"/>
  <c r="X136" i="7"/>
  <c r="F13" i="3"/>
  <c r="F8" i="3"/>
  <c r="D76" i="3"/>
  <c r="X168" i="6"/>
  <c r="X123" i="6"/>
  <c r="X152" i="7"/>
  <c r="V1245" i="1"/>
  <c r="V1239" i="1"/>
  <c r="X31" i="5"/>
  <c r="X37" i="5"/>
  <c r="X91" i="5"/>
  <c r="X136" i="6"/>
  <c r="X65" i="6"/>
  <c r="X106" i="6"/>
  <c r="X151" i="6"/>
  <c r="X173" i="7"/>
  <c r="X32" i="7"/>
  <c r="X66" i="7"/>
  <c r="X126" i="7"/>
  <c r="E7" i="5"/>
  <c r="X167" i="7"/>
  <c r="T21" i="11"/>
  <c r="V21" i="11" s="1"/>
  <c r="X93" i="6"/>
  <c r="X138" i="6"/>
  <c r="X183" i="6"/>
  <c r="X63" i="6"/>
  <c r="X153" i="6"/>
  <c r="X33" i="6"/>
  <c r="V614" i="1"/>
  <c r="T19" i="8" s="1"/>
  <c r="V19" i="8" s="1"/>
  <c r="V615" i="1"/>
  <c r="T20" i="8" s="1"/>
  <c r="V20" i="8" s="1"/>
  <c r="V737" i="1"/>
  <c r="V738" i="1"/>
  <c r="V832" i="1"/>
  <c r="V837" i="1"/>
  <c r="X837" i="1" s="1"/>
  <c r="V839" i="1"/>
  <c r="V838" i="1"/>
  <c r="V834" i="1"/>
  <c r="V833" i="1"/>
  <c r="T13" i="11"/>
  <c r="V13" i="11" s="1"/>
  <c r="F229" i="3"/>
  <c r="V12" i="11"/>
  <c r="T14" i="11"/>
  <c r="V14" i="11" s="1"/>
  <c r="V1038" i="1"/>
  <c r="V1034" i="1"/>
  <c r="T19" i="11" s="1"/>
  <c r="V19" i="11" s="1"/>
  <c r="V1035" i="1"/>
  <c r="T20" i="11" s="1"/>
  <c r="V20" i="11" s="1"/>
  <c r="T18" i="11"/>
  <c r="V18" i="11" s="1"/>
  <c r="V840" i="1"/>
  <c r="X840" i="1" s="1"/>
  <c r="V842" i="1"/>
  <c r="F173" i="3"/>
  <c r="V13" i="8"/>
  <c r="X127" i="6"/>
  <c r="F135" i="3"/>
  <c r="E7" i="7"/>
  <c r="X157" i="7"/>
  <c r="X97" i="7"/>
  <c r="X37" i="7"/>
  <c r="X172" i="7"/>
  <c r="X112" i="7"/>
  <c r="X52" i="7"/>
  <c r="X187" i="7"/>
  <c r="X127" i="7"/>
  <c r="X67" i="7"/>
  <c r="X82" i="7"/>
  <c r="X183" i="7"/>
  <c r="X123" i="7"/>
  <c r="X63" i="7"/>
  <c r="X138" i="7"/>
  <c r="X78" i="7"/>
  <c r="X153" i="7"/>
  <c r="X93" i="7"/>
  <c r="X33" i="7"/>
  <c r="X168" i="7"/>
  <c r="X108" i="7"/>
  <c r="X151" i="7"/>
  <c r="X91" i="7"/>
  <c r="X166" i="7"/>
  <c r="X106" i="7"/>
  <c r="X46" i="7"/>
  <c r="X181" i="7"/>
  <c r="X121" i="7"/>
  <c r="X61" i="7"/>
  <c r="X185" i="7"/>
  <c r="X125" i="7"/>
  <c r="X65" i="7"/>
  <c r="X140" i="7"/>
  <c r="X80" i="7"/>
  <c r="X155" i="7"/>
  <c r="X95" i="7"/>
  <c r="X35" i="7"/>
  <c r="X170" i="7"/>
  <c r="X51" i="7"/>
  <c r="X77" i="7"/>
  <c r="X83" i="7"/>
  <c r="X111" i="7"/>
  <c r="X137" i="7"/>
  <c r="X143" i="7"/>
  <c r="X171" i="7"/>
  <c r="X36" i="7"/>
  <c r="X62" i="7"/>
  <c r="X68" i="7"/>
  <c r="X96" i="7"/>
  <c r="X122" i="7"/>
  <c r="X128" i="7"/>
  <c r="X156" i="7"/>
  <c r="X182" i="7"/>
  <c r="X188" i="7"/>
  <c r="X47" i="7"/>
  <c r="X53" i="7"/>
  <c r="X81" i="7"/>
  <c r="X107" i="7"/>
  <c r="X113" i="7"/>
  <c r="T515" i="1"/>
  <c r="D95" i="3"/>
  <c r="E95" i="3"/>
  <c r="X37" i="6"/>
  <c r="X112" i="6"/>
  <c r="X157" i="6"/>
  <c r="X67" i="6"/>
  <c r="X142" i="6"/>
  <c r="X52" i="6"/>
  <c r="X97" i="6"/>
  <c r="X172" i="6"/>
  <c r="X62" i="6"/>
  <c r="X31" i="6"/>
  <c r="X46" i="6"/>
  <c r="X61" i="6"/>
  <c r="X35" i="6"/>
  <c r="X95" i="6"/>
  <c r="X68" i="6"/>
  <c r="X158" i="6"/>
  <c r="X98" i="6"/>
  <c r="X38" i="6"/>
  <c r="X173" i="6"/>
  <c r="X188" i="6"/>
  <c r="X143" i="6"/>
  <c r="X128" i="6"/>
  <c r="X113" i="6"/>
  <c r="X186" i="6"/>
  <c r="X126" i="6"/>
  <c r="X66" i="6"/>
  <c r="X81" i="6"/>
  <c r="X171" i="6"/>
  <c r="X156" i="6"/>
  <c r="X111" i="6"/>
  <c r="X96" i="6"/>
  <c r="X141" i="6"/>
  <c r="X53" i="6"/>
  <c r="X152" i="6"/>
  <c r="X92" i="6"/>
  <c r="X32" i="6"/>
  <c r="X137" i="6"/>
  <c r="X167" i="6"/>
  <c r="X77" i="6"/>
  <c r="X107" i="6"/>
  <c r="X122" i="6"/>
  <c r="X182" i="6"/>
  <c r="E7" i="6"/>
  <c r="X48" i="6"/>
  <c r="X50" i="6"/>
  <c r="X76" i="6"/>
  <c r="X82" i="6"/>
  <c r="X108" i="6"/>
  <c r="X110" i="6"/>
  <c r="X47" i="5"/>
  <c r="X167" i="5"/>
  <c r="X137" i="5"/>
  <c r="X80" i="5"/>
  <c r="X125" i="5"/>
  <c r="X35" i="5"/>
  <c r="X170" i="5"/>
  <c r="X95" i="5"/>
  <c r="X185" i="5"/>
  <c r="X65" i="5"/>
  <c r="X187" i="5"/>
  <c r="X142" i="5"/>
  <c r="X67" i="5"/>
  <c r="X97" i="5"/>
  <c r="X127" i="5"/>
  <c r="X33" i="5"/>
  <c r="X63" i="5"/>
  <c r="F75" i="3"/>
  <c r="E76" i="3"/>
  <c r="F73" i="3"/>
  <c r="F72" i="3"/>
  <c r="F71" i="3"/>
  <c r="F70" i="3"/>
  <c r="F69" i="3"/>
  <c r="F67" i="3"/>
  <c r="F66" i="3"/>
  <c r="F65" i="3"/>
  <c r="X93" i="5"/>
  <c r="X123" i="5"/>
  <c r="X168" i="5"/>
  <c r="X78" i="5"/>
  <c r="X183" i="5"/>
  <c r="X52" i="5"/>
  <c r="X171" i="5"/>
  <c r="X186" i="5"/>
  <c r="X126" i="5"/>
  <c r="X66" i="5"/>
  <c r="X156" i="5"/>
  <c r="X96" i="5"/>
  <c r="X158" i="5"/>
  <c r="X98" i="5"/>
  <c r="X38" i="5"/>
  <c r="X173" i="5"/>
  <c r="X188" i="5"/>
  <c r="X128" i="5"/>
  <c r="X36" i="5"/>
  <c r="X51" i="5"/>
  <c r="X53" i="5"/>
  <c r="X68" i="5"/>
  <c r="X83" i="5"/>
  <c r="X113" i="5"/>
  <c r="X141" i="5"/>
  <c r="X152" i="5"/>
  <c r="X92" i="5"/>
  <c r="X32" i="5"/>
  <c r="X182" i="5"/>
  <c r="X122" i="5"/>
  <c r="X77" i="5"/>
  <c r="X107" i="5"/>
  <c r="X111" i="5"/>
  <c r="X106" i="5"/>
  <c r="X112" i="5"/>
  <c r="X138" i="5"/>
  <c r="X140" i="5"/>
  <c r="X166" i="5"/>
  <c r="X172" i="5"/>
  <c r="X48" i="5"/>
  <c r="X50" i="5"/>
  <c r="X76" i="5"/>
  <c r="X82" i="5"/>
  <c r="X108" i="5"/>
  <c r="X110" i="5"/>
  <c r="X55" i="2"/>
  <c r="X36" i="4"/>
  <c r="X181" i="4"/>
  <c r="X183" i="4"/>
  <c r="X182" i="4"/>
  <c r="T22" i="1"/>
  <c r="X170" i="4"/>
  <c r="X171" i="4"/>
  <c r="X185" i="4"/>
  <c r="X153" i="4"/>
  <c r="X166" i="4"/>
  <c r="X167" i="4"/>
  <c r="X168" i="4"/>
  <c r="X172" i="4"/>
  <c r="X173" i="4"/>
  <c r="X187" i="4"/>
  <c r="X188" i="4"/>
  <c r="T298" i="1"/>
  <c r="F36" i="3"/>
  <c r="F26" i="3"/>
  <c r="X151" i="4"/>
  <c r="X152" i="4"/>
  <c r="X143" i="4"/>
  <c r="X155" i="4"/>
  <c r="X156" i="4"/>
  <c r="X142" i="4"/>
  <c r="X158" i="4"/>
  <c r="X136" i="4"/>
  <c r="X137" i="4"/>
  <c r="X138" i="4"/>
  <c r="X140" i="4"/>
  <c r="X141" i="4"/>
  <c r="X110" i="4"/>
  <c r="X122" i="4"/>
  <c r="X123" i="4"/>
  <c r="X95" i="4"/>
  <c r="X107" i="4"/>
  <c r="X125" i="4"/>
  <c r="X126" i="4"/>
  <c r="X127" i="4"/>
  <c r="X128" i="4"/>
  <c r="X111" i="4"/>
  <c r="X112" i="4"/>
  <c r="X113" i="4"/>
  <c r="X106" i="4"/>
  <c r="X108" i="4"/>
  <c r="X68" i="4"/>
  <c r="X78" i="4"/>
  <c r="X91" i="4"/>
  <c r="X96" i="4"/>
  <c r="X83" i="4"/>
  <c r="X93" i="4"/>
  <c r="X97" i="4"/>
  <c r="X98" i="4"/>
  <c r="X82" i="4"/>
  <c r="X63" i="4"/>
  <c r="X76" i="4"/>
  <c r="X77" i="4"/>
  <c r="X80" i="4"/>
  <c r="X81" i="4"/>
  <c r="X61" i="4"/>
  <c r="X52" i="4"/>
  <c r="X62" i="4"/>
  <c r="X65" i="4"/>
  <c r="X66" i="4"/>
  <c r="X67" i="4"/>
  <c r="X31" i="4"/>
  <c r="X53" i="4"/>
  <c r="X46" i="4"/>
  <c r="X47" i="4"/>
  <c r="X51" i="4"/>
  <c r="X48" i="4"/>
  <c r="E37" i="3"/>
  <c r="F37" i="3" s="1"/>
  <c r="E7" i="4"/>
  <c r="X32" i="4"/>
  <c r="X35" i="4"/>
  <c r="X37" i="4"/>
  <c r="T169" i="1"/>
  <c r="X125" i="2"/>
  <c r="X99" i="2"/>
  <c r="X33" i="2"/>
  <c r="X112" i="2"/>
  <c r="X45" i="2"/>
  <c r="X108" i="2"/>
  <c r="X121" i="2"/>
  <c r="X134" i="2"/>
  <c r="X138" i="2"/>
  <c r="X147" i="2"/>
  <c r="X151" i="2"/>
  <c r="X160" i="2"/>
  <c r="X164" i="2"/>
  <c r="X29" i="2"/>
  <c r="X34" i="2"/>
  <c r="X46" i="2"/>
  <c r="X68" i="2"/>
  <c r="X71" i="2"/>
  <c r="X81" i="2"/>
  <c r="X84" i="2"/>
  <c r="X56" i="2"/>
  <c r="X30" i="2"/>
  <c r="X42" i="2"/>
  <c r="X47" i="2"/>
  <c r="X58" i="2"/>
  <c r="X59" i="2"/>
  <c r="X60" i="2"/>
  <c r="X69" i="2"/>
  <c r="X72" i="2"/>
  <c r="X82" i="2"/>
  <c r="X85" i="2"/>
  <c r="X94" i="2"/>
  <c r="X97" i="2"/>
  <c r="X110" i="2"/>
  <c r="X123" i="2"/>
  <c r="X136" i="2"/>
  <c r="X149" i="2"/>
  <c r="X162" i="2"/>
  <c r="X43" i="2"/>
  <c r="X73" i="2"/>
  <c r="X98" i="2"/>
  <c r="X107" i="2"/>
  <c r="X111" i="2"/>
  <c r="X120" i="2"/>
  <c r="X124" i="2"/>
  <c r="X133" i="2"/>
  <c r="X137" i="2"/>
  <c r="X146" i="2"/>
  <c r="X150" i="2"/>
  <c r="F11" i="3"/>
  <c r="F12" i="3"/>
  <c r="F14" i="3"/>
  <c r="F15" i="3"/>
  <c r="F16" i="3"/>
  <c r="F7" i="3"/>
  <c r="E18" i="3"/>
  <c r="D18" i="3"/>
  <c r="E7" i="2"/>
  <c r="V138" i="1" l="1"/>
  <c r="X138" i="1" s="1"/>
  <c r="V140" i="1"/>
  <c r="X140" i="1" s="1"/>
  <c r="V139" i="1"/>
  <c r="X139" i="1" s="1"/>
  <c r="V142" i="1"/>
  <c r="V136" i="1"/>
  <c r="V141" i="1"/>
  <c r="V562" i="1"/>
  <c r="X562" i="1" s="1"/>
  <c r="V565" i="1"/>
  <c r="X565" i="1" s="1"/>
  <c r="V558" i="1"/>
  <c r="X558" i="1" s="1"/>
  <c r="V564" i="1"/>
  <c r="X564" i="1" s="1"/>
  <c r="V557" i="1"/>
  <c r="V563" i="1"/>
  <c r="X563" i="1" s="1"/>
  <c r="V559" i="1"/>
  <c r="X559" i="1" s="1"/>
  <c r="V566" i="1"/>
  <c r="V567" i="1"/>
  <c r="V23" i="15"/>
  <c r="M110" i="15" s="1"/>
  <c r="P110" i="15" s="1"/>
  <c r="T19" i="10"/>
  <c r="V19" i="10" s="1"/>
  <c r="X838" i="1"/>
  <c r="T20" i="10"/>
  <c r="V20" i="10" s="1"/>
  <c r="X839" i="1"/>
  <c r="T13" i="10"/>
  <c r="V13" i="10" s="1"/>
  <c r="X833" i="1"/>
  <c r="T14" i="10"/>
  <c r="V14" i="10" s="1"/>
  <c r="X834" i="1"/>
  <c r="T12" i="10"/>
  <c r="V12" i="10" s="1"/>
  <c r="B20" i="19" s="1"/>
  <c r="E20" i="19" s="1"/>
  <c r="X832" i="1"/>
  <c r="X1542" i="1"/>
  <c r="V589" i="1"/>
  <c r="X589" i="1" s="1"/>
  <c r="V584" i="1"/>
  <c r="X584" i="1" s="1"/>
  <c r="V588" i="1"/>
  <c r="X588" i="1" s="1"/>
  <c r="V583" i="1"/>
  <c r="V591" i="1"/>
  <c r="X591" i="1" s="1"/>
  <c r="V592" i="1"/>
  <c r="V590" i="1"/>
  <c r="X590" i="1" s="1"/>
  <c r="V585" i="1"/>
  <c r="X585" i="1" s="1"/>
  <c r="V593" i="1"/>
  <c r="M67" i="16"/>
  <c r="P67" i="16" s="1"/>
  <c r="T12" i="9"/>
  <c r="V12" i="9" s="1"/>
  <c r="T12" i="54"/>
  <c r="V12" i="54" s="1"/>
  <c r="T19" i="9"/>
  <c r="V19" i="9" s="1"/>
  <c r="T19" i="54"/>
  <c r="V19" i="54" s="1"/>
  <c r="T14" i="9"/>
  <c r="V14" i="9" s="1"/>
  <c r="T14" i="54"/>
  <c r="V14" i="54" s="1"/>
  <c r="V268" i="1"/>
  <c r="V266" i="1"/>
  <c r="V267" i="1"/>
  <c r="V265" i="1"/>
  <c r="V269" i="1"/>
  <c r="V270" i="1"/>
  <c r="V243" i="1"/>
  <c r="X243" i="1" s="1"/>
  <c r="V244" i="1"/>
  <c r="V236" i="1"/>
  <c r="X236" i="1" s="1"/>
  <c r="V235" i="1"/>
  <c r="V242" i="1"/>
  <c r="X242" i="1" s="1"/>
  <c r="V237" i="1"/>
  <c r="X237" i="1" s="1"/>
  <c r="V241" i="1"/>
  <c r="X241" i="1" s="1"/>
  <c r="V240" i="1"/>
  <c r="X240" i="1" s="1"/>
  <c r="V245" i="1"/>
  <c r="V114" i="1"/>
  <c r="X114" i="1" s="1"/>
  <c r="V113" i="1"/>
  <c r="X113" i="1" s="1"/>
  <c r="V115" i="1"/>
  <c r="X115" i="1" s="1"/>
  <c r="V111" i="1"/>
  <c r="V91" i="1"/>
  <c r="V90" i="1"/>
  <c r="V116" i="1"/>
  <c r="V89" i="1"/>
  <c r="V87" i="1"/>
  <c r="V117" i="1"/>
  <c r="V92" i="1"/>
  <c r="V93" i="1"/>
  <c r="T21" i="9"/>
  <c r="V21" i="9" s="1"/>
  <c r="T21" i="54"/>
  <c r="V21" i="54" s="1"/>
  <c r="T18" i="9"/>
  <c r="V18" i="9" s="1"/>
  <c r="T18" i="54"/>
  <c r="V18" i="54" s="1"/>
  <c r="V539" i="1"/>
  <c r="V534" i="1"/>
  <c r="V532" i="1"/>
  <c r="V538" i="1"/>
  <c r="V533" i="1"/>
  <c r="X533" i="1" s="1"/>
  <c r="V540" i="1"/>
  <c r="X540" i="1" s="1"/>
  <c r="V537" i="1"/>
  <c r="V542" i="1"/>
  <c r="V541" i="1"/>
  <c r="V486" i="1"/>
  <c r="V487" i="1"/>
  <c r="V485" i="1"/>
  <c r="V484" i="1"/>
  <c r="V488" i="1"/>
  <c r="V489" i="1"/>
  <c r="T13" i="9"/>
  <c r="V13" i="9" s="1"/>
  <c r="T13" i="54"/>
  <c r="V13" i="54" s="1"/>
  <c r="V374" i="1"/>
  <c r="X374" i="1" s="1"/>
  <c r="V369" i="1"/>
  <c r="V373" i="1"/>
  <c r="X373" i="1" s="1"/>
  <c r="V376" i="1"/>
  <c r="X376" i="1" s="1"/>
  <c r="V368" i="1"/>
  <c r="X368" i="1" s="1"/>
  <c r="V375" i="1"/>
  <c r="X375" i="1" s="1"/>
  <c r="V370" i="1"/>
  <c r="X370" i="1" s="1"/>
  <c r="V378" i="1"/>
  <c r="V377" i="1"/>
  <c r="V348" i="1"/>
  <c r="V347" i="1"/>
  <c r="V343" i="1"/>
  <c r="T14" i="41" s="1"/>
  <c r="V14" i="41" s="1"/>
  <c r="V346" i="1"/>
  <c r="V342" i="1"/>
  <c r="V349" i="1"/>
  <c r="V21" i="56" s="1"/>
  <c r="V341" i="1"/>
  <c r="V350" i="1"/>
  <c r="V351" i="1"/>
  <c r="V219" i="1"/>
  <c r="T21" i="48" s="1"/>
  <c r="V21" i="48" s="1"/>
  <c r="V218" i="1"/>
  <c r="T20" i="48" s="1"/>
  <c r="V20" i="48" s="1"/>
  <c r="V213" i="1"/>
  <c r="T14" i="48" s="1"/>
  <c r="V14" i="48" s="1"/>
  <c r="V216" i="1"/>
  <c r="T18" i="48" s="1"/>
  <c r="V18" i="48" s="1"/>
  <c r="V217" i="1"/>
  <c r="T19" i="48" s="1"/>
  <c r="V19" i="48" s="1"/>
  <c r="V212" i="1"/>
  <c r="T13" i="48" s="1"/>
  <c r="V13" i="48" s="1"/>
  <c r="V211" i="1"/>
  <c r="T12" i="48" s="1"/>
  <c r="V12" i="48" s="1"/>
  <c r="V221" i="1"/>
  <c r="V220" i="1"/>
  <c r="V43" i="1"/>
  <c r="V38" i="1"/>
  <c r="V41" i="1"/>
  <c r="V42" i="1"/>
  <c r="V37" i="1"/>
  <c r="V39" i="1"/>
  <c r="V44" i="1"/>
  <c r="V45" i="1"/>
  <c r="F76" i="3"/>
  <c r="V319" i="1"/>
  <c r="V314" i="1"/>
  <c r="T12" i="31" s="1"/>
  <c r="V12" i="31" s="1"/>
  <c r="V322" i="1"/>
  <c r="V320" i="1"/>
  <c r="V321" i="1"/>
  <c r="V316" i="1"/>
  <c r="V315" i="1"/>
  <c r="V324" i="1"/>
  <c r="V323" i="1"/>
  <c r="V435" i="1"/>
  <c r="T21" i="6" s="1"/>
  <c r="V21" i="6" s="1"/>
  <c r="V461" i="1"/>
  <c r="V460" i="1"/>
  <c r="V455" i="1"/>
  <c r="V453" i="1"/>
  <c r="V459" i="1"/>
  <c r="V454" i="1"/>
  <c r="V458" i="1"/>
  <c r="V463" i="1"/>
  <c r="V462" i="1"/>
  <c r="M126" i="16"/>
  <c r="P126" i="16" s="1"/>
  <c r="M78" i="16"/>
  <c r="P78" i="16" s="1"/>
  <c r="T21" i="10"/>
  <c r="V21" i="10" s="1"/>
  <c r="B16" i="19" s="1"/>
  <c r="E16" i="19" s="1"/>
  <c r="T21" i="24"/>
  <c r="V21" i="24" s="1"/>
  <c r="V193" i="1"/>
  <c r="V188" i="1"/>
  <c r="V194" i="1"/>
  <c r="V192" i="1"/>
  <c r="V187" i="1"/>
  <c r="V191" i="1"/>
  <c r="T18" i="26" s="1"/>
  <c r="V18" i="26" s="1"/>
  <c r="V186" i="1"/>
  <c r="V196" i="1"/>
  <c r="V195" i="1"/>
  <c r="M181" i="16"/>
  <c r="P181" i="16" s="1"/>
  <c r="M187" i="16"/>
  <c r="P187" i="16" s="1"/>
  <c r="M95" i="16"/>
  <c r="P95" i="16" s="1"/>
  <c r="M140" i="16"/>
  <c r="P140" i="16" s="1"/>
  <c r="M32" i="16"/>
  <c r="P32" i="16" s="1"/>
  <c r="M61" i="16"/>
  <c r="P61" i="16" s="1"/>
  <c r="M36" i="16"/>
  <c r="P36" i="16" s="1"/>
  <c r="M182" i="16"/>
  <c r="P182" i="16" s="1"/>
  <c r="M183" i="16"/>
  <c r="P183" i="16" s="1"/>
  <c r="M107" i="16"/>
  <c r="P107" i="16" s="1"/>
  <c r="M80" i="16"/>
  <c r="P80" i="16" s="1"/>
  <c r="M166" i="16"/>
  <c r="P166" i="16" s="1"/>
  <c r="M127" i="16"/>
  <c r="P127" i="16" s="1"/>
  <c r="M53" i="16"/>
  <c r="P53" i="16" s="1"/>
  <c r="M96" i="16"/>
  <c r="P96" i="16" s="1"/>
  <c r="M82" i="16"/>
  <c r="P82" i="16" s="1"/>
  <c r="M156" i="16"/>
  <c r="P156" i="16" s="1"/>
  <c r="B14" i="19"/>
  <c r="E14" i="19" s="1"/>
  <c r="V15" i="12"/>
  <c r="M126" i="14"/>
  <c r="P126" i="14" s="1"/>
  <c r="M187" i="14"/>
  <c r="P187" i="14" s="1"/>
  <c r="M112" i="14"/>
  <c r="P112" i="14" s="1"/>
  <c r="M52" i="14"/>
  <c r="P52" i="14" s="1"/>
  <c r="M50" i="14"/>
  <c r="P50" i="14" s="1"/>
  <c r="M127" i="14"/>
  <c r="P127" i="14" s="1"/>
  <c r="M37" i="14"/>
  <c r="P37" i="14" s="1"/>
  <c r="M142" i="14"/>
  <c r="P142" i="14" s="1"/>
  <c r="M67" i="14"/>
  <c r="P67" i="14" s="1"/>
  <c r="M157" i="14"/>
  <c r="P157" i="14" s="1"/>
  <c r="M82" i="14"/>
  <c r="P82" i="14" s="1"/>
  <c r="M172" i="14"/>
  <c r="P172" i="14" s="1"/>
  <c r="M97" i="14"/>
  <c r="P97" i="14" s="1"/>
  <c r="M35" i="14"/>
  <c r="P35" i="14" s="1"/>
  <c r="V432" i="1"/>
  <c r="T18" i="6" s="1"/>
  <c r="V18" i="6" s="1"/>
  <c r="V1164" i="1"/>
  <c r="V427" i="1"/>
  <c r="T12" i="6" s="1"/>
  <c r="V12" i="6" s="1"/>
  <c r="V429" i="1"/>
  <c r="T14" i="6" s="1"/>
  <c r="V14" i="6" s="1"/>
  <c r="V437" i="1"/>
  <c r="M62" i="14"/>
  <c r="P62" i="14" s="1"/>
  <c r="M113" i="16"/>
  <c r="P113" i="16" s="1"/>
  <c r="M122" i="16"/>
  <c r="P122" i="16" s="1"/>
  <c r="M125" i="16"/>
  <c r="P125" i="16" s="1"/>
  <c r="M171" i="16"/>
  <c r="P171" i="16" s="1"/>
  <c r="M37" i="16"/>
  <c r="P37" i="16" s="1"/>
  <c r="M50" i="16"/>
  <c r="P50" i="16" s="1"/>
  <c r="M62" i="16"/>
  <c r="P62" i="16" s="1"/>
  <c r="M121" i="16"/>
  <c r="P121" i="16" s="1"/>
  <c r="M186" i="16"/>
  <c r="P186" i="16" s="1"/>
  <c r="V433" i="1"/>
  <c r="T19" i="6" s="1"/>
  <c r="V19" i="6" s="1"/>
  <c r="V428" i="1"/>
  <c r="T13" i="6" s="1"/>
  <c r="V13" i="6" s="1"/>
  <c r="M76" i="16"/>
  <c r="P76" i="16" s="1"/>
  <c r="M51" i="16"/>
  <c r="P51" i="16" s="1"/>
  <c r="M173" i="16"/>
  <c r="P173" i="16" s="1"/>
  <c r="M138" i="16"/>
  <c r="P138" i="16" s="1"/>
  <c r="M46" i="16"/>
  <c r="P46" i="16" s="1"/>
  <c r="M35" i="16"/>
  <c r="P35" i="16" s="1"/>
  <c r="M141" i="16"/>
  <c r="P141" i="16" s="1"/>
  <c r="M142" i="16"/>
  <c r="P142" i="16" s="1"/>
  <c r="M106" i="16"/>
  <c r="P106" i="16" s="1"/>
  <c r="M158" i="16"/>
  <c r="P158" i="16" s="1"/>
  <c r="M47" i="16"/>
  <c r="P47" i="16" s="1"/>
  <c r="M136" i="16"/>
  <c r="P136" i="16" s="1"/>
  <c r="M188" i="16"/>
  <c r="P188" i="16" s="1"/>
  <c r="M52" i="16"/>
  <c r="P52" i="16" s="1"/>
  <c r="M152" i="16"/>
  <c r="P152" i="16" s="1"/>
  <c r="M91" i="16"/>
  <c r="P91" i="16" s="1"/>
  <c r="M170" i="16"/>
  <c r="P170" i="16" s="1"/>
  <c r="M143" i="16"/>
  <c r="P143" i="16" s="1"/>
  <c r="M97" i="16"/>
  <c r="P97" i="16" s="1"/>
  <c r="M63" i="16"/>
  <c r="P63" i="16" s="1"/>
  <c r="M137" i="16"/>
  <c r="P137" i="16" s="1"/>
  <c r="M33" i="16"/>
  <c r="P33" i="16" s="1"/>
  <c r="M38" i="16"/>
  <c r="P38" i="16" s="1"/>
  <c r="M77" i="16"/>
  <c r="P77" i="16" s="1"/>
  <c r="M185" i="16"/>
  <c r="P185" i="16" s="1"/>
  <c r="M123" i="16"/>
  <c r="P123" i="16" s="1"/>
  <c r="M66" i="16"/>
  <c r="P66" i="16" s="1"/>
  <c r="M48" i="16"/>
  <c r="P48" i="16" s="1"/>
  <c r="M128" i="16"/>
  <c r="P128" i="16" s="1"/>
  <c r="V434" i="1"/>
  <c r="T20" i="6" s="1"/>
  <c r="V20" i="6" s="1"/>
  <c r="V436" i="1"/>
  <c r="M153" i="16"/>
  <c r="P153" i="16" s="1"/>
  <c r="M81" i="16"/>
  <c r="P81" i="16" s="1"/>
  <c r="M168" i="16"/>
  <c r="P168" i="16" s="1"/>
  <c r="M92" i="16"/>
  <c r="P92" i="16" s="1"/>
  <c r="M151" i="16"/>
  <c r="M110" i="16"/>
  <c r="P110" i="16" s="1"/>
  <c r="M83" i="16"/>
  <c r="P83" i="16" s="1"/>
  <c r="M157" i="16"/>
  <c r="P157" i="16" s="1"/>
  <c r="M108" i="16"/>
  <c r="P108" i="16" s="1"/>
  <c r="M155" i="16"/>
  <c r="P155" i="16" s="1"/>
  <c r="M172" i="16"/>
  <c r="P172" i="16" s="1"/>
  <c r="M31" i="16"/>
  <c r="P31" i="16" s="1"/>
  <c r="M68" i="16"/>
  <c r="P68" i="16" s="1"/>
  <c r="M111" i="16"/>
  <c r="P111" i="16" s="1"/>
  <c r="M167" i="16"/>
  <c r="P167" i="16" s="1"/>
  <c r="M93" i="16"/>
  <c r="P93" i="16" s="1"/>
  <c r="M65" i="16"/>
  <c r="P65" i="16" s="1"/>
  <c r="M98" i="16"/>
  <c r="P98" i="16" s="1"/>
  <c r="V1170" i="1"/>
  <c r="M182" i="14"/>
  <c r="P182" i="14" s="1"/>
  <c r="M96" i="14"/>
  <c r="P96" i="14" s="1"/>
  <c r="V22" i="12"/>
  <c r="M98" i="14"/>
  <c r="P98" i="14" s="1"/>
  <c r="M188" i="14"/>
  <c r="P188" i="14" s="1"/>
  <c r="M83" i="18"/>
  <c r="P83" i="18" s="1"/>
  <c r="M125" i="14"/>
  <c r="P125" i="14" s="1"/>
  <c r="M155" i="14"/>
  <c r="P155" i="14" s="1"/>
  <c r="M183" i="14"/>
  <c r="P183" i="14" s="1"/>
  <c r="M158" i="14"/>
  <c r="P158" i="14" s="1"/>
  <c r="M66" i="18"/>
  <c r="P66" i="18" s="1"/>
  <c r="M137" i="18"/>
  <c r="P137" i="18" s="1"/>
  <c r="M168" i="18"/>
  <c r="P168" i="18" s="1"/>
  <c r="M53" i="14"/>
  <c r="P53" i="14" s="1"/>
  <c r="M36" i="14"/>
  <c r="P36" i="14" s="1"/>
  <c r="M170" i="14"/>
  <c r="P170" i="14" s="1"/>
  <c r="M92" i="14"/>
  <c r="P92" i="14" s="1"/>
  <c r="M122" i="18"/>
  <c r="P122" i="18" s="1"/>
  <c r="M53" i="18"/>
  <c r="P53" i="18" s="1"/>
  <c r="M155" i="18"/>
  <c r="P155" i="18" s="1"/>
  <c r="M107" i="18"/>
  <c r="P107" i="18" s="1"/>
  <c r="M185" i="18"/>
  <c r="P185" i="18" s="1"/>
  <c r="M97" i="18"/>
  <c r="P97" i="18" s="1"/>
  <c r="M33" i="18"/>
  <c r="P33" i="18" s="1"/>
  <c r="M83" i="14"/>
  <c r="P83" i="14" s="1"/>
  <c r="M137" i="14"/>
  <c r="P137" i="14" s="1"/>
  <c r="M152" i="14"/>
  <c r="P152" i="14" s="1"/>
  <c r="M185" i="14"/>
  <c r="P185" i="14" s="1"/>
  <c r="M36" i="18"/>
  <c r="P36" i="18" s="1"/>
  <c r="M158" i="18"/>
  <c r="P158" i="18" s="1"/>
  <c r="M92" i="18"/>
  <c r="P92" i="18" s="1"/>
  <c r="M183" i="18"/>
  <c r="P183" i="18" s="1"/>
  <c r="M61" i="18"/>
  <c r="P61" i="18" s="1"/>
  <c r="M172" i="18"/>
  <c r="P172" i="18" s="1"/>
  <c r="M50" i="18"/>
  <c r="P50" i="18" s="1"/>
  <c r="M173" i="18"/>
  <c r="P173" i="18" s="1"/>
  <c r="M82" i="18"/>
  <c r="P82" i="18" s="1"/>
  <c r="M110" i="18"/>
  <c r="P110" i="18" s="1"/>
  <c r="M108" i="18"/>
  <c r="P108" i="18" s="1"/>
  <c r="M167" i="17"/>
  <c r="P167" i="17" s="1"/>
  <c r="M68" i="18"/>
  <c r="P68" i="18" s="1"/>
  <c r="M35" i="18"/>
  <c r="P35" i="18" s="1"/>
  <c r="M76" i="18"/>
  <c r="P76" i="18" s="1"/>
  <c r="M67" i="18"/>
  <c r="P67" i="18" s="1"/>
  <c r="AB67" i="18" s="1"/>
  <c r="M140" i="18"/>
  <c r="P140" i="18" s="1"/>
  <c r="M188" i="18"/>
  <c r="P188" i="18" s="1"/>
  <c r="M187" i="18"/>
  <c r="P187" i="18" s="1"/>
  <c r="M48" i="18"/>
  <c r="P48" i="18" s="1"/>
  <c r="M108" i="17"/>
  <c r="P108" i="17" s="1"/>
  <c r="M81" i="17"/>
  <c r="P81" i="17" s="1"/>
  <c r="M32" i="18"/>
  <c r="P32" i="18" s="1"/>
  <c r="M141" i="18"/>
  <c r="P141" i="18" s="1"/>
  <c r="M91" i="18"/>
  <c r="P91" i="18" s="1"/>
  <c r="M111" i="18"/>
  <c r="P111" i="18" s="1"/>
  <c r="M181" i="18"/>
  <c r="P181" i="18" s="1"/>
  <c r="M126" i="18"/>
  <c r="P126" i="18" s="1"/>
  <c r="M166" i="18"/>
  <c r="P166" i="18" s="1"/>
  <c r="M81" i="18"/>
  <c r="P81" i="18" s="1"/>
  <c r="M63" i="18"/>
  <c r="P63" i="18" s="1"/>
  <c r="M140" i="17"/>
  <c r="P140" i="17" s="1"/>
  <c r="M182" i="17"/>
  <c r="P182" i="17" s="1"/>
  <c r="M62" i="17"/>
  <c r="P62" i="17" s="1"/>
  <c r="M107" i="17"/>
  <c r="P107" i="17" s="1"/>
  <c r="M142" i="17"/>
  <c r="P142" i="17" s="1"/>
  <c r="M53" i="17"/>
  <c r="P53" i="17" s="1"/>
  <c r="M80" i="17"/>
  <c r="P80" i="17" s="1"/>
  <c r="M37" i="17"/>
  <c r="P37" i="17" s="1"/>
  <c r="M171" i="17"/>
  <c r="P171" i="17" s="1"/>
  <c r="M125" i="17"/>
  <c r="P125" i="17" s="1"/>
  <c r="M92" i="17"/>
  <c r="P92" i="17" s="1"/>
  <c r="M172" i="17"/>
  <c r="P172" i="17" s="1"/>
  <c r="M111" i="17"/>
  <c r="P111" i="17" s="1"/>
  <c r="M183" i="17"/>
  <c r="P183" i="17" s="1"/>
  <c r="M83" i="17"/>
  <c r="P83" i="17" s="1"/>
  <c r="M181" i="17"/>
  <c r="P181" i="17" s="1"/>
  <c r="M171" i="14"/>
  <c r="P171" i="14" s="1"/>
  <c r="M121" i="14"/>
  <c r="P121" i="14" s="1"/>
  <c r="M65" i="14"/>
  <c r="P65" i="14" s="1"/>
  <c r="M106" i="14"/>
  <c r="P106" i="14" s="1"/>
  <c r="M136" i="14"/>
  <c r="P136" i="14" s="1"/>
  <c r="M95" i="14"/>
  <c r="P95" i="14" s="1"/>
  <c r="M167" i="14"/>
  <c r="P167" i="14" s="1"/>
  <c r="M151" i="14"/>
  <c r="P151" i="14" s="1"/>
  <c r="M168" i="14"/>
  <c r="P168" i="14" s="1"/>
  <c r="M93" i="14"/>
  <c r="P93" i="14" s="1"/>
  <c r="M80" i="14"/>
  <c r="P80" i="14" s="1"/>
  <c r="M156" i="14"/>
  <c r="P156" i="14" s="1"/>
  <c r="M141" i="14"/>
  <c r="P141" i="14" s="1"/>
  <c r="M181" i="14"/>
  <c r="P181" i="14" s="1"/>
  <c r="M173" i="14"/>
  <c r="P173" i="14" s="1"/>
  <c r="M66" i="14"/>
  <c r="P66" i="14" s="1"/>
  <c r="M140" i="14"/>
  <c r="P140" i="14" s="1"/>
  <c r="M138" i="14"/>
  <c r="P138" i="14" s="1"/>
  <c r="M108" i="14"/>
  <c r="P108" i="14" s="1"/>
  <c r="M78" i="14"/>
  <c r="P78" i="14" s="1"/>
  <c r="M143" i="14"/>
  <c r="P143" i="14" s="1"/>
  <c r="M81" i="14"/>
  <c r="P81" i="14" s="1"/>
  <c r="M77" i="14"/>
  <c r="P77" i="14" s="1"/>
  <c r="M107" i="14"/>
  <c r="P107" i="14" s="1"/>
  <c r="M186" i="14"/>
  <c r="P186" i="14" s="1"/>
  <c r="M61" i="14"/>
  <c r="P61" i="14" s="1"/>
  <c r="M48" i="14"/>
  <c r="P48" i="14" s="1"/>
  <c r="M47" i="14"/>
  <c r="P47" i="14" s="1"/>
  <c r="M113" i="14"/>
  <c r="P113" i="14" s="1"/>
  <c r="M51" i="14"/>
  <c r="P51" i="14" s="1"/>
  <c r="M46" i="14"/>
  <c r="P46" i="14" s="1"/>
  <c r="M76" i="14"/>
  <c r="P76" i="14" s="1"/>
  <c r="M68" i="14"/>
  <c r="P68" i="14" s="1"/>
  <c r="M38" i="14"/>
  <c r="P38" i="14" s="1"/>
  <c r="M91" i="14"/>
  <c r="P91" i="14" s="1"/>
  <c r="M110" i="14"/>
  <c r="P110" i="14" s="1"/>
  <c r="M111" i="14"/>
  <c r="P111" i="14" s="1"/>
  <c r="M32" i="14"/>
  <c r="P32" i="14" s="1"/>
  <c r="M63" i="14"/>
  <c r="P63" i="14" s="1"/>
  <c r="M122" i="14"/>
  <c r="P122" i="14" s="1"/>
  <c r="M128" i="14"/>
  <c r="P128" i="14" s="1"/>
  <c r="M166" i="14"/>
  <c r="P166" i="14" s="1"/>
  <c r="M33" i="14"/>
  <c r="P33" i="14" s="1"/>
  <c r="M123" i="14"/>
  <c r="P123" i="14" s="1"/>
  <c r="M153" i="14"/>
  <c r="P153" i="14" s="1"/>
  <c r="M82" i="17"/>
  <c r="P82" i="17" s="1"/>
  <c r="M141" i="17"/>
  <c r="P141" i="17" s="1"/>
  <c r="M152" i="17"/>
  <c r="P152" i="17" s="1"/>
  <c r="M46" i="17"/>
  <c r="P46" i="17" s="1"/>
  <c r="M66" i="17"/>
  <c r="P66" i="17" s="1"/>
  <c r="M35" i="17"/>
  <c r="P35" i="17" s="1"/>
  <c r="M168" i="17"/>
  <c r="P168" i="17" s="1"/>
  <c r="M127" i="17"/>
  <c r="P127" i="17" s="1"/>
  <c r="M123" i="17"/>
  <c r="P123" i="17" s="1"/>
  <c r="M77" i="17"/>
  <c r="P77" i="17" s="1"/>
  <c r="M166" i="17"/>
  <c r="P166" i="17" s="1"/>
  <c r="M36" i="17"/>
  <c r="P36" i="17" s="1"/>
  <c r="M113" i="17"/>
  <c r="P113" i="17" s="1"/>
  <c r="M153" i="17"/>
  <c r="P153" i="17" s="1"/>
  <c r="M170" i="17"/>
  <c r="P170" i="17" s="1"/>
  <c r="M138" i="17"/>
  <c r="P138" i="17" s="1"/>
  <c r="M76" i="17"/>
  <c r="P76" i="17" s="1"/>
  <c r="M52" i="17"/>
  <c r="P52" i="17" s="1"/>
  <c r="M50" i="17"/>
  <c r="P50" i="17" s="1"/>
  <c r="M188" i="17"/>
  <c r="P188" i="17" s="1"/>
  <c r="M106" i="18"/>
  <c r="M77" i="18"/>
  <c r="P77" i="18" s="1"/>
  <c r="M125" i="18"/>
  <c r="P125" i="18" s="1"/>
  <c r="M142" i="18"/>
  <c r="P142" i="18" s="1"/>
  <c r="M113" i="18"/>
  <c r="P113" i="18" s="1"/>
  <c r="M152" i="18"/>
  <c r="P152" i="18" s="1"/>
  <c r="M95" i="18"/>
  <c r="P95" i="18" s="1"/>
  <c r="M112" i="18"/>
  <c r="P112" i="18" s="1"/>
  <c r="M143" i="18"/>
  <c r="P143" i="18" s="1"/>
  <c r="M151" i="18"/>
  <c r="P151" i="18" s="1"/>
  <c r="M170" i="18"/>
  <c r="P170" i="18" s="1"/>
  <c r="M171" i="18"/>
  <c r="P171" i="18" s="1"/>
  <c r="M128" i="18"/>
  <c r="P128" i="18" s="1"/>
  <c r="M62" i="18"/>
  <c r="P62" i="18" s="1"/>
  <c r="M65" i="18"/>
  <c r="P65" i="18" s="1"/>
  <c r="AB65" i="18" s="1"/>
  <c r="M52" i="18"/>
  <c r="P52" i="18" s="1"/>
  <c r="M153" i="18"/>
  <c r="P153" i="18" s="1"/>
  <c r="M78" i="18"/>
  <c r="P78" i="18" s="1"/>
  <c r="M93" i="18"/>
  <c r="P93" i="18" s="1"/>
  <c r="M65" i="17"/>
  <c r="P65" i="17" s="1"/>
  <c r="M93" i="17"/>
  <c r="P93" i="17" s="1"/>
  <c r="M151" i="17"/>
  <c r="P151" i="17" s="1"/>
  <c r="M67" i="17"/>
  <c r="P67" i="17" s="1"/>
  <c r="M156" i="17"/>
  <c r="P156" i="17" s="1"/>
  <c r="M98" i="17"/>
  <c r="P98" i="17" s="1"/>
  <c r="M122" i="17"/>
  <c r="P122" i="17" s="1"/>
  <c r="M95" i="17"/>
  <c r="P95" i="17" s="1"/>
  <c r="M78" i="17"/>
  <c r="P78" i="17" s="1"/>
  <c r="M31" i="17"/>
  <c r="M187" i="17"/>
  <c r="P187" i="17" s="1"/>
  <c r="M185" i="17"/>
  <c r="P185" i="17" s="1"/>
  <c r="M128" i="17"/>
  <c r="P128" i="17" s="1"/>
  <c r="M106" i="17"/>
  <c r="P106" i="17" s="1"/>
  <c r="M48" i="17"/>
  <c r="P48" i="17" s="1"/>
  <c r="M137" i="17"/>
  <c r="P137" i="17" s="1"/>
  <c r="M97" i="17"/>
  <c r="P97" i="17" s="1"/>
  <c r="M51" i="17"/>
  <c r="P51" i="17" s="1"/>
  <c r="M38" i="17"/>
  <c r="P38" i="17" s="1"/>
  <c r="M98" i="18"/>
  <c r="P98" i="18" s="1"/>
  <c r="M31" i="18"/>
  <c r="M80" i="18"/>
  <c r="P80" i="18" s="1"/>
  <c r="M51" i="18"/>
  <c r="P51" i="18" s="1"/>
  <c r="M38" i="18"/>
  <c r="P38" i="18" s="1"/>
  <c r="M121" i="18"/>
  <c r="P121" i="18" s="1"/>
  <c r="M167" i="18"/>
  <c r="P167" i="18" s="1"/>
  <c r="M156" i="18"/>
  <c r="P156" i="18" s="1"/>
  <c r="M37" i="18"/>
  <c r="P37" i="18" s="1"/>
  <c r="M46" i="18"/>
  <c r="P46" i="18" s="1"/>
  <c r="M182" i="18"/>
  <c r="P182" i="18" s="1"/>
  <c r="M96" i="18"/>
  <c r="P96" i="18" s="1"/>
  <c r="M127" i="18"/>
  <c r="P127" i="18" s="1"/>
  <c r="M136" i="18"/>
  <c r="P136" i="18" s="1"/>
  <c r="M47" i="18"/>
  <c r="P47" i="18" s="1"/>
  <c r="M186" i="18"/>
  <c r="P186" i="18" s="1"/>
  <c r="M157" i="18"/>
  <c r="M138" i="18"/>
  <c r="P138" i="18" s="1"/>
  <c r="M68" i="17"/>
  <c r="P68" i="17" s="1"/>
  <c r="M47" i="17"/>
  <c r="P47" i="17" s="1"/>
  <c r="M136" i="17"/>
  <c r="P136" i="17" s="1"/>
  <c r="M112" i="17"/>
  <c r="P112" i="17" s="1"/>
  <c r="M110" i="17"/>
  <c r="M173" i="17"/>
  <c r="P173" i="17" s="1"/>
  <c r="M61" i="17"/>
  <c r="P61" i="17" s="1"/>
  <c r="M158" i="17"/>
  <c r="P158" i="17" s="1"/>
  <c r="M32" i="17"/>
  <c r="P32" i="17" s="1"/>
  <c r="M121" i="17"/>
  <c r="P121" i="17" s="1"/>
  <c r="M186" i="17"/>
  <c r="P186" i="17" s="1"/>
  <c r="M155" i="17"/>
  <c r="P155" i="17" s="1"/>
  <c r="M63" i="17"/>
  <c r="P63" i="17" s="1"/>
  <c r="M126" i="17"/>
  <c r="P126" i="17" s="1"/>
  <c r="M33" i="17"/>
  <c r="P33" i="17" s="1"/>
  <c r="M91" i="17"/>
  <c r="P91" i="17" s="1"/>
  <c r="M157" i="17"/>
  <c r="P157" i="17" s="1"/>
  <c r="M96" i="17"/>
  <c r="P96" i="17" s="1"/>
  <c r="M31" i="14"/>
  <c r="P31" i="14" s="1"/>
  <c r="V611" i="1"/>
  <c r="V23" i="13"/>
  <c r="M96" i="13" s="1"/>
  <c r="P96" i="13" s="1"/>
  <c r="V15" i="8"/>
  <c r="V15" i="11"/>
  <c r="V514" i="1"/>
  <c r="V515" i="1"/>
  <c r="V513" i="1"/>
  <c r="V505" i="1"/>
  <c r="V506" i="1"/>
  <c r="T13" i="7" s="1"/>
  <c r="V13" i="7" s="1"/>
  <c r="V510" i="1"/>
  <c r="T18" i="7" s="1"/>
  <c r="V18" i="7" s="1"/>
  <c r="V507" i="1"/>
  <c r="T14" i="7" s="1"/>
  <c r="V14" i="7" s="1"/>
  <c r="V512" i="1"/>
  <c r="T20" i="7" s="1"/>
  <c r="V20" i="7" s="1"/>
  <c r="V511" i="1"/>
  <c r="T19" i="7" s="1"/>
  <c r="V19" i="7" s="1"/>
  <c r="V731" i="1"/>
  <c r="T18" i="10"/>
  <c r="V18" i="10" s="1"/>
  <c r="V841" i="1"/>
  <c r="V22" i="11"/>
  <c r="V1037" i="1"/>
  <c r="V835" i="1"/>
  <c r="F95" i="3"/>
  <c r="V290" i="1"/>
  <c r="X290" i="1" s="1"/>
  <c r="V295" i="1"/>
  <c r="X295" i="1" s="1"/>
  <c r="V293" i="1"/>
  <c r="X293" i="1" s="1"/>
  <c r="V22" i="1"/>
  <c r="V18" i="1"/>
  <c r="T17" i="2" s="1"/>
  <c r="V17" i="2" s="1"/>
  <c r="V14" i="1"/>
  <c r="T12" i="2" s="1"/>
  <c r="V12" i="2" s="1"/>
  <c r="V15" i="1"/>
  <c r="T13" i="2" s="1"/>
  <c r="V13" i="2" s="1"/>
  <c r="V16" i="1"/>
  <c r="V20" i="1"/>
  <c r="T19" i="2" s="1"/>
  <c r="V19" i="2" s="1"/>
  <c r="V19" i="1"/>
  <c r="T18" i="2" s="1"/>
  <c r="V18" i="2" s="1"/>
  <c r="V21" i="1"/>
  <c r="V296" i="1"/>
  <c r="X296" i="1" s="1"/>
  <c r="V298" i="1"/>
  <c r="V288" i="1"/>
  <c r="X288" i="1" s="1"/>
  <c r="V289" i="1"/>
  <c r="X289" i="1" s="1"/>
  <c r="V294" i="1"/>
  <c r="X294" i="1" s="1"/>
  <c r="V297" i="1"/>
  <c r="V161" i="1"/>
  <c r="T14" i="4" s="1"/>
  <c r="V14" i="4" s="1"/>
  <c r="V166" i="1"/>
  <c r="T20" i="4" s="1"/>
  <c r="V20" i="4" s="1"/>
  <c r="V160" i="1"/>
  <c r="T13" i="4" s="1"/>
  <c r="V13" i="4" s="1"/>
  <c r="V169" i="1"/>
  <c r="V165" i="1"/>
  <c r="T19" i="4" s="1"/>
  <c r="V19" i="4" s="1"/>
  <c r="V168" i="1"/>
  <c r="V164" i="1"/>
  <c r="T18" i="4" s="1"/>
  <c r="V18" i="4" s="1"/>
  <c r="V167" i="1"/>
  <c r="T21" i="4" s="1"/>
  <c r="V21" i="4" s="1"/>
  <c r="V159" i="1"/>
  <c r="F18" i="3"/>
  <c r="T14" i="26" l="1"/>
  <c r="V14" i="26" s="1"/>
  <c r="T13" i="26"/>
  <c r="V13" i="26" s="1"/>
  <c r="T20" i="26"/>
  <c r="V20" i="26" s="1"/>
  <c r="T19" i="26"/>
  <c r="V19" i="26" s="1"/>
  <c r="X566" i="1"/>
  <c r="T21" i="26"/>
  <c r="V21" i="26" s="1"/>
  <c r="M48" i="15"/>
  <c r="P48" i="15" s="1"/>
  <c r="M136" i="15"/>
  <c r="P136" i="15" s="1"/>
  <c r="M37" i="15"/>
  <c r="P37" i="15" s="1"/>
  <c r="M121" i="15"/>
  <c r="P121" i="15" s="1"/>
  <c r="M38" i="15"/>
  <c r="P38" i="15" s="1"/>
  <c r="M108" i="15"/>
  <c r="P108" i="15" s="1"/>
  <c r="M138" i="15"/>
  <c r="P138" i="15" s="1"/>
  <c r="M76" i="15"/>
  <c r="P76" i="15" s="1"/>
  <c r="M83" i="15"/>
  <c r="P83" i="15" s="1"/>
  <c r="M77" i="15"/>
  <c r="P77" i="15" s="1"/>
  <c r="M182" i="15"/>
  <c r="P182" i="15" s="1"/>
  <c r="M82" i="15"/>
  <c r="P82" i="15" s="1"/>
  <c r="M78" i="15"/>
  <c r="P78" i="15" s="1"/>
  <c r="M126" i="15"/>
  <c r="P126" i="15" s="1"/>
  <c r="M140" i="15"/>
  <c r="P140" i="15" s="1"/>
  <c r="M51" i="15"/>
  <c r="P51" i="15" s="1"/>
  <c r="M155" i="15"/>
  <c r="P155" i="15" s="1"/>
  <c r="M31" i="15"/>
  <c r="P31" i="15" s="1"/>
  <c r="M52" i="15"/>
  <c r="P52" i="15" s="1"/>
  <c r="M152" i="15"/>
  <c r="P152" i="15" s="1"/>
  <c r="M173" i="15"/>
  <c r="P173" i="15" s="1"/>
  <c r="M142" i="15"/>
  <c r="P142" i="15" s="1"/>
  <c r="M36" i="15"/>
  <c r="P36" i="15" s="1"/>
  <c r="M95" i="15"/>
  <c r="P95" i="15" s="1"/>
  <c r="M113" i="15"/>
  <c r="P113" i="15" s="1"/>
  <c r="M107" i="15"/>
  <c r="P107" i="15" s="1"/>
  <c r="M32" i="15"/>
  <c r="P32" i="15" s="1"/>
  <c r="M65" i="15"/>
  <c r="P65" i="15" s="1"/>
  <c r="M181" i="15"/>
  <c r="P181" i="15" s="1"/>
  <c r="M50" i="15"/>
  <c r="P50" i="15" s="1"/>
  <c r="M97" i="15"/>
  <c r="P97" i="15" s="1"/>
  <c r="M106" i="15"/>
  <c r="P106" i="15" s="1"/>
  <c r="M158" i="15"/>
  <c r="P158" i="15" s="1"/>
  <c r="M61" i="15"/>
  <c r="P61" i="15" s="1"/>
  <c r="M151" i="15"/>
  <c r="P151" i="15" s="1"/>
  <c r="M98" i="15"/>
  <c r="P98" i="15" s="1"/>
  <c r="M67" i="15"/>
  <c r="P67" i="15" s="1"/>
  <c r="M153" i="15"/>
  <c r="P153" i="15" s="1"/>
  <c r="M66" i="15"/>
  <c r="P66" i="15" s="1"/>
  <c r="M141" i="15"/>
  <c r="P141" i="15" s="1"/>
  <c r="M91" i="15"/>
  <c r="P91" i="15" s="1"/>
  <c r="M172" i="15"/>
  <c r="P172" i="15" s="1"/>
  <c r="M92" i="15"/>
  <c r="P92" i="15" s="1"/>
  <c r="M143" i="15"/>
  <c r="P143" i="15" s="1"/>
  <c r="M53" i="15"/>
  <c r="P53" i="15" s="1"/>
  <c r="M185" i="15"/>
  <c r="P185" i="15" s="1"/>
  <c r="M171" i="15"/>
  <c r="P171" i="15" s="1"/>
  <c r="M156" i="15"/>
  <c r="P156" i="15" s="1"/>
  <c r="M33" i="15"/>
  <c r="P33" i="15" s="1"/>
  <c r="M81" i="15"/>
  <c r="P81" i="15" s="1"/>
  <c r="M68" i="15"/>
  <c r="P68" i="15" s="1"/>
  <c r="M187" i="15"/>
  <c r="P187" i="15" s="1"/>
  <c r="M170" i="15"/>
  <c r="P170" i="15" s="1"/>
  <c r="M93" i="15"/>
  <c r="P93" i="15" s="1"/>
  <c r="M127" i="15"/>
  <c r="P127" i="15" s="1"/>
  <c r="M112" i="15"/>
  <c r="P112" i="15" s="1"/>
  <c r="M183" i="15"/>
  <c r="P183" i="15" s="1"/>
  <c r="M46" i="15"/>
  <c r="P46" i="15" s="1"/>
  <c r="M47" i="15"/>
  <c r="P47" i="15" s="1"/>
  <c r="M168" i="15"/>
  <c r="P168" i="15" s="1"/>
  <c r="M137" i="15"/>
  <c r="P137" i="15" s="1"/>
  <c r="M63" i="15"/>
  <c r="P63" i="15" s="1"/>
  <c r="M35" i="15"/>
  <c r="P35" i="15" s="1"/>
  <c r="M188" i="15"/>
  <c r="P188" i="15" s="1"/>
  <c r="M111" i="15"/>
  <c r="P111" i="15" s="1"/>
  <c r="M80" i="15"/>
  <c r="P80" i="15" s="1"/>
  <c r="M96" i="15"/>
  <c r="P96" i="15" s="1"/>
  <c r="M128" i="15"/>
  <c r="P128" i="15" s="1"/>
  <c r="M125" i="15"/>
  <c r="P125" i="15" s="1"/>
  <c r="M62" i="15"/>
  <c r="P62" i="15" s="1"/>
  <c r="M123" i="15"/>
  <c r="P123" i="15" s="1"/>
  <c r="M167" i="15"/>
  <c r="P167" i="15" s="1"/>
  <c r="M122" i="15"/>
  <c r="P122" i="15" s="1"/>
  <c r="M166" i="15"/>
  <c r="P166" i="15" s="1"/>
  <c r="M186" i="15"/>
  <c r="P186" i="15" s="1"/>
  <c r="M157" i="15"/>
  <c r="P157" i="15" s="1"/>
  <c r="X141" i="1"/>
  <c r="X142" i="1" s="1"/>
  <c r="X557" i="1"/>
  <c r="X560" i="1" s="1"/>
  <c r="V560" i="1"/>
  <c r="V15" i="10"/>
  <c r="X835" i="1"/>
  <c r="X841" i="1"/>
  <c r="V586" i="1"/>
  <c r="X583" i="1"/>
  <c r="X586" i="1" s="1"/>
  <c r="X592" i="1"/>
  <c r="V22" i="9"/>
  <c r="V15" i="9"/>
  <c r="X244" i="1"/>
  <c r="T13" i="41"/>
  <c r="V13" i="41" s="1"/>
  <c r="T13" i="52"/>
  <c r="V13" i="52" s="1"/>
  <c r="T21" i="57"/>
  <c r="X487" i="1"/>
  <c r="V21" i="57" s="1"/>
  <c r="T18" i="52"/>
  <c r="V18" i="52" s="1"/>
  <c r="X537" i="1"/>
  <c r="V535" i="1"/>
  <c r="X532" i="1"/>
  <c r="X235" i="1"/>
  <c r="X238" i="1" s="1"/>
  <c r="V238" i="1"/>
  <c r="T19" i="58"/>
  <c r="X266" i="1"/>
  <c r="V15" i="48"/>
  <c r="T20" i="57"/>
  <c r="X486" i="1"/>
  <c r="V20" i="57" s="1"/>
  <c r="T14" i="52"/>
  <c r="V14" i="52" s="1"/>
  <c r="X534" i="1"/>
  <c r="T18" i="49"/>
  <c r="V18" i="49" s="1"/>
  <c r="T18" i="59"/>
  <c r="V18" i="59" s="1"/>
  <c r="X90" i="1"/>
  <c r="X116" i="1"/>
  <c r="X117" i="1" s="1"/>
  <c r="X268" i="1"/>
  <c r="T21" i="58"/>
  <c r="T12" i="41"/>
  <c r="V12" i="41" s="1"/>
  <c r="T12" i="52"/>
  <c r="V12" i="52" s="1"/>
  <c r="T18" i="57"/>
  <c r="X484" i="1"/>
  <c r="T20" i="52"/>
  <c r="V20" i="52" s="1"/>
  <c r="X539" i="1"/>
  <c r="T19" i="59"/>
  <c r="V19" i="59" s="1"/>
  <c r="T19" i="49"/>
  <c r="V19" i="49" s="1"/>
  <c r="X91" i="1"/>
  <c r="X265" i="1"/>
  <c r="T18" i="58"/>
  <c r="V15" i="54"/>
  <c r="X485" i="1"/>
  <c r="V19" i="57" s="1"/>
  <c r="T19" i="57"/>
  <c r="X538" i="1"/>
  <c r="T19" i="52"/>
  <c r="V19" i="52" s="1"/>
  <c r="V22" i="54"/>
  <c r="T17" i="59"/>
  <c r="V17" i="59" s="1"/>
  <c r="T17" i="49"/>
  <c r="V17" i="49" s="1"/>
  <c r="X89" i="1"/>
  <c r="T20" i="58"/>
  <c r="X267" i="1"/>
  <c r="T19" i="41"/>
  <c r="V19" i="41" s="1"/>
  <c r="V19" i="56"/>
  <c r="T20" i="41"/>
  <c r="V20" i="41" s="1"/>
  <c r="V20" i="56"/>
  <c r="T18" i="41"/>
  <c r="V18" i="41" s="1"/>
  <c r="V18" i="56"/>
  <c r="T21" i="41"/>
  <c r="V21" i="41" s="1"/>
  <c r="T21" i="52"/>
  <c r="V21" i="52" s="1"/>
  <c r="V22" i="48"/>
  <c r="T18" i="46"/>
  <c r="X66" i="1"/>
  <c r="T19" i="46"/>
  <c r="T12" i="46"/>
  <c r="V12" i="46" s="1"/>
  <c r="X61" i="1"/>
  <c r="T17" i="46"/>
  <c r="T13" i="46"/>
  <c r="V13" i="46" s="1"/>
  <c r="X62" i="1"/>
  <c r="X377" i="1"/>
  <c r="V371" i="1"/>
  <c r="X369" i="1"/>
  <c r="X371" i="1" s="1"/>
  <c r="T18" i="37"/>
  <c r="V18" i="37" s="1"/>
  <c r="X346" i="1"/>
  <c r="T12" i="37"/>
  <c r="V12" i="37" s="1"/>
  <c r="X341" i="1"/>
  <c r="V344" i="1"/>
  <c r="T14" i="37"/>
  <c r="V14" i="37" s="1"/>
  <c r="X343" i="1"/>
  <c r="T21" i="37"/>
  <c r="V21" i="37" s="1"/>
  <c r="X349" i="1"/>
  <c r="T19" i="37"/>
  <c r="V19" i="37" s="1"/>
  <c r="X347" i="1"/>
  <c r="T13" i="37"/>
  <c r="V13" i="37" s="1"/>
  <c r="X342" i="1"/>
  <c r="T20" i="37"/>
  <c r="V20" i="37" s="1"/>
  <c r="X348" i="1"/>
  <c r="T18" i="36"/>
  <c r="V18" i="36" s="1"/>
  <c r="X216" i="1"/>
  <c r="V214" i="1"/>
  <c r="T12" i="36"/>
  <c r="V12" i="36" s="1"/>
  <c r="X211" i="1"/>
  <c r="T14" i="36"/>
  <c r="V14" i="36" s="1"/>
  <c r="X213" i="1"/>
  <c r="T13" i="36"/>
  <c r="V13" i="36" s="1"/>
  <c r="X212" i="1"/>
  <c r="T20" i="36"/>
  <c r="V20" i="36" s="1"/>
  <c r="X218" i="1"/>
  <c r="T19" i="36"/>
  <c r="V19" i="36" s="1"/>
  <c r="X217" i="1"/>
  <c r="T21" i="36"/>
  <c r="V21" i="36" s="1"/>
  <c r="X219" i="1"/>
  <c r="X315" i="1"/>
  <c r="T13" i="31"/>
  <c r="V13" i="31" s="1"/>
  <c r="T18" i="30"/>
  <c r="V18" i="30" s="1"/>
  <c r="X42" i="1"/>
  <c r="X316" i="1"/>
  <c r="T14" i="31"/>
  <c r="V14" i="31" s="1"/>
  <c r="T17" i="30"/>
  <c r="V17" i="30" s="1"/>
  <c r="X41" i="1"/>
  <c r="T13" i="30"/>
  <c r="V13" i="30" s="1"/>
  <c r="X38" i="1"/>
  <c r="T12" i="30"/>
  <c r="V12" i="30" s="1"/>
  <c r="X37" i="1"/>
  <c r="T19" i="30"/>
  <c r="V19" i="30" s="1"/>
  <c r="X43" i="1"/>
  <c r="X320" i="1"/>
  <c r="T19" i="31"/>
  <c r="V19" i="31" s="1"/>
  <c r="X322" i="1"/>
  <c r="T21" i="31"/>
  <c r="V21" i="31" s="1"/>
  <c r="X321" i="1"/>
  <c r="T20" i="31"/>
  <c r="V20" i="31" s="1"/>
  <c r="X319" i="1"/>
  <c r="T18" i="31"/>
  <c r="V18" i="31" s="1"/>
  <c r="X297" i="1"/>
  <c r="X454" i="1"/>
  <c r="X460" i="1"/>
  <c r="X291" i="1"/>
  <c r="X459" i="1"/>
  <c r="X461" i="1"/>
  <c r="V456" i="1"/>
  <c r="X453" i="1"/>
  <c r="V317" i="1"/>
  <c r="X314" i="1"/>
  <c r="X458" i="1"/>
  <c r="X455" i="1"/>
  <c r="V189" i="1"/>
  <c r="T12" i="26"/>
  <c r="V12" i="26" s="1"/>
  <c r="V22" i="24"/>
  <c r="V23" i="24" s="1"/>
  <c r="M84" i="24" s="1"/>
  <c r="P84" i="24" s="1"/>
  <c r="P60" i="16"/>
  <c r="V23" i="12"/>
  <c r="M121" i="12" s="1"/>
  <c r="P180" i="16"/>
  <c r="M180" i="16"/>
  <c r="P184" i="16"/>
  <c r="B15" i="19"/>
  <c r="E15" i="19" s="1"/>
  <c r="P109" i="16"/>
  <c r="M109" i="16"/>
  <c r="M79" i="16"/>
  <c r="M75" i="16"/>
  <c r="M124" i="16"/>
  <c r="P79" i="16"/>
  <c r="B5" i="19"/>
  <c r="E5" i="19" s="1"/>
  <c r="M135" i="16"/>
  <c r="B7" i="19"/>
  <c r="E7" i="19" s="1"/>
  <c r="V22" i="10"/>
  <c r="B13" i="19"/>
  <c r="E13" i="19" s="1"/>
  <c r="V22" i="4"/>
  <c r="P45" i="16"/>
  <c r="P120" i="18"/>
  <c r="P30" i="16"/>
  <c r="P49" i="16"/>
  <c r="P165" i="16"/>
  <c r="M184" i="16"/>
  <c r="P64" i="16"/>
  <c r="M150" i="16"/>
  <c r="M30" i="16"/>
  <c r="M49" i="16"/>
  <c r="M165" i="16"/>
  <c r="M90" i="16"/>
  <c r="P90" i="16"/>
  <c r="P135" i="16"/>
  <c r="P124" i="16"/>
  <c r="V14" i="2"/>
  <c r="P75" i="16"/>
  <c r="M64" i="16"/>
  <c r="M154" i="16"/>
  <c r="M169" i="16"/>
  <c r="M34" i="16"/>
  <c r="P94" i="16"/>
  <c r="M139" i="16"/>
  <c r="P154" i="16"/>
  <c r="P151" i="16"/>
  <c r="P150" i="16" s="1"/>
  <c r="P169" i="16"/>
  <c r="P34" i="16"/>
  <c r="M120" i="16"/>
  <c r="M94" i="16"/>
  <c r="P139" i="16"/>
  <c r="M105" i="16"/>
  <c r="M60" i="16"/>
  <c r="M45" i="16"/>
  <c r="P120" i="16"/>
  <c r="P105" i="16"/>
  <c r="V20" i="2"/>
  <c r="P180" i="14"/>
  <c r="P139" i="14"/>
  <c r="P169" i="14"/>
  <c r="M94" i="14"/>
  <c r="M90" i="14"/>
  <c r="M169" i="14"/>
  <c r="M169" i="17"/>
  <c r="P184" i="14"/>
  <c r="P94" i="14"/>
  <c r="P79" i="17"/>
  <c r="M45" i="14"/>
  <c r="P64" i="18"/>
  <c r="P165" i="17"/>
  <c r="P75" i="14"/>
  <c r="P79" i="18"/>
  <c r="M154" i="18"/>
  <c r="P120" i="14"/>
  <c r="P60" i="14"/>
  <c r="P64" i="14"/>
  <c r="M75" i="18"/>
  <c r="M184" i="14"/>
  <c r="M165" i="14"/>
  <c r="M30" i="18"/>
  <c r="P90" i="14"/>
  <c r="P150" i="14"/>
  <c r="P139" i="17"/>
  <c r="M165" i="17"/>
  <c r="M174" i="17" s="1"/>
  <c r="M180" i="14"/>
  <c r="M34" i="17"/>
  <c r="M64" i="18"/>
  <c r="P90" i="18"/>
  <c r="P105" i="17"/>
  <c r="M105" i="18"/>
  <c r="P165" i="14"/>
  <c r="P49" i="14"/>
  <c r="P154" i="14"/>
  <c r="M139" i="14"/>
  <c r="M150" i="14"/>
  <c r="M75" i="17"/>
  <c r="M184" i="18"/>
  <c r="P60" i="18"/>
  <c r="P106" i="18"/>
  <c r="P105" i="18" s="1"/>
  <c r="M135" i="18"/>
  <c r="M135" i="17"/>
  <c r="M109" i="14"/>
  <c r="P31" i="18"/>
  <c r="P30" i="18" s="1"/>
  <c r="M109" i="17"/>
  <c r="P34" i="14"/>
  <c r="P79" i="14"/>
  <c r="P135" i="14"/>
  <c r="M124" i="17"/>
  <c r="M30" i="17"/>
  <c r="M79" i="14"/>
  <c r="M135" i="14"/>
  <c r="M120" i="17"/>
  <c r="M180" i="17"/>
  <c r="P31" i="17"/>
  <c r="P30" i="17" s="1"/>
  <c r="M45" i="18"/>
  <c r="P30" i="14"/>
  <c r="P45" i="17"/>
  <c r="P45" i="14"/>
  <c r="M64" i="14"/>
  <c r="M30" i="14"/>
  <c r="M49" i="14"/>
  <c r="P180" i="17"/>
  <c r="P110" i="17"/>
  <c r="P109" i="17" s="1"/>
  <c r="M79" i="18"/>
  <c r="P60" i="17"/>
  <c r="M184" i="17"/>
  <c r="P124" i="18"/>
  <c r="P105" i="14"/>
  <c r="M154" i="14"/>
  <c r="M120" i="14"/>
  <c r="M105" i="14"/>
  <c r="M49" i="17"/>
  <c r="M90" i="17"/>
  <c r="M105" i="17"/>
  <c r="P124" i="14"/>
  <c r="M34" i="14"/>
  <c r="M60" i="14"/>
  <c r="M75" i="14"/>
  <c r="M124" i="14"/>
  <c r="P109" i="14"/>
  <c r="P114" i="14" s="1"/>
  <c r="M45" i="17"/>
  <c r="M94" i="17"/>
  <c r="M154" i="17"/>
  <c r="M79" i="17"/>
  <c r="M169" i="18"/>
  <c r="M124" i="18"/>
  <c r="M109" i="18"/>
  <c r="M139" i="18"/>
  <c r="M49" i="18"/>
  <c r="M34" i="18"/>
  <c r="M120" i="18"/>
  <c r="P120" i="17"/>
  <c r="P150" i="17"/>
  <c r="M150" i="18"/>
  <c r="P34" i="17"/>
  <c r="M60" i="17"/>
  <c r="P34" i="18"/>
  <c r="M64" i="17"/>
  <c r="M150" i="17"/>
  <c r="P150" i="18"/>
  <c r="M165" i="18"/>
  <c r="M180" i="18"/>
  <c r="M90" i="18"/>
  <c r="P90" i="17"/>
  <c r="P154" i="17"/>
  <c r="P135" i="18"/>
  <c r="P45" i="18"/>
  <c r="P64" i="17"/>
  <c r="P94" i="18"/>
  <c r="P75" i="17"/>
  <c r="P135" i="17"/>
  <c r="P124" i="17"/>
  <c r="P184" i="17"/>
  <c r="P184" i="18"/>
  <c r="M60" i="18"/>
  <c r="P169" i="18"/>
  <c r="M94" i="18"/>
  <c r="P165" i="18"/>
  <c r="P180" i="18"/>
  <c r="P49" i="17"/>
  <c r="P169" i="17"/>
  <c r="P94" i="17"/>
  <c r="M139" i="17"/>
  <c r="P75" i="18"/>
  <c r="P109" i="18"/>
  <c r="P139" i="18"/>
  <c r="P49" i="18"/>
  <c r="M137" i="13"/>
  <c r="P137" i="13" s="1"/>
  <c r="M172" i="13"/>
  <c r="P172" i="13" s="1"/>
  <c r="M83" i="13"/>
  <c r="P83" i="13" s="1"/>
  <c r="M181" i="13"/>
  <c r="P181" i="13" s="1"/>
  <c r="M157" i="13"/>
  <c r="P157" i="13" s="1"/>
  <c r="M153" i="13"/>
  <c r="P153" i="13" s="1"/>
  <c r="M92" i="13"/>
  <c r="P92" i="13" s="1"/>
  <c r="M33" i="13"/>
  <c r="P33" i="13" s="1"/>
  <c r="M38" i="13"/>
  <c r="P38" i="13" s="1"/>
  <c r="M50" i="13"/>
  <c r="P50" i="13" s="1"/>
  <c r="B6" i="19"/>
  <c r="E6" i="19" s="1"/>
  <c r="B22" i="19"/>
  <c r="M158" i="13"/>
  <c r="P158" i="13" s="1"/>
  <c r="M152" i="13"/>
  <c r="P152" i="13" s="1"/>
  <c r="M63" i="13"/>
  <c r="P63" i="13" s="1"/>
  <c r="M61" i="13"/>
  <c r="P61" i="13" s="1"/>
  <c r="T19" i="5"/>
  <c r="V19" i="5" s="1"/>
  <c r="T21" i="5"/>
  <c r="V21" i="5" s="1"/>
  <c r="T13" i="5"/>
  <c r="V13" i="5" s="1"/>
  <c r="T18" i="5"/>
  <c r="V18" i="5" s="1"/>
  <c r="T14" i="5"/>
  <c r="V14" i="5" s="1"/>
  <c r="B23" i="19"/>
  <c r="T12" i="5"/>
  <c r="V12" i="5" s="1"/>
  <c r="T20" i="5"/>
  <c r="V20" i="5" s="1"/>
  <c r="M32" i="13"/>
  <c r="P32" i="13" s="1"/>
  <c r="M67" i="13"/>
  <c r="P67" i="13" s="1"/>
  <c r="M125" i="13"/>
  <c r="P125" i="13" s="1"/>
  <c r="M78" i="13"/>
  <c r="P78" i="13" s="1"/>
  <c r="M36" i="13"/>
  <c r="P36" i="13" s="1"/>
  <c r="M93" i="13"/>
  <c r="P93" i="13" s="1"/>
  <c r="M173" i="13"/>
  <c r="P173" i="13" s="1"/>
  <c r="M122" i="13"/>
  <c r="P122" i="13" s="1"/>
  <c r="M91" i="13"/>
  <c r="P91" i="13" s="1"/>
  <c r="M136" i="13"/>
  <c r="P136" i="13" s="1"/>
  <c r="M110" i="13"/>
  <c r="P110" i="13" s="1"/>
  <c r="M182" i="13"/>
  <c r="P182" i="13" s="1"/>
  <c r="M31" i="13"/>
  <c r="M121" i="13"/>
  <c r="M107" i="13"/>
  <c r="P107" i="13" s="1"/>
  <c r="M166" i="13"/>
  <c r="P166" i="13" s="1"/>
  <c r="M80" i="13"/>
  <c r="P80" i="13" s="1"/>
  <c r="M98" i="13"/>
  <c r="P98" i="13" s="1"/>
  <c r="M155" i="13"/>
  <c r="M126" i="13"/>
  <c r="P126" i="13" s="1"/>
  <c r="M81" i="13"/>
  <c r="P81" i="13" s="1"/>
  <c r="M66" i="13"/>
  <c r="P66" i="13" s="1"/>
  <c r="M170" i="13"/>
  <c r="P170" i="13" s="1"/>
  <c r="M35" i="13"/>
  <c r="M127" i="13"/>
  <c r="P127" i="13" s="1"/>
  <c r="M128" i="13"/>
  <c r="P128" i="13" s="1"/>
  <c r="M62" i="13"/>
  <c r="P62" i="13" s="1"/>
  <c r="M188" i="13"/>
  <c r="P188" i="13" s="1"/>
  <c r="M142" i="13"/>
  <c r="P142" i="13" s="1"/>
  <c r="M77" i="13"/>
  <c r="P77" i="13" s="1"/>
  <c r="M113" i="13"/>
  <c r="P113" i="13" s="1"/>
  <c r="M140" i="13"/>
  <c r="P140" i="13" s="1"/>
  <c r="M47" i="13"/>
  <c r="P47" i="13" s="1"/>
  <c r="M65" i="13"/>
  <c r="P65" i="13" s="1"/>
  <c r="M108" i="13"/>
  <c r="P108" i="13" s="1"/>
  <c r="M52" i="13"/>
  <c r="P52" i="13" s="1"/>
  <c r="M123" i="13"/>
  <c r="P123" i="13" s="1"/>
  <c r="M143" i="13"/>
  <c r="P143" i="13" s="1"/>
  <c r="M76" i="13"/>
  <c r="M151" i="13"/>
  <c r="P151" i="13" s="1"/>
  <c r="M171" i="13"/>
  <c r="P171" i="13" s="1"/>
  <c r="M141" i="13"/>
  <c r="P141" i="13" s="1"/>
  <c r="M186" i="13"/>
  <c r="P186" i="13" s="1"/>
  <c r="M48" i="13"/>
  <c r="P48" i="13" s="1"/>
  <c r="M97" i="13"/>
  <c r="P97" i="13" s="1"/>
  <c r="M53" i="13"/>
  <c r="P53" i="13" s="1"/>
  <c r="M95" i="13"/>
  <c r="P95" i="13" s="1"/>
  <c r="M112" i="13"/>
  <c r="P112" i="13" s="1"/>
  <c r="M183" i="13"/>
  <c r="P183" i="13" s="1"/>
  <c r="M68" i="13"/>
  <c r="P68" i="13" s="1"/>
  <c r="M82" i="13"/>
  <c r="P82" i="13" s="1"/>
  <c r="M168" i="13"/>
  <c r="P168" i="13" s="1"/>
  <c r="M187" i="13"/>
  <c r="P187" i="13" s="1"/>
  <c r="M37" i="13"/>
  <c r="P37" i="13" s="1"/>
  <c r="M167" i="13"/>
  <c r="P167" i="13" s="1"/>
  <c r="M138" i="13"/>
  <c r="P138" i="13" s="1"/>
  <c r="M185" i="13"/>
  <c r="P185" i="13" s="1"/>
  <c r="M156" i="13"/>
  <c r="P156" i="13" s="1"/>
  <c r="M51" i="13"/>
  <c r="P51" i="13" s="1"/>
  <c r="M106" i="13"/>
  <c r="P106" i="13" s="1"/>
  <c r="M46" i="13"/>
  <c r="P46" i="13" s="1"/>
  <c r="M111" i="13"/>
  <c r="P111" i="13" s="1"/>
  <c r="V15" i="6"/>
  <c r="T12" i="7"/>
  <c r="V12" i="7" s="1"/>
  <c r="V15" i="7" s="1"/>
  <c r="V508" i="1"/>
  <c r="T21" i="8"/>
  <c r="V21" i="8" s="1"/>
  <c r="V22" i="8" s="1"/>
  <c r="V23" i="8" s="1"/>
  <c r="T21" i="7"/>
  <c r="V21" i="7" s="1"/>
  <c r="V22" i="7" s="1"/>
  <c r="V23" i="11"/>
  <c r="V22" i="6"/>
  <c r="V430" i="1"/>
  <c r="V162" i="1"/>
  <c r="T12" i="4"/>
  <c r="V12" i="4" s="1"/>
  <c r="V291" i="1"/>
  <c r="P60" i="15" l="1"/>
  <c r="V22" i="26"/>
  <c r="P69" i="17"/>
  <c r="P34" i="15"/>
  <c r="X567" i="1"/>
  <c r="P45" i="15"/>
  <c r="P169" i="15"/>
  <c r="P30" i="15"/>
  <c r="P180" i="15"/>
  <c r="P135" i="15"/>
  <c r="M30" i="15"/>
  <c r="M34" i="15"/>
  <c r="M60" i="15"/>
  <c r="M90" i="15"/>
  <c r="M169" i="15"/>
  <c r="M180" i="15"/>
  <c r="M135" i="15"/>
  <c r="P124" i="15"/>
  <c r="P109" i="15"/>
  <c r="P105" i="15"/>
  <c r="M120" i="15"/>
  <c r="M45" i="15"/>
  <c r="P120" i="15"/>
  <c r="P165" i="15"/>
  <c r="M79" i="15"/>
  <c r="P184" i="15"/>
  <c r="P139" i="15"/>
  <c r="P64" i="15"/>
  <c r="P49" i="15"/>
  <c r="P79" i="15"/>
  <c r="P75" i="15"/>
  <c r="P94" i="15"/>
  <c r="P174" i="14"/>
  <c r="P150" i="15"/>
  <c r="M150" i="15"/>
  <c r="M75" i="15"/>
  <c r="P154" i="15"/>
  <c r="P84" i="14"/>
  <c r="M154" i="15"/>
  <c r="M49" i="15"/>
  <c r="M94" i="15"/>
  <c r="M109" i="15"/>
  <c r="M139" i="15"/>
  <c r="M184" i="15"/>
  <c r="M165" i="15"/>
  <c r="M64" i="15"/>
  <c r="M105" i="15"/>
  <c r="M124" i="15"/>
  <c r="P90" i="15"/>
  <c r="V23" i="10"/>
  <c r="M104" i="10" s="1"/>
  <c r="P104" i="10" s="1"/>
  <c r="M126" i="12"/>
  <c r="P126" i="12" s="1"/>
  <c r="X842" i="1"/>
  <c r="V23" i="9"/>
  <c r="M127" i="9" s="1"/>
  <c r="P127" i="9" s="1"/>
  <c r="X593" i="1"/>
  <c r="V15" i="41"/>
  <c r="V23" i="48"/>
  <c r="M38" i="48" s="1"/>
  <c r="P38" i="48" s="1"/>
  <c r="V20" i="49"/>
  <c r="V21" i="49" s="1"/>
  <c r="V23" i="54"/>
  <c r="M222" i="54" s="1"/>
  <c r="P222" i="54" s="1"/>
  <c r="X245" i="1"/>
  <c r="M35" i="58"/>
  <c r="V18" i="58"/>
  <c r="V15" i="52"/>
  <c r="M36" i="58"/>
  <c r="P36" i="58" s="1"/>
  <c r="V19" i="58"/>
  <c r="X535" i="1"/>
  <c r="V20" i="59"/>
  <c r="V21" i="59" s="1"/>
  <c r="X269" i="1"/>
  <c r="X270" i="1" s="1"/>
  <c r="X541" i="1"/>
  <c r="M37" i="58"/>
  <c r="P37" i="58" s="1"/>
  <c r="V20" i="58"/>
  <c r="M38" i="58"/>
  <c r="P38" i="58" s="1"/>
  <c r="V21" i="58"/>
  <c r="X92" i="1"/>
  <c r="X93" i="1" s="1"/>
  <c r="V18" i="57"/>
  <c r="X488" i="1"/>
  <c r="X489" i="1" s="1"/>
  <c r="M34" i="46"/>
  <c r="P34" i="46" s="1"/>
  <c r="V19" i="46"/>
  <c r="M32" i="46"/>
  <c r="V17" i="46"/>
  <c r="V18" i="46"/>
  <c r="M33" i="46"/>
  <c r="P33" i="46" s="1"/>
  <c r="V22" i="41"/>
  <c r="V22" i="56"/>
  <c r="V23" i="56" s="1"/>
  <c r="V22" i="52"/>
  <c r="X63" i="1"/>
  <c r="V14" i="46"/>
  <c r="X68" i="1"/>
  <c r="X378" i="1"/>
  <c r="M156" i="12"/>
  <c r="P156" i="12" s="1"/>
  <c r="X39" i="1"/>
  <c r="X344" i="1"/>
  <c r="V15" i="37"/>
  <c r="X350" i="1"/>
  <c r="V22" i="37"/>
  <c r="V15" i="36"/>
  <c r="X220" i="1"/>
  <c r="X221" i="1" s="1"/>
  <c r="X214" i="1"/>
  <c r="V22" i="36"/>
  <c r="V15" i="31"/>
  <c r="V14" i="30"/>
  <c r="V20" i="30"/>
  <c r="X317" i="1"/>
  <c r="X44" i="1"/>
  <c r="M92" i="12"/>
  <c r="P92" i="12" s="1"/>
  <c r="M46" i="12"/>
  <c r="P46" i="12" s="1"/>
  <c r="X323" i="1"/>
  <c r="X324" i="1" s="1"/>
  <c r="V22" i="31"/>
  <c r="V23" i="31" s="1"/>
  <c r="M65" i="31" s="1"/>
  <c r="X298" i="1"/>
  <c r="X462" i="1"/>
  <c r="X456" i="1"/>
  <c r="M47" i="12"/>
  <c r="P47" i="12" s="1"/>
  <c r="M171" i="12"/>
  <c r="P171" i="12" s="1"/>
  <c r="M183" i="12"/>
  <c r="P183" i="12" s="1"/>
  <c r="M91" i="12"/>
  <c r="P91" i="12" s="1"/>
  <c r="M80" i="12"/>
  <c r="P80" i="12" s="1"/>
  <c r="M112" i="12"/>
  <c r="P112" i="12" s="1"/>
  <c r="M158" i="12"/>
  <c r="P158" i="12" s="1"/>
  <c r="M188" i="12"/>
  <c r="P188" i="12" s="1"/>
  <c r="M37" i="12"/>
  <c r="P37" i="12" s="1"/>
  <c r="M143" i="12"/>
  <c r="P143" i="12" s="1"/>
  <c r="M170" i="12"/>
  <c r="P170" i="12" s="1"/>
  <c r="M153" i="12"/>
  <c r="P153" i="12" s="1"/>
  <c r="M69" i="24"/>
  <c r="P69" i="24" s="1"/>
  <c r="M50" i="12"/>
  <c r="P50" i="12" s="1"/>
  <c r="M51" i="12"/>
  <c r="P51" i="12" s="1"/>
  <c r="M185" i="12"/>
  <c r="P185" i="12" s="1"/>
  <c r="M81" i="12"/>
  <c r="P81" i="12" s="1"/>
  <c r="M63" i="12"/>
  <c r="P63" i="12" s="1"/>
  <c r="M172" i="12"/>
  <c r="P172" i="12" s="1"/>
  <c r="M77" i="12"/>
  <c r="P77" i="12" s="1"/>
  <c r="M99" i="24"/>
  <c r="P99" i="24" s="1"/>
  <c r="M159" i="24"/>
  <c r="P159" i="24" s="1"/>
  <c r="M95" i="12"/>
  <c r="P95" i="12" s="1"/>
  <c r="M186" i="12"/>
  <c r="P186" i="12" s="1"/>
  <c r="M108" i="12"/>
  <c r="P108" i="12" s="1"/>
  <c r="M82" i="12"/>
  <c r="P82" i="12" s="1"/>
  <c r="M62" i="12"/>
  <c r="P62" i="12" s="1"/>
  <c r="M128" i="12"/>
  <c r="P128" i="12" s="1"/>
  <c r="M167" i="12"/>
  <c r="P167" i="12" s="1"/>
  <c r="M174" i="24"/>
  <c r="P174" i="24" s="1"/>
  <c r="M114" i="24"/>
  <c r="P114" i="24" s="1"/>
  <c r="M98" i="12"/>
  <c r="P98" i="12" s="1"/>
  <c r="M125" i="12"/>
  <c r="P125" i="12" s="1"/>
  <c r="M136" i="12"/>
  <c r="P136" i="12" s="1"/>
  <c r="M67" i="12"/>
  <c r="P67" i="12" s="1"/>
  <c r="M173" i="12"/>
  <c r="P173" i="12" s="1"/>
  <c r="M122" i="12"/>
  <c r="P122" i="12" s="1"/>
  <c r="M31" i="12"/>
  <c r="P31" i="12" s="1"/>
  <c r="M187" i="12"/>
  <c r="P187" i="12" s="1"/>
  <c r="M78" i="12"/>
  <c r="P78" i="12" s="1"/>
  <c r="M107" i="12"/>
  <c r="P107" i="12" s="1"/>
  <c r="M111" i="12"/>
  <c r="P111" i="12" s="1"/>
  <c r="M53" i="12"/>
  <c r="P53" i="12" s="1"/>
  <c r="M93" i="12"/>
  <c r="P93" i="12" s="1"/>
  <c r="M166" i="12"/>
  <c r="P166" i="12" s="1"/>
  <c r="M54" i="24"/>
  <c r="P54" i="24" s="1"/>
  <c r="M144" i="24"/>
  <c r="P144" i="24" s="1"/>
  <c r="M68" i="12"/>
  <c r="P68" i="12" s="1"/>
  <c r="M33" i="12"/>
  <c r="P33" i="12" s="1"/>
  <c r="M61" i="12"/>
  <c r="P61" i="12" s="1"/>
  <c r="M142" i="12"/>
  <c r="P142" i="12" s="1"/>
  <c r="M110" i="12"/>
  <c r="P110" i="12" s="1"/>
  <c r="M32" i="12"/>
  <c r="P32" i="12" s="1"/>
  <c r="M96" i="12"/>
  <c r="P96" i="12" s="1"/>
  <c r="M83" i="12"/>
  <c r="P83" i="12" s="1"/>
  <c r="M168" i="12"/>
  <c r="P168" i="12" s="1"/>
  <c r="M106" i="12"/>
  <c r="M105" i="12" s="1"/>
  <c r="M52" i="12"/>
  <c r="P52" i="12" s="1"/>
  <c r="M155" i="12"/>
  <c r="P155" i="12" s="1"/>
  <c r="M123" i="12"/>
  <c r="P123" i="12" s="1"/>
  <c r="M151" i="12"/>
  <c r="P151" i="12" s="1"/>
  <c r="M129" i="24"/>
  <c r="P129" i="24" s="1"/>
  <c r="M37" i="24"/>
  <c r="P37" i="24" s="1"/>
  <c r="P69" i="16"/>
  <c r="M62" i="24"/>
  <c r="M167" i="24"/>
  <c r="M108" i="24"/>
  <c r="P108" i="24" s="1"/>
  <c r="M47" i="24"/>
  <c r="M171" i="24"/>
  <c r="M172" i="24"/>
  <c r="P172" i="24" s="1"/>
  <c r="M123" i="24"/>
  <c r="P123" i="24" s="1"/>
  <c r="M93" i="24"/>
  <c r="P93" i="24" s="1"/>
  <c r="M139" i="24"/>
  <c r="P139" i="24" s="1"/>
  <c r="M49" i="24"/>
  <c r="P49" i="24" s="1"/>
  <c r="M143" i="24"/>
  <c r="P143" i="24" s="1"/>
  <c r="M127" i="24"/>
  <c r="P127" i="24" s="1"/>
  <c r="M64" i="24"/>
  <c r="P64" i="24" s="1"/>
  <c r="M78" i="24"/>
  <c r="P78" i="24" s="1"/>
  <c r="M34" i="24"/>
  <c r="M126" i="24"/>
  <c r="M36" i="24"/>
  <c r="P36" i="24" s="1"/>
  <c r="M169" i="24"/>
  <c r="P169" i="24" s="1"/>
  <c r="M31" i="24"/>
  <c r="P31" i="24" s="1"/>
  <c r="M113" i="24"/>
  <c r="P113" i="24" s="1"/>
  <c r="M82" i="24"/>
  <c r="P82" i="24" s="1"/>
  <c r="M52" i="24"/>
  <c r="P52" i="24" s="1"/>
  <c r="M137" i="24"/>
  <c r="M51" i="24"/>
  <c r="M66" i="24"/>
  <c r="M107" i="24"/>
  <c r="M142" i="24"/>
  <c r="P142" i="24" s="1"/>
  <c r="M138" i="24"/>
  <c r="P138" i="24" s="1"/>
  <c r="M153" i="24"/>
  <c r="P153" i="24" s="1"/>
  <c r="M35" i="24"/>
  <c r="P35" i="24" s="1"/>
  <c r="M154" i="24"/>
  <c r="P154" i="24" s="1"/>
  <c r="M122" i="24"/>
  <c r="M32" i="24"/>
  <c r="P32" i="24" s="1"/>
  <c r="M48" i="24"/>
  <c r="P48" i="24" s="1"/>
  <c r="M141" i="24"/>
  <c r="M96" i="24"/>
  <c r="M97" i="24"/>
  <c r="P97" i="24" s="1"/>
  <c r="M152" i="24"/>
  <c r="M67" i="24"/>
  <c r="P67" i="24" s="1"/>
  <c r="M30" i="24"/>
  <c r="M77" i="24"/>
  <c r="M98" i="24"/>
  <c r="P98" i="24" s="1"/>
  <c r="M79" i="24"/>
  <c r="P79" i="24" s="1"/>
  <c r="M168" i="24"/>
  <c r="P168" i="24" s="1"/>
  <c r="M83" i="24"/>
  <c r="P83" i="24" s="1"/>
  <c r="M53" i="24"/>
  <c r="P53" i="24" s="1"/>
  <c r="M112" i="24"/>
  <c r="P112" i="24" s="1"/>
  <c r="M156" i="24"/>
  <c r="M94" i="24"/>
  <c r="P94" i="24" s="1"/>
  <c r="M92" i="24"/>
  <c r="M128" i="24"/>
  <c r="P128" i="24" s="1"/>
  <c r="M158" i="24"/>
  <c r="P158" i="24" s="1"/>
  <c r="M173" i="24"/>
  <c r="P173" i="24" s="1"/>
  <c r="M111" i="24"/>
  <c r="M157" i="24"/>
  <c r="P157" i="24" s="1"/>
  <c r="M68" i="24"/>
  <c r="P68" i="24" s="1"/>
  <c r="M124" i="24"/>
  <c r="P124" i="24" s="1"/>
  <c r="M81" i="24"/>
  <c r="M109" i="24"/>
  <c r="P109" i="24" s="1"/>
  <c r="M63" i="24"/>
  <c r="P63" i="24" s="1"/>
  <c r="V15" i="26"/>
  <c r="M127" i="12"/>
  <c r="P127" i="12" s="1"/>
  <c r="M113" i="12"/>
  <c r="P113" i="12" s="1"/>
  <c r="M138" i="12"/>
  <c r="P138" i="12" s="1"/>
  <c r="M182" i="12"/>
  <c r="P182" i="12" s="1"/>
  <c r="M66" i="12"/>
  <c r="P66" i="12" s="1"/>
  <c r="M97" i="12"/>
  <c r="P97" i="12" s="1"/>
  <c r="M35" i="12"/>
  <c r="P35" i="12" s="1"/>
  <c r="M48" i="12"/>
  <c r="P48" i="12" s="1"/>
  <c r="M181" i="12"/>
  <c r="P181" i="12" s="1"/>
  <c r="M36" i="12"/>
  <c r="P36" i="12" s="1"/>
  <c r="M157" i="12"/>
  <c r="P157" i="12" s="1"/>
  <c r="M140" i="12"/>
  <c r="P140" i="12" s="1"/>
  <c r="M137" i="12"/>
  <c r="P137" i="12" s="1"/>
  <c r="M76" i="12"/>
  <c r="P76" i="12" s="1"/>
  <c r="M141" i="12"/>
  <c r="P141" i="12" s="1"/>
  <c r="M38" i="12"/>
  <c r="P38" i="12" s="1"/>
  <c r="M65" i="12"/>
  <c r="P65" i="12" s="1"/>
  <c r="M152" i="12"/>
  <c r="P152" i="12" s="1"/>
  <c r="V15" i="4"/>
  <c r="V23" i="4" s="1"/>
  <c r="M61" i="4" s="1"/>
  <c r="P61" i="4" s="1"/>
  <c r="P189" i="16"/>
  <c r="P114" i="16"/>
  <c r="M84" i="16"/>
  <c r="M159" i="16"/>
  <c r="M129" i="16"/>
  <c r="P39" i="16"/>
  <c r="M144" i="16"/>
  <c r="M189" i="16"/>
  <c r="M114" i="16"/>
  <c r="P84" i="16"/>
  <c r="P54" i="16"/>
  <c r="M174" i="16"/>
  <c r="M54" i="16"/>
  <c r="M129" i="17"/>
  <c r="M39" i="14"/>
  <c r="P129" i="18"/>
  <c r="P144" i="16"/>
  <c r="P174" i="16"/>
  <c r="P129" i="16"/>
  <c r="M99" i="16"/>
  <c r="M39" i="16"/>
  <c r="M189" i="14"/>
  <c r="P99" i="16"/>
  <c r="M69" i="16"/>
  <c r="P159" i="16"/>
  <c r="M159" i="18"/>
  <c r="P114" i="17"/>
  <c r="M84" i="17"/>
  <c r="P189" i="14"/>
  <c r="P39" i="15"/>
  <c r="M174" i="14"/>
  <c r="M84" i="18"/>
  <c r="M114" i="17"/>
  <c r="P69" i="14"/>
  <c r="P69" i="18"/>
  <c r="M99" i="14"/>
  <c r="P144" i="14"/>
  <c r="M54" i="14"/>
  <c r="P174" i="17"/>
  <c r="P159" i="14"/>
  <c r="M144" i="18"/>
  <c r="M39" i="17"/>
  <c r="P39" i="14"/>
  <c r="P84" i="17"/>
  <c r="P99" i="18"/>
  <c r="M54" i="18"/>
  <c r="P54" i="14"/>
  <c r="M189" i="17"/>
  <c r="P114" i="18"/>
  <c r="P99" i="17"/>
  <c r="P144" i="17"/>
  <c r="M114" i="18"/>
  <c r="P99" i="14"/>
  <c r="P84" i="18"/>
  <c r="P159" i="18"/>
  <c r="P54" i="17"/>
  <c r="M189" i="18"/>
  <c r="M39" i="18"/>
  <c r="M129" i="14"/>
  <c r="P129" i="14"/>
  <c r="M114" i="14"/>
  <c r="M144" i="14"/>
  <c r="M69" i="18"/>
  <c r="P90" i="13"/>
  <c r="P39" i="18"/>
  <c r="M84" i="14"/>
  <c r="M69" i="17"/>
  <c r="M69" i="14"/>
  <c r="M99" i="17"/>
  <c r="M159" i="14"/>
  <c r="M99" i="18"/>
  <c r="M129" i="18"/>
  <c r="M54" i="17"/>
  <c r="E22" i="19"/>
  <c r="M144" i="17"/>
  <c r="P189" i="17"/>
  <c r="P54" i="18"/>
  <c r="P174" i="18"/>
  <c r="P144" i="18"/>
  <c r="P129" i="17"/>
  <c r="P159" i="17"/>
  <c r="M174" i="18"/>
  <c r="P39" i="17"/>
  <c r="M159" i="17"/>
  <c r="P189" i="18"/>
  <c r="P150" i="13"/>
  <c r="M90" i="13"/>
  <c r="P60" i="13"/>
  <c r="M30" i="13"/>
  <c r="V15" i="5"/>
  <c r="V22" i="5"/>
  <c r="P31" i="13"/>
  <c r="P30" i="13" s="1"/>
  <c r="B8" i="19"/>
  <c r="E8" i="19" s="1"/>
  <c r="M60" i="13"/>
  <c r="P105" i="13"/>
  <c r="P79" i="13"/>
  <c r="M120" i="13"/>
  <c r="P64" i="13"/>
  <c r="P121" i="13"/>
  <c r="P120" i="13" s="1"/>
  <c r="P124" i="13"/>
  <c r="M94" i="13"/>
  <c r="P109" i="13"/>
  <c r="P45" i="13"/>
  <c r="P139" i="13"/>
  <c r="M34" i="13"/>
  <c r="P165" i="13"/>
  <c r="P94" i="13"/>
  <c r="P169" i="13"/>
  <c r="M139" i="13"/>
  <c r="P180" i="13"/>
  <c r="M64" i="13"/>
  <c r="M49" i="13"/>
  <c r="M180" i="13"/>
  <c r="P49" i="13"/>
  <c r="M75" i="13"/>
  <c r="M154" i="13"/>
  <c r="M135" i="13"/>
  <c r="M124" i="13"/>
  <c r="M165" i="13"/>
  <c r="P76" i="13"/>
  <c r="P75" i="13" s="1"/>
  <c r="P35" i="13"/>
  <c r="P34" i="13" s="1"/>
  <c r="P155" i="13"/>
  <c r="P154" i="13" s="1"/>
  <c r="M184" i="13"/>
  <c r="M109" i="13"/>
  <c r="M45" i="13"/>
  <c r="M150" i="13"/>
  <c r="P135" i="13"/>
  <c r="P184" i="13"/>
  <c r="M79" i="13"/>
  <c r="M105" i="13"/>
  <c r="M169" i="13"/>
  <c r="M121" i="10"/>
  <c r="P121" i="10" s="1"/>
  <c r="V23" i="7"/>
  <c r="M67" i="7" s="1"/>
  <c r="P67" i="7" s="1"/>
  <c r="M151" i="10"/>
  <c r="P151" i="10" s="1"/>
  <c r="M89" i="10"/>
  <c r="P89" i="10" s="1"/>
  <c r="M138" i="10"/>
  <c r="P138" i="10" s="1"/>
  <c r="P121" i="12"/>
  <c r="M32" i="8"/>
  <c r="P32" i="8" s="1"/>
  <c r="M172" i="8"/>
  <c r="P172" i="8" s="1"/>
  <c r="M140" i="8"/>
  <c r="M183" i="11"/>
  <c r="P183" i="11" s="1"/>
  <c r="M138" i="11"/>
  <c r="P138" i="11" s="1"/>
  <c r="M48" i="11"/>
  <c r="P48" i="11" s="1"/>
  <c r="M91" i="11"/>
  <c r="M166" i="11"/>
  <c r="M76" i="11"/>
  <c r="M81" i="11"/>
  <c r="P81" i="11" s="1"/>
  <c r="M186" i="11"/>
  <c r="P186" i="11" s="1"/>
  <c r="M51" i="11"/>
  <c r="P51" i="11" s="1"/>
  <c r="M47" i="11"/>
  <c r="P47" i="11" s="1"/>
  <c r="M77" i="11"/>
  <c r="P77" i="11" s="1"/>
  <c r="M155" i="11"/>
  <c r="M110" i="11"/>
  <c r="M188" i="11"/>
  <c r="P188" i="11" s="1"/>
  <c r="M98" i="11"/>
  <c r="P98" i="11" s="1"/>
  <c r="M157" i="11"/>
  <c r="P157" i="11" s="1"/>
  <c r="M112" i="11"/>
  <c r="P112" i="11" s="1"/>
  <c r="M187" i="11"/>
  <c r="P187" i="11" s="1"/>
  <c r="M33" i="11"/>
  <c r="P33" i="11" s="1"/>
  <c r="M121" i="11"/>
  <c r="M66" i="11"/>
  <c r="P66" i="11" s="1"/>
  <c r="M122" i="11"/>
  <c r="P122" i="11" s="1"/>
  <c r="M80" i="11"/>
  <c r="M68" i="11"/>
  <c r="P68" i="11" s="1"/>
  <c r="M37" i="11"/>
  <c r="P37" i="11" s="1"/>
  <c r="M123" i="11"/>
  <c r="P123" i="11" s="1"/>
  <c r="M78" i="11"/>
  <c r="P78" i="11" s="1"/>
  <c r="M93" i="11"/>
  <c r="P93" i="11" s="1"/>
  <c r="M31" i="11"/>
  <c r="M106" i="11"/>
  <c r="M61" i="11"/>
  <c r="M156" i="11"/>
  <c r="P156" i="11" s="1"/>
  <c r="M126" i="11"/>
  <c r="P126" i="11" s="1"/>
  <c r="M111" i="11"/>
  <c r="P111" i="11" s="1"/>
  <c r="M182" i="11"/>
  <c r="P182" i="11" s="1"/>
  <c r="M92" i="11"/>
  <c r="P92" i="11" s="1"/>
  <c r="M185" i="11"/>
  <c r="M140" i="11"/>
  <c r="M50" i="11"/>
  <c r="M173" i="11"/>
  <c r="P173" i="11" s="1"/>
  <c r="M128" i="11"/>
  <c r="P128" i="11" s="1"/>
  <c r="M38" i="11"/>
  <c r="P38" i="11" s="1"/>
  <c r="M97" i="11"/>
  <c r="P97" i="11" s="1"/>
  <c r="M52" i="11"/>
  <c r="P52" i="11" s="1"/>
  <c r="M67" i="11"/>
  <c r="P67" i="11" s="1"/>
  <c r="M63" i="11"/>
  <c r="P63" i="11" s="1"/>
  <c r="M32" i="11"/>
  <c r="P32" i="11" s="1"/>
  <c r="M113" i="11"/>
  <c r="P113" i="11" s="1"/>
  <c r="M142" i="11"/>
  <c r="P142" i="11" s="1"/>
  <c r="M153" i="11"/>
  <c r="M108" i="11"/>
  <c r="P108" i="11" s="1"/>
  <c r="M181" i="11"/>
  <c r="M136" i="11"/>
  <c r="P136" i="11" s="1"/>
  <c r="M141" i="11"/>
  <c r="P141" i="11" s="1"/>
  <c r="M36" i="11"/>
  <c r="P36" i="11" s="1"/>
  <c r="M171" i="11"/>
  <c r="P171" i="11" s="1"/>
  <c r="M107" i="11"/>
  <c r="P107" i="11" s="1"/>
  <c r="M62" i="11"/>
  <c r="P62" i="11" s="1"/>
  <c r="P137" i="11"/>
  <c r="M65" i="11"/>
  <c r="M170" i="11"/>
  <c r="M35" i="11"/>
  <c r="M53" i="11"/>
  <c r="P53" i="11" s="1"/>
  <c r="M83" i="11"/>
  <c r="P83" i="11" s="1"/>
  <c r="M172" i="11"/>
  <c r="P172" i="11" s="1"/>
  <c r="M82" i="11"/>
  <c r="P82" i="11" s="1"/>
  <c r="M168" i="11"/>
  <c r="P168" i="11" s="1"/>
  <c r="M46" i="11"/>
  <c r="M96" i="11"/>
  <c r="P96" i="11" s="1"/>
  <c r="M167" i="11"/>
  <c r="P167" i="11" s="1"/>
  <c r="M125" i="11"/>
  <c r="M95" i="11"/>
  <c r="M143" i="11"/>
  <c r="P143" i="11" s="1"/>
  <c r="M127" i="11"/>
  <c r="P127" i="11" s="1"/>
  <c r="M167" i="8"/>
  <c r="P167" i="8" s="1"/>
  <c r="M122" i="8"/>
  <c r="P122" i="8" s="1"/>
  <c r="M125" i="8"/>
  <c r="M155" i="8"/>
  <c r="M35" i="8"/>
  <c r="M97" i="8"/>
  <c r="P97" i="8" s="1"/>
  <c r="M52" i="8"/>
  <c r="P52" i="8" s="1"/>
  <c r="M67" i="8"/>
  <c r="P67" i="8" s="1"/>
  <c r="M156" i="8"/>
  <c r="P156" i="8" s="1"/>
  <c r="M186" i="8"/>
  <c r="P186" i="8" s="1"/>
  <c r="M111" i="8"/>
  <c r="P111" i="8" s="1"/>
  <c r="M181" i="8"/>
  <c r="M121" i="8"/>
  <c r="M188" i="8"/>
  <c r="P188" i="8" s="1"/>
  <c r="M158" i="8"/>
  <c r="P158" i="8" s="1"/>
  <c r="M183" i="8"/>
  <c r="P183" i="8" s="1"/>
  <c r="M78" i="8"/>
  <c r="P78" i="8" s="1"/>
  <c r="M152" i="8"/>
  <c r="P152" i="8" s="1"/>
  <c r="M142" i="8"/>
  <c r="P142" i="8" s="1"/>
  <c r="M66" i="8"/>
  <c r="P66" i="8" s="1"/>
  <c r="M76" i="8"/>
  <c r="M63" i="8"/>
  <c r="P63" i="8" s="1"/>
  <c r="M107" i="8"/>
  <c r="P107" i="8" s="1"/>
  <c r="M62" i="8"/>
  <c r="P62" i="8" s="1"/>
  <c r="M137" i="8"/>
  <c r="P137" i="8" s="1"/>
  <c r="M65" i="8"/>
  <c r="M170" i="8"/>
  <c r="M37" i="8"/>
  <c r="P37" i="8" s="1"/>
  <c r="M187" i="8"/>
  <c r="P187" i="8" s="1"/>
  <c r="M127" i="8"/>
  <c r="P127" i="8" s="1"/>
  <c r="M96" i="8"/>
  <c r="P96" i="8" s="1"/>
  <c r="M126" i="8"/>
  <c r="P126" i="8" s="1"/>
  <c r="M151" i="8"/>
  <c r="M166" i="8"/>
  <c r="M136" i="8"/>
  <c r="M173" i="8"/>
  <c r="P173" i="8" s="1"/>
  <c r="M128" i="8"/>
  <c r="P128" i="8" s="1"/>
  <c r="M98" i="8"/>
  <c r="P98" i="8" s="1"/>
  <c r="M123" i="8"/>
  <c r="P123" i="8" s="1"/>
  <c r="M168" i="8"/>
  <c r="P168" i="8" s="1"/>
  <c r="M93" i="8"/>
  <c r="P93" i="8" s="1"/>
  <c r="M77" i="8"/>
  <c r="P77" i="8" s="1"/>
  <c r="M110" i="8"/>
  <c r="M36" i="8"/>
  <c r="P36" i="8" s="1"/>
  <c r="M106" i="8"/>
  <c r="M68" i="8"/>
  <c r="P68" i="8" s="1"/>
  <c r="M108" i="8"/>
  <c r="P108" i="8" s="1"/>
  <c r="M182" i="8"/>
  <c r="P182" i="8" s="1"/>
  <c r="M92" i="8"/>
  <c r="P92" i="8" s="1"/>
  <c r="M185" i="8"/>
  <c r="M80" i="8"/>
  <c r="M50" i="8"/>
  <c r="M157" i="8"/>
  <c r="M112" i="8"/>
  <c r="P112" i="8" s="1"/>
  <c r="M82" i="8"/>
  <c r="P82" i="8" s="1"/>
  <c r="M81" i="8"/>
  <c r="P81" i="8" s="1"/>
  <c r="M171" i="8"/>
  <c r="P171" i="8" s="1"/>
  <c r="M51" i="8"/>
  <c r="P51" i="8" s="1"/>
  <c r="M31" i="8"/>
  <c r="M46" i="8"/>
  <c r="M61" i="8"/>
  <c r="M53" i="8"/>
  <c r="P53" i="8" s="1"/>
  <c r="M143" i="8"/>
  <c r="P143" i="8" s="1"/>
  <c r="M83" i="8"/>
  <c r="P83" i="8" s="1"/>
  <c r="M138" i="8"/>
  <c r="P138" i="8" s="1"/>
  <c r="M48" i="8"/>
  <c r="P48" i="8" s="1"/>
  <c r="M153" i="8"/>
  <c r="P153" i="8" s="1"/>
  <c r="M47" i="8"/>
  <c r="P47" i="8" s="1"/>
  <c r="M95" i="8"/>
  <c r="M141" i="8"/>
  <c r="P141" i="8" s="1"/>
  <c r="M91" i="8"/>
  <c r="M113" i="8"/>
  <c r="P113" i="8" s="1"/>
  <c r="M38" i="8"/>
  <c r="P38" i="8" s="1"/>
  <c r="M33" i="8"/>
  <c r="P33" i="8" s="1"/>
  <c r="V23" i="6"/>
  <c r="M182" i="6" s="1"/>
  <c r="P182" i="6" s="1"/>
  <c r="V21" i="2"/>
  <c r="M29" i="2" s="1"/>
  <c r="P120" i="2" s="1"/>
  <c r="P69" i="15" l="1"/>
  <c r="V23" i="26"/>
  <c r="P54" i="15"/>
  <c r="M113" i="9"/>
  <c r="P113" i="9" s="1"/>
  <c r="M125" i="9"/>
  <c r="M126" i="9"/>
  <c r="P126" i="9" s="1"/>
  <c r="M77" i="9"/>
  <c r="P77" i="9" s="1"/>
  <c r="M66" i="9"/>
  <c r="P66" i="9" s="1"/>
  <c r="P189" i="15"/>
  <c r="M196" i="10"/>
  <c r="P196" i="10" s="1"/>
  <c r="M99" i="10"/>
  <c r="P99" i="10" s="1"/>
  <c r="M137" i="10"/>
  <c r="P137" i="10" s="1"/>
  <c r="M169" i="10"/>
  <c r="P169" i="10" s="1"/>
  <c r="M226" i="10"/>
  <c r="P226" i="10" s="1"/>
  <c r="M132" i="10"/>
  <c r="P132" i="10" s="1"/>
  <c r="M167" i="10"/>
  <c r="P167" i="10" s="1"/>
  <c r="M74" i="10"/>
  <c r="P74" i="10" s="1"/>
  <c r="M71" i="10"/>
  <c r="P71" i="10" s="1"/>
  <c r="M224" i="10"/>
  <c r="P224" i="10" s="1"/>
  <c r="M181" i="10"/>
  <c r="P181" i="10" s="1"/>
  <c r="M238" i="10"/>
  <c r="P238" i="10" s="1"/>
  <c r="M154" i="10"/>
  <c r="P154" i="10" s="1"/>
  <c r="M51" i="10"/>
  <c r="P51" i="10" s="1"/>
  <c r="M244" i="10"/>
  <c r="P244" i="10" s="1"/>
  <c r="M147" i="10"/>
  <c r="P147" i="10" s="1"/>
  <c r="M56" i="10"/>
  <c r="P56" i="10" s="1"/>
  <c r="M57" i="10"/>
  <c r="P57" i="10" s="1"/>
  <c r="M163" i="10"/>
  <c r="P163" i="10" s="1"/>
  <c r="M84" i="15"/>
  <c r="P174" i="15"/>
  <c r="M39" i="15"/>
  <c r="M99" i="15"/>
  <c r="M39" i="13"/>
  <c r="M174" i="15"/>
  <c r="P129" i="15"/>
  <c r="P144" i="15"/>
  <c r="M208" i="10"/>
  <c r="P208" i="10" s="1"/>
  <c r="M237" i="10"/>
  <c r="M243" i="10"/>
  <c r="P243" i="10" s="1"/>
  <c r="M199" i="10"/>
  <c r="P199" i="10" s="1"/>
  <c r="M197" i="10"/>
  <c r="P197" i="10" s="1"/>
  <c r="M194" i="10"/>
  <c r="P194" i="10" s="1"/>
  <c r="M193" i="10"/>
  <c r="P193" i="10" s="1"/>
  <c r="M177" i="10"/>
  <c r="M183" i="10"/>
  <c r="P183" i="10" s="1"/>
  <c r="M136" i="10"/>
  <c r="P136" i="10" s="1"/>
  <c r="M149" i="10"/>
  <c r="P149" i="10" s="1"/>
  <c r="M117" i="10"/>
  <c r="P117" i="10" s="1"/>
  <c r="M241" i="10"/>
  <c r="P241" i="10" s="1"/>
  <c r="M164" i="10"/>
  <c r="P164" i="10" s="1"/>
  <c r="M153" i="10"/>
  <c r="P153" i="10" s="1"/>
  <c r="M212" i="10"/>
  <c r="P212" i="10" s="1"/>
  <c r="M52" i="10"/>
  <c r="P52" i="10" s="1"/>
  <c r="M134" i="10"/>
  <c r="P134" i="10" s="1"/>
  <c r="M184" i="10"/>
  <c r="P184" i="10" s="1"/>
  <c r="M211" i="10"/>
  <c r="P211" i="10" s="1"/>
  <c r="M81" i="9"/>
  <c r="P81" i="9" s="1"/>
  <c r="M38" i="9"/>
  <c r="P38" i="9" s="1"/>
  <c r="M91" i="9"/>
  <c r="P91" i="9" s="1"/>
  <c r="M48" i="9"/>
  <c r="P48" i="9" s="1"/>
  <c r="M110" i="9"/>
  <c r="P110" i="9" s="1"/>
  <c r="M69" i="10"/>
  <c r="P69" i="10" s="1"/>
  <c r="M102" i="10"/>
  <c r="P102" i="10" s="1"/>
  <c r="M105" i="10"/>
  <c r="P105" i="10" s="1"/>
  <c r="P159" i="15"/>
  <c r="M227" i="10"/>
  <c r="P227" i="10" s="1"/>
  <c r="M98" i="9"/>
  <c r="P98" i="9" s="1"/>
  <c r="M73" i="10"/>
  <c r="P73" i="10" s="1"/>
  <c r="M72" i="10"/>
  <c r="P72" i="10" s="1"/>
  <c r="M103" i="10"/>
  <c r="P103" i="10" s="1"/>
  <c r="M54" i="15"/>
  <c r="M239" i="10"/>
  <c r="P239" i="10" s="1"/>
  <c r="M178" i="10"/>
  <c r="P178" i="10" s="1"/>
  <c r="M192" i="10"/>
  <c r="P192" i="10" s="1"/>
  <c r="M228" i="10"/>
  <c r="P228" i="10" s="1"/>
  <c r="M139" i="10"/>
  <c r="P139" i="10" s="1"/>
  <c r="M122" i="10"/>
  <c r="P122" i="10" s="1"/>
  <c r="M179" i="10"/>
  <c r="P179" i="10" s="1"/>
  <c r="M148" i="10"/>
  <c r="P148" i="10" s="1"/>
  <c r="M83" i="10"/>
  <c r="P83" i="10" s="1"/>
  <c r="M123" i="10"/>
  <c r="P123" i="10" s="1"/>
  <c r="M229" i="10"/>
  <c r="P229" i="10" s="1"/>
  <c r="M222" i="10"/>
  <c r="P222" i="10" s="1"/>
  <c r="M214" i="10"/>
  <c r="P214" i="10" s="1"/>
  <c r="M209" i="10"/>
  <c r="P209" i="10" s="1"/>
  <c r="M213" i="10"/>
  <c r="P213" i="10" s="1"/>
  <c r="M87" i="10"/>
  <c r="P87" i="10" s="1"/>
  <c r="M58" i="10"/>
  <c r="P58" i="10" s="1"/>
  <c r="M67" i="9"/>
  <c r="P67" i="9" s="1"/>
  <c r="M36" i="9"/>
  <c r="P36" i="9" s="1"/>
  <c r="M106" i="9"/>
  <c r="P106" i="9" s="1"/>
  <c r="M128" i="9"/>
  <c r="P128" i="9" s="1"/>
  <c r="M162" i="10"/>
  <c r="P162" i="10" s="1"/>
  <c r="M55" i="10"/>
  <c r="P55" i="10" s="1"/>
  <c r="M119" i="10"/>
  <c r="P119" i="10" s="1"/>
  <c r="M53" i="10"/>
  <c r="P53" i="10" s="1"/>
  <c r="M207" i="10"/>
  <c r="P207" i="10" s="1"/>
  <c r="P206" i="10" s="1"/>
  <c r="M198" i="10"/>
  <c r="P198" i="10" s="1"/>
  <c r="M90" i="10"/>
  <c r="P90" i="10" s="1"/>
  <c r="M152" i="10"/>
  <c r="P152" i="10" s="1"/>
  <c r="M242" i="10"/>
  <c r="P242" i="10" s="1"/>
  <c r="M118" i="10"/>
  <c r="P118" i="10" s="1"/>
  <c r="M182" i="10"/>
  <c r="P182" i="10" s="1"/>
  <c r="M84" i="10"/>
  <c r="P84" i="10" s="1"/>
  <c r="M124" i="10"/>
  <c r="P124" i="10" s="1"/>
  <c r="M88" i="10"/>
  <c r="P88" i="10" s="1"/>
  <c r="M223" i="10"/>
  <c r="P223" i="10" s="1"/>
  <c r="M166" i="10"/>
  <c r="P166" i="10" s="1"/>
  <c r="M85" i="10"/>
  <c r="P85" i="10" s="1"/>
  <c r="M168" i="10"/>
  <c r="P168" i="10" s="1"/>
  <c r="M133" i="10"/>
  <c r="P133" i="10" s="1"/>
  <c r="M155" i="9"/>
  <c r="P155" i="9" s="1"/>
  <c r="M80" i="9"/>
  <c r="P80" i="9" s="1"/>
  <c r="M157" i="9"/>
  <c r="P157" i="9" s="1"/>
  <c r="M121" i="9"/>
  <c r="P121" i="9" s="1"/>
  <c r="M47" i="9"/>
  <c r="P47" i="9" s="1"/>
  <c r="M67" i="10"/>
  <c r="P67" i="10" s="1"/>
  <c r="M68" i="10"/>
  <c r="P68" i="10" s="1"/>
  <c r="M100" i="10"/>
  <c r="P100" i="10" s="1"/>
  <c r="M98" i="10"/>
  <c r="P98" i="10" s="1"/>
  <c r="P84" i="15"/>
  <c r="M69" i="15"/>
  <c r="M129" i="15"/>
  <c r="M189" i="15"/>
  <c r="M144" i="15"/>
  <c r="P114" i="15"/>
  <c r="M114" i="15"/>
  <c r="P99" i="15"/>
  <c r="M159" i="15"/>
  <c r="M68" i="9"/>
  <c r="P68" i="9" s="1"/>
  <c r="M95" i="9"/>
  <c r="P95" i="9" s="1"/>
  <c r="M93" i="9"/>
  <c r="P93" i="9" s="1"/>
  <c r="M156" i="9"/>
  <c r="P156" i="9" s="1"/>
  <c r="M166" i="9"/>
  <c r="P166" i="9" s="1"/>
  <c r="M31" i="9"/>
  <c r="P31" i="9" s="1"/>
  <c r="M62" i="9"/>
  <c r="P62" i="9" s="1"/>
  <c r="M168" i="9"/>
  <c r="P168" i="9" s="1"/>
  <c r="M33" i="9"/>
  <c r="P33" i="9" s="1"/>
  <c r="M171" i="9"/>
  <c r="P171" i="9" s="1"/>
  <c r="M172" i="9"/>
  <c r="P172" i="9" s="1"/>
  <c r="M83" i="9"/>
  <c r="P83" i="9" s="1"/>
  <c r="M183" i="9"/>
  <c r="P183" i="9" s="1"/>
  <c r="M123" i="9"/>
  <c r="P123" i="9" s="1"/>
  <c r="M151" i="9"/>
  <c r="P151" i="9" s="1"/>
  <c r="M136" i="9"/>
  <c r="P136" i="9" s="1"/>
  <c r="M141" i="9"/>
  <c r="P141" i="9" s="1"/>
  <c r="M112" i="9"/>
  <c r="P112" i="9" s="1"/>
  <c r="M107" i="9"/>
  <c r="P107" i="9" s="1"/>
  <c r="M97" i="9"/>
  <c r="P97" i="9" s="1"/>
  <c r="M140" i="9"/>
  <c r="P140" i="9" s="1"/>
  <c r="M188" i="9"/>
  <c r="P188" i="9" s="1"/>
  <c r="M138" i="9"/>
  <c r="P138" i="9" s="1"/>
  <c r="M63" i="9"/>
  <c r="P63" i="9" s="1"/>
  <c r="M37" i="9"/>
  <c r="P37" i="9" s="1"/>
  <c r="M167" i="9"/>
  <c r="P167" i="9" s="1"/>
  <c r="M51" i="9"/>
  <c r="P51" i="9" s="1"/>
  <c r="M187" i="9"/>
  <c r="P187" i="9" s="1"/>
  <c r="M153" i="9"/>
  <c r="P153" i="9" s="1"/>
  <c r="M82" i="9"/>
  <c r="P82" i="9" s="1"/>
  <c r="M108" i="9"/>
  <c r="P108" i="9" s="1"/>
  <c r="M122" i="9"/>
  <c r="P122" i="9" s="1"/>
  <c r="M181" i="9"/>
  <c r="P181" i="9" s="1"/>
  <c r="M35" i="9"/>
  <c r="P35" i="9" s="1"/>
  <c r="M46" i="9"/>
  <c r="P46" i="9" s="1"/>
  <c r="M111" i="9"/>
  <c r="P111" i="9" s="1"/>
  <c r="M65" i="9"/>
  <c r="P65" i="9" s="1"/>
  <c r="M78" i="9"/>
  <c r="P78" i="9" s="1"/>
  <c r="M185" i="9"/>
  <c r="P185" i="9" s="1"/>
  <c r="M76" i="9"/>
  <c r="P76" i="9" s="1"/>
  <c r="M142" i="9"/>
  <c r="P142" i="9" s="1"/>
  <c r="M96" i="9"/>
  <c r="P96" i="9" s="1"/>
  <c r="M50" i="9"/>
  <c r="P50" i="9" s="1"/>
  <c r="M152" i="9"/>
  <c r="P152" i="9" s="1"/>
  <c r="M182" i="9"/>
  <c r="P182" i="9" s="1"/>
  <c r="M32" i="9"/>
  <c r="P32" i="9" s="1"/>
  <c r="M186" i="9"/>
  <c r="P186" i="9" s="1"/>
  <c r="M143" i="9"/>
  <c r="P143" i="9" s="1"/>
  <c r="M53" i="9"/>
  <c r="P53" i="9" s="1"/>
  <c r="M137" i="9"/>
  <c r="P137" i="9" s="1"/>
  <c r="M173" i="9"/>
  <c r="P173" i="9" s="1"/>
  <c r="M92" i="9"/>
  <c r="P92" i="9" s="1"/>
  <c r="M52" i="9"/>
  <c r="P52" i="9" s="1"/>
  <c r="M61" i="9"/>
  <c r="P61" i="9" s="1"/>
  <c r="M170" i="9"/>
  <c r="P170" i="9" s="1"/>
  <c r="M158" i="9"/>
  <c r="P158" i="9" s="1"/>
  <c r="M37" i="48"/>
  <c r="P37" i="48" s="1"/>
  <c r="X542" i="1"/>
  <c r="M35" i="48"/>
  <c r="P35" i="48" s="1"/>
  <c r="V23" i="41"/>
  <c r="M38" i="41" s="1"/>
  <c r="P38" i="41" s="1"/>
  <c r="M36" i="48"/>
  <c r="P36" i="48" s="1"/>
  <c r="M31" i="48"/>
  <c r="P31" i="48" s="1"/>
  <c r="M33" i="48"/>
  <c r="P33" i="48" s="1"/>
  <c r="M32" i="48"/>
  <c r="P32" i="48" s="1"/>
  <c r="M314" i="54"/>
  <c r="P314" i="54" s="1"/>
  <c r="M217" i="54"/>
  <c r="M206" i="54"/>
  <c r="P206" i="54" s="1"/>
  <c r="M38" i="54"/>
  <c r="P38" i="54" s="1"/>
  <c r="M202" i="54"/>
  <c r="M344" i="54"/>
  <c r="P344" i="54" s="1"/>
  <c r="M237" i="54"/>
  <c r="P237" i="54" s="1"/>
  <c r="M278" i="54"/>
  <c r="P278" i="54" s="1"/>
  <c r="M322" i="54"/>
  <c r="P322" i="54" s="1"/>
  <c r="M293" i="54"/>
  <c r="P293" i="54" s="1"/>
  <c r="M262" i="54"/>
  <c r="M282" i="54"/>
  <c r="P282" i="54" s="1"/>
  <c r="M338" i="54"/>
  <c r="P338" i="54" s="1"/>
  <c r="M219" i="54"/>
  <c r="P219" i="54" s="1"/>
  <c r="M31" i="54"/>
  <c r="P31" i="54" s="1"/>
  <c r="M207" i="54"/>
  <c r="P207" i="54" s="1"/>
  <c r="M236" i="54"/>
  <c r="P236" i="54" s="1"/>
  <c r="M32" i="54"/>
  <c r="P32" i="54" s="1"/>
  <c r="M298" i="54"/>
  <c r="P298" i="54" s="1"/>
  <c r="M279" i="54"/>
  <c r="P279" i="54" s="1"/>
  <c r="M284" i="54"/>
  <c r="P284" i="54" s="1"/>
  <c r="M233" i="54"/>
  <c r="P233" i="54" s="1"/>
  <c r="M249" i="54"/>
  <c r="P249" i="54" s="1"/>
  <c r="M221" i="54"/>
  <c r="P221" i="54" s="1"/>
  <c r="M329" i="54"/>
  <c r="P329" i="54" s="1"/>
  <c r="M327" i="54"/>
  <c r="P327" i="54" s="1"/>
  <c r="M238" i="54"/>
  <c r="P238" i="54" s="1"/>
  <c r="M253" i="54"/>
  <c r="P253" i="54" s="1"/>
  <c r="M37" i="54"/>
  <c r="P37" i="54" s="1"/>
  <c r="M268" i="54"/>
  <c r="P268" i="54" s="1"/>
  <c r="M342" i="54"/>
  <c r="P342" i="54" s="1"/>
  <c r="M209" i="54"/>
  <c r="P209" i="54" s="1"/>
  <c r="M36" i="54"/>
  <c r="P36" i="54" s="1"/>
  <c r="M218" i="54"/>
  <c r="P218" i="54" s="1"/>
  <c r="M324" i="54"/>
  <c r="P324" i="54" s="1"/>
  <c r="M312" i="54"/>
  <c r="P312" i="54" s="1"/>
  <c r="M308" i="54"/>
  <c r="P308" i="54" s="1"/>
  <c r="M264" i="54"/>
  <c r="P264" i="54" s="1"/>
  <c r="M343" i="54"/>
  <c r="P343" i="54" s="1"/>
  <c r="M281" i="54"/>
  <c r="P281" i="54" s="1"/>
  <c r="M269" i="54"/>
  <c r="P269" i="54" s="1"/>
  <c r="M204" i="54"/>
  <c r="P204" i="54" s="1"/>
  <c r="M33" i="54"/>
  <c r="P33" i="54" s="1"/>
  <c r="P30" i="54" s="1"/>
  <c r="M296" i="54"/>
  <c r="P296" i="54" s="1"/>
  <c r="M299" i="54"/>
  <c r="P299" i="54" s="1"/>
  <c r="M337" i="54"/>
  <c r="P337" i="54" s="1"/>
  <c r="M328" i="54"/>
  <c r="P328" i="54" s="1"/>
  <c r="M223" i="54"/>
  <c r="P223" i="54" s="1"/>
  <c r="M234" i="54"/>
  <c r="P234" i="54" s="1"/>
  <c r="M35" i="54"/>
  <c r="P35" i="54" s="1"/>
  <c r="M307" i="54"/>
  <c r="P307" i="54" s="1"/>
  <c r="M339" i="54"/>
  <c r="P339" i="54" s="1"/>
  <c r="M341" i="54"/>
  <c r="P341" i="54" s="1"/>
  <c r="M267" i="54"/>
  <c r="P267" i="54" s="1"/>
  <c r="M224" i="54"/>
  <c r="P224" i="54" s="1"/>
  <c r="M323" i="54"/>
  <c r="P323" i="54" s="1"/>
  <c r="M294" i="54"/>
  <c r="P294" i="54" s="1"/>
  <c r="M232" i="54"/>
  <c r="P232" i="54" s="1"/>
  <c r="M297" i="54"/>
  <c r="P297" i="54" s="1"/>
  <c r="M254" i="54"/>
  <c r="P254" i="54" s="1"/>
  <c r="M247" i="54"/>
  <c r="P247" i="54" s="1"/>
  <c r="M283" i="54"/>
  <c r="P283" i="54" s="1"/>
  <c r="M208" i="54"/>
  <c r="P208" i="54" s="1"/>
  <c r="M313" i="54"/>
  <c r="P313" i="54" s="1"/>
  <c r="M203" i="54"/>
  <c r="P203" i="54" s="1"/>
  <c r="M239" i="54"/>
  <c r="P239" i="54" s="1"/>
  <c r="M263" i="54"/>
  <c r="P263" i="54" s="1"/>
  <c r="M326" i="54"/>
  <c r="P326" i="54" s="1"/>
  <c r="M309" i="54"/>
  <c r="P309" i="54" s="1"/>
  <c r="M292" i="54"/>
  <c r="M252" i="54"/>
  <c r="P252" i="54" s="1"/>
  <c r="M277" i="54"/>
  <c r="P277" i="54" s="1"/>
  <c r="P276" i="54" s="1"/>
  <c r="M248" i="54"/>
  <c r="P248" i="54" s="1"/>
  <c r="M251" i="54"/>
  <c r="M311" i="54"/>
  <c r="P311" i="54" s="1"/>
  <c r="M266" i="54"/>
  <c r="P266" i="54" s="1"/>
  <c r="V20" i="46"/>
  <c r="V21" i="46" s="1"/>
  <c r="P191" i="10"/>
  <c r="V22" i="57"/>
  <c r="V23" i="57" s="1"/>
  <c r="M35" i="57" s="1"/>
  <c r="V22" i="58"/>
  <c r="V23" i="58" s="1"/>
  <c r="P202" i="54"/>
  <c r="P35" i="58"/>
  <c r="P34" i="58" s="1"/>
  <c r="P39" i="58" s="1"/>
  <c r="M34" i="58"/>
  <c r="M39" i="58" s="1"/>
  <c r="V23" i="52"/>
  <c r="M38" i="52" s="1"/>
  <c r="P38" i="52" s="1"/>
  <c r="P32" i="46"/>
  <c r="P31" i="46" s="1"/>
  <c r="P35" i="46" s="1"/>
  <c r="M31" i="46"/>
  <c r="M35" i="46" s="1"/>
  <c r="P36" i="56"/>
  <c r="P35" i="56"/>
  <c r="P32" i="56"/>
  <c r="P38" i="56"/>
  <c r="X69" i="1"/>
  <c r="X45" i="1"/>
  <c r="P55" i="2"/>
  <c r="P94" i="2"/>
  <c r="M30" i="12"/>
  <c r="X351" i="1"/>
  <c r="V23" i="36"/>
  <c r="M156" i="36" s="1"/>
  <c r="P156" i="36" s="1"/>
  <c r="V23" i="37"/>
  <c r="V21" i="30"/>
  <c r="M66" i="31"/>
  <c r="P66" i="31" s="1"/>
  <c r="M67" i="31"/>
  <c r="P67" i="31" s="1"/>
  <c r="M126" i="31"/>
  <c r="P126" i="31" s="1"/>
  <c r="M158" i="31"/>
  <c r="P158" i="31" s="1"/>
  <c r="M36" i="31"/>
  <c r="P36" i="31" s="1"/>
  <c r="M38" i="31"/>
  <c r="P38" i="31" s="1"/>
  <c r="M157" i="31"/>
  <c r="P157" i="31" s="1"/>
  <c r="M155" i="31"/>
  <c r="P155" i="31" s="1"/>
  <c r="M156" i="31"/>
  <c r="P156" i="31" s="1"/>
  <c r="M141" i="31"/>
  <c r="P141" i="31" s="1"/>
  <c r="M82" i="31"/>
  <c r="P82" i="31" s="1"/>
  <c r="M52" i="31"/>
  <c r="P52" i="31" s="1"/>
  <c r="M37" i="31"/>
  <c r="P37" i="31" s="1"/>
  <c r="M83" i="31"/>
  <c r="P83" i="31" s="1"/>
  <c r="M188" i="31"/>
  <c r="P188" i="31" s="1"/>
  <c r="M125" i="31"/>
  <c r="P125" i="31" s="1"/>
  <c r="M51" i="31"/>
  <c r="P51" i="31" s="1"/>
  <c r="M111" i="31"/>
  <c r="P111" i="31" s="1"/>
  <c r="M96" i="31"/>
  <c r="P96" i="31" s="1"/>
  <c r="M172" i="31"/>
  <c r="P172" i="31" s="1"/>
  <c r="M112" i="31"/>
  <c r="P112" i="31" s="1"/>
  <c r="M173" i="31"/>
  <c r="P173" i="31" s="1"/>
  <c r="M143" i="31"/>
  <c r="P143" i="31" s="1"/>
  <c r="M185" i="31"/>
  <c r="M110" i="31"/>
  <c r="P110" i="31" s="1"/>
  <c r="M186" i="31"/>
  <c r="P186" i="31" s="1"/>
  <c r="M81" i="31"/>
  <c r="P81" i="31" s="1"/>
  <c r="M171" i="31"/>
  <c r="P171" i="31" s="1"/>
  <c r="M127" i="31"/>
  <c r="P127" i="31" s="1"/>
  <c r="M97" i="31"/>
  <c r="P97" i="31" s="1"/>
  <c r="M98" i="31"/>
  <c r="P98" i="31" s="1"/>
  <c r="M68" i="31"/>
  <c r="P68" i="31" s="1"/>
  <c r="M170" i="31"/>
  <c r="P170" i="31" s="1"/>
  <c r="M50" i="31"/>
  <c r="P50" i="31" s="1"/>
  <c r="P65" i="31"/>
  <c r="P185" i="31"/>
  <c r="M80" i="31"/>
  <c r="M142" i="31"/>
  <c r="P142" i="31" s="1"/>
  <c r="M33" i="31"/>
  <c r="P33" i="31" s="1"/>
  <c r="M32" i="31"/>
  <c r="P32" i="31" s="1"/>
  <c r="M168" i="31"/>
  <c r="P168" i="31" s="1"/>
  <c r="M63" i="31"/>
  <c r="P63" i="31" s="1"/>
  <c r="M151" i="31"/>
  <c r="M181" i="31"/>
  <c r="M47" i="31"/>
  <c r="P47" i="31" s="1"/>
  <c r="M122" i="31"/>
  <c r="P122" i="31" s="1"/>
  <c r="M136" i="31"/>
  <c r="M93" i="31"/>
  <c r="P93" i="31" s="1"/>
  <c r="M78" i="31"/>
  <c r="P78" i="31" s="1"/>
  <c r="M167" i="31"/>
  <c r="P167" i="31" s="1"/>
  <c r="M137" i="31"/>
  <c r="P137" i="31" s="1"/>
  <c r="M152" i="31"/>
  <c r="P152" i="31" s="1"/>
  <c r="M48" i="31"/>
  <c r="P48" i="31" s="1"/>
  <c r="M166" i="31"/>
  <c r="M123" i="31"/>
  <c r="P123" i="31" s="1"/>
  <c r="M182" i="31"/>
  <c r="P182" i="31" s="1"/>
  <c r="M153" i="31"/>
  <c r="P153" i="31" s="1"/>
  <c r="M62" i="31"/>
  <c r="P62" i="31" s="1"/>
  <c r="M138" i="31"/>
  <c r="P138" i="31" s="1"/>
  <c r="M91" i="31"/>
  <c r="M107" i="31"/>
  <c r="P107" i="31" s="1"/>
  <c r="M121" i="31"/>
  <c r="M61" i="31"/>
  <c r="M76" i="31"/>
  <c r="M31" i="31"/>
  <c r="M106" i="31"/>
  <c r="M92" i="31"/>
  <c r="P92" i="31" s="1"/>
  <c r="M108" i="31"/>
  <c r="P108" i="31" s="1"/>
  <c r="M77" i="31"/>
  <c r="P77" i="31" s="1"/>
  <c r="M46" i="31"/>
  <c r="M183" i="31"/>
  <c r="P183" i="31" s="1"/>
  <c r="M187" i="31"/>
  <c r="P187" i="31" s="1"/>
  <c r="M113" i="31"/>
  <c r="P113" i="31" s="1"/>
  <c r="M128" i="31"/>
  <c r="P128" i="31" s="1"/>
  <c r="M53" i="31"/>
  <c r="P53" i="31" s="1"/>
  <c r="M140" i="31"/>
  <c r="M95" i="31"/>
  <c r="M35" i="31"/>
  <c r="X463" i="1"/>
  <c r="P124" i="12"/>
  <c r="P90" i="12"/>
  <c r="P180" i="12"/>
  <c r="P120" i="12"/>
  <c r="P106" i="12"/>
  <c r="P105" i="12" s="1"/>
  <c r="P184" i="12"/>
  <c r="M75" i="12"/>
  <c r="P109" i="12"/>
  <c r="M184" i="12"/>
  <c r="M150" i="12"/>
  <c r="P49" i="12"/>
  <c r="M60" i="12"/>
  <c r="P30" i="12"/>
  <c r="P79" i="12"/>
  <c r="M165" i="12"/>
  <c r="M124" i="12"/>
  <c r="M120" i="12"/>
  <c r="P165" i="12"/>
  <c r="P169" i="12"/>
  <c r="M94" i="12"/>
  <c r="M90" i="12"/>
  <c r="M64" i="12"/>
  <c r="M79" i="12"/>
  <c r="M169" i="12"/>
  <c r="P64" i="12"/>
  <c r="P60" i="12"/>
  <c r="M121" i="26"/>
  <c r="P121" i="26" s="1"/>
  <c r="M46" i="26"/>
  <c r="M166" i="26"/>
  <c r="P166" i="26" s="1"/>
  <c r="M91" i="26"/>
  <c r="P91" i="26" s="1"/>
  <c r="P75" i="12"/>
  <c r="M49" i="12"/>
  <c r="P141" i="24"/>
  <c r="P140" i="24" s="1"/>
  <c r="M140" i="24"/>
  <c r="P137" i="24"/>
  <c r="P136" i="24" s="1"/>
  <c r="M136" i="24"/>
  <c r="M76" i="26"/>
  <c r="M181" i="26"/>
  <c r="P111" i="24"/>
  <c r="P110" i="24" s="1"/>
  <c r="M110" i="24"/>
  <c r="P152" i="24"/>
  <c r="P151" i="24" s="1"/>
  <c r="M151" i="24"/>
  <c r="P107" i="24"/>
  <c r="P106" i="24" s="1"/>
  <c r="M106" i="24"/>
  <c r="M45" i="12"/>
  <c r="M135" i="12"/>
  <c r="M151" i="26"/>
  <c r="P77" i="24"/>
  <c r="P76" i="24" s="1"/>
  <c r="M76" i="24"/>
  <c r="P66" i="24"/>
  <c r="P65" i="24" s="1"/>
  <c r="M65" i="24"/>
  <c r="P171" i="24"/>
  <c r="P170" i="24" s="1"/>
  <c r="M170" i="24"/>
  <c r="P62" i="24"/>
  <c r="P61" i="24" s="1"/>
  <c r="M61" i="24"/>
  <c r="P46" i="26"/>
  <c r="P34" i="24"/>
  <c r="P33" i="24" s="1"/>
  <c r="M33" i="24"/>
  <c r="M136" i="26"/>
  <c r="M65" i="26"/>
  <c r="M170" i="26"/>
  <c r="M155" i="26"/>
  <c r="M182" i="26"/>
  <c r="P182" i="26" s="1"/>
  <c r="M77" i="26"/>
  <c r="P77" i="26" s="1"/>
  <c r="M67" i="26"/>
  <c r="P67" i="26" s="1"/>
  <c r="M52" i="26"/>
  <c r="P52" i="26" s="1"/>
  <c r="M97" i="26"/>
  <c r="P97" i="26" s="1"/>
  <c r="M173" i="26"/>
  <c r="P173" i="26" s="1"/>
  <c r="M83" i="26"/>
  <c r="P83" i="26" s="1"/>
  <c r="M143" i="26"/>
  <c r="P143" i="26" s="1"/>
  <c r="M168" i="26"/>
  <c r="P168" i="26" s="1"/>
  <c r="M108" i="26"/>
  <c r="P108" i="26" s="1"/>
  <c r="M78" i="26"/>
  <c r="P78" i="26" s="1"/>
  <c r="M156" i="26"/>
  <c r="P156" i="26" s="1"/>
  <c r="M126" i="26"/>
  <c r="P126" i="26" s="1"/>
  <c r="M35" i="26"/>
  <c r="M80" i="26"/>
  <c r="M185" i="26"/>
  <c r="M107" i="26"/>
  <c r="P107" i="26" s="1"/>
  <c r="M62" i="26"/>
  <c r="P62" i="26" s="1"/>
  <c r="M187" i="26"/>
  <c r="P187" i="26" s="1"/>
  <c r="M38" i="26"/>
  <c r="P38" i="26" s="1"/>
  <c r="M53" i="26"/>
  <c r="P53" i="26" s="1"/>
  <c r="M63" i="26"/>
  <c r="P63" i="26" s="1"/>
  <c r="M81" i="26"/>
  <c r="P81" i="26" s="1"/>
  <c r="M186" i="26"/>
  <c r="P186" i="26" s="1"/>
  <c r="M95" i="26"/>
  <c r="M140" i="26"/>
  <c r="M47" i="26"/>
  <c r="P47" i="26" s="1"/>
  <c r="M152" i="26"/>
  <c r="P152" i="26" s="1"/>
  <c r="M137" i="26"/>
  <c r="P137" i="26" s="1"/>
  <c r="M157" i="26"/>
  <c r="P157" i="26" s="1"/>
  <c r="M112" i="26"/>
  <c r="P112" i="26" s="1"/>
  <c r="M172" i="26"/>
  <c r="P172" i="26" s="1"/>
  <c r="M68" i="26"/>
  <c r="P68" i="26" s="1"/>
  <c r="M188" i="26"/>
  <c r="P188" i="26" s="1"/>
  <c r="M113" i="26"/>
  <c r="P113" i="26" s="1"/>
  <c r="M183" i="26"/>
  <c r="P183" i="26" s="1"/>
  <c r="M153" i="26"/>
  <c r="P153" i="26" s="1"/>
  <c r="M141" i="26"/>
  <c r="P141" i="26" s="1"/>
  <c r="M51" i="26"/>
  <c r="P51" i="26" s="1"/>
  <c r="M171" i="26"/>
  <c r="P171" i="26" s="1"/>
  <c r="M110" i="26"/>
  <c r="M125" i="26"/>
  <c r="M167" i="26"/>
  <c r="P167" i="26" s="1"/>
  <c r="M122" i="26"/>
  <c r="P122" i="26" s="1"/>
  <c r="M92" i="26"/>
  <c r="P92" i="26" s="1"/>
  <c r="M37" i="26"/>
  <c r="P37" i="26" s="1"/>
  <c r="M82" i="26"/>
  <c r="P82" i="26" s="1"/>
  <c r="M142" i="26"/>
  <c r="P142" i="26" s="1"/>
  <c r="M98" i="26"/>
  <c r="P98" i="26" s="1"/>
  <c r="M158" i="26"/>
  <c r="P158" i="26" s="1"/>
  <c r="M48" i="26"/>
  <c r="P48" i="26" s="1"/>
  <c r="M123" i="26"/>
  <c r="P123" i="26" s="1"/>
  <c r="M33" i="26"/>
  <c r="P33" i="26" s="1"/>
  <c r="M66" i="26"/>
  <c r="P66" i="26" s="1"/>
  <c r="M36" i="26"/>
  <c r="P36" i="26" s="1"/>
  <c r="M96" i="26"/>
  <c r="P96" i="26" s="1"/>
  <c r="M50" i="26"/>
  <c r="M32" i="26"/>
  <c r="P32" i="26" s="1"/>
  <c r="M127" i="26"/>
  <c r="P127" i="26" s="1"/>
  <c r="M128" i="26"/>
  <c r="P128" i="26" s="1"/>
  <c r="M138" i="26"/>
  <c r="P138" i="26" s="1"/>
  <c r="M93" i="26"/>
  <c r="P93" i="26" s="1"/>
  <c r="M111" i="26"/>
  <c r="P111" i="26" s="1"/>
  <c r="P34" i="12"/>
  <c r="M31" i="26"/>
  <c r="P81" i="24"/>
  <c r="P80" i="24" s="1"/>
  <c r="M80" i="24"/>
  <c r="P92" i="24"/>
  <c r="P91" i="24" s="1"/>
  <c r="M91" i="24"/>
  <c r="P167" i="24"/>
  <c r="P166" i="24" s="1"/>
  <c r="M166" i="24"/>
  <c r="M175" i="24" s="1"/>
  <c r="P45" i="12"/>
  <c r="M180" i="12"/>
  <c r="M61" i="26"/>
  <c r="M106" i="26"/>
  <c r="P156" i="24"/>
  <c r="P155" i="24" s="1"/>
  <c r="M155" i="24"/>
  <c r="P30" i="24"/>
  <c r="P29" i="24" s="1"/>
  <c r="M29" i="24"/>
  <c r="P96" i="24"/>
  <c r="P95" i="24" s="1"/>
  <c r="P100" i="24" s="1"/>
  <c r="M95" i="24"/>
  <c r="P122" i="24"/>
  <c r="P121" i="24" s="1"/>
  <c r="M121" i="24"/>
  <c r="P51" i="24"/>
  <c r="P50" i="24" s="1"/>
  <c r="M50" i="24"/>
  <c r="P126" i="24"/>
  <c r="P125" i="24" s="1"/>
  <c r="M125" i="24"/>
  <c r="P47" i="24"/>
  <c r="P46" i="24" s="1"/>
  <c r="M46" i="24"/>
  <c r="M139" i="12"/>
  <c r="P150" i="12"/>
  <c r="P135" i="12"/>
  <c r="M34" i="12"/>
  <c r="P154" i="12"/>
  <c r="M109" i="12"/>
  <c r="M114" i="12" s="1"/>
  <c r="P139" i="12"/>
  <c r="P144" i="12" s="1"/>
  <c r="M154" i="12"/>
  <c r="P94" i="12"/>
  <c r="M114" i="13"/>
  <c r="M159" i="13"/>
  <c r="M129" i="13"/>
  <c r="P99" i="13"/>
  <c r="P39" i="13"/>
  <c r="P114" i="13"/>
  <c r="P69" i="13"/>
  <c r="M84" i="13"/>
  <c r="P144" i="13"/>
  <c r="V23" i="5"/>
  <c r="M32" i="5" s="1"/>
  <c r="P32" i="5" s="1"/>
  <c r="M99" i="13"/>
  <c r="M180" i="9"/>
  <c r="P159" i="13"/>
  <c r="P129" i="13"/>
  <c r="M69" i="13"/>
  <c r="P180" i="9"/>
  <c r="M142" i="7"/>
  <c r="P142" i="7" s="1"/>
  <c r="M36" i="7"/>
  <c r="P36" i="7" s="1"/>
  <c r="P125" i="9"/>
  <c r="P84" i="13"/>
  <c r="M54" i="13"/>
  <c r="P174" i="13"/>
  <c r="M81" i="7"/>
  <c r="P81" i="7" s="1"/>
  <c r="M97" i="7"/>
  <c r="P97" i="7" s="1"/>
  <c r="M82" i="7"/>
  <c r="P82" i="7" s="1"/>
  <c r="P189" i="13"/>
  <c r="M106" i="7"/>
  <c r="P106" i="7" s="1"/>
  <c r="M151" i="7"/>
  <c r="P151" i="7" s="1"/>
  <c r="P54" i="13"/>
  <c r="M111" i="7"/>
  <c r="P111" i="7" s="1"/>
  <c r="M143" i="7"/>
  <c r="P143" i="7" s="1"/>
  <c r="M83" i="7"/>
  <c r="P83" i="7" s="1"/>
  <c r="M77" i="7"/>
  <c r="P77" i="7" s="1"/>
  <c r="M157" i="7"/>
  <c r="P157" i="7" s="1"/>
  <c r="M167" i="7"/>
  <c r="P167" i="7" s="1"/>
  <c r="M172" i="7"/>
  <c r="P172" i="7" s="1"/>
  <c r="M189" i="13"/>
  <c r="M174" i="13"/>
  <c r="M121" i="7"/>
  <c r="P121" i="7" s="1"/>
  <c r="M171" i="7"/>
  <c r="P171" i="7" s="1"/>
  <c r="M37" i="7"/>
  <c r="P37" i="7" s="1"/>
  <c r="M48" i="7"/>
  <c r="P48" i="7" s="1"/>
  <c r="M168" i="7"/>
  <c r="P168" i="7" s="1"/>
  <c r="M155" i="7"/>
  <c r="P155" i="7" s="1"/>
  <c r="M110" i="7"/>
  <c r="P110" i="7" s="1"/>
  <c r="M166" i="7"/>
  <c r="P166" i="7" s="1"/>
  <c r="M144" i="13"/>
  <c r="M78" i="7"/>
  <c r="P78" i="7" s="1"/>
  <c r="M126" i="7"/>
  <c r="P126" i="7" s="1"/>
  <c r="M183" i="7"/>
  <c r="P183" i="7" s="1"/>
  <c r="M68" i="7"/>
  <c r="P68" i="7" s="1"/>
  <c r="M62" i="7"/>
  <c r="P62" i="7" s="1"/>
  <c r="M51" i="7"/>
  <c r="P51" i="7" s="1"/>
  <c r="M158" i="7"/>
  <c r="P158" i="7" s="1"/>
  <c r="M46" i="7"/>
  <c r="P46" i="7" s="1"/>
  <c r="M107" i="7"/>
  <c r="P107" i="7" s="1"/>
  <c r="M128" i="7"/>
  <c r="P128" i="7" s="1"/>
  <c r="M141" i="7"/>
  <c r="P141" i="7" s="1"/>
  <c r="M52" i="7"/>
  <c r="P52" i="7" s="1"/>
  <c r="M186" i="7"/>
  <c r="P186" i="7" s="1"/>
  <c r="M35" i="7"/>
  <c r="P35" i="7" s="1"/>
  <c r="M38" i="7"/>
  <c r="P38" i="7" s="1"/>
  <c r="M138" i="7"/>
  <c r="P138" i="7" s="1"/>
  <c r="M95" i="7"/>
  <c r="P95" i="7" s="1"/>
  <c r="M91" i="7"/>
  <c r="P91" i="7" s="1"/>
  <c r="M47" i="7"/>
  <c r="P47" i="7" s="1"/>
  <c r="M96" i="7"/>
  <c r="P96" i="7" s="1"/>
  <c r="M113" i="7"/>
  <c r="P113" i="7" s="1"/>
  <c r="M50" i="7"/>
  <c r="P50" i="7" s="1"/>
  <c r="M182" i="7"/>
  <c r="P182" i="7" s="1"/>
  <c r="M153" i="7"/>
  <c r="P153" i="7" s="1"/>
  <c r="M140" i="7"/>
  <c r="P140" i="7" s="1"/>
  <c r="M98" i="7"/>
  <c r="P98" i="7" s="1"/>
  <c r="M173" i="7"/>
  <c r="P173" i="7" s="1"/>
  <c r="M63" i="7"/>
  <c r="P63" i="7" s="1"/>
  <c r="M108" i="7"/>
  <c r="P108" i="7" s="1"/>
  <c r="M181" i="7"/>
  <c r="P181" i="7" s="1"/>
  <c r="M53" i="7"/>
  <c r="P53" i="7" s="1"/>
  <c r="M112" i="7"/>
  <c r="P112" i="7" s="1"/>
  <c r="M152" i="7"/>
  <c r="P152" i="7" s="1"/>
  <c r="M93" i="7"/>
  <c r="P93" i="7" s="1"/>
  <c r="M170" i="7"/>
  <c r="P170" i="7" s="1"/>
  <c r="M65" i="7"/>
  <c r="P65" i="7" s="1"/>
  <c r="M61" i="7"/>
  <c r="P61" i="7" s="1"/>
  <c r="M136" i="7"/>
  <c r="P136" i="7" s="1"/>
  <c r="M188" i="7"/>
  <c r="P188" i="7" s="1"/>
  <c r="M76" i="7"/>
  <c r="P76" i="7" s="1"/>
  <c r="M127" i="7"/>
  <c r="P127" i="7" s="1"/>
  <c r="M33" i="7"/>
  <c r="P33" i="7" s="1"/>
  <c r="M66" i="7"/>
  <c r="P66" i="7" s="1"/>
  <c r="M185" i="7"/>
  <c r="P185" i="7" s="1"/>
  <c r="M137" i="7"/>
  <c r="P137" i="7" s="1"/>
  <c r="M31" i="7"/>
  <c r="P31" i="7" s="1"/>
  <c r="M122" i="7"/>
  <c r="P122" i="7" s="1"/>
  <c r="M80" i="7"/>
  <c r="P80" i="7" s="1"/>
  <c r="M125" i="7"/>
  <c r="P125" i="7" s="1"/>
  <c r="M123" i="7"/>
  <c r="P123" i="7" s="1"/>
  <c r="M32" i="7"/>
  <c r="P32" i="7" s="1"/>
  <c r="M156" i="7"/>
  <c r="P156" i="7" s="1"/>
  <c r="M92" i="7"/>
  <c r="P92" i="7" s="1"/>
  <c r="M187" i="7"/>
  <c r="P187" i="7" s="1"/>
  <c r="M206" i="10"/>
  <c r="P237" i="10"/>
  <c r="M86" i="10"/>
  <c r="M161" i="10"/>
  <c r="P46" i="11"/>
  <c r="P45" i="11" s="1"/>
  <c r="M45" i="11"/>
  <c r="P170" i="11"/>
  <c r="P169" i="11" s="1"/>
  <c r="M169" i="11"/>
  <c r="P140" i="11"/>
  <c r="P139" i="11" s="1"/>
  <c r="M139" i="11"/>
  <c r="P35" i="11"/>
  <c r="P34" i="11" s="1"/>
  <c r="M34" i="11"/>
  <c r="M49" i="11"/>
  <c r="P50" i="11"/>
  <c r="P49" i="11" s="1"/>
  <c r="P61" i="11"/>
  <c r="P60" i="11" s="1"/>
  <c r="M60" i="11"/>
  <c r="P80" i="11"/>
  <c r="P79" i="11" s="1"/>
  <c r="M79" i="11"/>
  <c r="P91" i="11"/>
  <c r="P90" i="11" s="1"/>
  <c r="M90" i="11"/>
  <c r="P95" i="11"/>
  <c r="P94" i="11" s="1"/>
  <c r="M94" i="11"/>
  <c r="P125" i="11"/>
  <c r="P124" i="11" s="1"/>
  <c r="M124" i="11"/>
  <c r="P65" i="11"/>
  <c r="P64" i="11" s="1"/>
  <c r="M64" i="11"/>
  <c r="P181" i="11"/>
  <c r="P180" i="11" s="1"/>
  <c r="M180" i="11"/>
  <c r="P185" i="11"/>
  <c r="P184" i="11" s="1"/>
  <c r="M184" i="11"/>
  <c r="P31" i="11"/>
  <c r="P30" i="11" s="1"/>
  <c r="M30" i="11"/>
  <c r="M109" i="11"/>
  <c r="P110" i="11"/>
  <c r="P109" i="11" s="1"/>
  <c r="M75" i="11"/>
  <c r="P76" i="11"/>
  <c r="P75" i="11" s="1"/>
  <c r="M135" i="11"/>
  <c r="P135" i="11"/>
  <c r="P106" i="11"/>
  <c r="P105" i="11" s="1"/>
  <c r="M105" i="11"/>
  <c r="P151" i="11"/>
  <c r="M150" i="11"/>
  <c r="P121" i="11"/>
  <c r="P120" i="11" s="1"/>
  <c r="M120" i="11"/>
  <c r="P155" i="11"/>
  <c r="P154" i="11" s="1"/>
  <c r="M154" i="11"/>
  <c r="P166" i="11"/>
  <c r="P165" i="11" s="1"/>
  <c r="M165" i="11"/>
  <c r="M174" i="11" s="1"/>
  <c r="P151" i="8"/>
  <c r="P150" i="8" s="1"/>
  <c r="M150" i="8"/>
  <c r="P95" i="8"/>
  <c r="P94" i="8" s="1"/>
  <c r="M94" i="8"/>
  <c r="P61" i="8"/>
  <c r="P60" i="8" s="1"/>
  <c r="M60" i="8"/>
  <c r="P106" i="8"/>
  <c r="P105" i="8" s="1"/>
  <c r="M105" i="8"/>
  <c r="P166" i="8"/>
  <c r="P165" i="8" s="1"/>
  <c r="M165" i="8"/>
  <c r="P65" i="8"/>
  <c r="P64" i="8" s="1"/>
  <c r="M64" i="8"/>
  <c r="P140" i="8"/>
  <c r="P139" i="8" s="1"/>
  <c r="M139" i="8"/>
  <c r="P125" i="8"/>
  <c r="P124" i="8" s="1"/>
  <c r="M124" i="8"/>
  <c r="P91" i="8"/>
  <c r="P90" i="8" s="1"/>
  <c r="M90" i="8"/>
  <c r="P31" i="8"/>
  <c r="P30" i="8" s="1"/>
  <c r="M30" i="8"/>
  <c r="P80" i="8"/>
  <c r="P79" i="8" s="1"/>
  <c r="M79" i="8"/>
  <c r="P121" i="8"/>
  <c r="P120" i="8" s="1"/>
  <c r="M120" i="8"/>
  <c r="M129" i="8" s="1"/>
  <c r="P35" i="8"/>
  <c r="P34" i="8" s="1"/>
  <c r="M34" i="8"/>
  <c r="P46" i="8"/>
  <c r="P45" i="8" s="1"/>
  <c r="M45" i="8"/>
  <c r="P50" i="8"/>
  <c r="P49" i="8" s="1"/>
  <c r="M49" i="8"/>
  <c r="M75" i="8"/>
  <c r="P76" i="8"/>
  <c r="P75" i="8" s="1"/>
  <c r="P185" i="8"/>
  <c r="P184" i="8" s="1"/>
  <c r="M184" i="8"/>
  <c r="M109" i="8"/>
  <c r="P110" i="8"/>
  <c r="P109" i="8" s="1"/>
  <c r="M135" i="8"/>
  <c r="P136" i="8"/>
  <c r="P135" i="8" s="1"/>
  <c r="P170" i="8"/>
  <c r="P169" i="8" s="1"/>
  <c r="M169" i="8"/>
  <c r="P181" i="8"/>
  <c r="P180" i="8" s="1"/>
  <c r="M180" i="8"/>
  <c r="P155" i="8"/>
  <c r="M154" i="8"/>
  <c r="M32" i="6"/>
  <c r="P32" i="6" s="1"/>
  <c r="M97" i="6"/>
  <c r="P97" i="6" s="1"/>
  <c r="M151" i="6"/>
  <c r="P151" i="6" s="1"/>
  <c r="M91" i="6"/>
  <c r="P91" i="6" s="1"/>
  <c r="M82" i="6"/>
  <c r="P82" i="6" s="1"/>
  <c r="M136" i="6"/>
  <c r="P136" i="6" s="1"/>
  <c r="M36" i="6"/>
  <c r="P36" i="6" s="1"/>
  <c r="M65" i="6"/>
  <c r="P65" i="6" s="1"/>
  <c r="M168" i="6"/>
  <c r="P168" i="6" s="1"/>
  <c r="M93" i="6"/>
  <c r="P93" i="6" s="1"/>
  <c r="M37" i="6"/>
  <c r="P37" i="6" s="1"/>
  <c r="M81" i="6"/>
  <c r="P81" i="6" s="1"/>
  <c r="M108" i="6"/>
  <c r="P108" i="6" s="1"/>
  <c r="M50" i="6"/>
  <c r="P50" i="6" s="1"/>
  <c r="M53" i="6"/>
  <c r="P53" i="6" s="1"/>
  <c r="M142" i="6"/>
  <c r="P142" i="6" s="1"/>
  <c r="AA142" i="6" s="1"/>
  <c r="M110" i="6"/>
  <c r="P110" i="6" s="1"/>
  <c r="M61" i="6"/>
  <c r="P61" i="6" s="1"/>
  <c r="M80" i="6"/>
  <c r="P80" i="6" s="1"/>
  <c r="M121" i="6"/>
  <c r="P121" i="6" s="1"/>
  <c r="M92" i="6"/>
  <c r="P92" i="6" s="1"/>
  <c r="M66" i="6"/>
  <c r="P66" i="6" s="1"/>
  <c r="M170" i="6"/>
  <c r="P170" i="6" s="1"/>
  <c r="M128" i="6"/>
  <c r="P128" i="6" s="1"/>
  <c r="M106" i="6"/>
  <c r="P106" i="6" s="1"/>
  <c r="M173" i="6"/>
  <c r="P173" i="6" s="1"/>
  <c r="M167" i="6"/>
  <c r="P167" i="6" s="1"/>
  <c r="M181" i="6"/>
  <c r="P181" i="6" s="1"/>
  <c r="M95" i="6"/>
  <c r="P95" i="6" s="1"/>
  <c r="M166" i="6"/>
  <c r="P166" i="6" s="1"/>
  <c r="M152" i="6"/>
  <c r="P152" i="6" s="1"/>
  <c r="M126" i="6"/>
  <c r="P126" i="6" s="1"/>
  <c r="M140" i="6"/>
  <c r="P140" i="6" s="1"/>
  <c r="AA140" i="6" s="1"/>
  <c r="M83" i="6"/>
  <c r="P83" i="6" s="1"/>
  <c r="M138" i="6"/>
  <c r="P138" i="6" s="1"/>
  <c r="AA138" i="6" s="1"/>
  <c r="M137" i="6"/>
  <c r="P137" i="6" s="1"/>
  <c r="M127" i="6"/>
  <c r="P127" i="6" s="1"/>
  <c r="M171" i="6"/>
  <c r="P171" i="6" s="1"/>
  <c r="M48" i="6"/>
  <c r="P48" i="6" s="1"/>
  <c r="M107" i="6"/>
  <c r="P107" i="6" s="1"/>
  <c r="M67" i="6"/>
  <c r="P67" i="6" s="1"/>
  <c r="M96" i="6"/>
  <c r="P96" i="6" s="1"/>
  <c r="M35" i="6"/>
  <c r="P35" i="6" s="1"/>
  <c r="M172" i="6"/>
  <c r="P172" i="6" s="1"/>
  <c r="M76" i="6"/>
  <c r="P76" i="6" s="1"/>
  <c r="M123" i="6"/>
  <c r="P123" i="6" s="1"/>
  <c r="M143" i="6"/>
  <c r="P143" i="6" s="1"/>
  <c r="M63" i="6"/>
  <c r="P63" i="6" s="1"/>
  <c r="M157" i="6"/>
  <c r="P157" i="6" s="1"/>
  <c r="M98" i="6"/>
  <c r="P98" i="6" s="1"/>
  <c r="M113" i="6"/>
  <c r="P113" i="6" s="1"/>
  <c r="M155" i="6"/>
  <c r="M62" i="6"/>
  <c r="P62" i="6" s="1"/>
  <c r="M31" i="6"/>
  <c r="P31" i="6" s="1"/>
  <c r="M156" i="6"/>
  <c r="P156" i="6" s="1"/>
  <c r="M125" i="6"/>
  <c r="P125" i="6" s="1"/>
  <c r="M122" i="6"/>
  <c r="P122" i="6" s="1"/>
  <c r="M52" i="6"/>
  <c r="P52" i="6" s="1"/>
  <c r="M186" i="6"/>
  <c r="P186" i="6" s="1"/>
  <c r="M47" i="6"/>
  <c r="P47" i="6" s="1"/>
  <c r="M187" i="6"/>
  <c r="P187" i="6" s="1"/>
  <c r="M141" i="6"/>
  <c r="P141" i="6" s="1"/>
  <c r="AA141" i="6" s="1"/>
  <c r="M78" i="6"/>
  <c r="P78" i="6" s="1"/>
  <c r="M158" i="6"/>
  <c r="P158" i="6" s="1"/>
  <c r="M77" i="6"/>
  <c r="P77" i="6" s="1"/>
  <c r="M153" i="6"/>
  <c r="P153" i="6" s="1"/>
  <c r="M51" i="6"/>
  <c r="P51" i="6" s="1"/>
  <c r="M112" i="6"/>
  <c r="P112" i="6" s="1"/>
  <c r="M68" i="6"/>
  <c r="P68" i="6" s="1"/>
  <c r="M111" i="6"/>
  <c r="P111" i="6" s="1"/>
  <c r="M185" i="6"/>
  <c r="P185" i="6" s="1"/>
  <c r="M46" i="6"/>
  <c r="P46" i="6" s="1"/>
  <c r="M38" i="6"/>
  <c r="P38" i="6" s="1"/>
  <c r="M183" i="6"/>
  <c r="P183" i="6" s="1"/>
  <c r="M33" i="6"/>
  <c r="P33" i="6" s="1"/>
  <c r="M188" i="6"/>
  <c r="P188" i="6" s="1"/>
  <c r="M183" i="4"/>
  <c r="M173" i="4"/>
  <c r="P173" i="4" s="1"/>
  <c r="M187" i="4"/>
  <c r="P187" i="4" s="1"/>
  <c r="M168" i="4"/>
  <c r="P168" i="4" s="1"/>
  <c r="M188" i="4"/>
  <c r="P188" i="4" s="1"/>
  <c r="M172" i="4"/>
  <c r="P172" i="4" s="1"/>
  <c r="M185" i="4"/>
  <c r="M182" i="4"/>
  <c r="P182" i="4" s="1"/>
  <c r="M171" i="4"/>
  <c r="P171" i="4" s="1"/>
  <c r="M170" i="4"/>
  <c r="M167" i="4"/>
  <c r="P167" i="4" s="1"/>
  <c r="M186" i="4"/>
  <c r="P186" i="4" s="1"/>
  <c r="M181" i="4"/>
  <c r="P181" i="4" s="1"/>
  <c r="M166" i="4"/>
  <c r="M152" i="4"/>
  <c r="M158" i="4"/>
  <c r="P158" i="4" s="1"/>
  <c r="M153" i="4"/>
  <c r="P153" i="4" s="1"/>
  <c r="M157" i="4"/>
  <c r="P157" i="4" s="1"/>
  <c r="M151" i="4"/>
  <c r="M156" i="4"/>
  <c r="P156" i="4" s="1"/>
  <c r="M155" i="4"/>
  <c r="M140" i="4"/>
  <c r="M143" i="4"/>
  <c r="P143" i="4" s="1"/>
  <c r="M136" i="4"/>
  <c r="P136" i="4" s="1"/>
  <c r="M142" i="4"/>
  <c r="P142" i="4" s="1"/>
  <c r="M141" i="4"/>
  <c r="P141" i="4" s="1"/>
  <c r="M138" i="4"/>
  <c r="P138" i="4" s="1"/>
  <c r="M137" i="4"/>
  <c r="P137" i="4" s="1"/>
  <c r="M123" i="4"/>
  <c r="P123" i="4" s="1"/>
  <c r="M122" i="4"/>
  <c r="P122" i="4" s="1"/>
  <c r="M128" i="4"/>
  <c r="P128" i="4" s="1"/>
  <c r="M126" i="4"/>
  <c r="P126" i="4" s="1"/>
  <c r="M121" i="4"/>
  <c r="M125" i="4"/>
  <c r="M127" i="4"/>
  <c r="P127" i="4" s="1"/>
  <c r="M107" i="4"/>
  <c r="P107" i="4" s="1"/>
  <c r="M111" i="4"/>
  <c r="P111" i="4" s="1"/>
  <c r="M113" i="4"/>
  <c r="P113" i="4" s="1"/>
  <c r="M110" i="4"/>
  <c r="M106" i="4"/>
  <c r="M112" i="4"/>
  <c r="P112" i="4" s="1"/>
  <c r="M108" i="4"/>
  <c r="P108" i="4" s="1"/>
  <c r="M92" i="4"/>
  <c r="P92" i="4" s="1"/>
  <c r="M97" i="4"/>
  <c r="P97" i="4" s="1"/>
  <c r="M93" i="4"/>
  <c r="P93" i="4" s="1"/>
  <c r="M96" i="4"/>
  <c r="P96" i="4" s="1"/>
  <c r="M98" i="4"/>
  <c r="P98" i="4" s="1"/>
  <c r="M95" i="4"/>
  <c r="M91" i="4"/>
  <c r="P91" i="4" s="1"/>
  <c r="M81" i="4"/>
  <c r="P81" i="4" s="1"/>
  <c r="M83" i="4"/>
  <c r="P83" i="4" s="1"/>
  <c r="M80" i="4"/>
  <c r="M76" i="4"/>
  <c r="M77" i="4"/>
  <c r="P77" i="4" s="1"/>
  <c r="M82" i="4"/>
  <c r="P82" i="4" s="1"/>
  <c r="M78" i="4"/>
  <c r="P78" i="4" s="1"/>
  <c r="M36" i="4"/>
  <c r="P36" i="4" s="1"/>
  <c r="M32" i="4"/>
  <c r="P32" i="4" s="1"/>
  <c r="M63" i="4"/>
  <c r="M66" i="4"/>
  <c r="P66" i="4" s="1"/>
  <c r="M68" i="4"/>
  <c r="P68" i="4" s="1"/>
  <c r="M65" i="4"/>
  <c r="M62" i="4"/>
  <c r="P62" i="4" s="1"/>
  <c r="M67" i="4"/>
  <c r="P67" i="4" s="1"/>
  <c r="M35" i="4"/>
  <c r="P35" i="4" s="1"/>
  <c r="M33" i="4"/>
  <c r="P33" i="4" s="1"/>
  <c r="M37" i="4"/>
  <c r="P37" i="4" s="1"/>
  <c r="M47" i="4"/>
  <c r="P47" i="4" s="1"/>
  <c r="M51" i="4"/>
  <c r="P51" i="4" s="1"/>
  <c r="M31" i="4"/>
  <c r="M50" i="4"/>
  <c r="M48" i="4"/>
  <c r="P48" i="4" s="1"/>
  <c r="M46" i="4"/>
  <c r="M53" i="4"/>
  <c r="P53" i="4" s="1"/>
  <c r="M52" i="4"/>
  <c r="P52" i="4" s="1"/>
  <c r="M38" i="4"/>
  <c r="P38" i="4" s="1"/>
  <c r="M85" i="2"/>
  <c r="M163" i="2"/>
  <c r="M111" i="2"/>
  <c r="M81" i="2"/>
  <c r="M120" i="2"/>
  <c r="M60" i="2"/>
  <c r="M125" i="2"/>
  <c r="M86" i="2"/>
  <c r="M30" i="2"/>
  <c r="M134" i="2"/>
  <c r="M162" i="2"/>
  <c r="M110" i="2"/>
  <c r="M84" i="2"/>
  <c r="M72" i="2"/>
  <c r="M150" i="2"/>
  <c r="M98" i="2"/>
  <c r="M68" i="2"/>
  <c r="M159" i="2"/>
  <c r="M107" i="2"/>
  <c r="M164" i="2"/>
  <c r="M112" i="2"/>
  <c r="M82" i="2"/>
  <c r="M95" i="2"/>
  <c r="M121" i="2"/>
  <c r="M149" i="2"/>
  <c r="M97" i="2"/>
  <c r="M71" i="2"/>
  <c r="M46" i="2"/>
  <c r="M137" i="2"/>
  <c r="M59" i="2"/>
  <c r="M55" i="2"/>
  <c r="M146" i="2"/>
  <c r="M73" i="2"/>
  <c r="M151" i="2"/>
  <c r="M99" i="2"/>
  <c r="M69" i="2"/>
  <c r="M160" i="2"/>
  <c r="M108" i="2"/>
  <c r="M136" i="2"/>
  <c r="M32" i="2"/>
  <c r="M45" i="2"/>
  <c r="M147" i="2"/>
  <c r="M123" i="2"/>
  <c r="M33" i="2"/>
  <c r="M124" i="2"/>
  <c r="M94" i="2"/>
  <c r="M42" i="2"/>
  <c r="M133" i="2"/>
  <c r="M47" i="2"/>
  <c r="M138" i="2"/>
  <c r="M34" i="2"/>
  <c r="M56" i="2"/>
  <c r="M43" i="2"/>
  <c r="M58" i="2"/>
  <c r="M57" i="2" s="1"/>
  <c r="P130" i="24" l="1"/>
  <c r="P161" i="10"/>
  <c r="P225" i="10"/>
  <c r="P120" i="10"/>
  <c r="M191" i="10"/>
  <c r="M131" i="10"/>
  <c r="M240" i="10"/>
  <c r="M66" i="10"/>
  <c r="M165" i="10"/>
  <c r="M170" i="10" s="1"/>
  <c r="M120" i="10"/>
  <c r="P180" i="10"/>
  <c r="P86" i="10"/>
  <c r="P221" i="10"/>
  <c r="P240" i="10"/>
  <c r="P54" i="10"/>
  <c r="P50" i="10"/>
  <c r="P131" i="10"/>
  <c r="M225" i="10"/>
  <c r="M150" i="10"/>
  <c r="P146" i="10"/>
  <c r="M146" i="10"/>
  <c r="M180" i="10"/>
  <c r="M97" i="10"/>
  <c r="M221" i="10"/>
  <c r="P150" i="10"/>
  <c r="P97" i="10"/>
  <c r="P66" i="10"/>
  <c r="P64" i="9"/>
  <c r="P165" i="10"/>
  <c r="P135" i="10"/>
  <c r="P82" i="10"/>
  <c r="P70" i="10"/>
  <c r="P210" i="10"/>
  <c r="P215" i="10" s="1"/>
  <c r="P116" i="10"/>
  <c r="M176" i="10"/>
  <c r="P195" i="10"/>
  <c r="P200" i="10" s="1"/>
  <c r="M64" i="9"/>
  <c r="P177" i="10"/>
  <c r="P176" i="10" s="1"/>
  <c r="P236" i="10"/>
  <c r="M82" i="10"/>
  <c r="M116" i="10"/>
  <c r="M154" i="9"/>
  <c r="P124" i="9"/>
  <c r="M236" i="10"/>
  <c r="M54" i="10"/>
  <c r="M135" i="10"/>
  <c r="M140" i="10" s="1"/>
  <c r="M70" i="10"/>
  <c r="M101" i="10"/>
  <c r="M124" i="9"/>
  <c r="M210" i="10"/>
  <c r="M50" i="10"/>
  <c r="M195" i="10"/>
  <c r="P101" i="10"/>
  <c r="P45" i="9"/>
  <c r="M70" i="24"/>
  <c r="M105" i="9"/>
  <c r="M94" i="9"/>
  <c r="M129" i="11"/>
  <c r="P49" i="9"/>
  <c r="P150" i="9"/>
  <c r="M45" i="9"/>
  <c r="P34" i="9"/>
  <c r="P165" i="9"/>
  <c r="P30" i="9"/>
  <c r="M150" i="9"/>
  <c r="M30" i="9"/>
  <c r="M34" i="9"/>
  <c r="P109" i="9"/>
  <c r="P169" i="9"/>
  <c r="P105" i="9"/>
  <c r="M169" i="9"/>
  <c r="M135" i="9"/>
  <c r="M49" i="9"/>
  <c r="P90" i="9"/>
  <c r="P139" i="9"/>
  <c r="P75" i="9"/>
  <c r="P184" i="9"/>
  <c r="P189" i="9" s="1"/>
  <c r="P60" i="9"/>
  <c r="P94" i="9"/>
  <c r="P135" i="9"/>
  <c r="P79" i="9"/>
  <c r="P154" i="9"/>
  <c r="M120" i="9"/>
  <c r="M79" i="9"/>
  <c r="M165" i="9"/>
  <c r="M109" i="9"/>
  <c r="P120" i="9"/>
  <c r="M184" i="9"/>
  <c r="M189" i="9" s="1"/>
  <c r="M90" i="9"/>
  <c r="M75" i="9"/>
  <c r="M60" i="9"/>
  <c r="M139" i="9"/>
  <c r="M144" i="9" s="1"/>
  <c r="M32" i="41"/>
  <c r="P32" i="41" s="1"/>
  <c r="M216" i="54"/>
  <c r="P217" i="54"/>
  <c r="P216" i="54" s="1"/>
  <c r="P34" i="48"/>
  <c r="M33" i="41"/>
  <c r="P33" i="41" s="1"/>
  <c r="P30" i="48"/>
  <c r="M340" i="54"/>
  <c r="M37" i="41"/>
  <c r="P37" i="41" s="1"/>
  <c r="M34" i="48"/>
  <c r="M235" i="54"/>
  <c r="M31" i="41"/>
  <c r="P31" i="41" s="1"/>
  <c r="M35" i="41"/>
  <c r="P35" i="41" s="1"/>
  <c r="M36" i="41"/>
  <c r="P36" i="41" s="1"/>
  <c r="M30" i="48"/>
  <c r="P34" i="54"/>
  <c r="M201" i="54"/>
  <c r="P231" i="54"/>
  <c r="P280" i="54"/>
  <c r="P285" i="54" s="1"/>
  <c r="M280" i="54"/>
  <c r="M30" i="54"/>
  <c r="M261" i="54"/>
  <c r="P262" i="54"/>
  <c r="P261" i="54" s="1"/>
  <c r="M321" i="54"/>
  <c r="P265" i="54"/>
  <c r="P325" i="54"/>
  <c r="P340" i="54"/>
  <c r="P246" i="54"/>
  <c r="M246" i="54"/>
  <c r="P306" i="54"/>
  <c r="P220" i="54"/>
  <c r="P201" i="54"/>
  <c r="M34" i="54"/>
  <c r="M39" i="54" s="1"/>
  <c r="M306" i="54"/>
  <c r="P295" i="54"/>
  <c r="M336" i="54"/>
  <c r="M295" i="54"/>
  <c r="M325" i="54"/>
  <c r="P321" i="54"/>
  <c r="P336" i="54"/>
  <c r="M205" i="54"/>
  <c r="P205" i="54"/>
  <c r="M220" i="54"/>
  <c r="M31" i="52"/>
  <c r="P31" i="52" s="1"/>
  <c r="M276" i="54"/>
  <c r="P310" i="54"/>
  <c r="P235" i="54"/>
  <c r="M231" i="54"/>
  <c r="M310" i="54"/>
  <c r="P292" i="54"/>
  <c r="P291" i="54" s="1"/>
  <c r="M291" i="54"/>
  <c r="M265" i="54"/>
  <c r="P251" i="54"/>
  <c r="P250" i="54" s="1"/>
  <c r="M250" i="54"/>
  <c r="P139" i="7"/>
  <c r="M36" i="52"/>
  <c r="P36" i="52" s="1"/>
  <c r="M35" i="52"/>
  <c r="P35" i="52" s="1"/>
  <c r="M37" i="52"/>
  <c r="P37" i="52" s="1"/>
  <c r="M33" i="52"/>
  <c r="M32" i="52"/>
  <c r="P32" i="52" s="1"/>
  <c r="P135" i="4"/>
  <c r="AA144" i="6"/>
  <c r="P35" i="57"/>
  <c r="M32" i="57"/>
  <c r="P32" i="57" s="1"/>
  <c r="M33" i="57"/>
  <c r="P33" i="57" s="1"/>
  <c r="M31" i="57"/>
  <c r="M36" i="57"/>
  <c r="P36" i="57" s="1"/>
  <c r="M37" i="57"/>
  <c r="P37" i="57" s="1"/>
  <c r="M38" i="57"/>
  <c r="P38" i="57" s="1"/>
  <c r="P34" i="56"/>
  <c r="P31" i="56"/>
  <c r="P30" i="56" s="1"/>
  <c r="M30" i="56"/>
  <c r="M34" i="56"/>
  <c r="P124" i="7"/>
  <c r="M115" i="24"/>
  <c r="P114" i="8"/>
  <c r="P109" i="7"/>
  <c r="M166" i="36"/>
  <c r="P166" i="36" s="1"/>
  <c r="M46" i="36"/>
  <c r="P46" i="36" s="1"/>
  <c r="M39" i="12"/>
  <c r="M112" i="36"/>
  <c r="P112" i="36" s="1"/>
  <c r="M33" i="36"/>
  <c r="P33" i="36" s="1"/>
  <c r="M168" i="36"/>
  <c r="P168" i="36" s="1"/>
  <c r="M108" i="36"/>
  <c r="P108" i="36" s="1"/>
  <c r="M181" i="36"/>
  <c r="P181" i="36" s="1"/>
  <c r="M167" i="36"/>
  <c r="P167" i="36" s="1"/>
  <c r="M140" i="36"/>
  <c r="P140" i="36" s="1"/>
  <c r="M77" i="36"/>
  <c r="P77" i="36" s="1"/>
  <c r="M67" i="36"/>
  <c r="P67" i="36" s="1"/>
  <c r="M81" i="36"/>
  <c r="P81" i="36" s="1"/>
  <c r="M127" i="36"/>
  <c r="P127" i="36" s="1"/>
  <c r="M51" i="36"/>
  <c r="P51" i="36" s="1"/>
  <c r="M113" i="36"/>
  <c r="P113" i="36" s="1"/>
  <c r="M107" i="36"/>
  <c r="P107" i="36" s="1"/>
  <c r="M38" i="36"/>
  <c r="P38" i="36" s="1"/>
  <c r="M123" i="36"/>
  <c r="P123" i="36" s="1"/>
  <c r="M110" i="36"/>
  <c r="P110" i="36" s="1"/>
  <c r="M66" i="36"/>
  <c r="P66" i="36" s="1"/>
  <c r="M136" i="36"/>
  <c r="P136" i="36" s="1"/>
  <c r="M153" i="36"/>
  <c r="P153" i="36" s="1"/>
  <c r="M31" i="36"/>
  <c r="P31" i="36" s="1"/>
  <c r="M63" i="36"/>
  <c r="P63" i="36" s="1"/>
  <c r="M91" i="36"/>
  <c r="P91" i="36" s="1"/>
  <c r="M37" i="36"/>
  <c r="P37" i="36" s="1"/>
  <c r="M61" i="36"/>
  <c r="P61" i="36" s="1"/>
  <c r="M93" i="36"/>
  <c r="P93" i="36" s="1"/>
  <c r="M155" i="36"/>
  <c r="P155" i="36" s="1"/>
  <c r="P90" i="4"/>
  <c r="M182" i="36"/>
  <c r="P182" i="36" s="1"/>
  <c r="M52" i="36"/>
  <c r="P52" i="36" s="1"/>
  <c r="M141" i="36"/>
  <c r="P141" i="36" s="1"/>
  <c r="M128" i="36"/>
  <c r="P128" i="36" s="1"/>
  <c r="M111" i="36"/>
  <c r="P111" i="36" s="1"/>
  <c r="M188" i="36"/>
  <c r="P188" i="36" s="1"/>
  <c r="M36" i="36"/>
  <c r="P36" i="36" s="1"/>
  <c r="M173" i="36"/>
  <c r="P173" i="36" s="1"/>
  <c r="M95" i="36"/>
  <c r="P95" i="36" s="1"/>
  <c r="M126" i="36"/>
  <c r="P126" i="36" s="1"/>
  <c r="M92" i="36"/>
  <c r="P92" i="36" s="1"/>
  <c r="M158" i="36"/>
  <c r="P158" i="36" s="1"/>
  <c r="M82" i="36"/>
  <c r="P82" i="36" s="1"/>
  <c r="M32" i="36"/>
  <c r="P32" i="36" s="1"/>
  <c r="M53" i="36"/>
  <c r="P53" i="36" s="1"/>
  <c r="M97" i="36"/>
  <c r="P97" i="36" s="1"/>
  <c r="M48" i="36"/>
  <c r="P48" i="36" s="1"/>
  <c r="M47" i="36"/>
  <c r="P47" i="36" s="1"/>
  <c r="M106" i="36"/>
  <c r="P106" i="36" s="1"/>
  <c r="M143" i="36"/>
  <c r="P143" i="36" s="1"/>
  <c r="M138" i="36"/>
  <c r="P138" i="36" s="1"/>
  <c r="M122" i="36"/>
  <c r="P122" i="36" s="1"/>
  <c r="M76" i="36"/>
  <c r="P76" i="36" s="1"/>
  <c r="M172" i="36"/>
  <c r="P172" i="36" s="1"/>
  <c r="M183" i="36"/>
  <c r="P183" i="36" s="1"/>
  <c r="M65" i="36"/>
  <c r="P65" i="36" s="1"/>
  <c r="M125" i="36"/>
  <c r="P125" i="36" s="1"/>
  <c r="M171" i="36"/>
  <c r="P171" i="36" s="1"/>
  <c r="M151" i="36"/>
  <c r="P151" i="36" s="1"/>
  <c r="M68" i="36"/>
  <c r="P68" i="36" s="1"/>
  <c r="M78" i="36"/>
  <c r="P78" i="36" s="1"/>
  <c r="M186" i="36"/>
  <c r="P186" i="36" s="1"/>
  <c r="M62" i="36"/>
  <c r="P62" i="36" s="1"/>
  <c r="M98" i="36"/>
  <c r="P98" i="36" s="1"/>
  <c r="M157" i="36"/>
  <c r="P157" i="36" s="1"/>
  <c r="M185" i="36"/>
  <c r="P185" i="36" s="1"/>
  <c r="M137" i="36"/>
  <c r="P137" i="36" s="1"/>
  <c r="M121" i="36"/>
  <c r="M187" i="36"/>
  <c r="P187" i="36" s="1"/>
  <c r="M96" i="36"/>
  <c r="P96" i="36" s="1"/>
  <c r="M152" i="36"/>
  <c r="P152" i="36" s="1"/>
  <c r="M83" i="36"/>
  <c r="P83" i="36" s="1"/>
  <c r="M142" i="36"/>
  <c r="P142" i="36" s="1"/>
  <c r="M170" i="36"/>
  <c r="P170" i="36" s="1"/>
  <c r="P169" i="36" s="1"/>
  <c r="M35" i="36"/>
  <c r="P35" i="36" s="1"/>
  <c r="M80" i="36"/>
  <c r="P80" i="36" s="1"/>
  <c r="M50" i="36"/>
  <c r="P50" i="36" s="1"/>
  <c r="M32" i="37"/>
  <c r="P32" i="37" s="1"/>
  <c r="M37" i="37"/>
  <c r="P37" i="37" s="1"/>
  <c r="M38" i="37"/>
  <c r="P38" i="37" s="1"/>
  <c r="M33" i="37"/>
  <c r="P33" i="37" s="1"/>
  <c r="M36" i="37"/>
  <c r="P36" i="37" s="1"/>
  <c r="M31" i="37"/>
  <c r="M35" i="37"/>
  <c r="M154" i="31"/>
  <c r="P169" i="31"/>
  <c r="M174" i="12"/>
  <c r="M29" i="30"/>
  <c r="M146" i="30"/>
  <c r="M120" i="30"/>
  <c r="M58" i="30"/>
  <c r="M149" i="30"/>
  <c r="M162" i="30"/>
  <c r="M111" i="30"/>
  <c r="M137" i="30"/>
  <c r="M72" i="30"/>
  <c r="M60" i="30"/>
  <c r="M47" i="30"/>
  <c r="M34" i="30"/>
  <c r="M43" i="30"/>
  <c r="M69" i="30"/>
  <c r="M134" i="30"/>
  <c r="M42" i="30"/>
  <c r="M94" i="30"/>
  <c r="M81" i="30"/>
  <c r="M32" i="30"/>
  <c r="M45" i="30"/>
  <c r="M97" i="30"/>
  <c r="M33" i="30"/>
  <c r="M85" i="30"/>
  <c r="M124" i="30"/>
  <c r="M138" i="30"/>
  <c r="M112" i="30"/>
  <c r="M151" i="30"/>
  <c r="M95" i="30"/>
  <c r="M30" i="30"/>
  <c r="M68" i="30"/>
  <c r="M67" i="30" s="1"/>
  <c r="M107" i="30"/>
  <c r="M159" i="30"/>
  <c r="M136" i="30"/>
  <c r="M123" i="30"/>
  <c r="M110" i="30"/>
  <c r="M46" i="30"/>
  <c r="M150" i="30"/>
  <c r="M86" i="30"/>
  <c r="M73" i="30"/>
  <c r="M121" i="30"/>
  <c r="M56" i="30"/>
  <c r="M160" i="30"/>
  <c r="M133" i="30"/>
  <c r="M132" i="30" s="1"/>
  <c r="M55" i="30"/>
  <c r="M84" i="30"/>
  <c r="M71" i="30"/>
  <c r="M59" i="30"/>
  <c r="M98" i="30"/>
  <c r="M163" i="30"/>
  <c r="M125" i="30"/>
  <c r="M99" i="30"/>
  <c r="M164" i="30"/>
  <c r="M82" i="30"/>
  <c r="M108" i="30"/>
  <c r="M147" i="30"/>
  <c r="P189" i="12"/>
  <c r="M64" i="31"/>
  <c r="P64" i="31"/>
  <c r="M169" i="31"/>
  <c r="M84" i="12"/>
  <c r="P154" i="31"/>
  <c r="P79" i="7"/>
  <c r="P95" i="31"/>
  <c r="P94" i="31" s="1"/>
  <c r="M94" i="31"/>
  <c r="P31" i="31"/>
  <c r="P30" i="31" s="1"/>
  <c r="M30" i="31"/>
  <c r="M49" i="31"/>
  <c r="M184" i="31"/>
  <c r="P140" i="31"/>
  <c r="P139" i="31" s="1"/>
  <c r="M139" i="31"/>
  <c r="P76" i="31"/>
  <c r="P75" i="31" s="1"/>
  <c r="M75" i="31"/>
  <c r="P91" i="31"/>
  <c r="P90" i="31" s="1"/>
  <c r="M90" i="31"/>
  <c r="M180" i="31"/>
  <c r="P181" i="31"/>
  <c r="P180" i="31" s="1"/>
  <c r="P49" i="31"/>
  <c r="M109" i="31"/>
  <c r="P80" i="31"/>
  <c r="P79" i="31" s="1"/>
  <c r="P84" i="31" s="1"/>
  <c r="M79" i="31"/>
  <c r="P184" i="31"/>
  <c r="P61" i="31"/>
  <c r="P60" i="31" s="1"/>
  <c r="P69" i="31" s="1"/>
  <c r="M60" i="31"/>
  <c r="P136" i="31"/>
  <c r="P135" i="31" s="1"/>
  <c r="M135" i="31"/>
  <c r="P151" i="31"/>
  <c r="P150" i="31" s="1"/>
  <c r="M150" i="31"/>
  <c r="P109" i="31"/>
  <c r="M124" i="31"/>
  <c r="M189" i="12"/>
  <c r="P35" i="31"/>
  <c r="P34" i="31" s="1"/>
  <c r="M34" i="31"/>
  <c r="M45" i="31"/>
  <c r="P46" i="31"/>
  <c r="P45" i="31" s="1"/>
  <c r="P106" i="31"/>
  <c r="P105" i="31" s="1"/>
  <c r="M105" i="31"/>
  <c r="M120" i="31"/>
  <c r="M129" i="31" s="1"/>
  <c r="P121" i="31"/>
  <c r="P120" i="31" s="1"/>
  <c r="M165" i="31"/>
  <c r="M174" i="31" s="1"/>
  <c r="P166" i="31"/>
  <c r="P165" i="31" s="1"/>
  <c r="P124" i="31"/>
  <c r="P54" i="12"/>
  <c r="P39" i="12"/>
  <c r="P99" i="12"/>
  <c r="P114" i="12"/>
  <c r="P129" i="12"/>
  <c r="P174" i="12"/>
  <c r="P159" i="12"/>
  <c r="M54" i="12"/>
  <c r="M99" i="12"/>
  <c r="M129" i="12"/>
  <c r="M69" i="12"/>
  <c r="P38" i="24"/>
  <c r="P69" i="12"/>
  <c r="M159" i="12"/>
  <c r="P84" i="12"/>
  <c r="P115" i="24"/>
  <c r="M90" i="26"/>
  <c r="P160" i="24"/>
  <c r="M144" i="12"/>
  <c r="M160" i="24"/>
  <c r="P55" i="24"/>
  <c r="M184" i="26"/>
  <c r="P185" i="26"/>
  <c r="P184" i="26" s="1"/>
  <c r="P155" i="26"/>
  <c r="P154" i="26" s="1"/>
  <c r="M154" i="26"/>
  <c r="M130" i="24"/>
  <c r="M38" i="24"/>
  <c r="P70" i="24"/>
  <c r="M180" i="26"/>
  <c r="P181" i="26"/>
  <c r="P180" i="26" s="1"/>
  <c r="M60" i="26"/>
  <c r="P61" i="26"/>
  <c r="P60" i="26" s="1"/>
  <c r="P125" i="26"/>
  <c r="P124" i="26" s="1"/>
  <c r="M124" i="26"/>
  <c r="P140" i="26"/>
  <c r="P139" i="26" s="1"/>
  <c r="M139" i="26"/>
  <c r="P35" i="26"/>
  <c r="P34" i="26" s="1"/>
  <c r="M34" i="26"/>
  <c r="P65" i="26"/>
  <c r="P64" i="26" s="1"/>
  <c r="M64" i="26"/>
  <c r="M45" i="26"/>
  <c r="M85" i="24"/>
  <c r="P76" i="26"/>
  <c r="P75" i="26" s="1"/>
  <c r="M75" i="26"/>
  <c r="P145" i="24"/>
  <c r="P165" i="26"/>
  <c r="P151" i="26"/>
  <c r="P150" i="26" s="1"/>
  <c r="M150" i="26"/>
  <c r="P120" i="26"/>
  <c r="M105" i="26"/>
  <c r="P106" i="26"/>
  <c r="P105" i="26" s="1"/>
  <c r="P80" i="26"/>
  <c r="P79" i="26" s="1"/>
  <c r="M79" i="26"/>
  <c r="P170" i="26"/>
  <c r="P169" i="26" s="1"/>
  <c r="P174" i="26" s="1"/>
  <c r="M169" i="26"/>
  <c r="M165" i="26"/>
  <c r="M55" i="24"/>
  <c r="M100" i="24"/>
  <c r="P31" i="26"/>
  <c r="P30" i="26" s="1"/>
  <c r="M30" i="26"/>
  <c r="P50" i="26"/>
  <c r="P49" i="26" s="1"/>
  <c r="M49" i="26"/>
  <c r="P110" i="26"/>
  <c r="P109" i="26" s="1"/>
  <c r="P114" i="26" s="1"/>
  <c r="M109" i="26"/>
  <c r="P95" i="26"/>
  <c r="P94" i="26" s="1"/>
  <c r="M94" i="26"/>
  <c r="P136" i="26"/>
  <c r="P135" i="26" s="1"/>
  <c r="M135" i="26"/>
  <c r="P45" i="26"/>
  <c r="P175" i="24"/>
  <c r="P85" i="24"/>
  <c r="M145" i="24"/>
  <c r="P90" i="26"/>
  <c r="M120" i="26"/>
  <c r="P64" i="6"/>
  <c r="M141" i="5"/>
  <c r="P141" i="5" s="1"/>
  <c r="M173" i="5"/>
  <c r="P173" i="5" s="1"/>
  <c r="M77" i="5"/>
  <c r="P77" i="5" s="1"/>
  <c r="P34" i="7"/>
  <c r="P34" i="6"/>
  <c r="P47" i="2"/>
  <c r="P34" i="2"/>
  <c r="M39" i="11"/>
  <c r="M51" i="5"/>
  <c r="P51" i="5" s="1"/>
  <c r="M38" i="5"/>
  <c r="P38" i="5" s="1"/>
  <c r="M62" i="5"/>
  <c r="P62" i="5" s="1"/>
  <c r="M52" i="5"/>
  <c r="P52" i="5" s="1"/>
  <c r="M61" i="5"/>
  <c r="P61" i="5" s="1"/>
  <c r="M125" i="5"/>
  <c r="P125" i="5" s="1"/>
  <c r="M186" i="5"/>
  <c r="P186" i="5" s="1"/>
  <c r="M170" i="5"/>
  <c r="P170" i="5" s="1"/>
  <c r="M168" i="5"/>
  <c r="P168" i="5" s="1"/>
  <c r="M185" i="5"/>
  <c r="P185" i="5" s="1"/>
  <c r="M107" i="5"/>
  <c r="P107" i="5" s="1"/>
  <c r="M172" i="5"/>
  <c r="P172" i="5" s="1"/>
  <c r="M108" i="5"/>
  <c r="P108" i="5" s="1"/>
  <c r="M158" i="5"/>
  <c r="P158" i="5" s="1"/>
  <c r="M140" i="5"/>
  <c r="P140" i="5" s="1"/>
  <c r="M46" i="5"/>
  <c r="P46" i="5" s="1"/>
  <c r="M96" i="5"/>
  <c r="P96" i="5" s="1"/>
  <c r="M47" i="5"/>
  <c r="P47" i="5" s="1"/>
  <c r="M187" i="5"/>
  <c r="P187" i="5" s="1"/>
  <c r="M93" i="5"/>
  <c r="P93" i="5" s="1"/>
  <c r="M98" i="5"/>
  <c r="P98" i="5" s="1"/>
  <c r="M167" i="5"/>
  <c r="P167" i="5" s="1"/>
  <c r="M37" i="5"/>
  <c r="P37" i="5" s="1"/>
  <c r="M53" i="5"/>
  <c r="P53" i="5" s="1"/>
  <c r="M68" i="5"/>
  <c r="P68" i="5" s="1"/>
  <c r="M95" i="5"/>
  <c r="P95" i="5" s="1"/>
  <c r="M65" i="5"/>
  <c r="P65" i="5" s="1"/>
  <c r="M181" i="5"/>
  <c r="P181" i="5" s="1"/>
  <c r="M66" i="5"/>
  <c r="P66" i="5" s="1"/>
  <c r="M92" i="5"/>
  <c r="P92" i="5" s="1"/>
  <c r="M127" i="5"/>
  <c r="P127" i="5" s="1"/>
  <c r="M153" i="5"/>
  <c r="P153" i="5" s="1"/>
  <c r="M113" i="5"/>
  <c r="P113" i="5" s="1"/>
  <c r="M155" i="5"/>
  <c r="P155" i="5" s="1"/>
  <c r="M121" i="5"/>
  <c r="P121" i="5" s="1"/>
  <c r="M36" i="5"/>
  <c r="P36" i="5" s="1"/>
  <c r="M35" i="5"/>
  <c r="P35" i="5" s="1"/>
  <c r="M123" i="5"/>
  <c r="P123" i="5" s="1"/>
  <c r="M136" i="5"/>
  <c r="P136" i="5" s="1"/>
  <c r="M188" i="5"/>
  <c r="P188" i="5" s="1"/>
  <c r="M126" i="5"/>
  <c r="P126" i="5" s="1"/>
  <c r="M50" i="5"/>
  <c r="P50" i="5" s="1"/>
  <c r="M183" i="5"/>
  <c r="P183" i="5" s="1"/>
  <c r="M106" i="5"/>
  <c r="P106" i="5" s="1"/>
  <c r="M142" i="5"/>
  <c r="P142" i="5" s="1"/>
  <c r="M156" i="5"/>
  <c r="P156" i="5" s="1"/>
  <c r="M78" i="5"/>
  <c r="P78" i="5" s="1"/>
  <c r="M76" i="5"/>
  <c r="P76" i="5" s="1"/>
  <c r="M128" i="5"/>
  <c r="P128" i="5" s="1"/>
  <c r="M157" i="5"/>
  <c r="P157" i="5" s="1"/>
  <c r="M110" i="5"/>
  <c r="P110" i="5" s="1"/>
  <c r="M63" i="5"/>
  <c r="P63" i="5" s="1"/>
  <c r="M166" i="5"/>
  <c r="P166" i="5" s="1"/>
  <c r="M143" i="5"/>
  <c r="P143" i="5" s="1"/>
  <c r="M67" i="5"/>
  <c r="P67" i="5" s="1"/>
  <c r="M171" i="5"/>
  <c r="P171" i="5" s="1"/>
  <c r="M48" i="5"/>
  <c r="P48" i="5" s="1"/>
  <c r="M137" i="5"/>
  <c r="P137" i="5" s="1"/>
  <c r="M151" i="5"/>
  <c r="P151" i="5" s="1"/>
  <c r="M82" i="5"/>
  <c r="P82" i="5" s="1"/>
  <c r="M81" i="5"/>
  <c r="P81" i="5" s="1"/>
  <c r="M138" i="5"/>
  <c r="P138" i="5" s="1"/>
  <c r="M182" i="5"/>
  <c r="P182" i="5" s="1"/>
  <c r="M83" i="5"/>
  <c r="P83" i="5" s="1"/>
  <c r="M97" i="5"/>
  <c r="P97" i="5" s="1"/>
  <c r="M80" i="5"/>
  <c r="P80" i="5" s="1"/>
  <c r="M152" i="5"/>
  <c r="P152" i="5" s="1"/>
  <c r="M31" i="5"/>
  <c r="P31" i="5" s="1"/>
  <c r="M112" i="5"/>
  <c r="P112" i="5" s="1"/>
  <c r="M111" i="5"/>
  <c r="P111" i="5" s="1"/>
  <c r="M33" i="5"/>
  <c r="P33" i="5" s="1"/>
  <c r="M122" i="5"/>
  <c r="P122" i="5" s="1"/>
  <c r="M91" i="5"/>
  <c r="P91" i="5" s="1"/>
  <c r="P75" i="7"/>
  <c r="M75" i="7"/>
  <c r="P169" i="7"/>
  <c r="P45" i="7"/>
  <c r="P165" i="7"/>
  <c r="M165" i="7"/>
  <c r="M45" i="7"/>
  <c r="M79" i="7"/>
  <c r="M124" i="7"/>
  <c r="P135" i="7"/>
  <c r="P60" i="7"/>
  <c r="P180" i="7"/>
  <c r="P120" i="7"/>
  <c r="M139" i="7"/>
  <c r="M91" i="10"/>
  <c r="P30" i="7"/>
  <c r="P64" i="7"/>
  <c r="M120" i="7"/>
  <c r="P49" i="7"/>
  <c r="M60" i="7"/>
  <c r="M94" i="7"/>
  <c r="M135" i="7"/>
  <c r="M109" i="7"/>
  <c r="P184" i="7"/>
  <c r="P94" i="7"/>
  <c r="P90" i="7"/>
  <c r="M34" i="7"/>
  <c r="M105" i="7"/>
  <c r="M215" i="10"/>
  <c r="P150" i="7"/>
  <c r="P105" i="7"/>
  <c r="M154" i="7"/>
  <c r="M184" i="7"/>
  <c r="M169" i="7"/>
  <c r="M30" i="7"/>
  <c r="M90" i="7"/>
  <c r="M64" i="7"/>
  <c r="M150" i="7"/>
  <c r="M180" i="7"/>
  <c r="M49" i="7"/>
  <c r="P159" i="11"/>
  <c r="M54" i="11"/>
  <c r="P54" i="11"/>
  <c r="M84" i="11"/>
  <c r="P39" i="11"/>
  <c r="M114" i="11"/>
  <c r="M189" i="11"/>
  <c r="M99" i="11"/>
  <c r="M69" i="11"/>
  <c r="M159" i="11"/>
  <c r="P114" i="11"/>
  <c r="P129" i="11"/>
  <c r="P174" i="11"/>
  <c r="M144" i="11"/>
  <c r="P189" i="11"/>
  <c r="P69" i="11"/>
  <c r="P99" i="11"/>
  <c r="P84" i="11"/>
  <c r="P144" i="11"/>
  <c r="M189" i="8"/>
  <c r="P174" i="8"/>
  <c r="M84" i="8"/>
  <c r="P69" i="8"/>
  <c r="P99" i="8"/>
  <c r="M99" i="8"/>
  <c r="M174" i="8"/>
  <c r="M69" i="8"/>
  <c r="M159" i="8"/>
  <c r="M54" i="8"/>
  <c r="M39" i="8"/>
  <c r="M114" i="8"/>
  <c r="P129" i="8"/>
  <c r="M144" i="8"/>
  <c r="P189" i="8"/>
  <c r="P54" i="8"/>
  <c r="P39" i="8"/>
  <c r="P84" i="8"/>
  <c r="P144" i="8"/>
  <c r="M135" i="6"/>
  <c r="P139" i="6"/>
  <c r="P105" i="6"/>
  <c r="M64" i="6"/>
  <c r="P90" i="6"/>
  <c r="M90" i="6"/>
  <c r="M30" i="6"/>
  <c r="M165" i="6"/>
  <c r="M60" i="6"/>
  <c r="P165" i="6"/>
  <c r="M169" i="6"/>
  <c r="P150" i="6"/>
  <c r="M79" i="6"/>
  <c r="P120" i="6"/>
  <c r="M105" i="6"/>
  <c r="P79" i="6"/>
  <c r="P124" i="6"/>
  <c r="M34" i="6"/>
  <c r="M75" i="6"/>
  <c r="M94" i="6"/>
  <c r="M150" i="6"/>
  <c r="P45" i="6"/>
  <c r="P75" i="6"/>
  <c r="P49" i="6"/>
  <c r="P94" i="6"/>
  <c r="M45" i="6"/>
  <c r="M139" i="6"/>
  <c r="M49" i="6"/>
  <c r="M120" i="6"/>
  <c r="P60" i="6"/>
  <c r="M124" i="6"/>
  <c r="M154" i="6"/>
  <c r="P135" i="6"/>
  <c r="P169" i="6"/>
  <c r="M109" i="6"/>
  <c r="P184" i="6"/>
  <c r="P109" i="6"/>
  <c r="M184" i="6"/>
  <c r="M180" i="6"/>
  <c r="P30" i="6"/>
  <c r="P180" i="6"/>
  <c r="M148" i="2"/>
  <c r="M132" i="2"/>
  <c r="M67" i="2"/>
  <c r="M83" i="2"/>
  <c r="M119" i="2"/>
  <c r="P185" i="4"/>
  <c r="P184" i="4" s="1"/>
  <c r="M184" i="4"/>
  <c r="M165" i="4"/>
  <c r="P166" i="4"/>
  <c r="P165" i="4" s="1"/>
  <c r="P170" i="4"/>
  <c r="P169" i="4" s="1"/>
  <c r="M169" i="4"/>
  <c r="M180" i="4"/>
  <c r="P183" i="4"/>
  <c r="P180" i="4" s="1"/>
  <c r="P151" i="4"/>
  <c r="M150" i="4"/>
  <c r="P155" i="4"/>
  <c r="P154" i="4" s="1"/>
  <c r="M154" i="4"/>
  <c r="M135" i="4"/>
  <c r="P140" i="4"/>
  <c r="P139" i="4" s="1"/>
  <c r="M139" i="4"/>
  <c r="P125" i="4"/>
  <c r="P124" i="4" s="1"/>
  <c r="M124" i="4"/>
  <c r="P121" i="4"/>
  <c r="P120" i="4" s="1"/>
  <c r="M120" i="4"/>
  <c r="P110" i="4"/>
  <c r="P109" i="4" s="1"/>
  <c r="M109" i="4"/>
  <c r="P106" i="4"/>
  <c r="P105" i="4" s="1"/>
  <c r="M105" i="4"/>
  <c r="M90" i="4"/>
  <c r="M94" i="4"/>
  <c r="P95" i="4"/>
  <c r="P94" i="4" s="1"/>
  <c r="P76" i="4"/>
  <c r="P75" i="4" s="1"/>
  <c r="M75" i="4"/>
  <c r="P80" i="4"/>
  <c r="P79" i="4" s="1"/>
  <c r="M79" i="4"/>
  <c r="M34" i="4"/>
  <c r="M60" i="4"/>
  <c r="P63" i="4"/>
  <c r="P60" i="4" s="1"/>
  <c r="P34" i="4"/>
  <c r="M64" i="4"/>
  <c r="P65" i="4"/>
  <c r="P64" i="4" s="1"/>
  <c r="M30" i="4"/>
  <c r="P31" i="4"/>
  <c r="P30" i="4" s="1"/>
  <c r="P46" i="4"/>
  <c r="P45" i="4" s="1"/>
  <c r="M45" i="4"/>
  <c r="P50" i="4"/>
  <c r="P49" i="4" s="1"/>
  <c r="M49" i="4"/>
  <c r="M93" i="2"/>
  <c r="P60" i="2"/>
  <c r="P164" i="2"/>
  <c r="P151" i="2"/>
  <c r="P138" i="2"/>
  <c r="P125" i="2"/>
  <c r="P112" i="2"/>
  <c r="P99" i="2"/>
  <c r="P86" i="2"/>
  <c r="P73" i="2"/>
  <c r="M122" i="2"/>
  <c r="M135" i="2"/>
  <c r="M54" i="2"/>
  <c r="M61" i="2" s="1"/>
  <c r="M70" i="2"/>
  <c r="M106" i="2"/>
  <c r="M161" i="2"/>
  <c r="M80" i="2"/>
  <c r="P30" i="2"/>
  <c r="P160" i="2"/>
  <c r="P147" i="2"/>
  <c r="P134" i="2"/>
  <c r="P121" i="2"/>
  <c r="P108" i="2"/>
  <c r="P82" i="2"/>
  <c r="P69" i="2"/>
  <c r="P95" i="2"/>
  <c r="P93" i="2" s="1"/>
  <c r="P43" i="2"/>
  <c r="P56" i="2"/>
  <c r="M41" i="2"/>
  <c r="M96" i="2"/>
  <c r="M158" i="2"/>
  <c r="M44" i="2"/>
  <c r="P46" i="2"/>
  <c r="P59" i="2"/>
  <c r="P72" i="2"/>
  <c r="P163" i="2"/>
  <c r="P150" i="2"/>
  <c r="P137" i="2"/>
  <c r="P124" i="2"/>
  <c r="P111" i="2"/>
  <c r="P98" i="2"/>
  <c r="P33" i="2"/>
  <c r="P85" i="2"/>
  <c r="P84" i="2"/>
  <c r="P71" i="2"/>
  <c r="P45" i="2"/>
  <c r="M31" i="2"/>
  <c r="P32" i="2"/>
  <c r="P58" i="2"/>
  <c r="P162" i="2"/>
  <c r="P149" i="2"/>
  <c r="P136" i="2"/>
  <c r="P123" i="2"/>
  <c r="P110" i="2"/>
  <c r="P97" i="2"/>
  <c r="M145" i="2"/>
  <c r="M109" i="2"/>
  <c r="P81" i="2"/>
  <c r="P68" i="2"/>
  <c r="P29" i="2"/>
  <c r="P159" i="2"/>
  <c r="P146" i="2"/>
  <c r="P133" i="2"/>
  <c r="P107" i="2"/>
  <c r="M28" i="2"/>
  <c r="P42" i="2"/>
  <c r="P75" i="10" l="1"/>
  <c r="P129" i="9"/>
  <c r="M106" i="10"/>
  <c r="M245" i="10"/>
  <c r="M54" i="9"/>
  <c r="P170" i="10"/>
  <c r="P230" i="10"/>
  <c r="P99" i="9"/>
  <c r="P54" i="9"/>
  <c r="P185" i="10"/>
  <c r="P125" i="10"/>
  <c r="P140" i="10"/>
  <c r="P106" i="10"/>
  <c r="M185" i="10"/>
  <c r="P245" i="10"/>
  <c r="M125" i="10"/>
  <c r="M200" i="10"/>
  <c r="M230" i="10"/>
  <c r="P155" i="10"/>
  <c r="P59" i="10"/>
  <c r="P91" i="10"/>
  <c r="M75" i="10"/>
  <c r="P69" i="9"/>
  <c r="M69" i="9"/>
  <c r="M155" i="10"/>
  <c r="M59" i="10"/>
  <c r="M159" i="9"/>
  <c r="M129" i="9"/>
  <c r="M114" i="9"/>
  <c r="M84" i="7"/>
  <c r="M84" i="9"/>
  <c r="P144" i="9"/>
  <c r="M99" i="9"/>
  <c r="M39" i="9"/>
  <c r="P39" i="9"/>
  <c r="P159" i="9"/>
  <c r="P114" i="9"/>
  <c r="P99" i="6"/>
  <c r="P84" i="9"/>
  <c r="P174" i="9"/>
  <c r="M174" i="9"/>
  <c r="P39" i="48"/>
  <c r="M225" i="54"/>
  <c r="M39" i="48"/>
  <c r="P30" i="41"/>
  <c r="M30" i="41"/>
  <c r="P225" i="54"/>
  <c r="P240" i="54"/>
  <c r="P39" i="54"/>
  <c r="M240" i="54"/>
  <c r="M345" i="54"/>
  <c r="M34" i="41"/>
  <c r="P345" i="54"/>
  <c r="P34" i="41"/>
  <c r="M210" i="54"/>
  <c r="P300" i="54"/>
  <c r="P255" i="54"/>
  <c r="M330" i="54"/>
  <c r="M270" i="54"/>
  <c r="M315" i="54"/>
  <c r="M285" i="54"/>
  <c r="P270" i="54"/>
  <c r="P210" i="54"/>
  <c r="P330" i="54"/>
  <c r="M255" i="54"/>
  <c r="P315" i="54"/>
  <c r="P144" i="4"/>
  <c r="M300" i="54"/>
  <c r="P34" i="52"/>
  <c r="P30" i="52"/>
  <c r="M30" i="52"/>
  <c r="M34" i="52"/>
  <c r="M30" i="57"/>
  <c r="P31" i="57"/>
  <c r="P30" i="57" s="1"/>
  <c r="P34" i="57"/>
  <c r="P122" i="2"/>
  <c r="M34" i="57"/>
  <c r="P144" i="6"/>
  <c r="P39" i="56"/>
  <c r="M39" i="56"/>
  <c r="P139" i="36"/>
  <c r="P154" i="36"/>
  <c r="M120" i="36"/>
  <c r="P121" i="36"/>
  <c r="P120" i="36" s="1"/>
  <c r="P64" i="36"/>
  <c r="M169" i="36"/>
  <c r="M180" i="36"/>
  <c r="P79" i="36"/>
  <c r="M49" i="36"/>
  <c r="P135" i="36"/>
  <c r="P109" i="36"/>
  <c r="P180" i="36"/>
  <c r="M165" i="36"/>
  <c r="P114" i="6"/>
  <c r="P45" i="36"/>
  <c r="M109" i="36"/>
  <c r="M60" i="36"/>
  <c r="M150" i="36"/>
  <c r="P90" i="36"/>
  <c r="P49" i="36"/>
  <c r="P124" i="36"/>
  <c r="P75" i="36"/>
  <c r="P105" i="36"/>
  <c r="P34" i="36"/>
  <c r="M90" i="36"/>
  <c r="P165" i="36"/>
  <c r="P174" i="36" s="1"/>
  <c r="P60" i="36"/>
  <c r="M105" i="36"/>
  <c r="M30" i="36"/>
  <c r="M34" i="36"/>
  <c r="M64" i="36"/>
  <c r="M45" i="36"/>
  <c r="P30" i="36"/>
  <c r="P184" i="36"/>
  <c r="M75" i="36"/>
  <c r="P114" i="4"/>
  <c r="P150" i="36"/>
  <c r="M184" i="36"/>
  <c r="M94" i="36"/>
  <c r="M139" i="36"/>
  <c r="M154" i="36"/>
  <c r="M124" i="36"/>
  <c r="M79" i="36"/>
  <c r="P94" i="36"/>
  <c r="M135" i="36"/>
  <c r="M159" i="31"/>
  <c r="M135" i="30"/>
  <c r="M139" i="30" s="1"/>
  <c r="P35" i="37"/>
  <c r="P34" i="37" s="1"/>
  <c r="M34" i="37"/>
  <c r="P31" i="37"/>
  <c r="P30" i="37" s="1"/>
  <c r="M30" i="37"/>
  <c r="P159" i="31"/>
  <c r="M54" i="30"/>
  <c r="M69" i="31"/>
  <c r="M70" i="30"/>
  <c r="M74" i="30" s="1"/>
  <c r="P174" i="31"/>
  <c r="P114" i="7"/>
  <c r="M109" i="30"/>
  <c r="M106" i="30"/>
  <c r="P71" i="30"/>
  <c r="P123" i="30"/>
  <c r="P136" i="30"/>
  <c r="P45" i="30"/>
  <c r="P58" i="30"/>
  <c r="P110" i="30"/>
  <c r="P32" i="30"/>
  <c r="P149" i="30"/>
  <c r="P84" i="30"/>
  <c r="P97" i="30"/>
  <c r="M31" i="30"/>
  <c r="P162" i="30"/>
  <c r="M119" i="30"/>
  <c r="M122" i="30"/>
  <c r="P98" i="30"/>
  <c r="P59" i="30"/>
  <c r="P150" i="30"/>
  <c r="P163" i="30"/>
  <c r="P137" i="30"/>
  <c r="P111" i="30"/>
  <c r="P85" i="30"/>
  <c r="P72" i="30"/>
  <c r="P46" i="30"/>
  <c r="P33" i="30"/>
  <c r="P124" i="30"/>
  <c r="M80" i="30"/>
  <c r="M161" i="30"/>
  <c r="M145" i="30"/>
  <c r="M83" i="30"/>
  <c r="P30" i="30"/>
  <c r="P121" i="30"/>
  <c r="P82" i="30"/>
  <c r="P56" i="30"/>
  <c r="P134" i="30"/>
  <c r="P108" i="30"/>
  <c r="P95" i="30"/>
  <c r="P147" i="30"/>
  <c r="P43" i="30"/>
  <c r="P69" i="30"/>
  <c r="P160" i="30"/>
  <c r="M96" i="30"/>
  <c r="M93" i="30"/>
  <c r="M41" i="30"/>
  <c r="M148" i="30"/>
  <c r="P29" i="30"/>
  <c r="P55" i="30"/>
  <c r="P68" i="30"/>
  <c r="P67" i="30" s="1"/>
  <c r="P42" i="30"/>
  <c r="P81" i="30"/>
  <c r="P133" i="30"/>
  <c r="P132" i="30" s="1"/>
  <c r="P107" i="30"/>
  <c r="P106" i="30" s="1"/>
  <c r="P159" i="30"/>
  <c r="M28" i="30"/>
  <c r="P120" i="30"/>
  <c r="P94" i="30"/>
  <c r="P146" i="30"/>
  <c r="M158" i="30"/>
  <c r="M44" i="30"/>
  <c r="P86" i="30"/>
  <c r="P138" i="30"/>
  <c r="P73" i="30"/>
  <c r="P99" i="30"/>
  <c r="P151" i="30"/>
  <c r="P125" i="30"/>
  <c r="P164" i="30"/>
  <c r="P47" i="30"/>
  <c r="P34" i="30"/>
  <c r="P60" i="30"/>
  <c r="P112" i="30"/>
  <c r="M57" i="30"/>
  <c r="P67" i="2"/>
  <c r="M99" i="31"/>
  <c r="M114" i="31"/>
  <c r="P70" i="2"/>
  <c r="P39" i="31"/>
  <c r="M189" i="31"/>
  <c r="P129" i="31"/>
  <c r="M54" i="31"/>
  <c r="P189" i="31"/>
  <c r="P54" i="31"/>
  <c r="M144" i="31"/>
  <c r="M39" i="31"/>
  <c r="P114" i="31"/>
  <c r="P144" i="31"/>
  <c r="M84" i="31"/>
  <c r="P99" i="31"/>
  <c r="M99" i="26"/>
  <c r="M54" i="26"/>
  <c r="M174" i="26"/>
  <c r="P84" i="26"/>
  <c r="P159" i="26"/>
  <c r="P119" i="2"/>
  <c r="P57" i="2"/>
  <c r="M189" i="26"/>
  <c r="P28" i="2"/>
  <c r="M39" i="26"/>
  <c r="M159" i="26"/>
  <c r="M84" i="26"/>
  <c r="M144" i="26"/>
  <c r="P69" i="26"/>
  <c r="P144" i="26"/>
  <c r="M69" i="26"/>
  <c r="M114" i="26"/>
  <c r="M129" i="26"/>
  <c r="P189" i="26"/>
  <c r="P99" i="26"/>
  <c r="P54" i="26"/>
  <c r="P39" i="26"/>
  <c r="P129" i="26"/>
  <c r="P106" i="2"/>
  <c r="M169" i="5"/>
  <c r="P154" i="5"/>
  <c r="M87" i="2"/>
  <c r="P169" i="5"/>
  <c r="P44" i="2"/>
  <c r="P49" i="5"/>
  <c r="P31" i="2"/>
  <c r="P39" i="4"/>
  <c r="P60" i="5"/>
  <c r="M165" i="5"/>
  <c r="M94" i="5"/>
  <c r="M75" i="5"/>
  <c r="M60" i="5"/>
  <c r="M49" i="5"/>
  <c r="M154" i="5"/>
  <c r="P184" i="5"/>
  <c r="M180" i="5"/>
  <c r="M105" i="5"/>
  <c r="P34" i="5"/>
  <c r="P90" i="5"/>
  <c r="P124" i="5"/>
  <c r="M184" i="5"/>
  <c r="M120" i="5"/>
  <c r="M139" i="5"/>
  <c r="P165" i="5"/>
  <c r="P120" i="5"/>
  <c r="P105" i="5"/>
  <c r="M79" i="5"/>
  <c r="M90" i="5"/>
  <c r="M45" i="5"/>
  <c r="M34" i="5"/>
  <c r="P79" i="5"/>
  <c r="P30" i="5"/>
  <c r="P45" i="5"/>
  <c r="P54" i="5" s="1"/>
  <c r="M124" i="5"/>
  <c r="P94" i="5"/>
  <c r="P139" i="5"/>
  <c r="P150" i="5"/>
  <c r="P109" i="5"/>
  <c r="P135" i="5"/>
  <c r="P75" i="5"/>
  <c r="P180" i="5"/>
  <c r="M30" i="5"/>
  <c r="M64" i="5"/>
  <c r="M135" i="5"/>
  <c r="M150" i="5"/>
  <c r="M109" i="5"/>
  <c r="P64" i="5"/>
  <c r="M174" i="7"/>
  <c r="M54" i="7"/>
  <c r="P174" i="7"/>
  <c r="M39" i="7"/>
  <c r="M144" i="7"/>
  <c r="P54" i="7"/>
  <c r="P69" i="7"/>
  <c r="P84" i="7"/>
  <c r="M99" i="7"/>
  <c r="P129" i="7"/>
  <c r="M129" i="7"/>
  <c r="M189" i="7"/>
  <c r="P144" i="7"/>
  <c r="P39" i="7"/>
  <c r="P159" i="7"/>
  <c r="M159" i="7"/>
  <c r="P189" i="7"/>
  <c r="M114" i="7"/>
  <c r="P99" i="7"/>
  <c r="M69" i="7"/>
  <c r="M144" i="6"/>
  <c r="P174" i="6"/>
  <c r="M114" i="6"/>
  <c r="P174" i="4"/>
  <c r="M129" i="6"/>
  <c r="P54" i="6"/>
  <c r="M99" i="6"/>
  <c r="M69" i="6"/>
  <c r="M39" i="6"/>
  <c r="M159" i="6"/>
  <c r="M174" i="6"/>
  <c r="P39" i="6"/>
  <c r="M189" i="6"/>
  <c r="M84" i="6"/>
  <c r="P129" i="6"/>
  <c r="M54" i="6"/>
  <c r="P159" i="6"/>
  <c r="P84" i="6"/>
  <c r="P69" i="6"/>
  <c r="P189" i="6"/>
  <c r="M139" i="2"/>
  <c r="M126" i="2"/>
  <c r="M165" i="2"/>
  <c r="P41" i="2"/>
  <c r="M100" i="2"/>
  <c r="M74" i="2"/>
  <c r="M152" i="2"/>
  <c r="P159" i="4"/>
  <c r="M189" i="4"/>
  <c r="M174" i="4"/>
  <c r="P189" i="4"/>
  <c r="P158" i="2"/>
  <c r="P132" i="2"/>
  <c r="M35" i="2"/>
  <c r="M144" i="4"/>
  <c r="M39" i="4"/>
  <c r="M159" i="4"/>
  <c r="M69" i="4"/>
  <c r="M114" i="4"/>
  <c r="P129" i="4"/>
  <c r="M129" i="4"/>
  <c r="P84" i="4"/>
  <c r="P99" i="4"/>
  <c r="M99" i="4"/>
  <c r="M84" i="4"/>
  <c r="P69" i="4"/>
  <c r="P54" i="4"/>
  <c r="M54" i="4"/>
  <c r="P109" i="2"/>
  <c r="P161" i="2"/>
  <c r="P96" i="2"/>
  <c r="P148" i="2"/>
  <c r="P80" i="2"/>
  <c r="P135" i="2"/>
  <c r="M48" i="2"/>
  <c r="P145" i="2"/>
  <c r="P54" i="2"/>
  <c r="P83" i="2"/>
  <c r="M113" i="2"/>
  <c r="P159" i="5" l="1"/>
  <c r="M129" i="5"/>
  <c r="P99" i="5"/>
  <c r="P158" i="30"/>
  <c r="P39" i="41"/>
  <c r="M39" i="41"/>
  <c r="M39" i="52"/>
  <c r="P39" i="57"/>
  <c r="P126" i="2"/>
  <c r="M39" i="57"/>
  <c r="M114" i="36"/>
  <c r="P159" i="36"/>
  <c r="M129" i="36"/>
  <c r="P144" i="36"/>
  <c r="P69" i="36"/>
  <c r="P129" i="36"/>
  <c r="M174" i="36"/>
  <c r="P114" i="36"/>
  <c r="M189" i="36"/>
  <c r="P99" i="36"/>
  <c r="P189" i="36"/>
  <c r="P84" i="36"/>
  <c r="M39" i="36"/>
  <c r="P113" i="2"/>
  <c r="M99" i="36"/>
  <c r="M54" i="36"/>
  <c r="P39" i="36"/>
  <c r="M69" i="36"/>
  <c r="P54" i="36"/>
  <c r="M159" i="36"/>
  <c r="M84" i="36"/>
  <c r="M144" i="36"/>
  <c r="M39" i="5"/>
  <c r="P114" i="5"/>
  <c r="M48" i="30"/>
  <c r="M61" i="30"/>
  <c r="M39" i="37"/>
  <c r="P39" i="37"/>
  <c r="M113" i="30"/>
  <c r="P80" i="30"/>
  <c r="P93" i="30"/>
  <c r="M165" i="30"/>
  <c r="M35" i="30"/>
  <c r="P28" i="30"/>
  <c r="P96" i="30"/>
  <c r="P109" i="30"/>
  <c r="P113" i="30" s="1"/>
  <c r="P119" i="30"/>
  <c r="P41" i="30"/>
  <c r="P145" i="30"/>
  <c r="M152" i="30"/>
  <c r="M126" i="30"/>
  <c r="P83" i="30"/>
  <c r="P57" i="30"/>
  <c r="P70" i="30"/>
  <c r="P74" i="30" s="1"/>
  <c r="P161" i="30"/>
  <c r="P165" i="30" s="1"/>
  <c r="P148" i="30"/>
  <c r="P44" i="30"/>
  <c r="P54" i="30"/>
  <c r="M100" i="30"/>
  <c r="M87" i="30"/>
  <c r="P31" i="30"/>
  <c r="P135" i="30"/>
  <c r="P139" i="30" s="1"/>
  <c r="P122" i="30"/>
  <c r="P35" i="2"/>
  <c r="M174" i="5"/>
  <c r="P174" i="5"/>
  <c r="M54" i="5"/>
  <c r="P69" i="5"/>
  <c r="P39" i="5"/>
  <c r="M189" i="5"/>
  <c r="M69" i="5"/>
  <c r="M99" i="5"/>
  <c r="M159" i="5"/>
  <c r="P189" i="5"/>
  <c r="M84" i="5"/>
  <c r="M144" i="5"/>
  <c r="P84" i="5"/>
  <c r="P144" i="5"/>
  <c r="P129" i="5"/>
  <c r="M114" i="5"/>
  <c r="P48" i="2"/>
  <c r="P100" i="2"/>
  <c r="P61" i="2"/>
  <c r="P165" i="2"/>
  <c r="P74" i="2"/>
  <c r="P139" i="2"/>
  <c r="P87" i="2"/>
  <c r="P152" i="2"/>
  <c r="P48" i="30" l="1"/>
  <c r="P87" i="30"/>
  <c r="P100" i="30"/>
  <c r="P152" i="30"/>
  <c r="P126" i="30"/>
  <c r="P35" i="30"/>
  <c r="P61" i="30"/>
</calcChain>
</file>

<file path=xl/sharedStrings.xml><?xml version="1.0" encoding="utf-8"?>
<sst xmlns="http://schemas.openxmlformats.org/spreadsheetml/2006/main" count="10476" uniqueCount="398">
  <si>
    <t>ITINERARIO</t>
  </si>
  <si>
    <t>EMPRESA:</t>
  </si>
  <si>
    <t>CONTRATO/ADITIVO:</t>
  </si>
  <si>
    <t>ITINERARIO:</t>
  </si>
  <si>
    <t>II - 016/2017</t>
  </si>
  <si>
    <t>6525 JEAN NUNES DA COSTA - ME</t>
  </si>
  <si>
    <t>CNPJ Nº:</t>
  </si>
  <si>
    <t>21.535.130/0001-07</t>
  </si>
  <si>
    <t>VALOR KM:</t>
  </si>
  <si>
    <t>KM DIARIA:</t>
  </si>
  <si>
    <t>VALOR TOTAL:</t>
  </si>
  <si>
    <t>DIAS LETIVOS:</t>
  </si>
  <si>
    <t>ESCOLA/MODALIDADE DE ENSINO</t>
  </si>
  <si>
    <t>ESCOLA ALAÍDES S. PINHEIRO</t>
  </si>
  <si>
    <t>ESCOLA MUN. SANTA LUZIA</t>
  </si>
  <si>
    <t>Ed. Infantil</t>
  </si>
  <si>
    <t>Ed. Especial</t>
  </si>
  <si>
    <t>Ensino Fundamental</t>
  </si>
  <si>
    <t xml:space="preserve">Dotação </t>
  </si>
  <si>
    <t>Ensino Médio</t>
  </si>
  <si>
    <t>Centro de Custos</t>
  </si>
  <si>
    <t>Fonte de Recursos</t>
  </si>
  <si>
    <t>1013 PeateRS</t>
  </si>
  <si>
    <t>MATRICULAS</t>
  </si>
  <si>
    <t>QUANT.</t>
  </si>
  <si>
    <t>%</t>
  </si>
  <si>
    <t>TOTAL</t>
  </si>
  <si>
    <t xml:space="preserve">SUB TOTAL </t>
  </si>
  <si>
    <t>TOTAL GERAL</t>
  </si>
  <si>
    <t>EMPENHO</t>
  </si>
  <si>
    <t>VALOR</t>
  </si>
  <si>
    <t>SUB TOTAL</t>
  </si>
  <si>
    <t>SUBTOTAL</t>
  </si>
  <si>
    <t>31 FUNDEB</t>
  </si>
  <si>
    <t>Empenho</t>
  </si>
  <si>
    <t>Valor</t>
  </si>
  <si>
    <t>LIQUIDAÇÕES</t>
  </si>
  <si>
    <t>MÊS COMPETENCIA:</t>
  </si>
  <si>
    <t>DOCUMENTO FISCAL Nº:</t>
  </si>
  <si>
    <t>DATA:</t>
  </si>
  <si>
    <t>CENTRO DE CUSTOS</t>
  </si>
  <si>
    <t>VALOR:</t>
  </si>
  <si>
    <t>MÊS</t>
  </si>
  <si>
    <t>DOCUMENTO FISCAL</t>
  </si>
  <si>
    <t>Nº</t>
  </si>
  <si>
    <t>DATA</t>
  </si>
  <si>
    <t>KM MENSAL</t>
  </si>
  <si>
    <t>FEVEREIRO</t>
  </si>
  <si>
    <t>MARÇO</t>
  </si>
  <si>
    <t xml:space="preserve">ABRIL </t>
  </si>
  <si>
    <t xml:space="preserve">MAIO </t>
  </si>
  <si>
    <t>JUNHO</t>
  </si>
  <si>
    <t>JULHO</t>
  </si>
  <si>
    <t>AGOSTO</t>
  </si>
  <si>
    <t>SETEMBRO</t>
  </si>
  <si>
    <t>OUTUBRO</t>
  </si>
  <si>
    <t>NOVEMBRO</t>
  </si>
  <si>
    <t>ABRIL</t>
  </si>
  <si>
    <t>MAIO</t>
  </si>
  <si>
    <t>KM MENSAL:</t>
  </si>
  <si>
    <t>DEZEMBRO</t>
  </si>
  <si>
    <t>VALOR P/KM</t>
  </si>
  <si>
    <t>183 RICARDO HUHNFLEISCH NIEWINSKI - ME</t>
  </si>
  <si>
    <t>07.947.410/0001-93</t>
  </si>
  <si>
    <t>III - 017/2017</t>
  </si>
  <si>
    <t>Ed. Jovens e Adultos</t>
  </si>
  <si>
    <t>Ensino Médio - Eja</t>
  </si>
  <si>
    <t xml:space="preserve">Ensino Médio </t>
  </si>
  <si>
    <t>1127 DAIZI FE NUNES BIELAWSKI - ME</t>
  </si>
  <si>
    <t>04.862.442/0001-06</t>
  </si>
  <si>
    <t>II - 018/2017</t>
  </si>
  <si>
    <t>2502/2018</t>
  </si>
  <si>
    <t>2503/2018</t>
  </si>
  <si>
    <t>2504/2018</t>
  </si>
  <si>
    <t>2505/2018</t>
  </si>
  <si>
    <t>712 ADAIR JOSE A. DA SILVA</t>
  </si>
  <si>
    <t>02.818.523/0001-75</t>
  </si>
  <si>
    <t>II - 094/2017</t>
  </si>
  <si>
    <t>4826 MAVI COMERCIO E TRANSPORTES LTDA</t>
  </si>
  <si>
    <t>13.169.312/0001-75</t>
  </si>
  <si>
    <t>VI - 019/2017</t>
  </si>
  <si>
    <t>1011 Q.S.E.</t>
  </si>
  <si>
    <t>6303 RONITUR TRANSPORTES LTDA - ME</t>
  </si>
  <si>
    <t>03.503.366/0001-71</t>
  </si>
  <si>
    <t>I - 020/2017</t>
  </si>
  <si>
    <t>2156 MARCO AURÉLIO BATISTA BIERHALS ME</t>
  </si>
  <si>
    <t>09.279.469/0001-86</t>
  </si>
  <si>
    <t>III - 021/2017</t>
  </si>
  <si>
    <t>5988 CRISTIANE TUCHTENHAGEN GRUND - ME</t>
  </si>
  <si>
    <t>21.512.825/0001-65</t>
  </si>
  <si>
    <t>II - 022/2017</t>
  </si>
  <si>
    <t>5300 ELUSA TERESINHA MARTINS DE SOUZA ME</t>
  </si>
  <si>
    <t>07.281.670/0001-72</t>
  </si>
  <si>
    <t>I - 095/2017</t>
  </si>
  <si>
    <t>LICITAÇÃO:</t>
  </si>
  <si>
    <t>40/2017</t>
  </si>
  <si>
    <t>1049 P.N.A.T.E.</t>
  </si>
  <si>
    <t>ESCOLA MUN. ARLINDO B. PIRES</t>
  </si>
  <si>
    <t>005/2017</t>
  </si>
  <si>
    <t>040/2017</t>
  </si>
  <si>
    <t>1527  MARTHA ADRIANA RIBEIRO LATOSINSKI ME</t>
  </si>
  <si>
    <t>05.991.208/0001-33</t>
  </si>
  <si>
    <t>II - 023/2017</t>
  </si>
  <si>
    <t xml:space="preserve">ESCOLA ESTADUAL: </t>
  </si>
  <si>
    <t>4258 VILSON DA COSTA MARQUES - ME</t>
  </si>
  <si>
    <t>08.752.733/0001-94</t>
  </si>
  <si>
    <t>II - 024/2017</t>
  </si>
  <si>
    <t>2156 ARCO AURÉLIO BATISTA BIERHALS ME</t>
  </si>
  <si>
    <t>6304 QUITERIA TRANSPORTE ESCOLAR LTDA ME</t>
  </si>
  <si>
    <t>II - 096/2017</t>
  </si>
  <si>
    <t>ESCOLA ESTADUAL: Hilário Mariano Uczak</t>
  </si>
  <si>
    <t>1013 P.E.A.T.E.</t>
  </si>
  <si>
    <t>10.761.388/0001-05</t>
  </si>
  <si>
    <t>ED. INFANTIL</t>
  </si>
  <si>
    <t>ED. ESPECIAL</t>
  </si>
  <si>
    <t>ENS. FUNDAM</t>
  </si>
  <si>
    <t>EJA</t>
  </si>
  <si>
    <t>MODALIDADE ENSINO</t>
  </si>
  <si>
    <t>FONTE DE RECUROS</t>
  </si>
  <si>
    <t>031 FUNDEB</t>
  </si>
  <si>
    <t>TOTAL ITIN.</t>
  </si>
  <si>
    <t>SALDO</t>
  </si>
  <si>
    <t>DOTACOES</t>
  </si>
  <si>
    <t>ENS. MEDIO</t>
  </si>
  <si>
    <t>ENS. MEDIO EJA</t>
  </si>
  <si>
    <t>ENS. FUNDAMENTAL</t>
  </si>
  <si>
    <t>ENSINO MEDIO</t>
  </si>
  <si>
    <t>ESCOLA ARLINDO B. PIRES</t>
  </si>
  <si>
    <t>T.</t>
  </si>
  <si>
    <t>P.</t>
  </si>
  <si>
    <t>LEGENDA:</t>
  </si>
  <si>
    <t xml:space="preserve">T. = </t>
  </si>
  <si>
    <t>TERCEIRIZADO</t>
  </si>
  <si>
    <t>P. = PRÓPRIO</t>
  </si>
  <si>
    <t>ESCOLA SANTA LUZIA</t>
  </si>
  <si>
    <t>C.E.</t>
  </si>
  <si>
    <t>C.E. = CENSO ESCOLAR</t>
  </si>
  <si>
    <t>IT.</t>
  </si>
  <si>
    <t>IT. = ITINERÁRIOS</t>
  </si>
  <si>
    <t>ESCOLA ALAIDES S. PINHEIRO</t>
  </si>
  <si>
    <t>EJA MEDIO</t>
  </si>
  <si>
    <t>URB.</t>
  </si>
  <si>
    <t>URB</t>
  </si>
  <si>
    <t>URB = URBANOS</t>
  </si>
  <si>
    <t>2582/2018</t>
  </si>
  <si>
    <t>2583/2018</t>
  </si>
  <si>
    <t>2584/2018</t>
  </si>
  <si>
    <t>2585/2018</t>
  </si>
  <si>
    <t>2586/2018</t>
  </si>
  <si>
    <t>SUPLEMENTAR</t>
  </si>
  <si>
    <t>SUPLEM.</t>
  </si>
  <si>
    <t>REDUZ</t>
  </si>
  <si>
    <t>DOTACAO</t>
  </si>
  <si>
    <t>FONT RC</t>
  </si>
  <si>
    <t>REDUCAO</t>
  </si>
  <si>
    <t>2587/2018</t>
  </si>
  <si>
    <t>2588/2018</t>
  </si>
  <si>
    <t>2589/2018</t>
  </si>
  <si>
    <t>2590/2018</t>
  </si>
  <si>
    <t>2592/2018</t>
  </si>
  <si>
    <t>2593/2018</t>
  </si>
  <si>
    <t>2594/2018</t>
  </si>
  <si>
    <t>2595/2018</t>
  </si>
  <si>
    <t>2596/2018</t>
  </si>
  <si>
    <t>2597/2018</t>
  </si>
  <si>
    <t>2598/2018</t>
  </si>
  <si>
    <t>2599/2018</t>
  </si>
  <si>
    <t>2600/2018</t>
  </si>
  <si>
    <t>2601/2018</t>
  </si>
  <si>
    <t>2602/2018</t>
  </si>
  <si>
    <t>2603/2018</t>
  </si>
  <si>
    <t>2604/2018</t>
  </si>
  <si>
    <t>2605/2018</t>
  </si>
  <si>
    <t>2606/2018</t>
  </si>
  <si>
    <t>2607/2018</t>
  </si>
  <si>
    <t>2608/2018</t>
  </si>
  <si>
    <t>2609/2018</t>
  </si>
  <si>
    <t>2610/2018</t>
  </si>
  <si>
    <t>2611/2018</t>
  </si>
  <si>
    <t>2612/2018</t>
  </si>
  <si>
    <t>2613/2018</t>
  </si>
  <si>
    <t>2614/2018</t>
  </si>
  <si>
    <t>2615/2018</t>
  </si>
  <si>
    <t>2616/2018</t>
  </si>
  <si>
    <t>2617/2018</t>
  </si>
  <si>
    <t>2618/2018</t>
  </si>
  <si>
    <t>2620/2018</t>
  </si>
  <si>
    <t>2619/2018</t>
  </si>
  <si>
    <t>2621/2018</t>
  </si>
  <si>
    <t>2622/2018</t>
  </si>
  <si>
    <t>2623/2018</t>
  </si>
  <si>
    <t>2624/2018</t>
  </si>
  <si>
    <t>2625/2018</t>
  </si>
  <si>
    <t>2626/2018</t>
  </si>
  <si>
    <t>2627/2018</t>
  </si>
  <si>
    <t>2628/2018</t>
  </si>
  <si>
    <t>2629/2018</t>
  </si>
  <si>
    <t>VLR REF. A TRANSP. ESC. IT. 04, MES 02/2018. REF. A 420 KM, CFE NF 245.</t>
  </si>
  <si>
    <t>III - 020/2017</t>
  </si>
  <si>
    <t>KM DIARIA/MES:</t>
  </si>
  <si>
    <t>2823/2018</t>
  </si>
  <si>
    <t>2824/2018</t>
  </si>
  <si>
    <t>2825/2018</t>
  </si>
  <si>
    <t>2826/2018</t>
  </si>
  <si>
    <t>IV - 020/2017</t>
  </si>
  <si>
    <t>3352/2018</t>
  </si>
  <si>
    <t>3353/2018</t>
  </si>
  <si>
    <t>3354/2018</t>
  </si>
  <si>
    <t>3355/2018</t>
  </si>
  <si>
    <t>IV - 096/2017</t>
  </si>
  <si>
    <t>3525/2018</t>
  </si>
  <si>
    <t>3526/2018</t>
  </si>
  <si>
    <t>-</t>
  </si>
  <si>
    <t>V - 017/2017</t>
  </si>
  <si>
    <t>3575/2018</t>
  </si>
  <si>
    <t>3576/2018</t>
  </si>
  <si>
    <t>3577/2018</t>
  </si>
  <si>
    <t>3578/2018</t>
  </si>
  <si>
    <t>IV - 023/2017</t>
  </si>
  <si>
    <t>3581/2018</t>
  </si>
  <si>
    <t>3582/2018</t>
  </si>
  <si>
    <t>V - 021/2017</t>
  </si>
  <si>
    <t>3584/2018</t>
  </si>
  <si>
    <t>3585/2018</t>
  </si>
  <si>
    <t>IV- 094/2017</t>
  </si>
  <si>
    <t>IV - 018/2017</t>
  </si>
  <si>
    <t>VI - 016/2017</t>
  </si>
  <si>
    <t>3679/2018</t>
  </si>
  <si>
    <t>3680/2018</t>
  </si>
  <si>
    <t>3681/2018</t>
  </si>
  <si>
    <t>3682/2018</t>
  </si>
  <si>
    <t>3683/2018</t>
  </si>
  <si>
    <t>3677/2018</t>
  </si>
  <si>
    <t>3674/2018</t>
  </si>
  <si>
    <t>3675/2018</t>
  </si>
  <si>
    <t>3676/2018</t>
  </si>
  <si>
    <t>VIII - 019/2017</t>
  </si>
  <si>
    <t>4232/2018</t>
  </si>
  <si>
    <t>4231/2018</t>
  </si>
  <si>
    <t>4233/2018</t>
  </si>
  <si>
    <t>4234/2018</t>
  </si>
  <si>
    <t>VII - 021/2017</t>
  </si>
  <si>
    <t>4615/2018</t>
  </si>
  <si>
    <t>4616/2018</t>
  </si>
  <si>
    <t>4617/2018</t>
  </si>
  <si>
    <t>VI - 021/2017</t>
  </si>
  <si>
    <t>4618/2018</t>
  </si>
  <si>
    <t>4619/2018</t>
  </si>
  <si>
    <t>4620/2018</t>
  </si>
  <si>
    <t>V - 096/2017</t>
  </si>
  <si>
    <t>4621/2018</t>
  </si>
  <si>
    <t>4622/2018</t>
  </si>
  <si>
    <t>VI- 017/2017</t>
  </si>
  <si>
    <t>4623/2018</t>
  </si>
  <si>
    <t>4624/2018</t>
  </si>
  <si>
    <t>4626/2018</t>
  </si>
  <si>
    <t>4628/2018</t>
  </si>
  <si>
    <t>4629/2018</t>
  </si>
  <si>
    <t>V - 018/2017</t>
  </si>
  <si>
    <t>4630/2018</t>
  </si>
  <si>
    <t>4631/2018</t>
  </si>
  <si>
    <t>4632/2018</t>
  </si>
  <si>
    <t>4633/2018</t>
  </si>
  <si>
    <t>V - 020/2017</t>
  </si>
  <si>
    <t>4634/2018</t>
  </si>
  <si>
    <t>4635/2018</t>
  </si>
  <si>
    <t>4636/2018</t>
  </si>
  <si>
    <t>4637/2018</t>
  </si>
  <si>
    <t>IV - 022/2017</t>
  </si>
  <si>
    <t>4638/2018</t>
  </si>
  <si>
    <t>4639/2018</t>
  </si>
  <si>
    <t>V - 023/2017</t>
  </si>
  <si>
    <t>4640/2018</t>
  </si>
  <si>
    <t>4641/2018</t>
  </si>
  <si>
    <t>04/07/0018</t>
  </si>
  <si>
    <t>VI - 018/2017</t>
  </si>
  <si>
    <t>6117/2018</t>
  </si>
  <si>
    <t>6118/2018</t>
  </si>
  <si>
    <t>6119/2018</t>
  </si>
  <si>
    <t>6120/2018</t>
  </si>
  <si>
    <t>02 E 03/2018</t>
  </si>
  <si>
    <t>VII - 021/2017 REDUCA0</t>
  </si>
  <si>
    <t>VIII - 021/2017</t>
  </si>
  <si>
    <t>6138/2018</t>
  </si>
  <si>
    <t>6139/2018</t>
  </si>
  <si>
    <t>VI - 020/2017</t>
  </si>
  <si>
    <t>6187/2018</t>
  </si>
  <si>
    <t>6188/2018</t>
  </si>
  <si>
    <t>6189/2018</t>
  </si>
  <si>
    <t>6190/2018</t>
  </si>
  <si>
    <t>IX- 021/2017 REDUCA0</t>
  </si>
  <si>
    <t>6191/2018</t>
  </si>
  <si>
    <t>6192/2018</t>
  </si>
  <si>
    <t>6193/2018</t>
  </si>
  <si>
    <t>V - 016/2017</t>
  </si>
  <si>
    <t>III - 095/2017</t>
  </si>
  <si>
    <t>6199/2018</t>
  </si>
  <si>
    <t>6200/2018</t>
  </si>
  <si>
    <t>VII - 017/2017</t>
  </si>
  <si>
    <t>6727/2018</t>
  </si>
  <si>
    <t>6728/2018</t>
  </si>
  <si>
    <t>6729/2018</t>
  </si>
  <si>
    <t>6731/2018</t>
  </si>
  <si>
    <t>VLR REF. A TRANSP. ESC. IT. 02, MES 06/2018. REF. A 140 KM, CFE NF 196, REF. A VII ADIT. CONTRATO 017/2018.</t>
  </si>
  <si>
    <t>6732/2018</t>
  </si>
  <si>
    <t>VLR REF. A TRANSP. ESC. IT. 09, MES 07/2018. REF. A 69 KM, CFE NF 279 E IX ADIT. CONTRATO 021/2017.</t>
  </si>
  <si>
    <t>VLR REF. A TRANSP. ESC. IT. 08, MES 07/2018. REF. A 37,08 KM, CFE NF 536 E VI ADIT. CONTRATO 020/2017.</t>
  </si>
  <si>
    <t>VII - 020/2017</t>
  </si>
  <si>
    <t>7131/2018</t>
  </si>
  <si>
    <t>7132/2018</t>
  </si>
  <si>
    <t>7133/2018</t>
  </si>
  <si>
    <t>7134/2018</t>
  </si>
  <si>
    <t>VI - 023/2017</t>
  </si>
  <si>
    <t>IX - 019/2017</t>
  </si>
  <si>
    <t>7137/2018</t>
  </si>
  <si>
    <t>7138/2018</t>
  </si>
  <si>
    <t>7139/2018</t>
  </si>
  <si>
    <t>7140/2018</t>
  </si>
  <si>
    <t>1049 PNATE</t>
  </si>
  <si>
    <t>7141/2018</t>
  </si>
  <si>
    <t>7142/2018</t>
  </si>
  <si>
    <t>7143/2018</t>
  </si>
  <si>
    <t>7145/2018</t>
  </si>
  <si>
    <t>7146/2018</t>
  </si>
  <si>
    <t>7147/2018</t>
  </si>
  <si>
    <t>7148/2018</t>
  </si>
  <si>
    <t>7149/2018</t>
  </si>
  <si>
    <t>IV - 095/2017</t>
  </si>
  <si>
    <t>7150/2018</t>
  </si>
  <si>
    <t>7151/2018</t>
  </si>
  <si>
    <t>VIII - 018/2017</t>
  </si>
  <si>
    <t>V- 094/2017</t>
  </si>
  <si>
    <t>VIII - 017/2017</t>
  </si>
  <si>
    <t xml:space="preserve">      </t>
  </si>
  <si>
    <t>7588/2018</t>
  </si>
  <si>
    <t>7586/2018</t>
  </si>
  <si>
    <t>7587/2018</t>
  </si>
  <si>
    <t>7589/2018</t>
  </si>
  <si>
    <t>7590/2018</t>
  </si>
  <si>
    <t>7591/2018</t>
  </si>
  <si>
    <t>7593/2018</t>
  </si>
  <si>
    <t>7594/2018</t>
  </si>
  <si>
    <t>VII- 016/2017</t>
  </si>
  <si>
    <t>7595/2018</t>
  </si>
  <si>
    <t>V - 095/2017</t>
  </si>
  <si>
    <t>7596/2018</t>
  </si>
  <si>
    <t>7597/2018</t>
  </si>
  <si>
    <t xml:space="preserve">VLR REF. A TRANSP. ESC. IT. 09, MES 09/2018. REF. A 2.573 KM, CFE NF 286 </t>
  </si>
  <si>
    <t>VLR REF. A TRANSP. ESC. IT. 09, MES 09/2018. REF. A 2.573 KM, CFE NF 286 DE 03/10/2018.</t>
  </si>
  <si>
    <t>VLR REF. A TRANSP. ESC. IT. 08, MES 06/2018. REF. A 84,7 KM, CFE NF 578 E VII ADIT. CONTRATO 020/2017.</t>
  </si>
  <si>
    <t>7135/2018</t>
  </si>
  <si>
    <t>7136/2018</t>
  </si>
  <si>
    <t>VLR REF. A TRANSP. ESC. IT. 1, MES 07/2018. REF. A 56 KM, CFE NF 073 E V ADIT. CONTRATO 016/2017.</t>
  </si>
  <si>
    <t>VLR REF. A TRANSP. ESC. IT. 11, MES 09/2018. REF. A 1.741,5 KM, CFE NF 63 DE 03/10/2018.</t>
  </si>
  <si>
    <t>VIII - 020/2017</t>
  </si>
  <si>
    <t>V - 022/2017</t>
  </si>
  <si>
    <t>X - 021/2017</t>
  </si>
  <si>
    <t>VI - 095/2017</t>
  </si>
  <si>
    <t>VII - 023/2017</t>
  </si>
  <si>
    <t>IV - 024/2017</t>
  </si>
  <si>
    <t>XI - 019/2017</t>
  </si>
  <si>
    <t>IX - 020/2017</t>
  </si>
  <si>
    <t>X - 019/2017</t>
  </si>
  <si>
    <t>VIII- 016/2017</t>
  </si>
  <si>
    <t xml:space="preserve"> </t>
  </si>
  <si>
    <t>ANULAÇÃO</t>
  </si>
  <si>
    <t>VALOR ANULAÇÃO:</t>
  </si>
  <si>
    <t>7144/2018</t>
  </si>
  <si>
    <t>VLR REF. A TRANSP. ESC. IT. 05, MES 09/2018. REF. A 15 KM , CFE NF 184 DE 06/11/2018, CFE X TERM. ADITIVO CONTR. 19/2018</t>
  </si>
  <si>
    <t>8383/2018</t>
  </si>
  <si>
    <t>8384/2018</t>
  </si>
  <si>
    <t>8385/2018</t>
  </si>
  <si>
    <t>8386/2018</t>
  </si>
  <si>
    <t>VLR REF. A TRANSP. ESC. IT. 06, MES 09/2018. REF. A 15 KM , CFE NF 184 DE 06/11/2018, CFE X TERM. ADITIVO CONTR. 19/2018</t>
  </si>
  <si>
    <t>8391/2018</t>
  </si>
  <si>
    <t>8392/2018</t>
  </si>
  <si>
    <t>8393/2018</t>
  </si>
  <si>
    <t>8394/2018</t>
  </si>
  <si>
    <t>8395/2018</t>
  </si>
  <si>
    <t>8387/2018</t>
  </si>
  <si>
    <t>8388/2018</t>
  </si>
  <si>
    <t>8389/2018</t>
  </si>
  <si>
    <t>8390/2018</t>
  </si>
  <si>
    <t>8344/2018</t>
  </si>
  <si>
    <t>8343/2018</t>
  </si>
  <si>
    <t>VLR REF. A TRANSP. ESC. IT. 14, MES 09/2018. REF. A 56 KM , CFE NF 291 DE 06/11/2018, CFE X TERM. ADITIVO CONTR. 21/2017</t>
  </si>
  <si>
    <t>VLR REF. A TRANSP. ESC. IT. 10, MES 09/2018. REF. A 68 KM , CFE NF 097 DE 06/11/2018, CFE V TERM. ADITIVO CONTR. 22/2017</t>
  </si>
  <si>
    <t>8335/2018</t>
  </si>
  <si>
    <t>8336/2018</t>
  </si>
  <si>
    <t>VLR REF. A TRANSP. ESC. IT. 08, MES 09/2018. REF. A 53 KM, CFE NF 599 E VIII ADIT. CONTRATO 020/2017.</t>
  </si>
  <si>
    <t>VLR REF. A TRANSP. ESC. IT. 05, MES 10/2018. REF. A 1.369,2 KM, CFE NF 181 DE 06/11/2018.</t>
  </si>
  <si>
    <t>VLR REF. A TRANSP. ESC. IT. 06, MES 10/2018. REF. A 1.688,4 KM, CFE NF 181 DE 06/11/2018.</t>
  </si>
  <si>
    <t>VLR REF. A TRANSP. ESC. IT. 07, MES 10/2018. REF. A 1.743 KM, CFE NF 181 DE 06/11/2018.</t>
  </si>
  <si>
    <t>VLR REF. A TRANSP. ESC. IT. 16, MES 10/2018. REF. A 1.870 KM, CFE NF 111 DE 12/11/2018.</t>
  </si>
  <si>
    <t>VLR REF. A TRANSP. ESC. IT. 15, MES 10/2018. REF. A 1.518,5 KM, CFE NF 110 DE 12/11/2018.</t>
  </si>
  <si>
    <t>VLR REF. A TRANSP. ESC. IT. 04, MES 10/2018. REF. A 1.470 KM, CFE NF 063 DE 12/11/2018.</t>
  </si>
  <si>
    <t>8339/2018</t>
  </si>
  <si>
    <t>8340/2018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</si>
</sst>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6">
    <xf numFmtId="0" fontId="0" fillId="0" borderId="0" xfId="0"/>
    <xf numFmtId="44" fontId="0" fillId="0" borderId="0" xfId="2" applyFont="1"/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44" fontId="2" fillId="0" borderId="0" xfId="0" applyNumberFormat="1" applyFont="1" applyAlignment="1">
      <alignment horizontal="center"/>
    </xf>
    <xf numFmtId="44" fontId="0" fillId="0" borderId="0" xfId="0" applyNumberFormat="1"/>
    <xf numFmtId="43" fontId="0" fillId="0" borderId="0" xfId="1" applyFont="1"/>
    <xf numFmtId="14" fontId="0" fillId="0" borderId="0" xfId="0" applyNumberFormat="1"/>
    <xf numFmtId="43" fontId="0" fillId="0" borderId="0" xfId="0" applyNumberFormat="1"/>
    <xf numFmtId="43" fontId="2" fillId="0" borderId="0" xfId="1" applyFont="1"/>
    <xf numFmtId="44" fontId="2" fillId="0" borderId="0" xfId="0" applyNumberFormat="1" applyFont="1"/>
    <xf numFmtId="44" fontId="2" fillId="0" borderId="0" xfId="2" applyFont="1"/>
    <xf numFmtId="10" fontId="0" fillId="0" borderId="0" xfId="3" applyNumberFormat="1" applyFont="1"/>
    <xf numFmtId="10" fontId="2" fillId="0" borderId="0" xfId="0" applyNumberFormat="1" applyFont="1" applyAlignment="1">
      <alignment horizontal="center"/>
    </xf>
    <xf numFmtId="44" fontId="2" fillId="0" borderId="0" xfId="2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/>
    </xf>
    <xf numFmtId="44" fontId="2" fillId="0" borderId="0" xfId="2" applyFont="1" applyAlignment="1">
      <alignment horizontal="center"/>
    </xf>
    <xf numFmtId="10" fontId="2" fillId="0" borderId="0" xfId="0" applyNumberFormat="1" applyFont="1" applyAlignment="1">
      <alignment horizontal="center"/>
    </xf>
    <xf numFmtId="4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44" fontId="2" fillId="0" borderId="0" xfId="2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/>
    </xf>
    <xf numFmtId="44" fontId="2" fillId="0" borderId="0" xfId="0" applyNumberFormat="1" applyFont="1" applyAlignment="1">
      <alignment horizontal="center"/>
    </xf>
    <xf numFmtId="10" fontId="2" fillId="0" borderId="0" xfId="0" applyNumberFormat="1" applyFont="1" applyAlignment="1">
      <alignment horizontal="center"/>
    </xf>
    <xf numFmtId="0" fontId="0" fillId="0" borderId="0" xfId="0" applyAlignment="1"/>
    <xf numFmtId="0" fontId="0" fillId="0" borderId="0" xfId="0" applyAlignment="1">
      <alignment horizontal="left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/>
    </xf>
    <xf numFmtId="10" fontId="0" fillId="0" borderId="0" xfId="3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4" fontId="2" fillId="0" borderId="0" xfId="2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10" fontId="2" fillId="0" borderId="0" xfId="0" applyNumberFormat="1" applyFont="1" applyAlignment="1">
      <alignment horizontal="center"/>
    </xf>
    <xf numFmtId="4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44" fontId="2" fillId="0" borderId="0" xfId="2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44" fontId="2" fillId="0" borderId="0" xfId="0" applyNumberFormat="1" applyFont="1" applyAlignment="1">
      <alignment horizontal="center"/>
    </xf>
    <xf numFmtId="10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4" fontId="2" fillId="0" borderId="0" xfId="2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10" fontId="2" fillId="0" borderId="0" xfId="0" applyNumberFormat="1" applyFont="1" applyAlignment="1">
      <alignment horizontal="center"/>
    </xf>
    <xf numFmtId="4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10" fontId="2" fillId="0" borderId="0" xfId="0" applyNumberFormat="1" applyFont="1" applyAlignment="1">
      <alignment horizontal="center"/>
    </xf>
    <xf numFmtId="4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44" fontId="2" fillId="0" borderId="0" xfId="2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44" fontId="2" fillId="0" borderId="0" xfId="0" applyNumberFormat="1" applyFont="1" applyAlignment="1">
      <alignment horizontal="center"/>
    </xf>
    <xf numFmtId="10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0" fontId="0" fillId="0" borderId="0" xfId="3" applyNumberFormat="1" applyFont="1" applyAlignment="1">
      <alignment horizontal="center"/>
    </xf>
    <xf numFmtId="0" fontId="2" fillId="0" borderId="0" xfId="0" applyFont="1" applyAlignment="1">
      <alignment horizontal="left"/>
    </xf>
    <xf numFmtId="44" fontId="2" fillId="0" borderId="0" xfId="2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10" fontId="2" fillId="0" borderId="0" xfId="0" applyNumberFormat="1" applyFont="1" applyAlignment="1">
      <alignment horizontal="center"/>
    </xf>
    <xf numFmtId="4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44" fontId="2" fillId="0" borderId="0" xfId="2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10" fontId="0" fillId="0" borderId="0" xfId="3" applyNumberFormat="1" applyFont="1" applyAlignment="1">
      <alignment horizontal="center"/>
    </xf>
    <xf numFmtId="0" fontId="2" fillId="0" borderId="0" xfId="0" applyFont="1" applyAlignment="1">
      <alignment horizontal="left"/>
    </xf>
    <xf numFmtId="10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0" fontId="0" fillId="0" borderId="0" xfId="3" applyNumberFormat="1" applyFont="1" applyAlignment="1">
      <alignment horizontal="center"/>
    </xf>
    <xf numFmtId="0" fontId="2" fillId="0" borderId="0" xfId="0" applyFont="1" applyAlignment="1">
      <alignment horizontal="left"/>
    </xf>
    <xf numFmtId="44" fontId="2" fillId="0" borderId="0" xfId="2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10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0" fontId="0" fillId="0" borderId="0" xfId="3" applyNumberFormat="1" applyFont="1" applyAlignment="1">
      <alignment horizontal="center"/>
    </xf>
    <xf numFmtId="4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44" fontId="2" fillId="0" borderId="0" xfId="2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10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0" fontId="0" fillId="0" borderId="0" xfId="3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44" fontId="2" fillId="0" borderId="0" xfId="0" applyNumberFormat="1" applyFont="1" applyAlignment="1">
      <alignment horizontal="center"/>
    </xf>
    <xf numFmtId="44" fontId="2" fillId="0" borderId="0" xfId="2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/>
    </xf>
    <xf numFmtId="10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NumberFormat="1"/>
    <xf numFmtId="0" fontId="0" fillId="0" borderId="0" xfId="0" applyAlignment="1">
      <alignment horizontal="center"/>
    </xf>
    <xf numFmtId="10" fontId="0" fillId="0" borderId="0" xfId="3" applyNumberFormat="1" applyFont="1" applyAlignment="1">
      <alignment horizontal="center"/>
    </xf>
    <xf numFmtId="0" fontId="2" fillId="0" borderId="0" xfId="0" applyFont="1" applyAlignment="1">
      <alignment horizontal="center"/>
    </xf>
    <xf numFmtId="44" fontId="2" fillId="0" borderId="0" xfId="0" applyNumberFormat="1" applyFont="1" applyAlignment="1">
      <alignment horizontal="center"/>
    </xf>
    <xf numFmtId="44" fontId="2" fillId="0" borderId="0" xfId="2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10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44" fontId="2" fillId="0" borderId="0" xfId="0" applyNumberFormat="1" applyFont="1" applyAlignment="1">
      <alignment horizontal="center"/>
    </xf>
    <xf numFmtId="10" fontId="0" fillId="0" borderId="0" xfId="3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/>
    </xf>
    <xf numFmtId="44" fontId="2" fillId="0" borderId="0" xfId="2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10" fontId="0" fillId="0" borderId="0" xfId="3" applyNumberFormat="1" applyFont="1" applyAlignment="1">
      <alignment horizontal="center"/>
    </xf>
    <xf numFmtId="0" fontId="2" fillId="0" borderId="0" xfId="0" applyFont="1" applyAlignment="1">
      <alignment horizontal="center"/>
    </xf>
    <xf numFmtId="10" fontId="2" fillId="0" borderId="0" xfId="3" applyNumberFormat="1" applyFont="1" applyAlignment="1">
      <alignment horizontal="center"/>
    </xf>
    <xf numFmtId="0" fontId="2" fillId="0" borderId="0" xfId="0" applyFont="1" applyAlignment="1">
      <alignment horizontal="left"/>
    </xf>
    <xf numFmtId="4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4" fontId="2" fillId="0" borderId="0" xfId="2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0" fontId="0" fillId="0" borderId="0" xfId="3" applyNumberFormat="1" applyFont="1" applyAlignment="1">
      <alignment horizontal="center"/>
    </xf>
    <xf numFmtId="0" fontId="2" fillId="0" borderId="0" xfId="0" applyFont="1" applyAlignment="1">
      <alignment horizontal="center"/>
    </xf>
    <xf numFmtId="10" fontId="2" fillId="0" borderId="0" xfId="3" applyNumberFormat="1" applyFont="1" applyAlignment="1">
      <alignment horizontal="center"/>
    </xf>
    <xf numFmtId="44" fontId="2" fillId="0" borderId="0" xfId="0" applyNumberFormat="1" applyFont="1" applyAlignment="1">
      <alignment horizontal="center"/>
    </xf>
    <xf numFmtId="44" fontId="2" fillId="0" borderId="0" xfId="2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10" fontId="0" fillId="0" borderId="0" xfId="3" applyNumberFormat="1" applyFont="1" applyAlignment="1">
      <alignment horizontal="center"/>
    </xf>
    <xf numFmtId="0" fontId="2" fillId="0" borderId="0" xfId="0" applyFont="1" applyAlignment="1">
      <alignment horizontal="center"/>
    </xf>
    <xf numFmtId="4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44" fontId="2" fillId="0" borderId="0" xfId="0" applyNumberFormat="1" applyFont="1" applyAlignment="1">
      <alignment horizontal="center"/>
    </xf>
    <xf numFmtId="10" fontId="0" fillId="0" borderId="0" xfId="3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4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10" fontId="2" fillId="0" borderId="0" xfId="0" applyNumberFormat="1" applyFont="1" applyAlignment="1">
      <alignment horizontal="center"/>
    </xf>
    <xf numFmtId="0" fontId="5" fillId="0" borderId="0" xfId="0" applyFont="1" applyAlignment="1">
      <alignment vertical="center"/>
    </xf>
    <xf numFmtId="0" fontId="2" fillId="0" borderId="0" xfId="0" applyFont="1" applyAlignment="1"/>
    <xf numFmtId="14" fontId="0" fillId="0" borderId="0" xfId="0" applyNumberFormat="1" applyAlignment="1"/>
    <xf numFmtId="0" fontId="5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/>
    </xf>
    <xf numFmtId="17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center"/>
    </xf>
    <xf numFmtId="44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44" fontId="0" fillId="0" borderId="0" xfId="0" applyNumberFormat="1" applyAlignment="1">
      <alignment horizontal="center"/>
    </xf>
    <xf numFmtId="10" fontId="0" fillId="0" borderId="0" xfId="3" applyNumberFormat="1" applyFont="1" applyAlignment="1">
      <alignment horizontal="center"/>
    </xf>
    <xf numFmtId="0" fontId="0" fillId="0" borderId="0" xfId="0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44" fontId="0" fillId="0" borderId="0" xfId="2" applyFont="1" applyAlignment="1">
      <alignment horizontal="center"/>
    </xf>
    <xf numFmtId="44" fontId="2" fillId="0" borderId="0" xfId="2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0" fontId="2" fillId="0" borderId="0" xfId="3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4" fillId="0" borderId="0" xfId="0" applyFont="1" applyAlignment="1">
      <alignment horizontal="center" vertical="center"/>
    </xf>
    <xf numFmtId="2" fontId="0" fillId="0" borderId="0" xfId="0" applyNumberFormat="1" applyAlignment="1">
      <alignment horizontal="center"/>
    </xf>
    <xf numFmtId="0" fontId="3" fillId="0" borderId="0" xfId="0" applyFont="1" applyAlignment="1">
      <alignment horizontal="center" vertical="center"/>
    </xf>
    <xf numFmtId="10" fontId="2" fillId="0" borderId="0" xfId="0" applyNumberFormat="1" applyFont="1" applyAlignment="1">
      <alignment horizontal="center"/>
    </xf>
    <xf numFmtId="10" fontId="0" fillId="0" borderId="0" xfId="0" applyNumberFormat="1" applyAlignment="1">
      <alignment horizontal="center"/>
    </xf>
    <xf numFmtId="0" fontId="2" fillId="0" borderId="0" xfId="0" applyFont="1" applyAlignment="1">
      <alignment horizontal="right"/>
    </xf>
    <xf numFmtId="43" fontId="0" fillId="0" borderId="0" xfId="1" applyFont="1" applyAlignment="1">
      <alignment horizontal="center"/>
    </xf>
    <xf numFmtId="0" fontId="2" fillId="0" borderId="0" xfId="0" applyFont="1" applyAlignment="1">
      <alignment horizontal="center" wrapText="1"/>
    </xf>
    <xf numFmtId="14" fontId="0" fillId="0" borderId="0" xfId="0" applyNumberFormat="1" applyAlignment="1">
      <alignment horizontal="center"/>
    </xf>
    <xf numFmtId="17" fontId="0" fillId="0" borderId="0" xfId="0" applyNumberFormat="1" applyAlignment="1">
      <alignment horizontal="center"/>
    </xf>
    <xf numFmtId="9" fontId="2" fillId="0" borderId="0" xfId="3" applyFont="1" applyAlignment="1">
      <alignment horizontal="center"/>
    </xf>
    <xf numFmtId="9" fontId="0" fillId="0" borderId="0" xfId="3" applyFont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0" fontId="5" fillId="0" borderId="0" xfId="3" applyNumberFormat="1" applyFont="1" applyAlignment="1">
      <alignment horizontal="center"/>
    </xf>
    <xf numFmtId="4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left" vertical="center"/>
    </xf>
    <xf numFmtId="44" fontId="2" fillId="0" borderId="0" xfId="0" applyNumberFormat="1" applyFont="1" applyAlignment="1">
      <alignment horizontal="left"/>
    </xf>
    <xf numFmtId="44" fontId="2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44" fontId="0" fillId="0" borderId="0" xfId="2" applyFont="1" applyAlignment="1">
      <alignment horizontal="center" vertical="center"/>
    </xf>
  </cellXfs>
  <cellStyles count="4">
    <cellStyle name="Moeda" xfId="2" builtinId="4"/>
    <cellStyle name="Normal" xfId="0" builtinId="0"/>
    <cellStyle name="Porcentagem" xfId="3" builtinId="5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811"/>
  <sheetViews>
    <sheetView topLeftCell="A1341" workbookViewId="0">
      <selection activeCell="X1362" sqref="X1362:AA1362"/>
    </sheetView>
  </sheetViews>
  <sheetFormatPr defaultColWidth="3.7109375" defaultRowHeight="15" x14ac:dyDescent="0.25"/>
  <cols>
    <col min="1" max="1" width="3.7109375" customWidth="1"/>
    <col min="2" max="2" width="4.42578125" customWidth="1"/>
    <col min="3" max="3" width="3.85546875" customWidth="1"/>
    <col min="4" max="4" width="4.28515625" customWidth="1"/>
    <col min="5" max="5" width="4.140625" customWidth="1"/>
    <col min="7" max="9" width="4" bestFit="1" customWidth="1"/>
    <col min="10" max="10" width="6.5703125" customWidth="1"/>
    <col min="11" max="12" width="5" bestFit="1" customWidth="1"/>
    <col min="13" max="13" width="4" bestFit="1" customWidth="1"/>
    <col min="22" max="22" width="4.85546875" customWidth="1"/>
  </cols>
  <sheetData>
    <row r="1" spans="1:23" x14ac:dyDescent="0.25">
      <c r="A1" s="198" t="s">
        <v>1</v>
      </c>
      <c r="B1" s="198"/>
      <c r="C1" s="198"/>
      <c r="D1" t="s">
        <v>5</v>
      </c>
    </row>
    <row r="2" spans="1:23" x14ac:dyDescent="0.25">
      <c r="A2" s="2" t="s">
        <v>6</v>
      </c>
      <c r="B2" s="2"/>
      <c r="C2" s="2"/>
      <c r="D2" t="s">
        <v>7</v>
      </c>
    </row>
    <row r="3" spans="1:23" x14ac:dyDescent="0.25">
      <c r="A3" s="25" t="s">
        <v>94</v>
      </c>
      <c r="B3" s="25"/>
      <c r="C3" s="25"/>
      <c r="D3" s="199" t="s">
        <v>98</v>
      </c>
      <c r="E3" s="200"/>
      <c r="F3" s="200"/>
      <c r="G3" s="200"/>
    </row>
    <row r="4" spans="1:23" x14ac:dyDescent="0.25">
      <c r="A4" s="3" t="s">
        <v>2</v>
      </c>
      <c r="B4" s="3"/>
      <c r="C4" s="3"/>
      <c r="F4" s="203" t="s">
        <v>4</v>
      </c>
      <c r="G4" s="203"/>
      <c r="H4" s="203"/>
      <c r="I4" s="203"/>
    </row>
    <row r="5" spans="1:23" x14ac:dyDescent="0.25">
      <c r="A5" s="3" t="s">
        <v>3</v>
      </c>
      <c r="B5" s="3"/>
      <c r="C5" s="3"/>
      <c r="D5">
        <v>1</v>
      </c>
    </row>
    <row r="6" spans="1:23" x14ac:dyDescent="0.25">
      <c r="A6" s="3" t="s">
        <v>8</v>
      </c>
      <c r="B6" s="3"/>
      <c r="C6" s="3"/>
      <c r="D6" s="208">
        <v>4.6100000000000003</v>
      </c>
      <c r="E6" s="208"/>
      <c r="F6" s="208"/>
      <c r="H6" s="3" t="s">
        <v>9</v>
      </c>
      <c r="K6">
        <v>87</v>
      </c>
      <c r="M6" s="3" t="s">
        <v>11</v>
      </c>
      <c r="Q6" s="203">
        <v>200</v>
      </c>
      <c r="R6" s="203"/>
      <c r="S6" s="203"/>
    </row>
    <row r="7" spans="1:23" x14ac:dyDescent="0.25">
      <c r="A7" s="3" t="s">
        <v>10</v>
      </c>
      <c r="B7" s="3"/>
      <c r="C7" s="3"/>
      <c r="E7" s="209">
        <f>Q6*K6*D6</f>
        <v>80214</v>
      </c>
      <c r="F7" s="209"/>
      <c r="G7" s="209"/>
      <c r="H7" s="209"/>
      <c r="I7" s="209"/>
      <c r="J7" s="209"/>
    </row>
    <row r="9" spans="1:23" ht="15" customHeight="1" x14ac:dyDescent="0.25">
      <c r="A9" s="210" t="s">
        <v>12</v>
      </c>
      <c r="B9" s="210"/>
      <c r="C9" s="210"/>
      <c r="D9" s="210"/>
      <c r="E9" s="210"/>
      <c r="F9" s="210"/>
      <c r="G9" s="210"/>
      <c r="H9" s="210"/>
      <c r="I9" s="210"/>
      <c r="J9" s="210" t="s">
        <v>18</v>
      </c>
      <c r="K9" s="210"/>
      <c r="L9" s="210"/>
      <c r="M9" s="211" t="s">
        <v>20</v>
      </c>
      <c r="N9" s="211"/>
      <c r="O9" s="211"/>
      <c r="P9" s="211" t="s">
        <v>21</v>
      </c>
      <c r="Q9" s="211"/>
      <c r="R9" s="211"/>
      <c r="S9" s="211"/>
      <c r="T9" s="210" t="s">
        <v>23</v>
      </c>
      <c r="U9" s="210"/>
      <c r="V9" s="210"/>
      <c r="W9" s="210"/>
    </row>
    <row r="10" spans="1:23" x14ac:dyDescent="0.25">
      <c r="A10" s="210"/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1"/>
      <c r="N10" s="211"/>
      <c r="O10" s="211"/>
      <c r="P10" s="211"/>
      <c r="Q10" s="211"/>
      <c r="R10" s="211"/>
      <c r="S10" s="211"/>
      <c r="T10" s="210"/>
      <c r="U10" s="210"/>
      <c r="V10" s="210"/>
      <c r="W10" s="210"/>
    </row>
    <row r="11" spans="1:23" x14ac:dyDescent="0.25">
      <c r="A11" s="210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1"/>
      <c r="N11" s="211"/>
      <c r="O11" s="211"/>
      <c r="P11" s="211"/>
      <c r="Q11" s="211"/>
      <c r="R11" s="211"/>
      <c r="S11" s="211"/>
      <c r="T11" s="210"/>
      <c r="U11" s="210"/>
      <c r="V11" s="210"/>
      <c r="W11" s="210"/>
    </row>
    <row r="12" spans="1:23" x14ac:dyDescent="0.25">
      <c r="A12" s="210"/>
      <c r="B12" s="210"/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1"/>
      <c r="N12" s="211"/>
      <c r="O12" s="211"/>
      <c r="P12" s="211"/>
      <c r="Q12" s="211"/>
      <c r="R12" s="211"/>
      <c r="S12" s="211"/>
      <c r="T12" s="210" t="s">
        <v>24</v>
      </c>
      <c r="U12" s="210"/>
      <c r="V12" s="210" t="s">
        <v>25</v>
      </c>
      <c r="W12" s="210"/>
    </row>
    <row r="13" spans="1:23" x14ac:dyDescent="0.25">
      <c r="A13" s="210" t="s">
        <v>13</v>
      </c>
      <c r="B13" s="210"/>
      <c r="C13" s="210"/>
      <c r="D13" s="210"/>
      <c r="E13" s="210"/>
      <c r="F13" s="210"/>
      <c r="G13" s="210"/>
      <c r="H13" s="210"/>
      <c r="I13" s="210"/>
      <c r="J13" s="7"/>
      <c r="K13" s="7"/>
      <c r="L13" s="7"/>
      <c r="M13" s="10"/>
      <c r="N13" s="10"/>
      <c r="O13" s="10"/>
      <c r="P13" s="10"/>
      <c r="Q13" s="10"/>
      <c r="R13" s="10"/>
      <c r="S13" s="10"/>
      <c r="T13" s="8"/>
      <c r="U13" s="8"/>
      <c r="V13" s="8"/>
      <c r="W13" s="8"/>
    </row>
    <row r="14" spans="1:23" x14ac:dyDescent="0.25">
      <c r="A14" s="200" t="s">
        <v>17</v>
      </c>
      <c r="B14" s="200"/>
      <c r="C14" s="200"/>
      <c r="D14" s="200"/>
      <c r="E14" s="200"/>
      <c r="F14" s="200"/>
      <c r="G14" s="200"/>
      <c r="H14" s="200"/>
      <c r="I14" s="200"/>
      <c r="J14" s="203">
        <v>105101</v>
      </c>
      <c r="K14" s="203"/>
      <c r="L14" s="203"/>
      <c r="M14" s="203">
        <v>1661</v>
      </c>
      <c r="N14" s="203"/>
      <c r="O14" s="203"/>
      <c r="P14" s="203" t="s">
        <v>22</v>
      </c>
      <c r="Q14" s="203"/>
      <c r="R14" s="203"/>
      <c r="S14" s="203"/>
      <c r="T14" s="203">
        <v>23</v>
      </c>
      <c r="U14" s="203"/>
      <c r="V14" s="203">
        <f>ROUND((T14/T$22)*100,2)</f>
        <v>45.1</v>
      </c>
      <c r="W14" s="203"/>
    </row>
    <row r="15" spans="1:23" x14ac:dyDescent="0.25">
      <c r="A15" s="206" t="s">
        <v>19</v>
      </c>
      <c r="B15" s="206"/>
      <c r="C15" s="206"/>
      <c r="D15" s="206"/>
      <c r="E15" s="206"/>
      <c r="F15" s="206"/>
      <c r="G15" s="206"/>
      <c r="H15" s="206"/>
      <c r="I15" s="206"/>
      <c r="J15" s="207">
        <v>105201</v>
      </c>
      <c r="K15" s="207"/>
      <c r="L15" s="207"/>
      <c r="M15" s="203">
        <v>1673</v>
      </c>
      <c r="N15" s="203"/>
      <c r="O15" s="203"/>
      <c r="P15" s="203" t="s">
        <v>22</v>
      </c>
      <c r="Q15" s="203"/>
      <c r="R15" s="203"/>
      <c r="S15" s="203"/>
      <c r="T15" s="203">
        <v>6</v>
      </c>
      <c r="U15" s="203"/>
      <c r="V15" s="203">
        <f>ROUND((T15/T$22)*100,2)</f>
        <v>11.76</v>
      </c>
      <c r="W15" s="203"/>
    </row>
    <row r="16" spans="1:23" s="3" customFormat="1" x14ac:dyDescent="0.25">
      <c r="A16" s="201" t="s">
        <v>27</v>
      </c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>
        <f>SUM(T14:U15)</f>
        <v>29</v>
      </c>
      <c r="U16" s="201"/>
      <c r="V16" s="201">
        <f>ROUND((T16/T$22)*100,2)</f>
        <v>56.86</v>
      </c>
      <c r="W16" s="201"/>
    </row>
    <row r="17" spans="1:27" x14ac:dyDescent="0.25">
      <c r="A17" s="201" t="s">
        <v>14</v>
      </c>
      <c r="B17" s="201"/>
      <c r="C17" s="201"/>
      <c r="D17" s="201"/>
      <c r="E17" s="201"/>
      <c r="F17" s="201"/>
      <c r="G17" s="201"/>
      <c r="H17" s="201"/>
      <c r="I17" s="201"/>
    </row>
    <row r="18" spans="1:27" x14ac:dyDescent="0.25">
      <c r="A18" s="200" t="s">
        <v>15</v>
      </c>
      <c r="B18" s="200"/>
      <c r="C18" s="200"/>
      <c r="D18" s="200"/>
      <c r="E18" s="200"/>
      <c r="F18" s="200"/>
      <c r="G18" s="200"/>
      <c r="H18" s="200"/>
      <c r="I18" s="200"/>
      <c r="J18" s="203">
        <v>98001</v>
      </c>
      <c r="K18" s="203"/>
      <c r="L18" s="203"/>
      <c r="M18" s="203">
        <v>1639</v>
      </c>
      <c r="N18" s="203"/>
      <c r="O18" s="203"/>
      <c r="P18" s="203" t="s">
        <v>33</v>
      </c>
      <c r="Q18" s="203"/>
      <c r="R18" s="203"/>
      <c r="S18" s="203"/>
      <c r="T18" s="203">
        <v>8</v>
      </c>
      <c r="U18" s="203"/>
      <c r="V18" s="203">
        <f>ROUND((T18/T$22)*100,2)</f>
        <v>15.69</v>
      </c>
      <c r="W18" s="203"/>
    </row>
    <row r="19" spans="1:27" x14ac:dyDescent="0.25">
      <c r="A19" s="200" t="s">
        <v>16</v>
      </c>
      <c r="B19" s="200"/>
      <c r="C19" s="200"/>
      <c r="D19" s="200"/>
      <c r="E19" s="200"/>
      <c r="F19" s="200"/>
      <c r="G19" s="200"/>
      <c r="H19" s="200"/>
      <c r="I19" s="200"/>
      <c r="J19" s="203">
        <v>103001</v>
      </c>
      <c r="K19" s="203"/>
      <c r="L19" s="203"/>
      <c r="M19" s="203">
        <v>1655</v>
      </c>
      <c r="N19" s="203"/>
      <c r="O19" s="203"/>
      <c r="P19" s="203" t="s">
        <v>33</v>
      </c>
      <c r="Q19" s="203"/>
      <c r="R19" s="203"/>
      <c r="S19" s="203"/>
      <c r="T19" s="203">
        <v>1</v>
      </c>
      <c r="U19" s="203"/>
      <c r="V19" s="203">
        <f>ROUND((T19/T$22)*100,2)</f>
        <v>1.96</v>
      </c>
      <c r="W19" s="203"/>
    </row>
    <row r="20" spans="1:27" x14ac:dyDescent="0.25">
      <c r="A20" s="200" t="s">
        <v>17</v>
      </c>
      <c r="B20" s="200"/>
      <c r="C20" s="200"/>
      <c r="D20" s="200"/>
      <c r="E20" s="200"/>
      <c r="F20" s="200"/>
      <c r="G20" s="200"/>
      <c r="H20" s="200"/>
      <c r="I20" s="200"/>
      <c r="J20" s="203">
        <v>94008</v>
      </c>
      <c r="K20" s="203"/>
      <c r="L20" s="203"/>
      <c r="M20" s="203">
        <v>1621</v>
      </c>
      <c r="N20" s="203"/>
      <c r="O20" s="203"/>
      <c r="P20" s="203" t="s">
        <v>33</v>
      </c>
      <c r="Q20" s="203"/>
      <c r="R20" s="203"/>
      <c r="S20" s="203"/>
      <c r="T20" s="203">
        <v>13</v>
      </c>
      <c r="U20" s="203"/>
      <c r="V20" s="203">
        <f>ROUND((T20/T$22)*100,2)</f>
        <v>25.49</v>
      </c>
      <c r="W20" s="203"/>
    </row>
    <row r="21" spans="1:27" s="3" customFormat="1" x14ac:dyDescent="0.25">
      <c r="A21" s="201" t="s">
        <v>27</v>
      </c>
      <c r="B21" s="201"/>
      <c r="C21" s="201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>
        <f t="shared" ref="T21" si="0">SUM(T18:U20)</f>
        <v>22</v>
      </c>
      <c r="U21" s="201"/>
      <c r="V21" s="201">
        <f>ROUND((T21/T$22)*100,2)</f>
        <v>43.14</v>
      </c>
      <c r="W21" s="201"/>
    </row>
    <row r="22" spans="1:27" s="3" customFormat="1" x14ac:dyDescent="0.25">
      <c r="A22" s="201" t="s">
        <v>28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>
        <f>T21+T16</f>
        <v>51</v>
      </c>
      <c r="U22" s="201"/>
      <c r="V22" s="201">
        <f>ROUND((T22/T$22)*100,2)</f>
        <v>100</v>
      </c>
      <c r="W22" s="201"/>
    </row>
    <row r="23" spans="1:27" s="3" customFormat="1" x14ac:dyDescent="0.25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</row>
    <row r="24" spans="1:27" s="3" customFormat="1" x14ac:dyDescent="0.25">
      <c r="A24" s="198" t="s">
        <v>1</v>
      </c>
      <c r="B24" s="198"/>
      <c r="C24" s="198"/>
      <c r="D24" t="s">
        <v>5</v>
      </c>
      <c r="E24"/>
      <c r="F24"/>
      <c r="G24"/>
      <c r="H24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</row>
    <row r="25" spans="1:27" s="3" customFormat="1" x14ac:dyDescent="0.25">
      <c r="A25" s="175" t="s">
        <v>6</v>
      </c>
      <c r="B25" s="175"/>
      <c r="C25" s="175"/>
      <c r="D25" t="s">
        <v>7</v>
      </c>
      <c r="E25"/>
      <c r="F25"/>
      <c r="G25"/>
      <c r="H25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</row>
    <row r="26" spans="1:27" s="3" customFormat="1" x14ac:dyDescent="0.25">
      <c r="A26" s="81" t="s">
        <v>94</v>
      </c>
      <c r="B26" s="81"/>
      <c r="C26" s="81"/>
      <c r="D26" s="199" t="s">
        <v>98</v>
      </c>
      <c r="E26" s="200"/>
      <c r="F26" s="200"/>
      <c r="G26" s="200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</row>
    <row r="27" spans="1:27" s="3" customFormat="1" x14ac:dyDescent="0.25">
      <c r="A27" s="3" t="s">
        <v>2</v>
      </c>
      <c r="D27"/>
      <c r="E27"/>
      <c r="F27" s="203" t="s">
        <v>226</v>
      </c>
      <c r="G27" s="203"/>
      <c r="H27" s="203"/>
      <c r="I27" s="203"/>
      <c r="J27"/>
      <c r="K27"/>
      <c r="L27"/>
      <c r="M27"/>
      <c r="N27"/>
      <c r="O27"/>
      <c r="P27"/>
      <c r="Q27"/>
      <c r="R27"/>
      <c r="S27"/>
      <c r="T27"/>
      <c r="U27"/>
      <c r="V27"/>
      <c r="W27"/>
    </row>
    <row r="28" spans="1:27" s="3" customFormat="1" x14ac:dyDescent="0.25">
      <c r="A28" s="3" t="s">
        <v>3</v>
      </c>
      <c r="D28">
        <v>1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</row>
    <row r="29" spans="1:27" s="3" customFormat="1" x14ac:dyDescent="0.25">
      <c r="A29" s="3" t="s">
        <v>8</v>
      </c>
      <c r="D29" s="208">
        <v>4.74</v>
      </c>
      <c r="E29" s="208"/>
      <c r="F29" s="208"/>
      <c r="G29"/>
      <c r="H29" s="3" t="s">
        <v>9</v>
      </c>
      <c r="I29"/>
      <c r="J29"/>
      <c r="K29">
        <v>87</v>
      </c>
      <c r="L29"/>
      <c r="M29" s="3" t="s">
        <v>11</v>
      </c>
      <c r="N29"/>
      <c r="O29"/>
      <c r="P29"/>
      <c r="Q29" s="203">
        <v>200</v>
      </c>
      <c r="R29" s="203"/>
      <c r="S29" s="203"/>
      <c r="T29"/>
      <c r="U29"/>
      <c r="V29"/>
      <c r="W29"/>
    </row>
    <row r="30" spans="1:27" s="3" customFormat="1" x14ac:dyDescent="0.25">
      <c r="A30" s="3" t="s">
        <v>10</v>
      </c>
      <c r="D30"/>
      <c r="E30" s="209">
        <v>1764.36</v>
      </c>
      <c r="F30" s="209"/>
      <c r="G30" s="209"/>
      <c r="H30" s="209"/>
      <c r="I30" s="209"/>
      <c r="J30" s="209"/>
      <c r="K30"/>
      <c r="L30"/>
      <c r="M30"/>
      <c r="N30"/>
      <c r="O30"/>
      <c r="P30"/>
      <c r="Q30"/>
      <c r="R30"/>
      <c r="S30"/>
      <c r="T30"/>
      <c r="U30"/>
      <c r="V30"/>
      <c r="W30"/>
    </row>
    <row r="31" spans="1:27" s="3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</row>
    <row r="32" spans="1:27" s="3" customFormat="1" x14ac:dyDescent="0.25">
      <c r="A32" s="210" t="s">
        <v>12</v>
      </c>
      <c r="B32" s="210"/>
      <c r="C32" s="210"/>
      <c r="D32" s="210"/>
      <c r="E32" s="210"/>
      <c r="F32" s="210"/>
      <c r="G32" s="210"/>
      <c r="H32" s="210"/>
      <c r="I32" s="210"/>
      <c r="J32" s="210" t="s">
        <v>18</v>
      </c>
      <c r="K32" s="210"/>
      <c r="L32" s="210"/>
      <c r="M32" s="211" t="s">
        <v>20</v>
      </c>
      <c r="N32" s="211"/>
      <c r="O32" s="211"/>
      <c r="P32" s="211" t="s">
        <v>21</v>
      </c>
      <c r="Q32" s="211"/>
      <c r="R32" s="211"/>
      <c r="S32" s="211"/>
      <c r="T32" s="210" t="s">
        <v>23</v>
      </c>
      <c r="U32" s="210"/>
      <c r="V32" s="210"/>
      <c r="W32" s="210"/>
      <c r="X32" s="210" t="s">
        <v>29</v>
      </c>
      <c r="Y32" s="210"/>
      <c r="Z32" s="210"/>
      <c r="AA32" s="210"/>
    </row>
    <row r="33" spans="1:27" s="3" customFormat="1" x14ac:dyDescent="0.25">
      <c r="A33" s="210"/>
      <c r="B33" s="210"/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211"/>
      <c r="N33" s="211"/>
      <c r="O33" s="211"/>
      <c r="P33" s="211"/>
      <c r="Q33" s="211"/>
      <c r="R33" s="211"/>
      <c r="S33" s="211"/>
      <c r="T33" s="210"/>
      <c r="U33" s="210"/>
      <c r="V33" s="210"/>
      <c r="W33" s="210"/>
      <c r="X33" s="210"/>
      <c r="Y33" s="210"/>
      <c r="Z33" s="210"/>
      <c r="AA33" s="210"/>
    </row>
    <row r="34" spans="1:27" s="3" customFormat="1" x14ac:dyDescent="0.25">
      <c r="A34" s="210"/>
      <c r="B34" s="210"/>
      <c r="C34" s="210"/>
      <c r="D34" s="210"/>
      <c r="E34" s="210"/>
      <c r="F34" s="210"/>
      <c r="G34" s="210"/>
      <c r="H34" s="210"/>
      <c r="I34" s="210"/>
      <c r="J34" s="210"/>
      <c r="K34" s="210"/>
      <c r="L34" s="210"/>
      <c r="M34" s="211"/>
      <c r="N34" s="211"/>
      <c r="O34" s="211"/>
      <c r="P34" s="211"/>
      <c r="Q34" s="211"/>
      <c r="R34" s="211"/>
      <c r="S34" s="211"/>
      <c r="T34" s="210"/>
      <c r="U34" s="210"/>
      <c r="V34" s="210"/>
      <c r="W34" s="210"/>
      <c r="X34" s="210"/>
      <c r="Y34" s="210"/>
      <c r="Z34" s="210"/>
      <c r="AA34" s="210"/>
    </row>
    <row r="35" spans="1:27" s="3" customFormat="1" x14ac:dyDescent="0.25">
      <c r="A35" s="210"/>
      <c r="B35" s="210"/>
      <c r="C35" s="210"/>
      <c r="D35" s="210"/>
      <c r="E35" s="210"/>
      <c r="F35" s="210"/>
      <c r="G35" s="210"/>
      <c r="H35" s="210"/>
      <c r="I35" s="210"/>
      <c r="J35" s="210"/>
      <c r="K35" s="210"/>
      <c r="L35" s="210"/>
      <c r="M35" s="211"/>
      <c r="N35" s="211"/>
      <c r="O35" s="211"/>
      <c r="P35" s="211"/>
      <c r="Q35" s="211"/>
      <c r="R35" s="211"/>
      <c r="S35" s="211"/>
      <c r="T35" s="210" t="s">
        <v>24</v>
      </c>
      <c r="U35" s="210"/>
      <c r="V35" s="210" t="s">
        <v>25</v>
      </c>
      <c r="W35" s="210"/>
      <c r="X35"/>
      <c r="Y35"/>
      <c r="Z35"/>
      <c r="AA35"/>
    </row>
    <row r="36" spans="1:27" s="3" customFormat="1" x14ac:dyDescent="0.25">
      <c r="A36" s="210" t="s">
        <v>13</v>
      </c>
      <c r="B36" s="210"/>
      <c r="C36" s="210"/>
      <c r="D36" s="210"/>
      <c r="E36" s="210"/>
      <c r="F36" s="210"/>
      <c r="G36" s="210"/>
      <c r="H36" s="210"/>
      <c r="I36" s="210"/>
      <c r="J36" s="83"/>
      <c r="K36" s="83"/>
      <c r="L36" s="83"/>
      <c r="M36" s="84"/>
      <c r="N36" s="84"/>
      <c r="O36" s="84"/>
      <c r="P36" s="84"/>
      <c r="Q36" s="84"/>
      <c r="R36" s="84"/>
      <c r="S36" s="84"/>
      <c r="T36" s="85"/>
      <c r="U36" s="85"/>
      <c r="V36" s="85"/>
      <c r="W36" s="85"/>
      <c r="X36"/>
      <c r="Y36"/>
      <c r="Z36"/>
      <c r="AA36"/>
    </row>
    <row r="37" spans="1:27" s="3" customFormat="1" x14ac:dyDescent="0.25">
      <c r="A37" s="200" t="s">
        <v>17</v>
      </c>
      <c r="B37" s="200"/>
      <c r="C37" s="200"/>
      <c r="D37" s="200"/>
      <c r="E37" s="200"/>
      <c r="F37" s="200"/>
      <c r="G37" s="200"/>
      <c r="H37" s="200"/>
      <c r="I37" s="200"/>
      <c r="J37" s="203">
        <v>105101</v>
      </c>
      <c r="K37" s="203"/>
      <c r="L37" s="203"/>
      <c r="M37" s="203">
        <v>1661</v>
      </c>
      <c r="N37" s="203"/>
      <c r="O37" s="203"/>
      <c r="P37" s="203" t="s">
        <v>22</v>
      </c>
      <c r="Q37" s="203"/>
      <c r="R37" s="203"/>
      <c r="S37" s="203"/>
      <c r="T37" s="203">
        <v>23</v>
      </c>
      <c r="U37" s="203"/>
      <c r="V37" s="203">
        <f>ROUND((T37/T$22)*100,2)</f>
        <v>45.1</v>
      </c>
      <c r="W37" s="203"/>
      <c r="X37" s="204">
        <f>E$30*V37/100</f>
        <v>795.72636</v>
      </c>
      <c r="Y37" s="203"/>
      <c r="Z37" s="203"/>
      <c r="AA37" s="203"/>
    </row>
    <row r="38" spans="1:27" s="3" customFormat="1" x14ac:dyDescent="0.25">
      <c r="A38" s="206" t="s">
        <v>19</v>
      </c>
      <c r="B38" s="206"/>
      <c r="C38" s="206"/>
      <c r="D38" s="206"/>
      <c r="E38" s="206"/>
      <c r="F38" s="206"/>
      <c r="G38" s="206"/>
      <c r="H38" s="206"/>
      <c r="I38" s="206"/>
      <c r="J38" s="207">
        <v>105201</v>
      </c>
      <c r="K38" s="207"/>
      <c r="L38" s="207"/>
      <c r="M38" s="203">
        <v>1673</v>
      </c>
      <c r="N38" s="203"/>
      <c r="O38" s="203"/>
      <c r="P38" s="203" t="s">
        <v>22</v>
      </c>
      <c r="Q38" s="203"/>
      <c r="R38" s="203"/>
      <c r="S38" s="203"/>
      <c r="T38" s="203">
        <v>6</v>
      </c>
      <c r="U38" s="203"/>
      <c r="V38" s="203">
        <f>ROUND((T38/T$22)*100,2)</f>
        <v>11.76</v>
      </c>
      <c r="W38" s="203"/>
      <c r="X38" s="204">
        <f>E$30*V38/100</f>
        <v>207.48873599999999</v>
      </c>
      <c r="Y38" s="203"/>
      <c r="Z38" s="203"/>
      <c r="AA38" s="203"/>
    </row>
    <row r="39" spans="1:27" s="3" customFormat="1" x14ac:dyDescent="0.25">
      <c r="A39" s="201" t="s">
        <v>27</v>
      </c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>
        <f>SUM(T37:U38)</f>
        <v>29</v>
      </c>
      <c r="U39" s="201"/>
      <c r="V39" s="201">
        <f>ROUND((T39/T$22)*100,2)</f>
        <v>56.86</v>
      </c>
      <c r="W39" s="201"/>
      <c r="X39" s="202">
        <f t="shared" ref="X39" si="1">SUM(X37:AA38)</f>
        <v>1003.215096</v>
      </c>
      <c r="Y39" s="201"/>
      <c r="Z39" s="201"/>
      <c r="AA39" s="201"/>
    </row>
    <row r="40" spans="1:27" s="3" customFormat="1" x14ac:dyDescent="0.25">
      <c r="A40" s="201" t="s">
        <v>14</v>
      </c>
      <c r="B40" s="201"/>
      <c r="C40" s="201"/>
      <c r="D40" s="201"/>
      <c r="E40" s="201"/>
      <c r="F40" s="201"/>
      <c r="G40" s="201"/>
      <c r="H40" s="201"/>
      <c r="I40" s="20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 s="202"/>
      <c r="Y40" s="201"/>
      <c r="Z40" s="201"/>
      <c r="AA40" s="201"/>
    </row>
    <row r="41" spans="1:27" s="3" customFormat="1" x14ac:dyDescent="0.25">
      <c r="A41" s="200" t="s">
        <v>15</v>
      </c>
      <c r="B41" s="200"/>
      <c r="C41" s="200"/>
      <c r="D41" s="200"/>
      <c r="E41" s="200"/>
      <c r="F41" s="200"/>
      <c r="G41" s="200"/>
      <c r="H41" s="200"/>
      <c r="I41" s="200"/>
      <c r="J41" s="203">
        <v>98001</v>
      </c>
      <c r="K41" s="203"/>
      <c r="L41" s="203"/>
      <c r="M41" s="203">
        <v>1639</v>
      </c>
      <c r="N41" s="203"/>
      <c r="O41" s="203"/>
      <c r="P41" s="203" t="s">
        <v>33</v>
      </c>
      <c r="Q41" s="203"/>
      <c r="R41" s="203"/>
      <c r="S41" s="203"/>
      <c r="T41" s="203">
        <v>8</v>
      </c>
      <c r="U41" s="203"/>
      <c r="V41" s="203">
        <f>ROUND((T41/T$22)*100,2)</f>
        <v>15.69</v>
      </c>
      <c r="W41" s="203"/>
      <c r="X41" s="204">
        <f>E$30*V41/100-0.01</f>
        <v>276.818084</v>
      </c>
      <c r="Y41" s="203"/>
      <c r="Z41" s="203"/>
      <c r="AA41" s="203"/>
    </row>
    <row r="42" spans="1:27" s="3" customFormat="1" x14ac:dyDescent="0.25">
      <c r="A42" s="200" t="s">
        <v>16</v>
      </c>
      <c r="B42" s="200"/>
      <c r="C42" s="200"/>
      <c r="D42" s="200"/>
      <c r="E42" s="200"/>
      <c r="F42" s="200"/>
      <c r="G42" s="200"/>
      <c r="H42" s="200"/>
      <c r="I42" s="200"/>
      <c r="J42" s="203">
        <v>103001</v>
      </c>
      <c r="K42" s="203"/>
      <c r="L42" s="203"/>
      <c r="M42" s="203">
        <v>1655</v>
      </c>
      <c r="N42" s="203"/>
      <c r="O42" s="203"/>
      <c r="P42" s="203" t="s">
        <v>33</v>
      </c>
      <c r="Q42" s="203"/>
      <c r="R42" s="203"/>
      <c r="S42" s="203"/>
      <c r="T42" s="203">
        <v>1</v>
      </c>
      <c r="U42" s="203"/>
      <c r="V42" s="203">
        <f>ROUND((T42/T$22)*100,2)</f>
        <v>1.96</v>
      </c>
      <c r="W42" s="203"/>
      <c r="X42" s="204">
        <f>E$30*V42/100</f>
        <v>34.581455999999996</v>
      </c>
      <c r="Y42" s="203"/>
      <c r="Z42" s="203"/>
      <c r="AA42" s="203"/>
    </row>
    <row r="43" spans="1:27" s="3" customFormat="1" x14ac:dyDescent="0.25">
      <c r="A43" s="200" t="s">
        <v>17</v>
      </c>
      <c r="B43" s="200"/>
      <c r="C43" s="200"/>
      <c r="D43" s="200"/>
      <c r="E43" s="200"/>
      <c r="F43" s="200"/>
      <c r="G43" s="200"/>
      <c r="H43" s="200"/>
      <c r="I43" s="200"/>
      <c r="J43" s="203">
        <v>94008</v>
      </c>
      <c r="K43" s="203"/>
      <c r="L43" s="203"/>
      <c r="M43" s="203">
        <v>1621</v>
      </c>
      <c r="N43" s="203"/>
      <c r="O43" s="203"/>
      <c r="P43" s="203" t="s">
        <v>33</v>
      </c>
      <c r="Q43" s="203"/>
      <c r="R43" s="203"/>
      <c r="S43" s="203"/>
      <c r="T43" s="203">
        <v>13</v>
      </c>
      <c r="U43" s="203"/>
      <c r="V43" s="203">
        <f>ROUND((T43/T$22)*100,2)</f>
        <v>25.49</v>
      </c>
      <c r="W43" s="203"/>
      <c r="X43" s="204">
        <f>E$30*V43/100</f>
        <v>449.73536399999995</v>
      </c>
      <c r="Y43" s="203"/>
      <c r="Z43" s="203"/>
      <c r="AA43" s="203"/>
    </row>
    <row r="44" spans="1:27" s="3" customFormat="1" x14ac:dyDescent="0.25">
      <c r="A44" s="201" t="s">
        <v>27</v>
      </c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>
        <f t="shared" ref="T44" si="2">SUM(T41:U43)</f>
        <v>22</v>
      </c>
      <c r="U44" s="201"/>
      <c r="V44" s="201">
        <f>ROUND((T44/T$22)*100,2)</f>
        <v>43.14</v>
      </c>
      <c r="W44" s="201"/>
      <c r="X44" s="202">
        <f>SUM(X41:AA43)+0.01</f>
        <v>761.144904</v>
      </c>
      <c r="Y44" s="201"/>
      <c r="Z44" s="201"/>
      <c r="AA44" s="201"/>
    </row>
    <row r="45" spans="1:27" s="3" customFormat="1" x14ac:dyDescent="0.25">
      <c r="A45" s="201" t="s">
        <v>28</v>
      </c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>
        <f>T44+T39</f>
        <v>51</v>
      </c>
      <c r="U45" s="201"/>
      <c r="V45" s="201">
        <f>ROUND((T45/T$22)*100,2)</f>
        <v>100</v>
      </c>
      <c r="W45" s="201"/>
      <c r="X45" s="202">
        <f>X44+X39</f>
        <v>1764.3600000000001</v>
      </c>
      <c r="Y45" s="201"/>
      <c r="Z45" s="201"/>
      <c r="AA45" s="201"/>
    </row>
    <row r="46" spans="1:27" s="3" customFormat="1" x14ac:dyDescent="0.25">
      <c r="A46" s="169"/>
      <c r="B46" s="169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71"/>
      <c r="Y46" s="169"/>
      <c r="Z46" s="169"/>
      <c r="AA46" s="169"/>
    </row>
    <row r="47" spans="1:27" s="3" customFormat="1" x14ac:dyDescent="0.25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3"/>
      <c r="Y47" s="121"/>
      <c r="Z47" s="121"/>
      <c r="AA47" s="121"/>
    </row>
    <row r="48" spans="1:27" s="3" customFormat="1" x14ac:dyDescent="0.25">
      <c r="A48" s="198" t="s">
        <v>1</v>
      </c>
      <c r="B48" s="198"/>
      <c r="C48" s="198"/>
      <c r="D48" t="s">
        <v>5</v>
      </c>
      <c r="E48"/>
      <c r="F48"/>
      <c r="G48"/>
      <c r="H48"/>
      <c r="I48" s="169"/>
      <c r="J48" s="169"/>
      <c r="K48" s="169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3"/>
      <c r="Y48" s="121"/>
      <c r="Z48" s="121"/>
      <c r="AA48" s="121"/>
    </row>
    <row r="49" spans="1:27" s="3" customFormat="1" x14ac:dyDescent="0.25">
      <c r="A49" s="175" t="s">
        <v>6</v>
      </c>
      <c r="B49" s="175"/>
      <c r="C49" s="175"/>
      <c r="D49" t="s">
        <v>7</v>
      </c>
      <c r="E49"/>
      <c r="F49"/>
      <c r="G49"/>
      <c r="H49"/>
      <c r="I49" s="169"/>
      <c r="J49" s="169"/>
      <c r="K49" s="169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3"/>
      <c r="Y49" s="121"/>
      <c r="Z49" s="121"/>
      <c r="AA49" s="121"/>
    </row>
    <row r="50" spans="1:27" s="3" customFormat="1" x14ac:dyDescent="0.25">
      <c r="A50" s="127" t="s">
        <v>94</v>
      </c>
      <c r="B50" s="127"/>
      <c r="C50" s="127"/>
      <c r="D50" s="199" t="s">
        <v>98</v>
      </c>
      <c r="E50" s="200"/>
      <c r="F50" s="200"/>
      <c r="G50" s="20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</row>
    <row r="51" spans="1:27" s="3" customFormat="1" x14ac:dyDescent="0.25">
      <c r="A51" s="3" t="s">
        <v>2</v>
      </c>
      <c r="D51"/>
      <c r="E51"/>
      <c r="F51" s="203" t="s">
        <v>294</v>
      </c>
      <c r="G51" s="203"/>
      <c r="H51" s="203"/>
      <c r="I51" s="203"/>
      <c r="J51"/>
      <c r="K51"/>
      <c r="L51"/>
      <c r="M51"/>
      <c r="N51"/>
      <c r="O51"/>
      <c r="P51"/>
      <c r="Q51"/>
      <c r="R51"/>
      <c r="S51"/>
      <c r="T51"/>
      <c r="U51"/>
      <c r="V51"/>
      <c r="W51"/>
    </row>
    <row r="52" spans="1:27" s="3" customFormat="1" x14ac:dyDescent="0.25">
      <c r="A52" s="3" t="s">
        <v>3</v>
      </c>
      <c r="D52">
        <v>1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</row>
    <row r="53" spans="1:27" s="3" customFormat="1" x14ac:dyDescent="0.25">
      <c r="A53" s="3" t="s">
        <v>8</v>
      </c>
      <c r="D53" s="208">
        <v>4.74</v>
      </c>
      <c r="E53" s="208"/>
      <c r="F53" s="208"/>
      <c r="G53"/>
      <c r="H53" s="3" t="s">
        <v>9</v>
      </c>
      <c r="I53"/>
      <c r="J53"/>
      <c r="K53">
        <v>56</v>
      </c>
      <c r="L53"/>
      <c r="M53" s="3" t="s">
        <v>11</v>
      </c>
      <c r="N53"/>
      <c r="O53"/>
      <c r="P53"/>
      <c r="Q53" s="203">
        <v>1</v>
      </c>
      <c r="R53" s="203"/>
      <c r="S53" s="203"/>
      <c r="T53"/>
      <c r="U53"/>
      <c r="V53"/>
      <c r="W53"/>
    </row>
    <row r="54" spans="1:27" s="3" customFormat="1" x14ac:dyDescent="0.25">
      <c r="A54" s="3" t="s">
        <v>10</v>
      </c>
      <c r="D54"/>
      <c r="E54" s="209">
        <f>Q53*K53*D53</f>
        <v>265.44</v>
      </c>
      <c r="F54" s="209"/>
      <c r="G54" s="209"/>
      <c r="H54" s="209"/>
      <c r="I54" s="209"/>
      <c r="J54" s="209"/>
      <c r="K54"/>
      <c r="L54"/>
      <c r="M54"/>
      <c r="N54"/>
      <c r="O54"/>
      <c r="P54"/>
      <c r="Q54"/>
      <c r="R54"/>
      <c r="S54"/>
      <c r="T54"/>
      <c r="U54"/>
      <c r="V54"/>
      <c r="W54"/>
    </row>
    <row r="55" spans="1:27" s="3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</row>
    <row r="56" spans="1:27" s="3" customFormat="1" x14ac:dyDescent="0.25">
      <c r="A56" s="210" t="s">
        <v>12</v>
      </c>
      <c r="B56" s="210"/>
      <c r="C56" s="210"/>
      <c r="D56" s="210"/>
      <c r="E56" s="210"/>
      <c r="F56" s="210"/>
      <c r="G56" s="210"/>
      <c r="H56" s="210"/>
      <c r="I56" s="210"/>
      <c r="J56" s="210" t="s">
        <v>18</v>
      </c>
      <c r="K56" s="210"/>
      <c r="L56" s="210"/>
      <c r="M56" s="211" t="s">
        <v>20</v>
      </c>
      <c r="N56" s="211"/>
      <c r="O56" s="211"/>
      <c r="P56" s="211" t="s">
        <v>21</v>
      </c>
      <c r="Q56" s="211"/>
      <c r="R56" s="211"/>
      <c r="S56" s="211"/>
      <c r="T56" s="210" t="s">
        <v>23</v>
      </c>
      <c r="U56" s="210"/>
      <c r="V56" s="210"/>
      <c r="W56" s="210"/>
      <c r="X56" s="210" t="s">
        <v>29</v>
      </c>
      <c r="Y56" s="210"/>
      <c r="Z56" s="210"/>
      <c r="AA56" s="210"/>
    </row>
    <row r="57" spans="1:27" s="3" customFormat="1" x14ac:dyDescent="0.25">
      <c r="A57" s="210"/>
      <c r="B57" s="210"/>
      <c r="C57" s="210"/>
      <c r="D57" s="210"/>
      <c r="E57" s="210"/>
      <c r="F57" s="210"/>
      <c r="G57" s="210"/>
      <c r="H57" s="210"/>
      <c r="I57" s="210"/>
      <c r="J57" s="210"/>
      <c r="K57" s="210"/>
      <c r="L57" s="210"/>
      <c r="M57" s="211"/>
      <c r="N57" s="211"/>
      <c r="O57" s="211"/>
      <c r="P57" s="211"/>
      <c r="Q57" s="211"/>
      <c r="R57" s="211"/>
      <c r="S57" s="211"/>
      <c r="T57" s="210"/>
      <c r="U57" s="210"/>
      <c r="V57" s="210"/>
      <c r="W57" s="210"/>
      <c r="X57" s="210"/>
      <c r="Y57" s="210"/>
      <c r="Z57" s="210"/>
      <c r="AA57" s="210"/>
    </row>
    <row r="58" spans="1:27" s="3" customFormat="1" x14ac:dyDescent="0.25">
      <c r="A58" s="210"/>
      <c r="B58" s="210"/>
      <c r="C58" s="210"/>
      <c r="D58" s="210"/>
      <c r="E58" s="210"/>
      <c r="F58" s="210"/>
      <c r="G58" s="210"/>
      <c r="H58" s="210"/>
      <c r="I58" s="210"/>
      <c r="J58" s="210"/>
      <c r="K58" s="210"/>
      <c r="L58" s="210"/>
      <c r="M58" s="211"/>
      <c r="N58" s="211"/>
      <c r="O58" s="211"/>
      <c r="P58" s="211"/>
      <c r="Q58" s="211"/>
      <c r="R58" s="211"/>
      <c r="S58" s="211"/>
      <c r="T58" s="210"/>
      <c r="U58" s="210"/>
      <c r="V58" s="210"/>
      <c r="W58" s="210"/>
      <c r="X58" s="210"/>
      <c r="Y58" s="210"/>
      <c r="Z58" s="210"/>
      <c r="AA58" s="210"/>
    </row>
    <row r="59" spans="1:27" s="3" customFormat="1" x14ac:dyDescent="0.25">
      <c r="A59" s="210"/>
      <c r="B59" s="210"/>
      <c r="C59" s="210"/>
      <c r="D59" s="210"/>
      <c r="E59" s="210"/>
      <c r="F59" s="210"/>
      <c r="G59" s="210"/>
      <c r="H59" s="210"/>
      <c r="I59" s="210"/>
      <c r="J59" s="210"/>
      <c r="K59" s="210"/>
      <c r="L59" s="210"/>
      <c r="M59" s="211"/>
      <c r="N59" s="211"/>
      <c r="O59" s="211"/>
      <c r="P59" s="211"/>
      <c r="Q59" s="211"/>
      <c r="R59" s="211"/>
      <c r="S59" s="211"/>
      <c r="T59" s="210" t="s">
        <v>24</v>
      </c>
      <c r="U59" s="210"/>
      <c r="V59" s="210" t="s">
        <v>25</v>
      </c>
      <c r="W59" s="210"/>
      <c r="X59"/>
      <c r="Y59"/>
      <c r="Z59"/>
      <c r="AA59"/>
    </row>
    <row r="60" spans="1:27" s="3" customFormat="1" x14ac:dyDescent="0.25">
      <c r="A60" s="210" t="s">
        <v>13</v>
      </c>
      <c r="B60" s="210"/>
      <c r="C60" s="210"/>
      <c r="D60" s="210"/>
      <c r="E60" s="210"/>
      <c r="F60" s="210"/>
      <c r="G60" s="210"/>
      <c r="H60" s="210"/>
      <c r="I60" s="210"/>
      <c r="J60" s="122"/>
      <c r="K60" s="122"/>
      <c r="L60" s="122"/>
      <c r="M60" s="125"/>
      <c r="N60" s="125"/>
      <c r="O60" s="125"/>
      <c r="P60" s="125"/>
      <c r="Q60" s="125"/>
      <c r="R60" s="125"/>
      <c r="S60" s="125"/>
      <c r="T60" s="126"/>
      <c r="U60" s="126"/>
      <c r="V60" s="126"/>
      <c r="W60" s="126"/>
      <c r="X60"/>
      <c r="Y60"/>
      <c r="Z60"/>
      <c r="AA60"/>
    </row>
    <row r="61" spans="1:27" s="3" customFormat="1" x14ac:dyDescent="0.25">
      <c r="A61" s="200" t="s">
        <v>17</v>
      </c>
      <c r="B61" s="200"/>
      <c r="C61" s="200"/>
      <c r="D61" s="200"/>
      <c r="E61" s="200"/>
      <c r="F61" s="200"/>
      <c r="G61" s="200"/>
      <c r="H61" s="200"/>
      <c r="I61" s="200"/>
      <c r="J61" s="203">
        <v>105101</v>
      </c>
      <c r="K61" s="203"/>
      <c r="L61" s="203"/>
      <c r="M61" s="203">
        <v>1661</v>
      </c>
      <c r="N61" s="203"/>
      <c r="O61" s="203"/>
      <c r="P61" s="203" t="s">
        <v>22</v>
      </c>
      <c r="Q61" s="203"/>
      <c r="R61" s="203"/>
      <c r="S61" s="203"/>
      <c r="T61" s="203">
        <v>23</v>
      </c>
      <c r="U61" s="203"/>
      <c r="V61" s="203">
        <f>ROUND((T61/T$69)*100,2)</f>
        <v>79.31</v>
      </c>
      <c r="W61" s="203"/>
      <c r="X61" s="204">
        <f>E54*V61/100</f>
        <v>210.520464</v>
      </c>
      <c r="Y61" s="203"/>
      <c r="Z61" s="203"/>
      <c r="AA61" s="203"/>
    </row>
    <row r="62" spans="1:27" s="3" customFormat="1" x14ac:dyDescent="0.25">
      <c r="A62" s="206" t="s">
        <v>19</v>
      </c>
      <c r="B62" s="206"/>
      <c r="C62" s="206"/>
      <c r="D62" s="206"/>
      <c r="E62" s="206"/>
      <c r="F62" s="206"/>
      <c r="G62" s="206"/>
      <c r="H62" s="206"/>
      <c r="I62" s="206"/>
      <c r="J62" s="207">
        <v>105201</v>
      </c>
      <c r="K62" s="207"/>
      <c r="L62" s="207"/>
      <c r="M62" s="203">
        <v>1673</v>
      </c>
      <c r="N62" s="203"/>
      <c r="O62" s="203"/>
      <c r="P62" s="203" t="s">
        <v>22</v>
      </c>
      <c r="Q62" s="203"/>
      <c r="R62" s="203"/>
      <c r="S62" s="203"/>
      <c r="T62" s="203">
        <v>6</v>
      </c>
      <c r="U62" s="203"/>
      <c r="V62" s="203">
        <f>ROUND((T62/T$69)*100,2)</f>
        <v>20.69</v>
      </c>
      <c r="W62" s="203"/>
      <c r="X62" s="204">
        <f>E54*V62/100</f>
        <v>54.919536000000008</v>
      </c>
      <c r="Y62" s="203"/>
      <c r="Z62" s="203"/>
      <c r="AA62" s="203"/>
    </row>
    <row r="63" spans="1:27" s="3" customFormat="1" x14ac:dyDescent="0.25">
      <c r="A63" s="201" t="s">
        <v>27</v>
      </c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>
        <f>SUM(T61:U62)</f>
        <v>29</v>
      </c>
      <c r="U63" s="201"/>
      <c r="V63" s="201">
        <f>ROUND((T63/T$69)*100,2)</f>
        <v>100</v>
      </c>
      <c r="W63" s="201"/>
      <c r="X63" s="202">
        <f t="shared" ref="X63" si="3">SUM(X61:AA62)</f>
        <v>265.44</v>
      </c>
      <c r="Y63" s="201"/>
      <c r="Z63" s="201"/>
      <c r="AA63" s="201"/>
    </row>
    <row r="64" spans="1:27" s="3" customFormat="1" x14ac:dyDescent="0.25">
      <c r="A64" s="201" t="s">
        <v>14</v>
      </c>
      <c r="B64" s="201"/>
      <c r="C64" s="201"/>
      <c r="D64" s="201"/>
      <c r="E64" s="201"/>
      <c r="F64" s="201"/>
      <c r="G64" s="201"/>
      <c r="H64" s="201"/>
      <c r="I64" s="20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 s="202"/>
      <c r="Y64" s="201"/>
      <c r="Z64" s="201"/>
      <c r="AA64" s="201"/>
    </row>
    <row r="65" spans="1:32" s="3" customFormat="1" x14ac:dyDescent="0.25">
      <c r="A65" s="200" t="s">
        <v>15</v>
      </c>
      <c r="B65" s="200"/>
      <c r="C65" s="200"/>
      <c r="D65" s="200"/>
      <c r="E65" s="200"/>
      <c r="F65" s="200"/>
      <c r="G65" s="200"/>
      <c r="H65" s="200"/>
      <c r="I65" s="200"/>
      <c r="J65" s="203">
        <v>98001</v>
      </c>
      <c r="K65" s="203"/>
      <c r="L65" s="203"/>
      <c r="M65" s="203">
        <v>1639</v>
      </c>
      <c r="N65" s="203"/>
      <c r="O65" s="203"/>
      <c r="P65" s="203" t="s">
        <v>33</v>
      </c>
      <c r="Q65" s="203"/>
      <c r="R65" s="203"/>
      <c r="S65" s="203"/>
      <c r="T65" s="203">
        <v>0</v>
      </c>
      <c r="U65" s="203"/>
      <c r="V65" s="203">
        <f>ROUND((T65/T$69)*100,2)</f>
        <v>0</v>
      </c>
      <c r="W65" s="203"/>
      <c r="X65" s="204">
        <f>E54*V65/100</f>
        <v>0</v>
      </c>
      <c r="Y65" s="203"/>
      <c r="Z65" s="203"/>
      <c r="AA65" s="203"/>
    </row>
    <row r="66" spans="1:32" s="3" customFormat="1" x14ac:dyDescent="0.25">
      <c r="A66" s="200" t="s">
        <v>16</v>
      </c>
      <c r="B66" s="200"/>
      <c r="C66" s="200"/>
      <c r="D66" s="200"/>
      <c r="E66" s="200"/>
      <c r="F66" s="200"/>
      <c r="G66" s="200"/>
      <c r="H66" s="200"/>
      <c r="I66" s="200"/>
      <c r="J66" s="203">
        <v>103001</v>
      </c>
      <c r="K66" s="203"/>
      <c r="L66" s="203"/>
      <c r="M66" s="203">
        <v>1655</v>
      </c>
      <c r="N66" s="203"/>
      <c r="O66" s="203"/>
      <c r="P66" s="203" t="s">
        <v>33</v>
      </c>
      <c r="Q66" s="203"/>
      <c r="R66" s="203"/>
      <c r="S66" s="203"/>
      <c r="T66" s="203">
        <v>0</v>
      </c>
      <c r="U66" s="203"/>
      <c r="V66" s="203">
        <f t="shared" ref="V66:V67" si="4">ROUND((T66/T$69)*100,2)</f>
        <v>0</v>
      </c>
      <c r="W66" s="203"/>
      <c r="X66" s="204">
        <f>E54*V66/100</f>
        <v>0</v>
      </c>
      <c r="Y66" s="203"/>
      <c r="Z66" s="203"/>
      <c r="AA66" s="203"/>
    </row>
    <row r="67" spans="1:32" s="3" customFormat="1" x14ac:dyDescent="0.25">
      <c r="A67" s="200" t="s">
        <v>17</v>
      </c>
      <c r="B67" s="200"/>
      <c r="C67" s="200"/>
      <c r="D67" s="200"/>
      <c r="E67" s="200"/>
      <c r="F67" s="200"/>
      <c r="G67" s="200"/>
      <c r="H67" s="200"/>
      <c r="I67" s="200"/>
      <c r="J67" s="203">
        <v>94008</v>
      </c>
      <c r="K67" s="203"/>
      <c r="L67" s="203"/>
      <c r="M67" s="203">
        <v>1621</v>
      </c>
      <c r="N67" s="203"/>
      <c r="O67" s="203"/>
      <c r="P67" s="203" t="s">
        <v>33</v>
      </c>
      <c r="Q67" s="203"/>
      <c r="R67" s="203"/>
      <c r="S67" s="203"/>
      <c r="T67" s="203">
        <v>0</v>
      </c>
      <c r="U67" s="203"/>
      <c r="V67" s="203">
        <f t="shared" si="4"/>
        <v>0</v>
      </c>
      <c r="W67" s="203"/>
      <c r="X67" s="204">
        <f>E54*V67/100</f>
        <v>0</v>
      </c>
      <c r="Y67" s="203"/>
      <c r="Z67" s="203"/>
      <c r="AA67" s="203"/>
    </row>
    <row r="68" spans="1:32" s="3" customFormat="1" x14ac:dyDescent="0.25">
      <c r="A68" s="201" t="s">
        <v>27</v>
      </c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>
        <f t="shared" ref="T68" si="5">SUM(T65:U67)</f>
        <v>0</v>
      </c>
      <c r="U68" s="201"/>
      <c r="V68" s="201">
        <f>ROUND((T68/T$69)*100,2)</f>
        <v>0</v>
      </c>
      <c r="W68" s="201"/>
      <c r="X68" s="202">
        <f>SUM(X65:AA67)</f>
        <v>0</v>
      </c>
      <c r="Y68" s="201"/>
      <c r="Z68" s="201"/>
      <c r="AA68" s="201"/>
    </row>
    <row r="69" spans="1:32" s="3" customFormat="1" x14ac:dyDescent="0.25">
      <c r="A69" s="201" t="s">
        <v>28</v>
      </c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>
        <f>T68+T63</f>
        <v>29</v>
      </c>
      <c r="U69" s="201"/>
      <c r="V69" s="201">
        <f>ROUND((T69/T$69)*100,2)</f>
        <v>100</v>
      </c>
      <c r="W69" s="201"/>
      <c r="X69" s="202">
        <f>X68+X63</f>
        <v>265.44</v>
      </c>
      <c r="Y69" s="201"/>
      <c r="Z69" s="201"/>
      <c r="AA69" s="201"/>
    </row>
    <row r="70" spans="1:32" s="3" customFormat="1" x14ac:dyDescent="0.25">
      <c r="A70" s="169"/>
      <c r="B70" s="169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71"/>
      <c r="Y70" s="169"/>
      <c r="Z70" s="169"/>
      <c r="AA70" s="169"/>
    </row>
    <row r="71" spans="1:32" s="3" customFormat="1" x14ac:dyDescent="0.25">
      <c r="A71" s="121"/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3"/>
      <c r="Y71" s="121"/>
      <c r="Z71" s="121"/>
      <c r="AA71" s="121"/>
    </row>
    <row r="72" spans="1:32" s="3" customFormat="1" x14ac:dyDescent="0.25">
      <c r="A72" s="198" t="s">
        <v>1</v>
      </c>
      <c r="B72" s="198"/>
      <c r="C72" s="198"/>
      <c r="D72" t="s">
        <v>5</v>
      </c>
      <c r="E72"/>
      <c r="F72"/>
      <c r="G72"/>
      <c r="H72"/>
      <c r="I72" s="169"/>
      <c r="J72" s="169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3"/>
      <c r="Y72" s="121"/>
      <c r="Z72" s="121"/>
      <c r="AA72" s="121"/>
    </row>
    <row r="73" spans="1:32" x14ac:dyDescent="0.25">
      <c r="A73" s="175" t="s">
        <v>6</v>
      </c>
      <c r="B73" s="175"/>
      <c r="C73" s="175"/>
      <c r="D73" t="s">
        <v>7</v>
      </c>
      <c r="I73" s="169"/>
      <c r="J73" s="169"/>
    </row>
    <row r="74" spans="1:32" s="3" customFormat="1" x14ac:dyDescent="0.25">
      <c r="A74" s="143" t="s">
        <v>94</v>
      </c>
      <c r="B74" s="143"/>
      <c r="C74" s="143"/>
      <c r="D74" s="199" t="s">
        <v>98</v>
      </c>
      <c r="E74" s="200"/>
      <c r="F74" s="200"/>
      <c r="G74" s="200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</row>
    <row r="75" spans="1:32" s="3" customFormat="1" x14ac:dyDescent="0.25">
      <c r="A75" s="3" t="s">
        <v>2</v>
      </c>
      <c r="D75"/>
      <c r="E75"/>
      <c r="F75" s="203" t="s">
        <v>226</v>
      </c>
      <c r="G75" s="203"/>
      <c r="H75" s="203"/>
      <c r="I75" s="203"/>
      <c r="J75"/>
      <c r="K75"/>
      <c r="L75"/>
      <c r="M75"/>
      <c r="N75"/>
      <c r="O75"/>
      <c r="P75"/>
      <c r="Q75"/>
      <c r="R75"/>
      <c r="S75"/>
      <c r="T75"/>
      <c r="U75"/>
      <c r="V75"/>
      <c r="W75"/>
    </row>
    <row r="76" spans="1:32" s="3" customFormat="1" x14ac:dyDescent="0.25">
      <c r="A76" s="3" t="s">
        <v>3</v>
      </c>
      <c r="D76">
        <v>1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</row>
    <row r="77" spans="1:32" s="3" customFormat="1" x14ac:dyDescent="0.25">
      <c r="A77" s="3" t="s">
        <v>8</v>
      </c>
      <c r="D77" s="208">
        <v>4.74</v>
      </c>
      <c r="E77" s="208"/>
      <c r="F77" s="208"/>
      <c r="G77"/>
      <c r="H77" s="3" t="s">
        <v>9</v>
      </c>
      <c r="I77"/>
      <c r="J77"/>
      <c r="K77">
        <v>54</v>
      </c>
      <c r="L77"/>
      <c r="M77" s="3" t="s">
        <v>11</v>
      </c>
      <c r="N77"/>
      <c r="O77"/>
      <c r="P77"/>
      <c r="Q77" s="203">
        <v>1.4025000000000001</v>
      </c>
      <c r="R77" s="203"/>
      <c r="S77" s="203"/>
      <c r="T77"/>
      <c r="U77"/>
      <c r="V77"/>
      <c r="W77"/>
    </row>
    <row r="78" spans="1:32" s="3" customFormat="1" x14ac:dyDescent="0.25">
      <c r="A78" s="3" t="s">
        <v>10</v>
      </c>
      <c r="D78"/>
      <c r="E78" s="209">
        <f>Q77*K77*D77</f>
        <v>358.98390000000001</v>
      </c>
      <c r="F78" s="209"/>
      <c r="G78" s="209"/>
      <c r="H78" s="209"/>
      <c r="I78" s="209"/>
      <c r="J78" s="209"/>
      <c r="K78" t="s">
        <v>366</v>
      </c>
      <c r="L78"/>
      <c r="M78"/>
      <c r="N78"/>
      <c r="O78" s="203">
        <v>99.02</v>
      </c>
      <c r="P78" s="203"/>
      <c r="Q78" s="203"/>
      <c r="R78" s="203"/>
      <c r="S78"/>
      <c r="T78"/>
      <c r="U78"/>
      <c r="V78"/>
      <c r="W78"/>
    </row>
    <row r="79" spans="1:32" s="3" customFormat="1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</row>
    <row r="80" spans="1:32" s="3" customFormat="1" x14ac:dyDescent="0.25">
      <c r="A80" s="210" t="s">
        <v>12</v>
      </c>
      <c r="B80" s="210"/>
      <c r="C80" s="210"/>
      <c r="D80" s="210"/>
      <c r="E80" s="210"/>
      <c r="F80" s="210"/>
      <c r="G80" s="210"/>
      <c r="H80" s="210"/>
      <c r="I80" s="210"/>
      <c r="J80" s="210" t="s">
        <v>18</v>
      </c>
      <c r="K80" s="210"/>
      <c r="L80" s="210"/>
      <c r="M80" s="211" t="s">
        <v>20</v>
      </c>
      <c r="N80" s="211"/>
      <c r="O80" s="211"/>
      <c r="P80" s="211" t="s">
        <v>21</v>
      </c>
      <c r="Q80" s="211"/>
      <c r="R80" s="211"/>
      <c r="S80" s="211"/>
      <c r="T80" s="210" t="s">
        <v>23</v>
      </c>
      <c r="U80" s="210"/>
      <c r="V80" s="210"/>
      <c r="W80" s="210"/>
      <c r="X80" s="210" t="s">
        <v>29</v>
      </c>
      <c r="Y80" s="210"/>
      <c r="Z80" s="210"/>
      <c r="AA80" s="210"/>
      <c r="AC80" s="210" t="s">
        <v>365</v>
      </c>
      <c r="AD80" s="210"/>
      <c r="AE80" s="210"/>
      <c r="AF80" s="210"/>
    </row>
    <row r="81" spans="1:32" s="3" customFormat="1" x14ac:dyDescent="0.25">
      <c r="A81" s="210"/>
      <c r="B81" s="210"/>
      <c r="C81" s="210"/>
      <c r="D81" s="210"/>
      <c r="E81" s="210"/>
      <c r="F81" s="210"/>
      <c r="G81" s="210"/>
      <c r="H81" s="210"/>
      <c r="I81" s="210"/>
      <c r="J81" s="210"/>
      <c r="K81" s="210"/>
      <c r="L81" s="210"/>
      <c r="M81" s="211"/>
      <c r="N81" s="211"/>
      <c r="O81" s="211"/>
      <c r="P81" s="211"/>
      <c r="Q81" s="211"/>
      <c r="R81" s="211"/>
      <c r="S81" s="211"/>
      <c r="T81" s="210"/>
      <c r="U81" s="210"/>
      <c r="V81" s="210"/>
      <c r="W81" s="210"/>
      <c r="X81" s="210"/>
      <c r="Y81" s="210"/>
      <c r="Z81" s="210"/>
      <c r="AA81" s="210"/>
      <c r="AC81" s="210"/>
      <c r="AD81" s="210"/>
      <c r="AE81" s="210"/>
      <c r="AF81" s="210"/>
    </row>
    <row r="82" spans="1:32" s="3" customFormat="1" x14ac:dyDescent="0.25">
      <c r="A82" s="210"/>
      <c r="B82" s="210"/>
      <c r="C82" s="210"/>
      <c r="D82" s="210"/>
      <c r="E82" s="210"/>
      <c r="F82" s="210"/>
      <c r="G82" s="210"/>
      <c r="H82" s="210"/>
      <c r="I82" s="210"/>
      <c r="J82" s="210"/>
      <c r="K82" s="210"/>
      <c r="L82" s="210"/>
      <c r="M82" s="211"/>
      <c r="N82" s="211"/>
      <c r="O82" s="211"/>
      <c r="P82" s="211"/>
      <c r="Q82" s="211"/>
      <c r="R82" s="211"/>
      <c r="S82" s="211"/>
      <c r="T82" s="210"/>
      <c r="U82" s="210"/>
      <c r="V82" s="210"/>
      <c r="W82" s="210"/>
      <c r="X82" s="210"/>
      <c r="Y82" s="210"/>
      <c r="Z82" s="210"/>
      <c r="AA82" s="210"/>
      <c r="AC82" s="210"/>
      <c r="AD82" s="210"/>
      <c r="AE82" s="210"/>
      <c r="AF82" s="210"/>
    </row>
    <row r="83" spans="1:32" s="3" customFormat="1" x14ac:dyDescent="0.25">
      <c r="A83" s="210"/>
      <c r="B83" s="210"/>
      <c r="C83" s="210"/>
      <c r="D83" s="210"/>
      <c r="E83" s="210"/>
      <c r="F83" s="210"/>
      <c r="G83" s="210"/>
      <c r="H83" s="210"/>
      <c r="I83" s="210"/>
      <c r="J83" s="210"/>
      <c r="K83" s="210"/>
      <c r="L83" s="210"/>
      <c r="M83" s="211"/>
      <c r="N83" s="211"/>
      <c r="O83" s="211"/>
      <c r="P83" s="211"/>
      <c r="Q83" s="211"/>
      <c r="R83" s="211"/>
      <c r="S83" s="211"/>
      <c r="T83" s="210" t="s">
        <v>24</v>
      </c>
      <c r="U83" s="210"/>
      <c r="V83" s="210" t="s">
        <v>25</v>
      </c>
      <c r="W83" s="210"/>
      <c r="X83"/>
      <c r="Y83"/>
      <c r="Z83"/>
      <c r="AA83"/>
      <c r="AC83"/>
      <c r="AD83"/>
      <c r="AE83"/>
      <c r="AF83"/>
    </row>
    <row r="84" spans="1:32" s="3" customFormat="1" x14ac:dyDescent="0.25">
      <c r="A84" s="210" t="s">
        <v>13</v>
      </c>
      <c r="B84" s="210"/>
      <c r="C84" s="210"/>
      <c r="D84" s="210"/>
      <c r="E84" s="210"/>
      <c r="F84" s="210"/>
      <c r="G84" s="210"/>
      <c r="H84" s="210"/>
      <c r="I84" s="210"/>
      <c r="J84" s="141"/>
      <c r="K84" s="141"/>
      <c r="L84" s="141"/>
      <c r="M84" s="142"/>
      <c r="N84" s="142"/>
      <c r="O84" s="142"/>
      <c r="P84" s="142"/>
      <c r="Q84" s="142"/>
      <c r="R84" s="142"/>
      <c r="S84" s="142"/>
      <c r="T84" s="144"/>
      <c r="U84" s="144"/>
      <c r="V84" s="144"/>
      <c r="W84" s="144"/>
      <c r="X84"/>
      <c r="Y84"/>
      <c r="Z84"/>
      <c r="AA84"/>
      <c r="AC84"/>
      <c r="AD84"/>
      <c r="AE84"/>
      <c r="AF84"/>
    </row>
    <row r="85" spans="1:32" s="3" customFormat="1" x14ac:dyDescent="0.25">
      <c r="A85" s="200" t="s">
        <v>17</v>
      </c>
      <c r="B85" s="200"/>
      <c r="C85" s="200"/>
      <c r="D85" s="200"/>
      <c r="E85" s="200"/>
      <c r="F85" s="200"/>
      <c r="G85" s="200"/>
      <c r="H85" s="200"/>
      <c r="I85" s="200"/>
      <c r="J85" s="203">
        <v>105101</v>
      </c>
      <c r="K85" s="203"/>
      <c r="L85" s="203"/>
      <c r="M85" s="203">
        <v>1661</v>
      </c>
      <c r="N85" s="203"/>
      <c r="O85" s="203"/>
      <c r="P85" s="203" t="s">
        <v>22</v>
      </c>
      <c r="Q85" s="203"/>
      <c r="R85" s="203"/>
      <c r="S85" s="203"/>
      <c r="T85" s="203">
        <v>23</v>
      </c>
      <c r="U85" s="203"/>
      <c r="V85" s="203">
        <f>ROUND((T85/T$93)*100,2)</f>
        <v>79.31</v>
      </c>
      <c r="W85" s="203"/>
      <c r="X85" s="204">
        <f>E78*V85/100</f>
        <v>284.71013109</v>
      </c>
      <c r="Y85" s="203"/>
      <c r="Z85" s="203"/>
      <c r="AA85" s="203"/>
      <c r="AC85" s="204">
        <f>O78*V85/100</f>
        <v>78.532762000000005</v>
      </c>
      <c r="AD85" s="203"/>
      <c r="AE85" s="203"/>
      <c r="AF85" s="203"/>
    </row>
    <row r="86" spans="1:32" s="3" customFormat="1" x14ac:dyDescent="0.25">
      <c r="A86" s="206" t="s">
        <v>19</v>
      </c>
      <c r="B86" s="206"/>
      <c r="C86" s="206"/>
      <c r="D86" s="206"/>
      <c r="E86" s="206"/>
      <c r="F86" s="206"/>
      <c r="G86" s="206"/>
      <c r="H86" s="206"/>
      <c r="I86" s="206"/>
      <c r="J86" s="207">
        <v>105201</v>
      </c>
      <c r="K86" s="207"/>
      <c r="L86" s="207"/>
      <c r="M86" s="203">
        <v>1673</v>
      </c>
      <c r="N86" s="203"/>
      <c r="O86" s="203"/>
      <c r="P86" s="203" t="s">
        <v>22</v>
      </c>
      <c r="Q86" s="203"/>
      <c r="R86" s="203"/>
      <c r="S86" s="203"/>
      <c r="T86" s="203">
        <v>6</v>
      </c>
      <c r="U86" s="203"/>
      <c r="V86" s="203">
        <f>ROUND((T86/T$93)*100,2)</f>
        <v>20.69</v>
      </c>
      <c r="W86" s="203"/>
      <c r="X86" s="204">
        <f>E78*V86/100</f>
        <v>74.273768910000001</v>
      </c>
      <c r="Y86" s="203"/>
      <c r="Z86" s="203"/>
      <c r="AA86" s="203"/>
      <c r="AC86" s="204">
        <f>O78*V86/100</f>
        <v>20.487238000000001</v>
      </c>
      <c r="AD86" s="203"/>
      <c r="AE86" s="203"/>
      <c r="AF86" s="203"/>
    </row>
    <row r="87" spans="1:32" s="3" customFormat="1" x14ac:dyDescent="0.25">
      <c r="A87" s="201" t="s">
        <v>27</v>
      </c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>
        <f>SUM(T85:U86)</f>
        <v>29</v>
      </c>
      <c r="U87" s="201"/>
      <c r="V87" s="201">
        <f>ROUND((T87/T$22)*100,2)</f>
        <v>56.86</v>
      </c>
      <c r="W87" s="201"/>
      <c r="X87" s="202">
        <f t="shared" ref="X87" si="6">SUM(X85:AA86)</f>
        <v>358.98390000000001</v>
      </c>
      <c r="Y87" s="201"/>
      <c r="Z87" s="201"/>
      <c r="AA87" s="201"/>
      <c r="AC87" s="202"/>
      <c r="AD87" s="201"/>
      <c r="AE87" s="201"/>
      <c r="AF87" s="201"/>
    </row>
    <row r="88" spans="1:32" s="3" customFormat="1" x14ac:dyDescent="0.25">
      <c r="A88" s="201" t="s">
        <v>14</v>
      </c>
      <c r="B88" s="201"/>
      <c r="C88" s="201"/>
      <c r="D88" s="201"/>
      <c r="E88" s="201"/>
      <c r="F88" s="201"/>
      <c r="G88" s="201"/>
      <c r="H88" s="201"/>
      <c r="I88" s="20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 s="202"/>
      <c r="Y88" s="201"/>
      <c r="Z88" s="201"/>
      <c r="AA88" s="201"/>
      <c r="AC88" s="202"/>
      <c r="AD88" s="201"/>
      <c r="AE88" s="201"/>
      <c r="AF88" s="201"/>
    </row>
    <row r="89" spans="1:32" s="3" customFormat="1" x14ac:dyDescent="0.25">
      <c r="A89" s="200" t="s">
        <v>15</v>
      </c>
      <c r="B89" s="200"/>
      <c r="C89" s="200"/>
      <c r="D89" s="200"/>
      <c r="E89" s="200"/>
      <c r="F89" s="200"/>
      <c r="G89" s="200"/>
      <c r="H89" s="200"/>
      <c r="I89" s="200"/>
      <c r="J89" s="203">
        <v>98001</v>
      </c>
      <c r="K89" s="203"/>
      <c r="L89" s="203"/>
      <c r="M89" s="203">
        <v>1639</v>
      </c>
      <c r="N89" s="203"/>
      <c r="O89" s="203"/>
      <c r="P89" s="203" t="s">
        <v>33</v>
      </c>
      <c r="Q89" s="203"/>
      <c r="R89" s="203"/>
      <c r="S89" s="203"/>
      <c r="T89" s="203">
        <v>0</v>
      </c>
      <c r="U89" s="203"/>
      <c r="V89" s="203">
        <f>ROUND((T89/T$22)*100,2)</f>
        <v>0</v>
      </c>
      <c r="W89" s="203"/>
      <c r="X89" s="204">
        <f>E78*V89/100</f>
        <v>0</v>
      </c>
      <c r="Y89" s="203"/>
      <c r="Z89" s="203"/>
      <c r="AA89" s="203"/>
      <c r="AC89" s="204">
        <f>J78*AA89/100</f>
        <v>0</v>
      </c>
      <c r="AD89" s="203"/>
      <c r="AE89" s="203"/>
      <c r="AF89" s="203"/>
    </row>
    <row r="90" spans="1:32" s="3" customFormat="1" x14ac:dyDescent="0.25">
      <c r="A90" s="200" t="s">
        <v>16</v>
      </c>
      <c r="B90" s="200"/>
      <c r="C90" s="200"/>
      <c r="D90" s="200"/>
      <c r="E90" s="200"/>
      <c r="F90" s="200"/>
      <c r="G90" s="200"/>
      <c r="H90" s="200"/>
      <c r="I90" s="200"/>
      <c r="J90" s="203">
        <v>103001</v>
      </c>
      <c r="K90" s="203"/>
      <c r="L90" s="203"/>
      <c r="M90" s="203">
        <v>1655</v>
      </c>
      <c r="N90" s="203"/>
      <c r="O90" s="203"/>
      <c r="P90" s="203" t="s">
        <v>33</v>
      </c>
      <c r="Q90" s="203"/>
      <c r="R90" s="203"/>
      <c r="S90" s="203"/>
      <c r="T90" s="203">
        <v>0</v>
      </c>
      <c r="U90" s="203"/>
      <c r="V90" s="203">
        <f>ROUND((T90/T$22)*100,2)</f>
        <v>0</v>
      </c>
      <c r="W90" s="203"/>
      <c r="X90" s="204">
        <f>E78*V90/100</f>
        <v>0</v>
      </c>
      <c r="Y90" s="203"/>
      <c r="Z90" s="203"/>
      <c r="AA90" s="203"/>
      <c r="AC90" s="204">
        <f>J78*AA90/100</f>
        <v>0</v>
      </c>
      <c r="AD90" s="203"/>
      <c r="AE90" s="203"/>
      <c r="AF90" s="203"/>
    </row>
    <row r="91" spans="1:32" s="3" customFormat="1" x14ac:dyDescent="0.25">
      <c r="A91" s="200" t="s">
        <v>17</v>
      </c>
      <c r="B91" s="200"/>
      <c r="C91" s="200"/>
      <c r="D91" s="200"/>
      <c r="E91" s="200"/>
      <c r="F91" s="200"/>
      <c r="G91" s="200"/>
      <c r="H91" s="200"/>
      <c r="I91" s="200"/>
      <c r="J91" s="203">
        <v>94008</v>
      </c>
      <c r="K91" s="203"/>
      <c r="L91" s="203"/>
      <c r="M91" s="203">
        <v>1621</v>
      </c>
      <c r="N91" s="203"/>
      <c r="O91" s="203"/>
      <c r="P91" s="203" t="s">
        <v>33</v>
      </c>
      <c r="Q91" s="203"/>
      <c r="R91" s="203"/>
      <c r="S91" s="203"/>
      <c r="T91" s="203">
        <v>0</v>
      </c>
      <c r="U91" s="203"/>
      <c r="V91" s="203">
        <f>ROUND((T91/T$22)*100,2)</f>
        <v>0</v>
      </c>
      <c r="W91" s="203"/>
      <c r="X91" s="204">
        <f>E78*V91/100</f>
        <v>0</v>
      </c>
      <c r="Y91" s="203"/>
      <c r="Z91" s="203"/>
      <c r="AA91" s="203"/>
      <c r="AC91" s="204">
        <f>J78*AA91/100</f>
        <v>0</v>
      </c>
      <c r="AD91" s="203"/>
      <c r="AE91" s="203"/>
      <c r="AF91" s="203"/>
    </row>
    <row r="92" spans="1:32" s="3" customFormat="1" x14ac:dyDescent="0.25">
      <c r="A92" s="201" t="s">
        <v>27</v>
      </c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>
        <f t="shared" ref="T92" si="7">SUM(T89:U91)</f>
        <v>0</v>
      </c>
      <c r="U92" s="201"/>
      <c r="V92" s="201">
        <f>ROUND((T92/T$22)*100,2)</f>
        <v>0</v>
      </c>
      <c r="W92" s="201"/>
      <c r="X92" s="202">
        <f>SUM(X89:AA91)</f>
        <v>0</v>
      </c>
      <c r="Y92" s="201"/>
      <c r="Z92" s="201"/>
      <c r="AA92" s="201"/>
      <c r="AC92" s="202">
        <f>SUM(AC89:AF91)</f>
        <v>0</v>
      </c>
      <c r="AD92" s="201"/>
      <c r="AE92" s="201"/>
      <c r="AF92" s="201"/>
    </row>
    <row r="93" spans="1:32" s="3" customFormat="1" x14ac:dyDescent="0.25">
      <c r="A93" s="201" t="s">
        <v>28</v>
      </c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>
        <f>T92+T87</f>
        <v>29</v>
      </c>
      <c r="U93" s="201"/>
      <c r="V93" s="201">
        <f>ROUND((T93/T$22)*100,2)</f>
        <v>56.86</v>
      </c>
      <c r="W93" s="201"/>
      <c r="X93" s="202">
        <f>X92+X87</f>
        <v>358.98390000000001</v>
      </c>
      <c r="Y93" s="201"/>
      <c r="Z93" s="201"/>
      <c r="AA93" s="201"/>
      <c r="AC93" s="202">
        <f>SUM(AC85:AF92)</f>
        <v>99.02000000000001</v>
      </c>
      <c r="AD93" s="201"/>
      <c r="AE93" s="201"/>
      <c r="AF93" s="201"/>
    </row>
    <row r="94" spans="1:32" s="3" customFormat="1" x14ac:dyDescent="0.25">
      <c r="A94" s="169"/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71"/>
      <c r="Y94" s="169"/>
      <c r="Z94" s="169"/>
      <c r="AA94" s="169"/>
    </row>
    <row r="95" spans="1:32" s="3" customFormat="1" x14ac:dyDescent="0.25">
      <c r="A95" s="169"/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71"/>
      <c r="Y95" s="169"/>
      <c r="Z95" s="169"/>
      <c r="AA95" s="169"/>
    </row>
    <row r="96" spans="1:32" s="3" customFormat="1" x14ac:dyDescent="0.25">
      <c r="A96" s="198" t="s">
        <v>1</v>
      </c>
      <c r="B96" s="198"/>
      <c r="C96" s="198"/>
      <c r="D96" t="s">
        <v>5</v>
      </c>
      <c r="E96"/>
      <c r="F96"/>
      <c r="G96"/>
      <c r="H96"/>
      <c r="I96" s="169"/>
      <c r="J96" s="169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7"/>
      <c r="Y96" s="146"/>
      <c r="Z96" s="146"/>
      <c r="AA96" s="146"/>
    </row>
    <row r="97" spans="1:27" s="3" customFormat="1" x14ac:dyDescent="0.25">
      <c r="A97" s="175" t="s">
        <v>6</v>
      </c>
      <c r="B97" s="175"/>
      <c r="C97" s="175"/>
      <c r="D97" t="s">
        <v>7</v>
      </c>
      <c r="E97"/>
      <c r="F97"/>
      <c r="G97"/>
      <c r="H97"/>
      <c r="I97" s="169"/>
      <c r="J97" s="169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7"/>
      <c r="Y97" s="146"/>
      <c r="Z97" s="146"/>
      <c r="AA97" s="146"/>
    </row>
    <row r="98" spans="1:27" s="3" customFormat="1" x14ac:dyDescent="0.25">
      <c r="A98" s="151" t="s">
        <v>94</v>
      </c>
      <c r="B98" s="151"/>
      <c r="C98" s="151"/>
      <c r="D98" s="199" t="s">
        <v>98</v>
      </c>
      <c r="E98" s="200"/>
      <c r="F98" s="200"/>
      <c r="G98" s="200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</row>
    <row r="99" spans="1:27" s="3" customFormat="1" x14ac:dyDescent="0.25">
      <c r="A99" s="3" t="s">
        <v>2</v>
      </c>
      <c r="D99"/>
      <c r="E99"/>
      <c r="F99" s="203" t="s">
        <v>342</v>
      </c>
      <c r="G99" s="203"/>
      <c r="H99" s="203"/>
      <c r="I99" s="203"/>
      <c r="J99"/>
      <c r="K99"/>
      <c r="L99"/>
      <c r="M99"/>
      <c r="N99"/>
      <c r="O99"/>
      <c r="P99"/>
      <c r="Q99"/>
      <c r="R99"/>
      <c r="S99"/>
      <c r="T99"/>
      <c r="U99"/>
      <c r="V99"/>
      <c r="W99"/>
    </row>
    <row r="100" spans="1:27" s="3" customFormat="1" x14ac:dyDescent="0.25">
      <c r="A100" s="3" t="s">
        <v>3</v>
      </c>
      <c r="D100">
        <v>1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</row>
    <row r="101" spans="1:27" s="3" customFormat="1" x14ac:dyDescent="0.25">
      <c r="A101" s="3" t="s">
        <v>8</v>
      </c>
      <c r="D101" s="208">
        <v>4.71</v>
      </c>
      <c r="E101" s="208"/>
      <c r="F101" s="208"/>
      <c r="G101"/>
      <c r="H101" s="3" t="s">
        <v>9</v>
      </c>
      <c r="I101"/>
      <c r="J101"/>
      <c r="K101">
        <v>1</v>
      </c>
      <c r="L101"/>
      <c r="M101" s="3" t="s">
        <v>11</v>
      </c>
      <c r="N101"/>
      <c r="O101"/>
      <c r="P101"/>
      <c r="Q101" s="203">
        <v>75</v>
      </c>
      <c r="R101" s="203"/>
      <c r="S101" s="203"/>
      <c r="T101"/>
      <c r="U101"/>
      <c r="V101"/>
      <c r="W101"/>
    </row>
    <row r="102" spans="1:27" s="3" customFormat="1" x14ac:dyDescent="0.25">
      <c r="A102" s="3" t="s">
        <v>10</v>
      </c>
      <c r="D102"/>
      <c r="E102" s="209">
        <f>D101*K101*Q101</f>
        <v>353.25</v>
      </c>
      <c r="F102" s="209"/>
      <c r="G102" s="209"/>
      <c r="H102" s="209"/>
      <c r="I102" s="209"/>
      <c r="J102" s="209"/>
      <c r="K102"/>
      <c r="L102"/>
      <c r="M102"/>
      <c r="N102"/>
      <c r="O102"/>
      <c r="P102"/>
      <c r="Q102"/>
      <c r="R102"/>
      <c r="S102"/>
      <c r="T102"/>
      <c r="U102"/>
      <c r="V102"/>
      <c r="W102"/>
    </row>
    <row r="103" spans="1:27" s="3" customFormat="1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</row>
    <row r="104" spans="1:27" s="3" customFormat="1" x14ac:dyDescent="0.25">
      <c r="A104" s="210" t="s">
        <v>12</v>
      </c>
      <c r="B104" s="210"/>
      <c r="C104" s="210"/>
      <c r="D104" s="210"/>
      <c r="E104" s="210"/>
      <c r="F104" s="210"/>
      <c r="G104" s="210"/>
      <c r="H104" s="210"/>
      <c r="I104" s="210"/>
      <c r="J104" s="210" t="s">
        <v>18</v>
      </c>
      <c r="K104" s="210"/>
      <c r="L104" s="210"/>
      <c r="M104" s="211" t="s">
        <v>20</v>
      </c>
      <c r="N104" s="211"/>
      <c r="O104" s="211"/>
      <c r="P104" s="211" t="s">
        <v>21</v>
      </c>
      <c r="Q104" s="211"/>
      <c r="R104" s="211"/>
      <c r="S104" s="211"/>
      <c r="T104" s="210" t="s">
        <v>23</v>
      </c>
      <c r="U104" s="210"/>
      <c r="V104" s="210"/>
      <c r="W104" s="210"/>
      <c r="X104" s="210" t="s">
        <v>29</v>
      </c>
      <c r="Y104" s="210"/>
      <c r="Z104" s="210"/>
      <c r="AA104" s="210"/>
    </row>
    <row r="105" spans="1:27" s="3" customFormat="1" x14ac:dyDescent="0.25">
      <c r="A105" s="210"/>
      <c r="B105" s="210"/>
      <c r="C105" s="210"/>
      <c r="D105" s="210"/>
      <c r="E105" s="210"/>
      <c r="F105" s="210"/>
      <c r="G105" s="210"/>
      <c r="H105" s="210"/>
      <c r="I105" s="210"/>
      <c r="J105" s="210"/>
      <c r="K105" s="210"/>
      <c r="L105" s="210"/>
      <c r="M105" s="211"/>
      <c r="N105" s="211"/>
      <c r="O105" s="211"/>
      <c r="P105" s="211"/>
      <c r="Q105" s="211"/>
      <c r="R105" s="211"/>
      <c r="S105" s="211"/>
      <c r="T105" s="210"/>
      <c r="U105" s="210"/>
      <c r="V105" s="210"/>
      <c r="W105" s="210"/>
      <c r="X105" s="210"/>
      <c r="Y105" s="210"/>
      <c r="Z105" s="210"/>
      <c r="AA105" s="210"/>
    </row>
    <row r="106" spans="1:27" s="3" customFormat="1" x14ac:dyDescent="0.25">
      <c r="A106" s="210"/>
      <c r="B106" s="210"/>
      <c r="C106" s="210"/>
      <c r="D106" s="210"/>
      <c r="E106" s="210"/>
      <c r="F106" s="210"/>
      <c r="G106" s="210"/>
      <c r="H106" s="210"/>
      <c r="I106" s="210"/>
      <c r="J106" s="210"/>
      <c r="K106" s="210"/>
      <c r="L106" s="210"/>
      <c r="M106" s="211"/>
      <c r="N106" s="211"/>
      <c r="O106" s="211"/>
      <c r="P106" s="211"/>
      <c r="Q106" s="211"/>
      <c r="R106" s="211"/>
      <c r="S106" s="211"/>
      <c r="T106" s="210"/>
      <c r="U106" s="210"/>
      <c r="V106" s="210"/>
      <c r="W106" s="210"/>
      <c r="X106" s="210"/>
      <c r="Y106" s="210"/>
      <c r="Z106" s="210"/>
      <c r="AA106" s="210"/>
    </row>
    <row r="107" spans="1:27" s="3" customFormat="1" x14ac:dyDescent="0.25">
      <c r="A107" s="210"/>
      <c r="B107" s="210"/>
      <c r="C107" s="210"/>
      <c r="D107" s="210"/>
      <c r="E107" s="210"/>
      <c r="F107" s="210"/>
      <c r="G107" s="210"/>
      <c r="H107" s="210"/>
      <c r="I107" s="210"/>
      <c r="J107" s="210"/>
      <c r="K107" s="210"/>
      <c r="L107" s="210"/>
      <c r="M107" s="211"/>
      <c r="N107" s="211"/>
      <c r="O107" s="211"/>
      <c r="P107" s="211"/>
      <c r="Q107" s="211"/>
      <c r="R107" s="211"/>
      <c r="S107" s="211"/>
      <c r="T107" s="210" t="s">
        <v>24</v>
      </c>
      <c r="U107" s="210"/>
      <c r="V107" s="210" t="s">
        <v>25</v>
      </c>
      <c r="W107" s="210"/>
      <c r="X107"/>
      <c r="Y107"/>
      <c r="Z107"/>
      <c r="AA107"/>
    </row>
    <row r="108" spans="1:27" s="3" customFormat="1" x14ac:dyDescent="0.25">
      <c r="A108" s="210" t="s">
        <v>13</v>
      </c>
      <c r="B108" s="210"/>
      <c r="C108" s="210"/>
      <c r="D108" s="210"/>
      <c r="E108" s="210"/>
      <c r="F108" s="210"/>
      <c r="G108" s="210"/>
      <c r="H108" s="210"/>
      <c r="I108" s="210"/>
      <c r="J108" s="149"/>
      <c r="K108" s="149"/>
      <c r="L108" s="149"/>
      <c r="M108" s="150"/>
      <c r="N108" s="150"/>
      <c r="O108" s="150"/>
      <c r="P108" s="150"/>
      <c r="Q108" s="150"/>
      <c r="R108" s="150"/>
      <c r="S108" s="150"/>
      <c r="T108" s="152"/>
      <c r="U108" s="152"/>
      <c r="V108" s="152"/>
      <c r="W108" s="152"/>
      <c r="X108"/>
      <c r="Y108"/>
      <c r="Z108"/>
      <c r="AA108"/>
    </row>
    <row r="109" spans="1:27" s="3" customFormat="1" x14ac:dyDescent="0.25">
      <c r="A109" s="200" t="s">
        <v>17</v>
      </c>
      <c r="B109" s="200"/>
      <c r="C109" s="200"/>
      <c r="D109" s="200"/>
      <c r="E109" s="200"/>
      <c r="F109" s="200"/>
      <c r="G109" s="200"/>
      <c r="H109" s="200"/>
      <c r="I109" s="200"/>
      <c r="J109" s="203">
        <v>105101</v>
      </c>
      <c r="K109" s="203"/>
      <c r="L109" s="203"/>
      <c r="M109" s="203">
        <v>1661</v>
      </c>
      <c r="N109" s="203"/>
      <c r="O109" s="203"/>
      <c r="P109" s="203" t="s">
        <v>22</v>
      </c>
      <c r="Q109" s="203"/>
      <c r="R109" s="203"/>
      <c r="S109" s="203"/>
      <c r="T109" s="203">
        <v>1</v>
      </c>
      <c r="U109" s="203"/>
      <c r="V109" s="203">
        <f>ROUND((T109/T117)*100,2)</f>
        <v>100</v>
      </c>
      <c r="W109" s="203"/>
      <c r="X109" s="204">
        <f>E102*V109/100</f>
        <v>353.25</v>
      </c>
      <c r="Y109" s="203"/>
      <c r="Z109" s="203"/>
      <c r="AA109" s="203"/>
    </row>
    <row r="110" spans="1:27" s="3" customFormat="1" x14ac:dyDescent="0.25">
      <c r="A110" s="206" t="s">
        <v>19</v>
      </c>
      <c r="B110" s="206"/>
      <c r="C110" s="206"/>
      <c r="D110" s="206"/>
      <c r="E110" s="206"/>
      <c r="F110" s="206"/>
      <c r="G110" s="206"/>
      <c r="H110" s="206"/>
      <c r="I110" s="206"/>
      <c r="J110" s="207">
        <v>105201</v>
      </c>
      <c r="K110" s="207"/>
      <c r="L110" s="207"/>
      <c r="M110" s="203">
        <v>1673</v>
      </c>
      <c r="N110" s="203"/>
      <c r="O110" s="203"/>
      <c r="P110" s="203" t="s">
        <v>22</v>
      </c>
      <c r="Q110" s="203"/>
      <c r="R110" s="203"/>
      <c r="S110" s="203"/>
      <c r="T110" s="203">
        <v>0</v>
      </c>
      <c r="U110" s="203"/>
      <c r="V110" s="203">
        <f>ROUND((T110/T117)*100,2)</f>
        <v>0</v>
      </c>
      <c r="W110" s="203"/>
      <c r="X110" s="204">
        <f>E102*V110/100</f>
        <v>0</v>
      </c>
      <c r="Y110" s="203"/>
      <c r="Z110" s="203"/>
      <c r="AA110" s="203"/>
    </row>
    <row r="111" spans="1:27" s="3" customFormat="1" x14ac:dyDescent="0.25">
      <c r="A111" s="201" t="s">
        <v>27</v>
      </c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>
        <f>SUM(T109:U110)</f>
        <v>1</v>
      </c>
      <c r="U111" s="201"/>
      <c r="V111" s="201">
        <f>ROUND((T111/T$22)*100,2)</f>
        <v>1.96</v>
      </c>
      <c r="W111" s="201"/>
      <c r="X111" s="202">
        <f t="shared" ref="X111" si="8">SUM(X109:AA110)</f>
        <v>353.25</v>
      </c>
      <c r="Y111" s="201"/>
      <c r="Z111" s="201"/>
      <c r="AA111" s="201"/>
    </row>
    <row r="112" spans="1:27" s="3" customFormat="1" x14ac:dyDescent="0.25">
      <c r="A112" s="201" t="s">
        <v>14</v>
      </c>
      <c r="B112" s="201"/>
      <c r="C112" s="201"/>
      <c r="D112" s="201"/>
      <c r="E112" s="201"/>
      <c r="F112" s="201"/>
      <c r="G112" s="201"/>
      <c r="H112" s="201"/>
      <c r="I112" s="20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 s="202"/>
      <c r="Y112" s="201"/>
      <c r="Z112" s="201"/>
      <c r="AA112" s="201"/>
    </row>
    <row r="113" spans="1:27" s="3" customFormat="1" x14ac:dyDescent="0.25">
      <c r="A113" s="200" t="s">
        <v>15</v>
      </c>
      <c r="B113" s="200"/>
      <c r="C113" s="200"/>
      <c r="D113" s="200"/>
      <c r="E113" s="200"/>
      <c r="F113" s="200"/>
      <c r="G113" s="200"/>
      <c r="H113" s="200"/>
      <c r="I113" s="200"/>
      <c r="J113" s="203">
        <v>98001</v>
      </c>
      <c r="K113" s="203"/>
      <c r="L113" s="203"/>
      <c r="M113" s="203">
        <v>1639</v>
      </c>
      <c r="N113" s="203"/>
      <c r="O113" s="203"/>
      <c r="P113" s="203" t="s">
        <v>33</v>
      </c>
      <c r="Q113" s="203"/>
      <c r="R113" s="203"/>
      <c r="S113" s="203"/>
      <c r="T113" s="203">
        <v>0</v>
      </c>
      <c r="U113" s="203"/>
      <c r="V113" s="203">
        <f>ROUND((T113/T$22)*100,2)</f>
        <v>0</v>
      </c>
      <c r="W113" s="203"/>
      <c r="X113" s="204">
        <f>E102*V113/100</f>
        <v>0</v>
      </c>
      <c r="Y113" s="203"/>
      <c r="Z113" s="203"/>
      <c r="AA113" s="203"/>
    </row>
    <row r="114" spans="1:27" s="3" customFormat="1" x14ac:dyDescent="0.25">
      <c r="A114" s="200" t="s">
        <v>16</v>
      </c>
      <c r="B114" s="200"/>
      <c r="C114" s="200"/>
      <c r="D114" s="200"/>
      <c r="E114" s="200"/>
      <c r="F114" s="200"/>
      <c r="G114" s="200"/>
      <c r="H114" s="200"/>
      <c r="I114" s="200"/>
      <c r="J114" s="203">
        <v>103001</v>
      </c>
      <c r="K114" s="203"/>
      <c r="L114" s="203"/>
      <c r="M114" s="203">
        <v>1655</v>
      </c>
      <c r="N114" s="203"/>
      <c r="O114" s="203"/>
      <c r="P114" s="203" t="s">
        <v>33</v>
      </c>
      <c r="Q114" s="203"/>
      <c r="R114" s="203"/>
      <c r="S114" s="203"/>
      <c r="T114" s="203">
        <v>0</v>
      </c>
      <c r="U114" s="203"/>
      <c r="V114" s="203">
        <f>ROUND((T114/T$22)*100,2)</f>
        <v>0</v>
      </c>
      <c r="W114" s="203"/>
      <c r="X114" s="204">
        <f>E102*V114/100</f>
        <v>0</v>
      </c>
      <c r="Y114" s="203"/>
      <c r="Z114" s="203"/>
      <c r="AA114" s="203"/>
    </row>
    <row r="115" spans="1:27" s="3" customFormat="1" x14ac:dyDescent="0.25">
      <c r="A115" s="200" t="s">
        <v>17</v>
      </c>
      <c r="B115" s="200"/>
      <c r="C115" s="200"/>
      <c r="D115" s="200"/>
      <c r="E115" s="200"/>
      <c r="F115" s="200"/>
      <c r="G115" s="200"/>
      <c r="H115" s="200"/>
      <c r="I115" s="200"/>
      <c r="J115" s="203">
        <v>94008</v>
      </c>
      <c r="K115" s="203"/>
      <c r="L115" s="203"/>
      <c r="M115" s="203">
        <v>1621</v>
      </c>
      <c r="N115" s="203"/>
      <c r="O115" s="203"/>
      <c r="P115" s="203" t="s">
        <v>33</v>
      </c>
      <c r="Q115" s="203"/>
      <c r="R115" s="203"/>
      <c r="S115" s="203"/>
      <c r="T115" s="203">
        <v>0</v>
      </c>
      <c r="U115" s="203"/>
      <c r="V115" s="203">
        <f>ROUND((T115/T$22)*100,2)</f>
        <v>0</v>
      </c>
      <c r="W115" s="203"/>
      <c r="X115" s="204">
        <f>E102*V115/100</f>
        <v>0</v>
      </c>
      <c r="Y115" s="203"/>
      <c r="Z115" s="203"/>
      <c r="AA115" s="203"/>
    </row>
    <row r="116" spans="1:27" s="3" customFormat="1" x14ac:dyDescent="0.25">
      <c r="A116" s="201" t="s">
        <v>27</v>
      </c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>
        <f t="shared" ref="T116" si="9">SUM(T113:U115)</f>
        <v>0</v>
      </c>
      <c r="U116" s="201"/>
      <c r="V116" s="201">
        <f>ROUND((T116/T$22)*100,2)</f>
        <v>0</v>
      </c>
      <c r="W116" s="201"/>
      <c r="X116" s="202">
        <f>SUM(X113:AA115)</f>
        <v>0</v>
      </c>
      <c r="Y116" s="201"/>
      <c r="Z116" s="201"/>
      <c r="AA116" s="201"/>
    </row>
    <row r="117" spans="1:27" s="3" customFormat="1" x14ac:dyDescent="0.25">
      <c r="A117" s="201" t="s">
        <v>28</v>
      </c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>
        <f>T116+T111</f>
        <v>1</v>
      </c>
      <c r="U117" s="201"/>
      <c r="V117" s="201">
        <f>ROUND((T117/T$22)*100,2)</f>
        <v>1.96</v>
      </c>
      <c r="W117" s="201"/>
      <c r="X117" s="202">
        <f>X116+X111</f>
        <v>353.25</v>
      </c>
      <c r="Y117" s="201"/>
      <c r="Z117" s="201"/>
      <c r="AA117" s="201"/>
    </row>
    <row r="121" spans="1:27" x14ac:dyDescent="0.25">
      <c r="A121" s="198" t="s">
        <v>1</v>
      </c>
      <c r="B121" s="198"/>
      <c r="C121" s="198"/>
      <c r="D121" t="s">
        <v>5</v>
      </c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71"/>
      <c r="Y121" s="169"/>
      <c r="Z121" s="169"/>
      <c r="AA121" s="169"/>
    </row>
    <row r="122" spans="1:27" x14ac:dyDescent="0.25">
      <c r="A122" s="175" t="s">
        <v>6</v>
      </c>
      <c r="B122" s="175"/>
      <c r="C122" s="175"/>
      <c r="D122" t="s">
        <v>7</v>
      </c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71"/>
      <c r="Y122" s="169"/>
      <c r="Z122" s="169"/>
      <c r="AA122" s="169"/>
    </row>
    <row r="123" spans="1:27" x14ac:dyDescent="0.25">
      <c r="A123" s="175" t="s">
        <v>94</v>
      </c>
      <c r="B123" s="175"/>
      <c r="C123" s="175"/>
      <c r="D123" s="199" t="s">
        <v>98</v>
      </c>
      <c r="E123" s="200"/>
      <c r="F123" s="200"/>
      <c r="G123" s="200"/>
      <c r="X123" s="3"/>
      <c r="Y123" s="3"/>
      <c r="Z123" s="3"/>
      <c r="AA123" s="3"/>
    </row>
    <row r="124" spans="1:27" x14ac:dyDescent="0.25">
      <c r="A124" s="3" t="s">
        <v>2</v>
      </c>
      <c r="B124" s="3"/>
      <c r="C124" s="3"/>
      <c r="F124" s="203" t="s">
        <v>363</v>
      </c>
      <c r="G124" s="203"/>
      <c r="H124" s="203"/>
      <c r="I124" s="203"/>
      <c r="X124" s="3"/>
      <c r="Y124" s="3"/>
      <c r="Z124" s="3"/>
      <c r="AA124" s="3"/>
    </row>
    <row r="125" spans="1:27" x14ac:dyDescent="0.25">
      <c r="A125" s="3" t="s">
        <v>3</v>
      </c>
      <c r="B125" s="3"/>
      <c r="C125" s="3"/>
      <c r="D125">
        <v>1</v>
      </c>
      <c r="X125" s="3"/>
      <c r="Y125" s="3"/>
      <c r="Z125" s="3"/>
      <c r="AA125" s="3"/>
    </row>
    <row r="126" spans="1:27" x14ac:dyDescent="0.25">
      <c r="A126" s="3" t="s">
        <v>8</v>
      </c>
      <c r="B126" s="3"/>
      <c r="C126" s="3"/>
      <c r="D126" s="208">
        <v>4.74</v>
      </c>
      <c r="E126" s="208"/>
      <c r="F126" s="208"/>
      <c r="H126" s="3" t="s">
        <v>9</v>
      </c>
      <c r="K126">
        <v>68.7</v>
      </c>
      <c r="M126" s="3" t="s">
        <v>11</v>
      </c>
      <c r="Q126" s="203">
        <v>1</v>
      </c>
      <c r="R126" s="203"/>
      <c r="S126" s="203"/>
      <c r="X126" s="3"/>
      <c r="Y126" s="3"/>
      <c r="Z126" s="3"/>
      <c r="AA126" s="3"/>
    </row>
    <row r="127" spans="1:27" x14ac:dyDescent="0.25">
      <c r="A127" s="3" t="s">
        <v>10</v>
      </c>
      <c r="B127" s="3"/>
      <c r="C127" s="3"/>
      <c r="E127" s="209">
        <v>325.63</v>
      </c>
      <c r="F127" s="209"/>
      <c r="G127" s="209"/>
      <c r="H127" s="209"/>
      <c r="I127" s="209"/>
      <c r="J127" s="209"/>
      <c r="X127" s="3"/>
      <c r="Y127" s="3"/>
      <c r="Z127" s="3"/>
      <c r="AA127" s="3"/>
    </row>
    <row r="128" spans="1:27" x14ac:dyDescent="0.25">
      <c r="X128" s="3"/>
      <c r="Y128" s="3"/>
      <c r="Z128" s="3"/>
      <c r="AA128" s="3"/>
    </row>
    <row r="129" spans="1:27" x14ac:dyDescent="0.25">
      <c r="A129" s="210" t="s">
        <v>12</v>
      </c>
      <c r="B129" s="210"/>
      <c r="C129" s="210"/>
      <c r="D129" s="210"/>
      <c r="E129" s="210"/>
      <c r="F129" s="210"/>
      <c r="G129" s="210"/>
      <c r="H129" s="210"/>
      <c r="I129" s="210"/>
      <c r="J129" s="210" t="s">
        <v>18</v>
      </c>
      <c r="K129" s="210"/>
      <c r="L129" s="210"/>
      <c r="M129" s="211" t="s">
        <v>20</v>
      </c>
      <c r="N129" s="211"/>
      <c r="O129" s="211"/>
      <c r="P129" s="211" t="s">
        <v>21</v>
      </c>
      <c r="Q129" s="211"/>
      <c r="R129" s="211"/>
      <c r="S129" s="211"/>
      <c r="T129" s="210" t="s">
        <v>23</v>
      </c>
      <c r="U129" s="210"/>
      <c r="V129" s="210"/>
      <c r="W129" s="210"/>
      <c r="X129" s="210" t="s">
        <v>29</v>
      </c>
      <c r="Y129" s="210"/>
      <c r="Z129" s="210"/>
      <c r="AA129" s="210"/>
    </row>
    <row r="130" spans="1:27" x14ac:dyDescent="0.25">
      <c r="A130" s="210"/>
      <c r="B130" s="210"/>
      <c r="C130" s="210"/>
      <c r="D130" s="210"/>
      <c r="E130" s="210"/>
      <c r="F130" s="210"/>
      <c r="G130" s="210"/>
      <c r="H130" s="210"/>
      <c r="I130" s="210"/>
      <c r="J130" s="210"/>
      <c r="K130" s="210"/>
      <c r="L130" s="210"/>
      <c r="M130" s="211"/>
      <c r="N130" s="211"/>
      <c r="O130" s="211"/>
      <c r="P130" s="211"/>
      <c r="Q130" s="211"/>
      <c r="R130" s="211"/>
      <c r="S130" s="211"/>
      <c r="T130" s="210"/>
      <c r="U130" s="210"/>
      <c r="V130" s="210"/>
      <c r="W130" s="210"/>
      <c r="X130" s="210"/>
      <c r="Y130" s="210"/>
      <c r="Z130" s="210"/>
      <c r="AA130" s="210"/>
    </row>
    <row r="131" spans="1:27" x14ac:dyDescent="0.25">
      <c r="A131" s="210"/>
      <c r="B131" s="210"/>
      <c r="C131" s="210"/>
      <c r="D131" s="210"/>
      <c r="E131" s="210"/>
      <c r="F131" s="210"/>
      <c r="G131" s="210"/>
      <c r="H131" s="210"/>
      <c r="I131" s="210"/>
      <c r="J131" s="210"/>
      <c r="K131" s="210"/>
      <c r="L131" s="210"/>
      <c r="M131" s="211"/>
      <c r="N131" s="211"/>
      <c r="O131" s="211"/>
      <c r="P131" s="211"/>
      <c r="Q131" s="211"/>
      <c r="R131" s="211"/>
      <c r="S131" s="211"/>
      <c r="T131" s="210"/>
      <c r="U131" s="210"/>
      <c r="V131" s="210"/>
      <c r="W131" s="210"/>
      <c r="X131" s="210"/>
      <c r="Y131" s="210"/>
      <c r="Z131" s="210"/>
      <c r="AA131" s="210"/>
    </row>
    <row r="132" spans="1:27" x14ac:dyDescent="0.25">
      <c r="A132" s="210"/>
      <c r="B132" s="210"/>
      <c r="C132" s="210"/>
      <c r="D132" s="210"/>
      <c r="E132" s="210"/>
      <c r="F132" s="210"/>
      <c r="G132" s="210"/>
      <c r="H132" s="210"/>
      <c r="I132" s="210"/>
      <c r="J132" s="210"/>
      <c r="K132" s="210"/>
      <c r="L132" s="210"/>
      <c r="M132" s="211"/>
      <c r="N132" s="211"/>
      <c r="O132" s="211"/>
      <c r="P132" s="211"/>
      <c r="Q132" s="211"/>
      <c r="R132" s="211"/>
      <c r="S132" s="211"/>
      <c r="T132" s="210" t="s">
        <v>24</v>
      </c>
      <c r="U132" s="210"/>
      <c r="V132" s="210" t="s">
        <v>25</v>
      </c>
      <c r="W132" s="210"/>
    </row>
    <row r="133" spans="1:27" x14ac:dyDescent="0.25">
      <c r="A133" s="210" t="s">
        <v>13</v>
      </c>
      <c r="B133" s="210"/>
      <c r="C133" s="210"/>
      <c r="D133" s="210"/>
      <c r="E133" s="210"/>
      <c r="F133" s="210"/>
      <c r="G133" s="210"/>
      <c r="H133" s="210"/>
      <c r="I133" s="210"/>
      <c r="J133" s="173"/>
      <c r="K133" s="173"/>
      <c r="L133" s="173"/>
      <c r="M133" s="174"/>
      <c r="N133" s="174"/>
      <c r="O133" s="174"/>
      <c r="P133" s="174"/>
      <c r="Q133" s="174"/>
      <c r="R133" s="174"/>
      <c r="S133" s="174"/>
      <c r="T133" s="176"/>
      <c r="U133" s="176"/>
      <c r="V133" s="176"/>
      <c r="W133" s="176"/>
    </row>
    <row r="134" spans="1:27" x14ac:dyDescent="0.25">
      <c r="A134" s="200" t="s">
        <v>17</v>
      </c>
      <c r="B134" s="200"/>
      <c r="C134" s="200"/>
      <c r="D134" s="200"/>
      <c r="E134" s="200"/>
      <c r="F134" s="200"/>
      <c r="G134" s="200"/>
      <c r="H134" s="200"/>
      <c r="I134" s="200"/>
      <c r="J134" s="203">
        <v>105101</v>
      </c>
      <c r="K134" s="203"/>
      <c r="L134" s="203"/>
      <c r="M134" s="203">
        <v>1661</v>
      </c>
      <c r="N134" s="203"/>
      <c r="O134" s="203"/>
      <c r="P134" s="203" t="s">
        <v>22</v>
      </c>
      <c r="Q134" s="203"/>
      <c r="R134" s="203"/>
      <c r="S134" s="203"/>
      <c r="T134" s="203">
        <v>1</v>
      </c>
      <c r="U134" s="203"/>
      <c r="V134" s="203">
        <f>ROUND((T134/T142)*100,2)</f>
        <v>100</v>
      </c>
      <c r="W134" s="203"/>
      <c r="X134" s="204">
        <f>E127*V134/100</f>
        <v>325.63</v>
      </c>
      <c r="Y134" s="203"/>
      <c r="Z134" s="203"/>
      <c r="AA134" s="203"/>
    </row>
    <row r="135" spans="1:27" x14ac:dyDescent="0.25">
      <c r="A135" s="206" t="s">
        <v>19</v>
      </c>
      <c r="B135" s="206"/>
      <c r="C135" s="206"/>
      <c r="D135" s="206"/>
      <c r="E135" s="206"/>
      <c r="F135" s="206"/>
      <c r="G135" s="206"/>
      <c r="H135" s="206"/>
      <c r="I135" s="206"/>
      <c r="J135" s="207">
        <v>105201</v>
      </c>
      <c r="K135" s="207"/>
      <c r="L135" s="207"/>
      <c r="M135" s="203">
        <v>1673</v>
      </c>
      <c r="N135" s="203"/>
      <c r="O135" s="203"/>
      <c r="P135" s="203" t="s">
        <v>22</v>
      </c>
      <c r="Q135" s="203"/>
      <c r="R135" s="203"/>
      <c r="S135" s="203"/>
      <c r="T135" s="203">
        <v>0</v>
      </c>
      <c r="U135" s="203"/>
      <c r="V135" s="203">
        <f>ROUND((T135/T142)*100,2)</f>
        <v>0</v>
      </c>
      <c r="W135" s="203"/>
      <c r="X135" s="204">
        <f>E127*V135/100</f>
        <v>0</v>
      </c>
      <c r="Y135" s="203"/>
      <c r="Z135" s="203"/>
      <c r="AA135" s="203"/>
    </row>
    <row r="136" spans="1:27" x14ac:dyDescent="0.25">
      <c r="A136" s="201" t="s">
        <v>27</v>
      </c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>
        <f>SUM(T134:U135)</f>
        <v>1</v>
      </c>
      <c r="U136" s="201"/>
      <c r="V136" s="201">
        <f>ROUND((T136/T$22)*100,2)</f>
        <v>1.96</v>
      </c>
      <c r="W136" s="201"/>
      <c r="X136" s="202">
        <f t="shared" ref="X136" si="10">SUM(X134:AA135)</f>
        <v>325.63</v>
      </c>
      <c r="Y136" s="201"/>
      <c r="Z136" s="201"/>
      <c r="AA136" s="201"/>
    </row>
    <row r="137" spans="1:27" x14ac:dyDescent="0.25">
      <c r="A137" s="201" t="s">
        <v>14</v>
      </c>
      <c r="B137" s="201"/>
      <c r="C137" s="201"/>
      <c r="D137" s="201"/>
      <c r="E137" s="201"/>
      <c r="F137" s="201"/>
      <c r="G137" s="201"/>
      <c r="H137" s="201"/>
      <c r="I137" s="201"/>
      <c r="X137" s="202"/>
      <c r="Y137" s="201"/>
      <c r="Z137" s="201"/>
      <c r="AA137" s="201"/>
    </row>
    <row r="138" spans="1:27" x14ac:dyDescent="0.25">
      <c r="A138" s="200" t="s">
        <v>15</v>
      </c>
      <c r="B138" s="200"/>
      <c r="C138" s="200"/>
      <c r="D138" s="200"/>
      <c r="E138" s="200"/>
      <c r="F138" s="200"/>
      <c r="G138" s="200"/>
      <c r="H138" s="200"/>
      <c r="I138" s="200"/>
      <c r="J138" s="203">
        <v>98001</v>
      </c>
      <c r="K138" s="203"/>
      <c r="L138" s="203"/>
      <c r="M138" s="203">
        <v>1639</v>
      </c>
      <c r="N138" s="203"/>
      <c r="O138" s="203"/>
      <c r="P138" s="203" t="s">
        <v>33</v>
      </c>
      <c r="Q138" s="203"/>
      <c r="R138" s="203"/>
      <c r="S138" s="203"/>
      <c r="T138" s="203">
        <v>0</v>
      </c>
      <c r="U138" s="203"/>
      <c r="V138" s="203">
        <f>ROUND((T138/T$22)*100,2)</f>
        <v>0</v>
      </c>
      <c r="W138" s="203"/>
      <c r="X138" s="204">
        <f>E127*V138/100</f>
        <v>0</v>
      </c>
      <c r="Y138" s="203"/>
      <c r="Z138" s="203"/>
      <c r="AA138" s="203"/>
    </row>
    <row r="139" spans="1:27" x14ac:dyDescent="0.25">
      <c r="A139" s="200" t="s">
        <v>16</v>
      </c>
      <c r="B139" s="200"/>
      <c r="C139" s="200"/>
      <c r="D139" s="200"/>
      <c r="E139" s="200"/>
      <c r="F139" s="200"/>
      <c r="G139" s="200"/>
      <c r="H139" s="200"/>
      <c r="I139" s="200"/>
      <c r="J139" s="203">
        <v>103001</v>
      </c>
      <c r="K139" s="203"/>
      <c r="L139" s="203"/>
      <c r="M139" s="203">
        <v>1655</v>
      </c>
      <c r="N139" s="203"/>
      <c r="O139" s="203"/>
      <c r="P139" s="203" t="s">
        <v>33</v>
      </c>
      <c r="Q139" s="203"/>
      <c r="R139" s="203"/>
      <c r="S139" s="203"/>
      <c r="T139" s="203">
        <v>0</v>
      </c>
      <c r="U139" s="203"/>
      <c r="V139" s="203">
        <f>ROUND((T139/T$22)*100,2)</f>
        <v>0</v>
      </c>
      <c r="W139" s="203"/>
      <c r="X139" s="204">
        <f>E127*V139/100</f>
        <v>0</v>
      </c>
      <c r="Y139" s="203"/>
      <c r="Z139" s="203"/>
      <c r="AA139" s="203"/>
    </row>
    <row r="140" spans="1:27" x14ac:dyDescent="0.25">
      <c r="A140" s="200" t="s">
        <v>17</v>
      </c>
      <c r="B140" s="200"/>
      <c r="C140" s="200"/>
      <c r="D140" s="200"/>
      <c r="E140" s="200"/>
      <c r="F140" s="200"/>
      <c r="G140" s="200"/>
      <c r="H140" s="200"/>
      <c r="I140" s="200"/>
      <c r="J140" s="203">
        <v>94008</v>
      </c>
      <c r="K140" s="203"/>
      <c r="L140" s="203"/>
      <c r="M140" s="203">
        <v>1621</v>
      </c>
      <c r="N140" s="203"/>
      <c r="O140" s="203"/>
      <c r="P140" s="203" t="s">
        <v>33</v>
      </c>
      <c r="Q140" s="203"/>
      <c r="R140" s="203"/>
      <c r="S140" s="203"/>
      <c r="T140" s="203">
        <v>0</v>
      </c>
      <c r="U140" s="203"/>
      <c r="V140" s="203">
        <f>ROUND((T140/T$22)*100,2)</f>
        <v>0</v>
      </c>
      <c r="W140" s="203"/>
      <c r="X140" s="204">
        <f>E127*V140/100</f>
        <v>0</v>
      </c>
      <c r="Y140" s="203"/>
      <c r="Z140" s="203"/>
      <c r="AA140" s="203"/>
    </row>
    <row r="141" spans="1:27" x14ac:dyDescent="0.25">
      <c r="A141" s="201" t="s">
        <v>27</v>
      </c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>
        <f t="shared" ref="T141" si="11">SUM(T138:U140)</f>
        <v>0</v>
      </c>
      <c r="U141" s="201"/>
      <c r="V141" s="201">
        <f>ROUND((T141/T$22)*100,2)</f>
        <v>0</v>
      </c>
      <c r="W141" s="201"/>
      <c r="X141" s="202">
        <f>SUM(X138:AA140)</f>
        <v>0</v>
      </c>
      <c r="Y141" s="201"/>
      <c r="Z141" s="201"/>
      <c r="AA141" s="201"/>
    </row>
    <row r="142" spans="1:27" x14ac:dyDescent="0.25">
      <c r="A142" s="201" t="s">
        <v>28</v>
      </c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>
        <f>T141+T136</f>
        <v>1</v>
      </c>
      <c r="U142" s="201"/>
      <c r="V142" s="201">
        <f>ROUND((T142/T$22)*100,2)</f>
        <v>1.96</v>
      </c>
      <c r="W142" s="201"/>
      <c r="X142" s="202">
        <f>X141+X136</f>
        <v>325.63</v>
      </c>
      <c r="Y142" s="201"/>
      <c r="Z142" s="201"/>
      <c r="AA142" s="201"/>
    </row>
    <row r="146" spans="1:23" x14ac:dyDescent="0.25">
      <c r="A146" s="198" t="s">
        <v>1</v>
      </c>
      <c r="B146" s="198"/>
      <c r="C146" s="198"/>
      <c r="D146" t="s">
        <v>62</v>
      </c>
    </row>
    <row r="147" spans="1:23" x14ac:dyDescent="0.25">
      <c r="A147" s="2" t="s">
        <v>6</v>
      </c>
      <c r="B147" s="2"/>
      <c r="C147" s="2"/>
      <c r="D147" t="s">
        <v>63</v>
      </c>
    </row>
    <row r="148" spans="1:23" x14ac:dyDescent="0.25">
      <c r="A148" s="25" t="s">
        <v>94</v>
      </c>
      <c r="B148" s="25"/>
      <c r="C148" s="25"/>
      <c r="D148" s="199" t="s">
        <v>98</v>
      </c>
      <c r="E148" s="200"/>
      <c r="F148" s="200"/>
      <c r="G148" s="200"/>
    </row>
    <row r="149" spans="1:23" x14ac:dyDescent="0.25">
      <c r="A149" s="3" t="s">
        <v>2</v>
      </c>
      <c r="B149" s="3"/>
      <c r="C149" s="3"/>
      <c r="F149" s="203" t="s">
        <v>64</v>
      </c>
      <c r="G149" s="203"/>
      <c r="H149" s="203"/>
      <c r="I149" s="203"/>
    </row>
    <row r="150" spans="1:23" x14ac:dyDescent="0.25">
      <c r="A150" s="3" t="s">
        <v>3</v>
      </c>
      <c r="B150" s="3"/>
      <c r="C150" s="3"/>
      <c r="D150">
        <v>2</v>
      </c>
    </row>
    <row r="151" spans="1:23" x14ac:dyDescent="0.25">
      <c r="A151" s="3" t="s">
        <v>8</v>
      </c>
      <c r="B151" s="3"/>
      <c r="C151" s="3"/>
      <c r="D151" s="208">
        <v>4.1100000000000003</v>
      </c>
      <c r="E151" s="208"/>
      <c r="F151" s="208"/>
      <c r="H151" s="3" t="s">
        <v>9</v>
      </c>
      <c r="K151" s="203">
        <v>133.80000000000001</v>
      </c>
      <c r="L151" s="203"/>
      <c r="M151" s="3" t="s">
        <v>11</v>
      </c>
      <c r="Q151" s="203">
        <v>200</v>
      </c>
      <c r="R151" s="203"/>
      <c r="S151" s="203"/>
    </row>
    <row r="152" spans="1:23" x14ac:dyDescent="0.25">
      <c r="A152" s="3" t="s">
        <v>10</v>
      </c>
      <c r="B152" s="3"/>
      <c r="C152" s="3"/>
      <c r="E152" s="209">
        <f>Q151*K151*D151</f>
        <v>109983.60000000002</v>
      </c>
      <c r="F152" s="209"/>
      <c r="G152" s="209"/>
      <c r="H152" s="209"/>
      <c r="I152" s="209"/>
      <c r="J152" s="209"/>
    </row>
    <row r="154" spans="1:23" ht="15" customHeight="1" x14ac:dyDescent="0.25">
      <c r="A154" s="210" t="s">
        <v>12</v>
      </c>
      <c r="B154" s="210"/>
      <c r="C154" s="210"/>
      <c r="D154" s="210"/>
      <c r="E154" s="210"/>
      <c r="F154" s="210"/>
      <c r="G154" s="210"/>
      <c r="H154" s="210"/>
      <c r="I154" s="210"/>
      <c r="J154" s="210" t="s">
        <v>18</v>
      </c>
      <c r="K154" s="210"/>
      <c r="L154" s="210"/>
      <c r="M154" s="211" t="s">
        <v>20</v>
      </c>
      <c r="N154" s="211"/>
      <c r="O154" s="211"/>
      <c r="P154" s="211" t="s">
        <v>21</v>
      </c>
      <c r="Q154" s="211"/>
      <c r="R154" s="211"/>
      <c r="S154" s="211"/>
      <c r="T154" s="210" t="s">
        <v>23</v>
      </c>
      <c r="U154" s="210"/>
      <c r="V154" s="210"/>
      <c r="W154" s="210"/>
    </row>
    <row r="155" spans="1:23" x14ac:dyDescent="0.25">
      <c r="A155" s="210"/>
      <c r="B155" s="210"/>
      <c r="C155" s="210"/>
      <c r="D155" s="210"/>
      <c r="E155" s="210"/>
      <c r="F155" s="210"/>
      <c r="G155" s="210"/>
      <c r="H155" s="210"/>
      <c r="I155" s="210"/>
      <c r="J155" s="210"/>
      <c r="K155" s="210"/>
      <c r="L155" s="210"/>
      <c r="M155" s="211"/>
      <c r="N155" s="211"/>
      <c r="O155" s="211"/>
      <c r="P155" s="211"/>
      <c r="Q155" s="211"/>
      <c r="R155" s="211"/>
      <c r="S155" s="211"/>
      <c r="T155" s="210"/>
      <c r="U155" s="210"/>
      <c r="V155" s="210"/>
      <c r="W155" s="210"/>
    </row>
    <row r="156" spans="1:23" x14ac:dyDescent="0.25">
      <c r="A156" s="210"/>
      <c r="B156" s="210"/>
      <c r="C156" s="210"/>
      <c r="D156" s="210"/>
      <c r="E156" s="210"/>
      <c r="F156" s="210"/>
      <c r="G156" s="210"/>
      <c r="H156" s="210"/>
      <c r="I156" s="210"/>
      <c r="J156" s="210"/>
      <c r="K156" s="210"/>
      <c r="L156" s="210"/>
      <c r="M156" s="211"/>
      <c r="N156" s="211"/>
      <c r="O156" s="211"/>
      <c r="P156" s="211"/>
      <c r="Q156" s="211"/>
      <c r="R156" s="211"/>
      <c r="S156" s="211"/>
      <c r="T156" s="210"/>
      <c r="U156" s="210"/>
      <c r="V156" s="210"/>
      <c r="W156" s="210"/>
    </row>
    <row r="157" spans="1:23" x14ac:dyDescent="0.25">
      <c r="A157" s="210"/>
      <c r="B157" s="210"/>
      <c r="C157" s="210"/>
      <c r="D157" s="210"/>
      <c r="E157" s="210"/>
      <c r="F157" s="210"/>
      <c r="G157" s="210"/>
      <c r="H157" s="210"/>
      <c r="I157" s="210"/>
      <c r="J157" s="210"/>
      <c r="K157" s="210"/>
      <c r="L157" s="210"/>
      <c r="M157" s="211"/>
      <c r="N157" s="211"/>
      <c r="O157" s="211"/>
      <c r="P157" s="211"/>
      <c r="Q157" s="211"/>
      <c r="R157" s="211"/>
      <c r="S157" s="211"/>
      <c r="T157" s="210" t="s">
        <v>24</v>
      </c>
      <c r="U157" s="210"/>
      <c r="V157" s="210" t="s">
        <v>25</v>
      </c>
      <c r="W157" s="210"/>
    </row>
    <row r="158" spans="1:23" x14ac:dyDescent="0.25">
      <c r="A158" s="210" t="s">
        <v>13</v>
      </c>
      <c r="B158" s="210"/>
      <c r="C158" s="210"/>
      <c r="D158" s="210"/>
      <c r="E158" s="210"/>
      <c r="F158" s="210"/>
      <c r="G158" s="210"/>
      <c r="H158" s="210"/>
      <c r="I158" s="210"/>
      <c r="J158" s="7"/>
      <c r="K158" s="7"/>
      <c r="L158" s="7"/>
      <c r="M158" s="10"/>
      <c r="N158" s="10"/>
      <c r="O158" s="10"/>
      <c r="P158" s="10"/>
      <c r="Q158" s="10"/>
      <c r="R158" s="10"/>
      <c r="S158" s="10"/>
      <c r="T158" s="8"/>
      <c r="U158" s="8"/>
      <c r="V158" s="8"/>
      <c r="W158" s="8"/>
    </row>
    <row r="159" spans="1:23" x14ac:dyDescent="0.25">
      <c r="A159" s="200" t="s">
        <v>17</v>
      </c>
      <c r="B159" s="200"/>
      <c r="C159" s="200"/>
      <c r="D159" s="200"/>
      <c r="E159" s="200"/>
      <c r="F159" s="200"/>
      <c r="G159" s="200"/>
      <c r="H159" s="200"/>
      <c r="I159" s="200"/>
      <c r="J159" s="203">
        <v>105102</v>
      </c>
      <c r="K159" s="203"/>
      <c r="L159" s="203"/>
      <c r="M159" s="203">
        <v>1662</v>
      </c>
      <c r="N159" s="203"/>
      <c r="O159" s="203"/>
      <c r="P159" s="203" t="s">
        <v>22</v>
      </c>
      <c r="Q159" s="203"/>
      <c r="R159" s="203"/>
      <c r="S159" s="203"/>
      <c r="T159" s="203">
        <v>1</v>
      </c>
      <c r="U159" s="203"/>
      <c r="V159" s="205">
        <f>ROUND((T159/T$169),2)</f>
        <v>0.02</v>
      </c>
      <c r="W159" s="205"/>
    </row>
    <row r="160" spans="1:23" x14ac:dyDescent="0.25">
      <c r="A160" s="206" t="s">
        <v>66</v>
      </c>
      <c r="B160" s="206"/>
      <c r="C160" s="206"/>
      <c r="D160" s="206"/>
      <c r="E160" s="206"/>
      <c r="F160" s="206"/>
      <c r="G160" s="206"/>
      <c r="H160" s="206"/>
      <c r="I160" s="206"/>
      <c r="J160" s="203">
        <v>105202</v>
      </c>
      <c r="K160" s="203"/>
      <c r="L160" s="203"/>
      <c r="M160" s="203">
        <v>1685</v>
      </c>
      <c r="N160" s="203"/>
      <c r="O160" s="203"/>
      <c r="P160" s="203" t="s">
        <v>22</v>
      </c>
      <c r="Q160" s="203"/>
      <c r="R160" s="203"/>
      <c r="S160" s="203"/>
      <c r="T160" s="203">
        <v>3</v>
      </c>
      <c r="U160" s="203"/>
      <c r="V160" s="205">
        <f>ROUND((T160/T$169),2)</f>
        <v>7.0000000000000007E-2</v>
      </c>
      <c r="W160" s="205"/>
    </row>
    <row r="161" spans="1:23" x14ac:dyDescent="0.25">
      <c r="A161" s="206" t="s">
        <v>67</v>
      </c>
      <c r="B161" s="206"/>
      <c r="C161" s="206"/>
      <c r="D161" s="206"/>
      <c r="E161" s="206"/>
      <c r="F161" s="206"/>
      <c r="G161" s="206"/>
      <c r="H161" s="206"/>
      <c r="I161" s="206"/>
      <c r="J161" s="203">
        <v>105202</v>
      </c>
      <c r="K161" s="203"/>
      <c r="L161" s="203"/>
      <c r="M161" s="203">
        <v>1674</v>
      </c>
      <c r="N161" s="203"/>
      <c r="O161" s="203"/>
      <c r="P161" s="203" t="s">
        <v>22</v>
      </c>
      <c r="Q161" s="203"/>
      <c r="R161" s="203"/>
      <c r="S161" s="203"/>
      <c r="T161" s="203">
        <v>13</v>
      </c>
      <c r="U161" s="203"/>
      <c r="V161" s="205">
        <f>ROUND((T161/T$169),2)</f>
        <v>0.3</v>
      </c>
      <c r="W161" s="205"/>
    </row>
    <row r="162" spans="1:23" s="3" customFormat="1" x14ac:dyDescent="0.25">
      <c r="A162" s="201" t="s">
        <v>27</v>
      </c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>
        <f>SUM(T159:U161)</f>
        <v>17</v>
      </c>
      <c r="U162" s="201"/>
      <c r="V162" s="205">
        <f t="shared" ref="V162" si="12">SUM(V159:W161)</f>
        <v>0.39</v>
      </c>
      <c r="W162" s="205"/>
    </row>
    <row r="163" spans="1:23" x14ac:dyDescent="0.25">
      <c r="A163" s="201" t="s">
        <v>14</v>
      </c>
      <c r="B163" s="201"/>
      <c r="C163" s="201"/>
      <c r="D163" s="201"/>
      <c r="E163" s="201"/>
      <c r="F163" s="201"/>
      <c r="G163" s="201"/>
      <c r="H163" s="201"/>
      <c r="I163" s="201"/>
      <c r="V163" s="19"/>
      <c r="W163" s="19"/>
    </row>
    <row r="164" spans="1:23" x14ac:dyDescent="0.25">
      <c r="A164" s="200" t="s">
        <v>15</v>
      </c>
      <c r="B164" s="200"/>
      <c r="C164" s="200"/>
      <c r="D164" s="200"/>
      <c r="E164" s="200"/>
      <c r="F164" s="200"/>
      <c r="G164" s="200"/>
      <c r="H164" s="200"/>
      <c r="I164" s="200"/>
      <c r="J164" s="203">
        <v>98002</v>
      </c>
      <c r="K164" s="203"/>
      <c r="L164" s="203"/>
      <c r="M164" s="203">
        <v>1640</v>
      </c>
      <c r="N164" s="203"/>
      <c r="O164" s="203"/>
      <c r="P164" s="203" t="s">
        <v>33</v>
      </c>
      <c r="Q164" s="203"/>
      <c r="R164" s="203"/>
      <c r="S164" s="203"/>
      <c r="T164" s="203">
        <v>1</v>
      </c>
      <c r="U164" s="203"/>
      <c r="V164" s="205">
        <f t="shared" ref="V164:V169" si="13">ROUND((T164/T$169),2)</f>
        <v>0.02</v>
      </c>
      <c r="W164" s="205"/>
    </row>
    <row r="165" spans="1:23" x14ac:dyDescent="0.25">
      <c r="A165" s="200" t="s">
        <v>16</v>
      </c>
      <c r="B165" s="200"/>
      <c r="C165" s="200"/>
      <c r="D165" s="200"/>
      <c r="E165" s="200"/>
      <c r="F165" s="200"/>
      <c r="G165" s="200"/>
      <c r="H165" s="200"/>
      <c r="I165" s="200"/>
      <c r="J165" s="203">
        <v>103002</v>
      </c>
      <c r="K165" s="203"/>
      <c r="L165" s="203"/>
      <c r="M165" s="203">
        <v>1656</v>
      </c>
      <c r="N165" s="203"/>
      <c r="O165" s="203"/>
      <c r="P165" s="203" t="s">
        <v>33</v>
      </c>
      <c r="Q165" s="203"/>
      <c r="R165" s="203"/>
      <c r="S165" s="203"/>
      <c r="T165" s="203">
        <v>0</v>
      </c>
      <c r="U165" s="203"/>
      <c r="V165" s="205">
        <f t="shared" si="13"/>
        <v>0</v>
      </c>
      <c r="W165" s="205"/>
    </row>
    <row r="166" spans="1:23" x14ac:dyDescent="0.25">
      <c r="A166" s="200" t="s">
        <v>17</v>
      </c>
      <c r="B166" s="200"/>
      <c r="C166" s="200"/>
      <c r="D166" s="200"/>
      <c r="E166" s="200"/>
      <c r="F166" s="200"/>
      <c r="G166" s="200"/>
      <c r="H166" s="200"/>
      <c r="I166" s="200"/>
      <c r="J166" s="203">
        <v>94009</v>
      </c>
      <c r="K166" s="203"/>
      <c r="L166" s="203"/>
      <c r="M166" s="203">
        <v>1624</v>
      </c>
      <c r="N166" s="203"/>
      <c r="O166" s="203"/>
      <c r="P166" s="203" t="s">
        <v>33</v>
      </c>
      <c r="Q166" s="203"/>
      <c r="R166" s="203"/>
      <c r="S166" s="203"/>
      <c r="T166" s="203">
        <v>20</v>
      </c>
      <c r="U166" s="203"/>
      <c r="V166" s="205">
        <f t="shared" si="13"/>
        <v>0.45</v>
      </c>
      <c r="W166" s="205"/>
    </row>
    <row r="167" spans="1:23" x14ac:dyDescent="0.25">
      <c r="A167" s="200" t="s">
        <v>65</v>
      </c>
      <c r="B167" s="200"/>
      <c r="C167" s="200"/>
      <c r="D167" s="200"/>
      <c r="E167" s="200"/>
      <c r="F167" s="200"/>
      <c r="G167" s="200"/>
      <c r="H167" s="200"/>
      <c r="I167" s="200"/>
      <c r="J167" s="203">
        <v>101002</v>
      </c>
      <c r="K167" s="203"/>
      <c r="L167" s="203"/>
      <c r="M167" s="203">
        <v>2207</v>
      </c>
      <c r="N167" s="203"/>
      <c r="O167" s="203"/>
      <c r="P167" s="203" t="s">
        <v>33</v>
      </c>
      <c r="Q167" s="203"/>
      <c r="R167" s="203"/>
      <c r="S167" s="203"/>
      <c r="T167" s="203">
        <v>6</v>
      </c>
      <c r="U167" s="203"/>
      <c r="V167" s="205">
        <f t="shared" si="13"/>
        <v>0.14000000000000001</v>
      </c>
      <c r="W167" s="205"/>
    </row>
    <row r="168" spans="1:23" s="3" customFormat="1" x14ac:dyDescent="0.25">
      <c r="A168" s="201" t="s">
        <v>27</v>
      </c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>
        <f>SUM(T164:U167)</f>
        <v>27</v>
      </c>
      <c r="U168" s="201"/>
      <c r="V168" s="205">
        <f t="shared" si="13"/>
        <v>0.61</v>
      </c>
      <c r="W168" s="205"/>
    </row>
    <row r="169" spans="1:23" s="3" customFormat="1" x14ac:dyDescent="0.25">
      <c r="A169" s="201" t="s">
        <v>28</v>
      </c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>
        <f>T168+T162</f>
        <v>44</v>
      </c>
      <c r="U169" s="201"/>
      <c r="V169" s="205">
        <f t="shared" si="13"/>
        <v>1</v>
      </c>
      <c r="W169" s="205"/>
    </row>
    <row r="173" spans="1:23" x14ac:dyDescent="0.25">
      <c r="A173" s="198" t="s">
        <v>1</v>
      </c>
      <c r="B173" s="198"/>
      <c r="C173" s="198"/>
      <c r="D173" t="s">
        <v>62</v>
      </c>
    </row>
    <row r="174" spans="1:23" x14ac:dyDescent="0.25">
      <c r="A174" s="67" t="s">
        <v>6</v>
      </c>
      <c r="B174" s="67"/>
      <c r="C174" s="67"/>
      <c r="D174" t="s">
        <v>63</v>
      </c>
    </row>
    <row r="175" spans="1:23" x14ac:dyDescent="0.25">
      <c r="A175" s="67" t="s">
        <v>94</v>
      </c>
      <c r="B175" s="67"/>
      <c r="C175" s="67"/>
      <c r="D175" s="199" t="s">
        <v>98</v>
      </c>
      <c r="E175" s="200"/>
      <c r="F175" s="200"/>
      <c r="G175" s="200"/>
    </row>
    <row r="176" spans="1:23" x14ac:dyDescent="0.25">
      <c r="A176" s="3" t="s">
        <v>2</v>
      </c>
      <c r="B176" s="3"/>
      <c r="C176" s="3"/>
      <c r="F176" s="203" t="s">
        <v>213</v>
      </c>
      <c r="G176" s="203"/>
      <c r="H176" s="203"/>
      <c r="I176" s="203"/>
    </row>
    <row r="177" spans="1:23" x14ac:dyDescent="0.25">
      <c r="A177" s="3" t="s">
        <v>3</v>
      </c>
      <c r="B177" s="3"/>
      <c r="C177" s="3"/>
      <c r="D177">
        <v>2</v>
      </c>
    </row>
    <row r="178" spans="1:23" x14ac:dyDescent="0.25">
      <c r="A178" s="3" t="s">
        <v>8</v>
      </c>
      <c r="B178" s="3"/>
      <c r="C178" s="3"/>
      <c r="D178" s="208">
        <v>4.1100000000000003</v>
      </c>
      <c r="E178" s="208"/>
      <c r="F178" s="208"/>
      <c r="H178" s="3" t="s">
        <v>9</v>
      </c>
      <c r="K178" s="203">
        <v>30.8</v>
      </c>
      <c r="L178" s="203"/>
      <c r="M178" s="3" t="s">
        <v>11</v>
      </c>
      <c r="Q178" s="203">
        <v>1</v>
      </c>
      <c r="R178" s="203"/>
      <c r="S178" s="203"/>
    </row>
    <row r="179" spans="1:23" x14ac:dyDescent="0.25">
      <c r="A179" s="3" t="s">
        <v>10</v>
      </c>
      <c r="B179" s="3"/>
      <c r="C179" s="3"/>
      <c r="E179" s="209">
        <f>Q178*K178*D178-0.01</f>
        <v>126.578</v>
      </c>
      <c r="F179" s="209"/>
      <c r="G179" s="209"/>
      <c r="H179" s="209"/>
      <c r="I179" s="209"/>
      <c r="J179" s="209"/>
    </row>
    <row r="181" spans="1:23" ht="15" customHeight="1" x14ac:dyDescent="0.25">
      <c r="A181" s="210" t="s">
        <v>12</v>
      </c>
      <c r="B181" s="210"/>
      <c r="C181" s="210"/>
      <c r="D181" s="210"/>
      <c r="E181" s="210"/>
      <c r="F181" s="210"/>
      <c r="G181" s="210"/>
      <c r="H181" s="210"/>
      <c r="I181" s="210"/>
      <c r="J181" s="210" t="s">
        <v>18</v>
      </c>
      <c r="K181" s="210"/>
      <c r="L181" s="210"/>
      <c r="M181" s="211" t="s">
        <v>20</v>
      </c>
      <c r="N181" s="211"/>
      <c r="O181" s="211"/>
      <c r="P181" s="211" t="s">
        <v>21</v>
      </c>
      <c r="Q181" s="211"/>
      <c r="R181" s="211"/>
      <c r="S181" s="211"/>
      <c r="T181" s="210" t="s">
        <v>23</v>
      </c>
      <c r="U181" s="210"/>
      <c r="V181" s="210"/>
      <c r="W181" s="210"/>
    </row>
    <row r="182" spans="1:23" x14ac:dyDescent="0.25">
      <c r="A182" s="210"/>
      <c r="B182" s="210"/>
      <c r="C182" s="210"/>
      <c r="D182" s="210"/>
      <c r="E182" s="210"/>
      <c r="F182" s="210"/>
      <c r="G182" s="210"/>
      <c r="H182" s="210"/>
      <c r="I182" s="210"/>
      <c r="J182" s="210"/>
      <c r="K182" s="210"/>
      <c r="L182" s="210"/>
      <c r="M182" s="211"/>
      <c r="N182" s="211"/>
      <c r="O182" s="211"/>
      <c r="P182" s="211"/>
      <c r="Q182" s="211"/>
      <c r="R182" s="211"/>
      <c r="S182" s="211"/>
      <c r="T182" s="210"/>
      <c r="U182" s="210"/>
      <c r="V182" s="210"/>
      <c r="W182" s="210"/>
    </row>
    <row r="183" spans="1:23" x14ac:dyDescent="0.25">
      <c r="A183" s="210"/>
      <c r="B183" s="210"/>
      <c r="C183" s="210"/>
      <c r="D183" s="210"/>
      <c r="E183" s="210"/>
      <c r="F183" s="210"/>
      <c r="G183" s="210"/>
      <c r="H183" s="210"/>
      <c r="I183" s="210"/>
      <c r="J183" s="210"/>
      <c r="K183" s="210"/>
      <c r="L183" s="210"/>
      <c r="M183" s="211"/>
      <c r="N183" s="211"/>
      <c r="O183" s="211"/>
      <c r="P183" s="211"/>
      <c r="Q183" s="211"/>
      <c r="R183" s="211"/>
      <c r="S183" s="211"/>
      <c r="T183" s="210"/>
      <c r="U183" s="210"/>
      <c r="V183" s="210"/>
      <c r="W183" s="210"/>
    </row>
    <row r="184" spans="1:23" x14ac:dyDescent="0.25">
      <c r="A184" s="210"/>
      <c r="B184" s="210"/>
      <c r="C184" s="210"/>
      <c r="D184" s="210"/>
      <c r="E184" s="210"/>
      <c r="F184" s="210"/>
      <c r="G184" s="210"/>
      <c r="H184" s="210"/>
      <c r="I184" s="210"/>
      <c r="J184" s="210"/>
      <c r="K184" s="210"/>
      <c r="L184" s="210"/>
      <c r="M184" s="211"/>
      <c r="N184" s="211"/>
      <c r="O184" s="211"/>
      <c r="P184" s="211"/>
      <c r="Q184" s="211"/>
      <c r="R184" s="211"/>
      <c r="S184" s="211"/>
      <c r="T184" s="210" t="s">
        <v>24</v>
      </c>
      <c r="U184" s="210"/>
      <c r="V184" s="210" t="s">
        <v>25</v>
      </c>
      <c r="W184" s="210"/>
    </row>
    <row r="185" spans="1:23" x14ac:dyDescent="0.25">
      <c r="A185" s="210" t="s">
        <v>13</v>
      </c>
      <c r="B185" s="210"/>
      <c r="C185" s="210"/>
      <c r="D185" s="210"/>
      <c r="E185" s="210"/>
      <c r="F185" s="210"/>
      <c r="G185" s="210"/>
      <c r="H185" s="210"/>
      <c r="I185" s="210"/>
      <c r="J185" s="65"/>
      <c r="K185" s="65"/>
      <c r="L185" s="65"/>
      <c r="M185" s="66"/>
      <c r="N185" s="66"/>
      <c r="O185" s="66"/>
      <c r="P185" s="66"/>
      <c r="Q185" s="66"/>
      <c r="R185" s="66"/>
      <c r="S185" s="66"/>
      <c r="T185" s="68"/>
      <c r="U185" s="68"/>
      <c r="V185" s="68"/>
      <c r="W185" s="68"/>
    </row>
    <row r="186" spans="1:23" x14ac:dyDescent="0.25">
      <c r="A186" s="200" t="s">
        <v>17</v>
      </c>
      <c r="B186" s="200"/>
      <c r="C186" s="200"/>
      <c r="D186" s="200"/>
      <c r="E186" s="200"/>
      <c r="F186" s="200"/>
      <c r="G186" s="200"/>
      <c r="H186" s="200"/>
      <c r="I186" s="200"/>
      <c r="J186" s="203">
        <v>105102</v>
      </c>
      <c r="K186" s="203"/>
      <c r="L186" s="203"/>
      <c r="M186" s="203">
        <v>1662</v>
      </c>
      <c r="N186" s="203"/>
      <c r="O186" s="203"/>
      <c r="P186" s="203" t="s">
        <v>22</v>
      </c>
      <c r="Q186" s="203"/>
      <c r="R186" s="203"/>
      <c r="S186" s="203"/>
      <c r="T186" s="203">
        <v>1</v>
      </c>
      <c r="U186" s="203"/>
      <c r="V186" s="205">
        <f>ROUND((T186/T$169),2)</f>
        <v>0.02</v>
      </c>
      <c r="W186" s="205"/>
    </row>
    <row r="187" spans="1:23" x14ac:dyDescent="0.25">
      <c r="A187" s="206" t="s">
        <v>66</v>
      </c>
      <c r="B187" s="206"/>
      <c r="C187" s="206"/>
      <c r="D187" s="206"/>
      <c r="E187" s="206"/>
      <c r="F187" s="206"/>
      <c r="G187" s="206"/>
      <c r="H187" s="206"/>
      <c r="I187" s="206"/>
      <c r="J187" s="203">
        <v>105202</v>
      </c>
      <c r="K187" s="203"/>
      <c r="L187" s="203"/>
      <c r="M187" s="203">
        <v>1685</v>
      </c>
      <c r="N187" s="203"/>
      <c r="O187" s="203"/>
      <c r="P187" s="203" t="s">
        <v>22</v>
      </c>
      <c r="Q187" s="203"/>
      <c r="R187" s="203"/>
      <c r="S187" s="203"/>
      <c r="T187" s="203">
        <v>3</v>
      </c>
      <c r="U187" s="203"/>
      <c r="V187" s="205">
        <f>ROUND((T187/T$169),2)</f>
        <v>7.0000000000000007E-2</v>
      </c>
      <c r="W187" s="205"/>
    </row>
    <row r="188" spans="1:23" x14ac:dyDescent="0.25">
      <c r="A188" s="206" t="s">
        <v>67</v>
      </c>
      <c r="B188" s="206"/>
      <c r="C188" s="206"/>
      <c r="D188" s="206"/>
      <c r="E188" s="206"/>
      <c r="F188" s="206"/>
      <c r="G188" s="206"/>
      <c r="H188" s="206"/>
      <c r="I188" s="206"/>
      <c r="J188" s="203">
        <v>105202</v>
      </c>
      <c r="K188" s="203"/>
      <c r="L188" s="203"/>
      <c r="M188" s="203">
        <v>1674</v>
      </c>
      <c r="N188" s="203"/>
      <c r="O188" s="203"/>
      <c r="P188" s="203" t="s">
        <v>22</v>
      </c>
      <c r="Q188" s="203"/>
      <c r="R188" s="203"/>
      <c r="S188" s="203"/>
      <c r="T188" s="203">
        <v>13</v>
      </c>
      <c r="U188" s="203"/>
      <c r="V188" s="205">
        <f>ROUND((T188/T$169),2)</f>
        <v>0.3</v>
      </c>
      <c r="W188" s="205"/>
    </row>
    <row r="189" spans="1:23" s="3" customFormat="1" x14ac:dyDescent="0.25">
      <c r="A189" s="201" t="s">
        <v>27</v>
      </c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>
        <f>SUM(T186:U188)</f>
        <v>17</v>
      </c>
      <c r="U189" s="201"/>
      <c r="V189" s="205">
        <f t="shared" ref="V189" si="14">SUM(V186:W188)</f>
        <v>0.39</v>
      </c>
      <c r="W189" s="205"/>
    </row>
    <row r="190" spans="1:23" x14ac:dyDescent="0.25">
      <c r="A190" s="201" t="s">
        <v>14</v>
      </c>
      <c r="B190" s="201"/>
      <c r="C190" s="201"/>
      <c r="D190" s="201"/>
      <c r="E190" s="201"/>
      <c r="F190" s="201"/>
      <c r="G190" s="201"/>
      <c r="H190" s="201"/>
      <c r="I190" s="201"/>
      <c r="V190" s="19"/>
      <c r="W190" s="19"/>
    </row>
    <row r="191" spans="1:23" x14ac:dyDescent="0.25">
      <c r="A191" s="200" t="s">
        <v>15</v>
      </c>
      <c r="B191" s="200"/>
      <c r="C191" s="200"/>
      <c r="D191" s="200"/>
      <c r="E191" s="200"/>
      <c r="F191" s="200"/>
      <c r="G191" s="200"/>
      <c r="H191" s="200"/>
      <c r="I191" s="200"/>
      <c r="J191" s="203">
        <v>98002</v>
      </c>
      <c r="K191" s="203"/>
      <c r="L191" s="203"/>
      <c r="M191" s="203">
        <v>1640</v>
      </c>
      <c r="N191" s="203"/>
      <c r="O191" s="203"/>
      <c r="P191" s="203" t="s">
        <v>33</v>
      </c>
      <c r="Q191" s="203"/>
      <c r="R191" s="203"/>
      <c r="S191" s="203"/>
      <c r="T191" s="203">
        <v>1</v>
      </c>
      <c r="U191" s="203"/>
      <c r="V191" s="205">
        <f t="shared" ref="V191:V196" si="15">ROUND((T191/T$169),2)</f>
        <v>0.02</v>
      </c>
      <c r="W191" s="205"/>
    </row>
    <row r="192" spans="1:23" x14ac:dyDescent="0.25">
      <c r="A192" s="200" t="s">
        <v>16</v>
      </c>
      <c r="B192" s="200"/>
      <c r="C192" s="200"/>
      <c r="D192" s="200"/>
      <c r="E192" s="200"/>
      <c r="F192" s="200"/>
      <c r="G192" s="200"/>
      <c r="H192" s="200"/>
      <c r="I192" s="200"/>
      <c r="J192" s="203">
        <v>103002</v>
      </c>
      <c r="K192" s="203"/>
      <c r="L192" s="203"/>
      <c r="M192" s="203">
        <v>1656</v>
      </c>
      <c r="N192" s="203"/>
      <c r="O192" s="203"/>
      <c r="P192" s="203" t="s">
        <v>33</v>
      </c>
      <c r="Q192" s="203"/>
      <c r="R192" s="203"/>
      <c r="S192" s="203"/>
      <c r="T192" s="203">
        <v>0</v>
      </c>
      <c r="U192" s="203"/>
      <c r="V192" s="205">
        <f t="shared" si="15"/>
        <v>0</v>
      </c>
      <c r="W192" s="205"/>
    </row>
    <row r="193" spans="1:27" x14ac:dyDescent="0.25">
      <c r="A193" s="200" t="s">
        <v>17</v>
      </c>
      <c r="B193" s="200"/>
      <c r="C193" s="200"/>
      <c r="D193" s="200"/>
      <c r="E193" s="200"/>
      <c r="F193" s="200"/>
      <c r="G193" s="200"/>
      <c r="H193" s="200"/>
      <c r="I193" s="200"/>
      <c r="J193" s="203">
        <v>94009</v>
      </c>
      <c r="K193" s="203"/>
      <c r="L193" s="203"/>
      <c r="M193" s="203">
        <v>1624</v>
      </c>
      <c r="N193" s="203"/>
      <c r="O193" s="203"/>
      <c r="P193" s="203" t="s">
        <v>33</v>
      </c>
      <c r="Q193" s="203"/>
      <c r="R193" s="203"/>
      <c r="S193" s="203"/>
      <c r="T193" s="203">
        <v>20</v>
      </c>
      <c r="U193" s="203"/>
      <c r="V193" s="205">
        <f t="shared" si="15"/>
        <v>0.45</v>
      </c>
      <c r="W193" s="205"/>
    </row>
    <row r="194" spans="1:27" x14ac:dyDescent="0.25">
      <c r="A194" s="200" t="s">
        <v>65</v>
      </c>
      <c r="B194" s="200"/>
      <c r="C194" s="200"/>
      <c r="D194" s="200"/>
      <c r="E194" s="200"/>
      <c r="F194" s="200"/>
      <c r="G194" s="200"/>
      <c r="H194" s="200"/>
      <c r="I194" s="200"/>
      <c r="J194" s="203">
        <v>101002</v>
      </c>
      <c r="K194" s="203"/>
      <c r="L194" s="203"/>
      <c r="M194" s="203">
        <v>2207</v>
      </c>
      <c r="N194" s="203"/>
      <c r="O194" s="203"/>
      <c r="P194" s="203" t="s">
        <v>33</v>
      </c>
      <c r="Q194" s="203"/>
      <c r="R194" s="203"/>
      <c r="S194" s="203"/>
      <c r="T194" s="203">
        <v>6</v>
      </c>
      <c r="U194" s="203"/>
      <c r="V194" s="205">
        <f t="shared" si="15"/>
        <v>0.14000000000000001</v>
      </c>
      <c r="W194" s="205"/>
    </row>
    <row r="195" spans="1:27" s="3" customFormat="1" x14ac:dyDescent="0.25">
      <c r="A195" s="201" t="s">
        <v>27</v>
      </c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>
        <f>SUM(T191:U194)</f>
        <v>27</v>
      </c>
      <c r="U195" s="201"/>
      <c r="V195" s="205">
        <f t="shared" si="15"/>
        <v>0.61</v>
      </c>
      <c r="W195" s="205"/>
    </row>
    <row r="196" spans="1:27" s="3" customFormat="1" x14ac:dyDescent="0.25">
      <c r="A196" s="201" t="s">
        <v>28</v>
      </c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>
        <f>T195+T189</f>
        <v>44</v>
      </c>
      <c r="U196" s="201"/>
      <c r="V196" s="205">
        <f t="shared" si="15"/>
        <v>1</v>
      </c>
      <c r="W196" s="205"/>
    </row>
    <row r="197" spans="1:27" s="3" customForma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4"/>
      <c r="W197" s="104"/>
    </row>
    <row r="198" spans="1:27" s="3" customFormat="1" x14ac:dyDescent="0.25">
      <c r="A198" s="121"/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0"/>
      <c r="W198" s="120"/>
    </row>
    <row r="199" spans="1:27" s="3" customFormat="1" x14ac:dyDescent="0.25">
      <c r="A199" s="121"/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0"/>
      <c r="W199" s="120"/>
    </row>
    <row r="200" spans="1:27" x14ac:dyDescent="0.25">
      <c r="A200" s="105" t="s">
        <v>94</v>
      </c>
      <c r="B200" s="105"/>
      <c r="C200" s="105"/>
      <c r="D200" s="199" t="s">
        <v>98</v>
      </c>
      <c r="E200" s="200"/>
      <c r="F200" s="200"/>
      <c r="G200" s="200"/>
    </row>
    <row r="201" spans="1:27" x14ac:dyDescent="0.25">
      <c r="A201" s="3" t="s">
        <v>2</v>
      </c>
      <c r="B201" s="3"/>
      <c r="C201" s="3"/>
      <c r="F201" s="203" t="s">
        <v>252</v>
      </c>
      <c r="G201" s="203"/>
      <c r="H201" s="203"/>
      <c r="I201" s="203"/>
    </row>
    <row r="202" spans="1:27" x14ac:dyDescent="0.25">
      <c r="A202" s="3" t="s">
        <v>3</v>
      </c>
      <c r="B202" s="3"/>
      <c r="C202" s="3"/>
      <c r="D202">
        <v>2</v>
      </c>
    </row>
    <row r="203" spans="1:27" x14ac:dyDescent="0.25">
      <c r="A203" s="3" t="s">
        <v>8</v>
      </c>
      <c r="B203" s="3"/>
      <c r="C203" s="3"/>
      <c r="D203" s="208">
        <v>4.03</v>
      </c>
      <c r="E203" s="208"/>
      <c r="F203" s="208"/>
      <c r="H203" s="3" t="s">
        <v>9</v>
      </c>
      <c r="K203" s="216">
        <v>3.5439500000000002</v>
      </c>
      <c r="L203" s="216"/>
      <c r="M203" s="3" t="s">
        <v>11</v>
      </c>
      <c r="Q203" s="213">
        <v>120</v>
      </c>
      <c r="R203" s="213"/>
      <c r="S203" s="213"/>
    </row>
    <row r="204" spans="1:27" x14ac:dyDescent="0.25">
      <c r="A204" s="3" t="s">
        <v>10</v>
      </c>
      <c r="B204" s="3"/>
      <c r="C204" s="3"/>
      <c r="E204" s="209">
        <f>Q203*K203*D203-0.01</f>
        <v>1713.8442200000002</v>
      </c>
      <c r="F204" s="209"/>
      <c r="G204" s="209"/>
      <c r="H204" s="209"/>
      <c r="I204" s="209"/>
      <c r="J204" s="209"/>
    </row>
    <row r="206" spans="1:27" ht="15" customHeight="1" x14ac:dyDescent="0.25">
      <c r="A206" s="210" t="s">
        <v>12</v>
      </c>
      <c r="B206" s="210"/>
      <c r="C206" s="210"/>
      <c r="D206" s="210"/>
      <c r="E206" s="210"/>
      <c r="F206" s="210"/>
      <c r="G206" s="210"/>
      <c r="H206" s="210"/>
      <c r="I206" s="210"/>
      <c r="J206" s="210" t="s">
        <v>18</v>
      </c>
      <c r="K206" s="210"/>
      <c r="L206" s="210"/>
      <c r="M206" s="211" t="s">
        <v>20</v>
      </c>
      <c r="N206" s="211"/>
      <c r="O206" s="211"/>
      <c r="P206" s="211" t="s">
        <v>21</v>
      </c>
      <c r="Q206" s="211"/>
      <c r="R206" s="211"/>
      <c r="S206" s="211"/>
      <c r="T206" s="210" t="s">
        <v>23</v>
      </c>
      <c r="U206" s="210"/>
      <c r="V206" s="210"/>
      <c r="W206" s="210"/>
      <c r="X206" s="210" t="s">
        <v>29</v>
      </c>
      <c r="Y206" s="210"/>
      <c r="Z206" s="210"/>
      <c r="AA206" s="210"/>
    </row>
    <row r="207" spans="1:27" x14ac:dyDescent="0.25">
      <c r="A207" s="210"/>
      <c r="B207" s="210"/>
      <c r="C207" s="210"/>
      <c r="D207" s="210"/>
      <c r="E207" s="210"/>
      <c r="F207" s="210"/>
      <c r="G207" s="210"/>
      <c r="H207" s="210"/>
      <c r="I207" s="210"/>
      <c r="J207" s="210"/>
      <c r="K207" s="210"/>
      <c r="L207" s="210"/>
      <c r="M207" s="211"/>
      <c r="N207" s="211"/>
      <c r="O207" s="211"/>
      <c r="P207" s="211"/>
      <c r="Q207" s="211"/>
      <c r="R207" s="211"/>
      <c r="S207" s="211"/>
      <c r="T207" s="210"/>
      <c r="U207" s="210"/>
      <c r="V207" s="210"/>
      <c r="W207" s="210"/>
      <c r="X207" s="210"/>
      <c r="Y207" s="210"/>
      <c r="Z207" s="210"/>
      <c r="AA207" s="210"/>
    </row>
    <row r="208" spans="1:27" x14ac:dyDescent="0.25">
      <c r="A208" s="210"/>
      <c r="B208" s="210"/>
      <c r="C208" s="210"/>
      <c r="D208" s="210"/>
      <c r="E208" s="210"/>
      <c r="F208" s="210"/>
      <c r="G208" s="210"/>
      <c r="H208" s="210"/>
      <c r="I208" s="210"/>
      <c r="J208" s="210"/>
      <c r="K208" s="210"/>
      <c r="L208" s="210"/>
      <c r="M208" s="211"/>
      <c r="N208" s="211"/>
      <c r="O208" s="211"/>
      <c r="P208" s="211"/>
      <c r="Q208" s="211"/>
      <c r="R208" s="211"/>
      <c r="S208" s="211"/>
      <c r="T208" s="210"/>
      <c r="U208" s="210"/>
      <c r="V208" s="210"/>
      <c r="W208" s="210"/>
      <c r="X208" s="210"/>
      <c r="Y208" s="210"/>
      <c r="Z208" s="210"/>
      <c r="AA208" s="210"/>
    </row>
    <row r="209" spans="1:27" x14ac:dyDescent="0.25">
      <c r="A209" s="210"/>
      <c r="B209" s="210"/>
      <c r="C209" s="210"/>
      <c r="D209" s="210"/>
      <c r="E209" s="210"/>
      <c r="F209" s="210"/>
      <c r="G209" s="210"/>
      <c r="H209" s="210"/>
      <c r="I209" s="210"/>
      <c r="J209" s="210"/>
      <c r="K209" s="210"/>
      <c r="L209" s="210"/>
      <c r="M209" s="211"/>
      <c r="N209" s="211"/>
      <c r="O209" s="211"/>
      <c r="P209" s="211"/>
      <c r="Q209" s="211"/>
      <c r="R209" s="211"/>
      <c r="S209" s="211"/>
      <c r="T209" s="210" t="s">
        <v>24</v>
      </c>
      <c r="U209" s="210"/>
      <c r="V209" s="210" t="s">
        <v>25</v>
      </c>
      <c r="W209" s="210"/>
      <c r="X209" s="210"/>
      <c r="Y209" s="210"/>
      <c r="Z209" s="210"/>
      <c r="AA209" s="210"/>
    </row>
    <row r="210" spans="1:27" x14ac:dyDescent="0.25">
      <c r="A210" s="210" t="s">
        <v>13</v>
      </c>
      <c r="B210" s="210"/>
      <c r="C210" s="210"/>
      <c r="D210" s="210"/>
      <c r="E210" s="210"/>
      <c r="F210" s="210"/>
      <c r="G210" s="210"/>
      <c r="H210" s="210"/>
      <c r="I210" s="210"/>
      <c r="J210" s="101"/>
      <c r="K210" s="101"/>
      <c r="L210" s="101"/>
      <c r="M210" s="107"/>
      <c r="N210" s="107"/>
      <c r="O210" s="107"/>
      <c r="P210" s="107"/>
      <c r="Q210" s="107"/>
      <c r="R210" s="107"/>
      <c r="S210" s="107"/>
      <c r="T210" s="108"/>
      <c r="U210" s="108"/>
      <c r="V210" s="108"/>
      <c r="W210" s="108"/>
    </row>
    <row r="211" spans="1:27" x14ac:dyDescent="0.25">
      <c r="A211" s="200" t="s">
        <v>17</v>
      </c>
      <c r="B211" s="200"/>
      <c r="C211" s="200"/>
      <c r="D211" s="200"/>
      <c r="E211" s="200"/>
      <c r="F211" s="200"/>
      <c r="G211" s="200"/>
      <c r="H211" s="200"/>
      <c r="I211" s="200"/>
      <c r="J211" s="203">
        <v>105102</v>
      </c>
      <c r="K211" s="203"/>
      <c r="L211" s="203"/>
      <c r="M211" s="203">
        <v>1662</v>
      </c>
      <c r="N211" s="203"/>
      <c r="O211" s="203"/>
      <c r="P211" s="203" t="s">
        <v>22</v>
      </c>
      <c r="Q211" s="203"/>
      <c r="R211" s="203"/>
      <c r="S211" s="203"/>
      <c r="T211" s="203">
        <v>1</v>
      </c>
      <c r="U211" s="203"/>
      <c r="V211" s="205">
        <f>ROUND((T211/T$169),2)</f>
        <v>0.02</v>
      </c>
      <c r="W211" s="205"/>
      <c r="X211" s="204">
        <f>E$204*V211</f>
        <v>34.276884400000007</v>
      </c>
      <c r="Y211" s="203"/>
      <c r="Z211" s="203"/>
      <c r="AA211" s="203"/>
    </row>
    <row r="212" spans="1:27" x14ac:dyDescent="0.25">
      <c r="A212" s="206" t="s">
        <v>66</v>
      </c>
      <c r="B212" s="206"/>
      <c r="C212" s="206"/>
      <c r="D212" s="206"/>
      <c r="E212" s="206"/>
      <c r="F212" s="206"/>
      <c r="G212" s="206"/>
      <c r="H212" s="206"/>
      <c r="I212" s="206"/>
      <c r="J212" s="203">
        <v>105202</v>
      </c>
      <c r="K212" s="203"/>
      <c r="L212" s="203"/>
      <c r="M212" s="203">
        <v>1685</v>
      </c>
      <c r="N212" s="203"/>
      <c r="O212" s="203"/>
      <c r="P212" s="203" t="s">
        <v>22</v>
      </c>
      <c r="Q212" s="203"/>
      <c r="R212" s="203"/>
      <c r="S212" s="203"/>
      <c r="T212" s="203">
        <v>3</v>
      </c>
      <c r="U212" s="203"/>
      <c r="V212" s="205">
        <f>ROUND((T212/T$169),2)</f>
        <v>7.0000000000000007E-2</v>
      </c>
      <c r="W212" s="205"/>
      <c r="X212" s="204">
        <f>E$204*V212</f>
        <v>119.96909540000003</v>
      </c>
      <c r="Y212" s="203"/>
      <c r="Z212" s="203"/>
      <c r="AA212" s="203"/>
    </row>
    <row r="213" spans="1:27" x14ac:dyDescent="0.25">
      <c r="A213" s="206" t="s">
        <v>67</v>
      </c>
      <c r="B213" s="206"/>
      <c r="C213" s="206"/>
      <c r="D213" s="206"/>
      <c r="E213" s="206"/>
      <c r="F213" s="206"/>
      <c r="G213" s="206"/>
      <c r="H213" s="206"/>
      <c r="I213" s="206"/>
      <c r="J213" s="203">
        <v>105202</v>
      </c>
      <c r="K213" s="203"/>
      <c r="L213" s="203"/>
      <c r="M213" s="203">
        <v>1674</v>
      </c>
      <c r="N213" s="203"/>
      <c r="O213" s="203"/>
      <c r="P213" s="203" t="s">
        <v>22</v>
      </c>
      <c r="Q213" s="203"/>
      <c r="R213" s="203"/>
      <c r="S213" s="203"/>
      <c r="T213" s="203">
        <v>13</v>
      </c>
      <c r="U213" s="203"/>
      <c r="V213" s="205">
        <f>ROUND((T213/T$169),2)</f>
        <v>0.3</v>
      </c>
      <c r="W213" s="205"/>
      <c r="X213" s="204">
        <f>E$204*V213</f>
        <v>514.15326600000003</v>
      </c>
      <c r="Y213" s="203"/>
      <c r="Z213" s="203"/>
      <c r="AA213" s="203"/>
    </row>
    <row r="214" spans="1:27" s="3" customFormat="1" x14ac:dyDescent="0.25">
      <c r="A214" s="201" t="s">
        <v>27</v>
      </c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>
        <f>SUM(T211:U213)</f>
        <v>17</v>
      </c>
      <c r="U214" s="201"/>
      <c r="V214" s="212">
        <f t="shared" ref="V214" si="16">SUM(V211:W213)</f>
        <v>0.39</v>
      </c>
      <c r="W214" s="212"/>
      <c r="X214" s="202">
        <f>SUM(X211:AA213)</f>
        <v>668.39924580000002</v>
      </c>
      <c r="Y214" s="201"/>
      <c r="Z214" s="201"/>
      <c r="AA214" s="201"/>
    </row>
    <row r="215" spans="1:27" x14ac:dyDescent="0.25">
      <c r="A215" s="201" t="s">
        <v>14</v>
      </c>
      <c r="B215" s="201"/>
      <c r="C215" s="201"/>
      <c r="D215" s="201"/>
      <c r="E215" s="201"/>
      <c r="F215" s="201"/>
      <c r="G215" s="201"/>
      <c r="H215" s="201"/>
      <c r="I215" s="201"/>
      <c r="V215" s="19"/>
      <c r="W215" s="19"/>
      <c r="X215" s="204"/>
      <c r="Y215" s="203"/>
      <c r="Z215" s="203"/>
      <c r="AA215" s="203"/>
    </row>
    <row r="216" spans="1:27" x14ac:dyDescent="0.25">
      <c r="A216" s="200" t="s">
        <v>15</v>
      </c>
      <c r="B216" s="200"/>
      <c r="C216" s="200"/>
      <c r="D216" s="200"/>
      <c r="E216" s="200"/>
      <c r="F216" s="200"/>
      <c r="G216" s="200"/>
      <c r="H216" s="200"/>
      <c r="I216" s="200"/>
      <c r="J216" s="203">
        <v>98002</v>
      </c>
      <c r="K216" s="203"/>
      <c r="L216" s="203"/>
      <c r="M216" s="203">
        <v>1640</v>
      </c>
      <c r="N216" s="203"/>
      <c r="O216" s="203"/>
      <c r="P216" s="203" t="s">
        <v>33</v>
      </c>
      <c r="Q216" s="203"/>
      <c r="R216" s="203"/>
      <c r="S216" s="203"/>
      <c r="T216" s="203">
        <v>1</v>
      </c>
      <c r="U216" s="203"/>
      <c r="V216" s="205">
        <f t="shared" ref="V216:V221" si="17">ROUND((T216/T$169),2)</f>
        <v>0.02</v>
      </c>
      <c r="W216" s="205"/>
      <c r="X216" s="204">
        <f>E$204*V216</f>
        <v>34.276884400000007</v>
      </c>
      <c r="Y216" s="203"/>
      <c r="Z216" s="203"/>
      <c r="AA216" s="203"/>
    </row>
    <row r="217" spans="1:27" x14ac:dyDescent="0.25">
      <c r="A217" s="200" t="s">
        <v>16</v>
      </c>
      <c r="B217" s="200"/>
      <c r="C217" s="200"/>
      <c r="D217" s="200"/>
      <c r="E217" s="200"/>
      <c r="F217" s="200"/>
      <c r="G217" s="200"/>
      <c r="H217" s="200"/>
      <c r="I217" s="200"/>
      <c r="J217" s="203">
        <v>103002</v>
      </c>
      <c r="K217" s="203"/>
      <c r="L217" s="203"/>
      <c r="M217" s="203">
        <v>1656</v>
      </c>
      <c r="N217" s="203"/>
      <c r="O217" s="203"/>
      <c r="P217" s="203" t="s">
        <v>33</v>
      </c>
      <c r="Q217" s="203"/>
      <c r="R217" s="203"/>
      <c r="S217" s="203"/>
      <c r="T217" s="203">
        <v>0</v>
      </c>
      <c r="U217" s="203"/>
      <c r="V217" s="205">
        <f t="shared" si="17"/>
        <v>0</v>
      </c>
      <c r="W217" s="205"/>
      <c r="X217" s="204">
        <f>E$204*V217</f>
        <v>0</v>
      </c>
      <c r="Y217" s="203"/>
      <c r="Z217" s="203"/>
      <c r="AA217" s="203"/>
    </row>
    <row r="218" spans="1:27" x14ac:dyDescent="0.25">
      <c r="A218" s="200" t="s">
        <v>17</v>
      </c>
      <c r="B218" s="200"/>
      <c r="C218" s="200"/>
      <c r="D218" s="200"/>
      <c r="E218" s="200"/>
      <c r="F218" s="200"/>
      <c r="G218" s="200"/>
      <c r="H218" s="200"/>
      <c r="I218" s="200"/>
      <c r="J218" s="203">
        <v>94009</v>
      </c>
      <c r="K218" s="203"/>
      <c r="L218" s="203"/>
      <c r="M218" s="203">
        <v>1624</v>
      </c>
      <c r="N218" s="203"/>
      <c r="O218" s="203"/>
      <c r="P218" s="203" t="s">
        <v>33</v>
      </c>
      <c r="Q218" s="203"/>
      <c r="R218" s="203"/>
      <c r="S218" s="203"/>
      <c r="T218" s="203">
        <v>20</v>
      </c>
      <c r="U218" s="203"/>
      <c r="V218" s="205">
        <f t="shared" si="17"/>
        <v>0.45</v>
      </c>
      <c r="W218" s="205"/>
      <c r="X218" s="204">
        <f>E$204*V218-0.01</f>
        <v>771.21989900000005</v>
      </c>
      <c r="Y218" s="203"/>
      <c r="Z218" s="203"/>
      <c r="AA218" s="203"/>
    </row>
    <row r="219" spans="1:27" x14ac:dyDescent="0.25">
      <c r="A219" s="200" t="s">
        <v>65</v>
      </c>
      <c r="B219" s="200"/>
      <c r="C219" s="200"/>
      <c r="D219" s="200"/>
      <c r="E219" s="200"/>
      <c r="F219" s="200"/>
      <c r="G219" s="200"/>
      <c r="H219" s="200"/>
      <c r="I219" s="200"/>
      <c r="J219" s="203">
        <v>101002</v>
      </c>
      <c r="K219" s="203"/>
      <c r="L219" s="203"/>
      <c r="M219" s="203">
        <v>2207</v>
      </c>
      <c r="N219" s="203"/>
      <c r="O219" s="203"/>
      <c r="P219" s="203" t="s">
        <v>33</v>
      </c>
      <c r="Q219" s="203"/>
      <c r="R219" s="203"/>
      <c r="S219" s="203"/>
      <c r="T219" s="203">
        <v>6</v>
      </c>
      <c r="U219" s="203"/>
      <c r="V219" s="205">
        <f t="shared" si="17"/>
        <v>0.14000000000000001</v>
      </c>
      <c r="W219" s="205"/>
      <c r="X219" s="204">
        <f>E$204*V219</f>
        <v>239.93819080000006</v>
      </c>
      <c r="Y219" s="203"/>
      <c r="Z219" s="203"/>
      <c r="AA219" s="203"/>
    </row>
    <row r="220" spans="1:27" s="3" customFormat="1" x14ac:dyDescent="0.25">
      <c r="A220" s="201" t="s">
        <v>27</v>
      </c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>
        <f>SUM(T216:U219)</f>
        <v>27</v>
      </c>
      <c r="U220" s="201"/>
      <c r="V220" s="212">
        <f t="shared" si="17"/>
        <v>0.61</v>
      </c>
      <c r="W220" s="212"/>
      <c r="X220" s="202">
        <f>SUM(X216:AA219)+0.01</f>
        <v>1045.4449742000002</v>
      </c>
      <c r="Y220" s="201"/>
      <c r="Z220" s="201"/>
      <c r="AA220" s="201"/>
    </row>
    <row r="221" spans="1:27" s="3" customFormat="1" x14ac:dyDescent="0.25">
      <c r="A221" s="201" t="s">
        <v>28</v>
      </c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>
        <f>T220+T214</f>
        <v>44</v>
      </c>
      <c r="U221" s="201"/>
      <c r="V221" s="212">
        <f t="shared" si="17"/>
        <v>1</v>
      </c>
      <c r="W221" s="212"/>
      <c r="X221" s="202">
        <f>X220+X215</f>
        <v>1045.4449742000002</v>
      </c>
      <c r="Y221" s="201"/>
      <c r="Z221" s="201"/>
      <c r="AA221" s="201"/>
    </row>
    <row r="222" spans="1:27" s="3" customForma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4"/>
      <c r="W222" s="104"/>
    </row>
    <row r="224" spans="1:27" x14ac:dyDescent="0.25">
      <c r="A224" s="130" t="s">
        <v>94</v>
      </c>
      <c r="B224" s="130"/>
      <c r="C224" s="130"/>
      <c r="D224" s="199" t="s">
        <v>98</v>
      </c>
      <c r="E224" s="200"/>
      <c r="F224" s="200"/>
      <c r="G224" s="200"/>
    </row>
    <row r="225" spans="1:27" x14ac:dyDescent="0.25">
      <c r="A225" s="3" t="s">
        <v>2</v>
      </c>
      <c r="B225" s="3"/>
      <c r="C225" s="3"/>
      <c r="F225" s="203" t="s">
        <v>298</v>
      </c>
      <c r="G225" s="203"/>
      <c r="H225" s="203"/>
      <c r="I225" s="203"/>
    </row>
    <row r="226" spans="1:27" x14ac:dyDescent="0.25">
      <c r="A226" s="3" t="s">
        <v>3</v>
      </c>
      <c r="B226" s="3"/>
      <c r="C226" s="3"/>
      <c r="D226">
        <v>2</v>
      </c>
    </row>
    <row r="227" spans="1:27" x14ac:dyDescent="0.25">
      <c r="A227" s="3" t="s">
        <v>8</v>
      </c>
      <c r="B227" s="3"/>
      <c r="C227" s="3"/>
      <c r="D227" s="208">
        <v>4.03</v>
      </c>
      <c r="E227" s="208"/>
      <c r="F227" s="208"/>
      <c r="H227" s="3" t="s">
        <v>9</v>
      </c>
      <c r="K227" s="216">
        <v>140.00299999999999</v>
      </c>
      <c r="L227" s="216"/>
      <c r="M227" s="3" t="s">
        <v>11</v>
      </c>
      <c r="Q227" s="213">
        <v>1</v>
      </c>
      <c r="R227" s="213"/>
      <c r="S227" s="213"/>
    </row>
    <row r="228" spans="1:27" x14ac:dyDescent="0.25">
      <c r="A228" s="3" t="s">
        <v>10</v>
      </c>
      <c r="B228" s="3"/>
      <c r="C228" s="3"/>
      <c r="E228" s="209">
        <f>Q227*K227*D227-0.01</f>
        <v>564.20209</v>
      </c>
      <c r="F228" s="209"/>
      <c r="G228" s="209"/>
      <c r="H228" s="209"/>
      <c r="I228" s="209"/>
      <c r="J228" s="209"/>
    </row>
    <row r="230" spans="1:27" ht="15" customHeight="1" x14ac:dyDescent="0.25">
      <c r="A230" s="210" t="s">
        <v>12</v>
      </c>
      <c r="B230" s="210"/>
      <c r="C230" s="210"/>
      <c r="D230" s="210"/>
      <c r="E230" s="210"/>
      <c r="F230" s="210"/>
      <c r="G230" s="210"/>
      <c r="H230" s="210"/>
      <c r="I230" s="210"/>
      <c r="J230" s="210" t="s">
        <v>18</v>
      </c>
      <c r="K230" s="210"/>
      <c r="L230" s="210"/>
      <c r="M230" s="211" t="s">
        <v>20</v>
      </c>
      <c r="N230" s="211"/>
      <c r="O230" s="211"/>
      <c r="P230" s="211" t="s">
        <v>21</v>
      </c>
      <c r="Q230" s="211"/>
      <c r="R230" s="211"/>
      <c r="S230" s="211"/>
      <c r="T230" s="210" t="s">
        <v>23</v>
      </c>
      <c r="U230" s="210"/>
      <c r="V230" s="210"/>
      <c r="W230" s="210"/>
      <c r="X230" s="210" t="s">
        <v>29</v>
      </c>
      <c r="Y230" s="210"/>
      <c r="Z230" s="210"/>
      <c r="AA230" s="210"/>
    </row>
    <row r="231" spans="1:27" x14ac:dyDescent="0.25">
      <c r="A231" s="210"/>
      <c r="B231" s="210"/>
      <c r="C231" s="210"/>
      <c r="D231" s="210"/>
      <c r="E231" s="210"/>
      <c r="F231" s="210"/>
      <c r="G231" s="210"/>
      <c r="H231" s="210"/>
      <c r="I231" s="210"/>
      <c r="J231" s="210"/>
      <c r="K231" s="210"/>
      <c r="L231" s="210"/>
      <c r="M231" s="211"/>
      <c r="N231" s="211"/>
      <c r="O231" s="211"/>
      <c r="P231" s="211"/>
      <c r="Q231" s="211"/>
      <c r="R231" s="211"/>
      <c r="S231" s="211"/>
      <c r="T231" s="210"/>
      <c r="U231" s="210"/>
      <c r="V231" s="210"/>
      <c r="W231" s="210"/>
      <c r="X231" s="210"/>
      <c r="Y231" s="210"/>
      <c r="Z231" s="210"/>
      <c r="AA231" s="210"/>
    </row>
    <row r="232" spans="1:27" x14ac:dyDescent="0.25">
      <c r="A232" s="210"/>
      <c r="B232" s="210"/>
      <c r="C232" s="210"/>
      <c r="D232" s="210"/>
      <c r="E232" s="210"/>
      <c r="F232" s="210"/>
      <c r="G232" s="210"/>
      <c r="H232" s="210"/>
      <c r="I232" s="210"/>
      <c r="J232" s="210"/>
      <c r="K232" s="210"/>
      <c r="L232" s="210"/>
      <c r="M232" s="211"/>
      <c r="N232" s="211"/>
      <c r="O232" s="211"/>
      <c r="P232" s="211"/>
      <c r="Q232" s="211"/>
      <c r="R232" s="211"/>
      <c r="S232" s="211"/>
      <c r="T232" s="210"/>
      <c r="U232" s="210"/>
      <c r="V232" s="210"/>
      <c r="W232" s="210"/>
      <c r="X232" s="210"/>
      <c r="Y232" s="210"/>
      <c r="Z232" s="210"/>
      <c r="AA232" s="210"/>
    </row>
    <row r="233" spans="1:27" x14ac:dyDescent="0.25">
      <c r="A233" s="210"/>
      <c r="B233" s="210"/>
      <c r="C233" s="210"/>
      <c r="D233" s="210"/>
      <c r="E233" s="210"/>
      <c r="F233" s="210"/>
      <c r="G233" s="210"/>
      <c r="H233" s="210"/>
      <c r="I233" s="210"/>
      <c r="J233" s="210"/>
      <c r="K233" s="210"/>
      <c r="L233" s="210"/>
      <c r="M233" s="211"/>
      <c r="N233" s="211"/>
      <c r="O233" s="211"/>
      <c r="P233" s="211"/>
      <c r="Q233" s="211"/>
      <c r="R233" s="211"/>
      <c r="S233" s="211"/>
      <c r="T233" s="210" t="s">
        <v>24</v>
      </c>
      <c r="U233" s="210"/>
      <c r="V233" s="210" t="s">
        <v>25</v>
      </c>
      <c r="W233" s="210"/>
      <c r="X233" s="210"/>
      <c r="Y233" s="210"/>
      <c r="Z233" s="210"/>
      <c r="AA233" s="210"/>
    </row>
    <row r="234" spans="1:27" x14ac:dyDescent="0.25">
      <c r="A234" s="210" t="s">
        <v>13</v>
      </c>
      <c r="B234" s="210"/>
      <c r="C234" s="210"/>
      <c r="D234" s="210"/>
      <c r="E234" s="210"/>
      <c r="F234" s="210"/>
      <c r="G234" s="210"/>
      <c r="H234" s="210"/>
      <c r="I234" s="210"/>
      <c r="J234" s="129"/>
      <c r="K234" s="129"/>
      <c r="L234" s="129"/>
      <c r="M234" s="131"/>
      <c r="N234" s="131"/>
      <c r="O234" s="131"/>
      <c r="P234" s="131"/>
      <c r="Q234" s="131"/>
      <c r="R234" s="131"/>
      <c r="S234" s="131"/>
      <c r="T234" s="132"/>
      <c r="U234" s="132"/>
      <c r="V234" s="132"/>
      <c r="W234" s="132"/>
    </row>
    <row r="235" spans="1:27" x14ac:dyDescent="0.25">
      <c r="A235" s="200" t="s">
        <v>17</v>
      </c>
      <c r="B235" s="200"/>
      <c r="C235" s="200"/>
      <c r="D235" s="200"/>
      <c r="E235" s="200"/>
      <c r="F235" s="200"/>
      <c r="G235" s="200"/>
      <c r="H235" s="200"/>
      <c r="I235" s="200"/>
      <c r="J235" s="203">
        <v>105102</v>
      </c>
      <c r="K235" s="203"/>
      <c r="L235" s="203"/>
      <c r="M235" s="203">
        <v>1662</v>
      </c>
      <c r="N235" s="203"/>
      <c r="O235" s="203"/>
      <c r="P235" s="203" t="s">
        <v>22</v>
      </c>
      <c r="Q235" s="203"/>
      <c r="R235" s="203"/>
      <c r="S235" s="203"/>
      <c r="T235" s="203">
        <v>1</v>
      </c>
      <c r="U235" s="203"/>
      <c r="V235" s="205">
        <f>ROUND((T235/T$169),2)</f>
        <v>0.02</v>
      </c>
      <c r="W235" s="205"/>
      <c r="X235" s="204">
        <f>E$228*V235</f>
        <v>11.284041800000001</v>
      </c>
      <c r="Y235" s="203"/>
      <c r="Z235" s="203"/>
      <c r="AA235" s="203"/>
    </row>
    <row r="236" spans="1:27" x14ac:dyDescent="0.25">
      <c r="A236" s="206" t="s">
        <v>66</v>
      </c>
      <c r="B236" s="206"/>
      <c r="C236" s="206"/>
      <c r="D236" s="206"/>
      <c r="E236" s="206"/>
      <c r="F236" s="206"/>
      <c r="G236" s="206"/>
      <c r="H236" s="206"/>
      <c r="I236" s="206"/>
      <c r="J236" s="203">
        <v>105202</v>
      </c>
      <c r="K236" s="203"/>
      <c r="L236" s="203"/>
      <c r="M236" s="203">
        <v>1685</v>
      </c>
      <c r="N236" s="203"/>
      <c r="O236" s="203"/>
      <c r="P236" s="203" t="s">
        <v>22</v>
      </c>
      <c r="Q236" s="203"/>
      <c r="R236" s="203"/>
      <c r="S236" s="203"/>
      <c r="T236" s="203">
        <v>3</v>
      </c>
      <c r="U236" s="203"/>
      <c r="V236" s="205">
        <f>ROUND((T236/T$169),2)</f>
        <v>7.0000000000000007E-2</v>
      </c>
      <c r="W236" s="205"/>
      <c r="X236" s="204">
        <f>E$228*V236+0.01</f>
        <v>39.504146300000002</v>
      </c>
      <c r="Y236" s="203"/>
      <c r="Z236" s="203"/>
      <c r="AA236" s="203"/>
    </row>
    <row r="237" spans="1:27" x14ac:dyDescent="0.25">
      <c r="A237" s="206" t="s">
        <v>67</v>
      </c>
      <c r="B237" s="206"/>
      <c r="C237" s="206"/>
      <c r="D237" s="206"/>
      <c r="E237" s="206"/>
      <c r="F237" s="206"/>
      <c r="G237" s="206"/>
      <c r="H237" s="206"/>
      <c r="I237" s="206"/>
      <c r="J237" s="203">
        <v>105202</v>
      </c>
      <c r="K237" s="203"/>
      <c r="L237" s="203"/>
      <c r="M237" s="203">
        <v>1674</v>
      </c>
      <c r="N237" s="203"/>
      <c r="O237" s="203"/>
      <c r="P237" s="203" t="s">
        <v>22</v>
      </c>
      <c r="Q237" s="203"/>
      <c r="R237" s="203"/>
      <c r="S237" s="203"/>
      <c r="T237" s="203">
        <v>13</v>
      </c>
      <c r="U237" s="203"/>
      <c r="V237" s="205">
        <f>ROUND((T237/T$169),2)</f>
        <v>0.3</v>
      </c>
      <c r="W237" s="205"/>
      <c r="X237" s="204">
        <f>E$228*V237</f>
        <v>169.260627</v>
      </c>
      <c r="Y237" s="203"/>
      <c r="Z237" s="203"/>
      <c r="AA237" s="203"/>
    </row>
    <row r="238" spans="1:27" s="3" customFormat="1" x14ac:dyDescent="0.25">
      <c r="A238" s="201" t="s">
        <v>27</v>
      </c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>
        <f>SUM(T235:U237)</f>
        <v>17</v>
      </c>
      <c r="U238" s="201"/>
      <c r="V238" s="212">
        <f t="shared" ref="V238" si="18">SUM(V235:W237)</f>
        <v>0.39</v>
      </c>
      <c r="W238" s="212"/>
      <c r="X238" s="202">
        <f>SUM(X235:AA237)-0.01</f>
        <v>220.03881510000002</v>
      </c>
      <c r="Y238" s="201"/>
      <c r="Z238" s="201"/>
      <c r="AA238" s="201"/>
    </row>
    <row r="239" spans="1:27" x14ac:dyDescent="0.25">
      <c r="A239" s="201" t="s">
        <v>14</v>
      </c>
      <c r="B239" s="201"/>
      <c r="C239" s="201"/>
      <c r="D239" s="201"/>
      <c r="E239" s="201"/>
      <c r="F239" s="201"/>
      <c r="G239" s="201"/>
      <c r="H239" s="201"/>
      <c r="I239" s="201"/>
      <c r="V239" s="19"/>
      <c r="W239" s="19"/>
      <c r="X239" s="204"/>
      <c r="Y239" s="203"/>
      <c r="Z239" s="203"/>
      <c r="AA239" s="203"/>
    </row>
    <row r="240" spans="1:27" x14ac:dyDescent="0.25">
      <c r="A240" s="200" t="s">
        <v>15</v>
      </c>
      <c r="B240" s="200"/>
      <c r="C240" s="200"/>
      <c r="D240" s="200"/>
      <c r="E240" s="200"/>
      <c r="F240" s="200"/>
      <c r="G240" s="200"/>
      <c r="H240" s="200"/>
      <c r="I240" s="200"/>
      <c r="J240" s="203">
        <v>98002</v>
      </c>
      <c r="K240" s="203"/>
      <c r="L240" s="203"/>
      <c r="M240" s="203">
        <v>1640</v>
      </c>
      <c r="N240" s="203"/>
      <c r="O240" s="203"/>
      <c r="P240" s="203" t="s">
        <v>33</v>
      </c>
      <c r="Q240" s="203"/>
      <c r="R240" s="203"/>
      <c r="S240" s="203"/>
      <c r="T240" s="203">
        <v>1</v>
      </c>
      <c r="U240" s="203"/>
      <c r="V240" s="205">
        <f t="shared" ref="V240:V244" si="19">ROUND((T240/T$169),2)</f>
        <v>0.02</v>
      </c>
      <c r="W240" s="205"/>
      <c r="X240" s="204">
        <f>E$228*V240</f>
        <v>11.284041800000001</v>
      </c>
      <c r="Y240" s="203"/>
      <c r="Z240" s="203"/>
      <c r="AA240" s="203"/>
    </row>
    <row r="241" spans="1:27" x14ac:dyDescent="0.25">
      <c r="A241" s="200" t="s">
        <v>16</v>
      </c>
      <c r="B241" s="200"/>
      <c r="C241" s="200"/>
      <c r="D241" s="200"/>
      <c r="E241" s="200"/>
      <c r="F241" s="200"/>
      <c r="G241" s="200"/>
      <c r="H241" s="200"/>
      <c r="I241" s="200"/>
      <c r="J241" s="203">
        <v>103002</v>
      </c>
      <c r="K241" s="203"/>
      <c r="L241" s="203"/>
      <c r="M241" s="203">
        <v>1656</v>
      </c>
      <c r="N241" s="203"/>
      <c r="O241" s="203"/>
      <c r="P241" s="203" t="s">
        <v>33</v>
      </c>
      <c r="Q241" s="203"/>
      <c r="R241" s="203"/>
      <c r="S241" s="203"/>
      <c r="T241" s="203">
        <v>0</v>
      </c>
      <c r="U241" s="203"/>
      <c r="V241" s="205">
        <f t="shared" si="19"/>
        <v>0</v>
      </c>
      <c r="W241" s="205"/>
      <c r="X241" s="204">
        <f>E$228*V241</f>
        <v>0</v>
      </c>
      <c r="Y241" s="203"/>
      <c r="Z241" s="203"/>
      <c r="AA241" s="203"/>
    </row>
    <row r="242" spans="1:27" x14ac:dyDescent="0.25">
      <c r="A242" s="200" t="s">
        <v>17</v>
      </c>
      <c r="B242" s="200"/>
      <c r="C242" s="200"/>
      <c r="D242" s="200"/>
      <c r="E242" s="200"/>
      <c r="F242" s="200"/>
      <c r="G242" s="200"/>
      <c r="H242" s="200"/>
      <c r="I242" s="200"/>
      <c r="J242" s="203">
        <v>94009</v>
      </c>
      <c r="K242" s="203"/>
      <c r="L242" s="203"/>
      <c r="M242" s="203">
        <v>1624</v>
      </c>
      <c r="N242" s="203"/>
      <c r="O242" s="203"/>
      <c r="P242" s="203" t="s">
        <v>33</v>
      </c>
      <c r="Q242" s="203"/>
      <c r="R242" s="203"/>
      <c r="S242" s="203"/>
      <c r="T242" s="203">
        <v>20</v>
      </c>
      <c r="U242" s="203"/>
      <c r="V242" s="205">
        <f t="shared" si="19"/>
        <v>0.45</v>
      </c>
      <c r="W242" s="205"/>
      <c r="X242" s="204">
        <f>E$228*V242</f>
        <v>253.8909405</v>
      </c>
      <c r="Y242" s="203"/>
      <c r="Z242" s="203"/>
      <c r="AA242" s="203"/>
    </row>
    <row r="243" spans="1:27" x14ac:dyDescent="0.25">
      <c r="A243" s="200" t="s">
        <v>65</v>
      </c>
      <c r="B243" s="200"/>
      <c r="C243" s="200"/>
      <c r="D243" s="200"/>
      <c r="E243" s="200"/>
      <c r="F243" s="200"/>
      <c r="G243" s="200"/>
      <c r="H243" s="200"/>
      <c r="I243" s="200"/>
      <c r="J243" s="203">
        <v>101002</v>
      </c>
      <c r="K243" s="203"/>
      <c r="L243" s="203"/>
      <c r="M243" s="203">
        <v>2207</v>
      </c>
      <c r="N243" s="203"/>
      <c r="O243" s="203"/>
      <c r="P243" s="203" t="s">
        <v>33</v>
      </c>
      <c r="Q243" s="203"/>
      <c r="R243" s="203"/>
      <c r="S243" s="203"/>
      <c r="T243" s="203">
        <v>6</v>
      </c>
      <c r="U243" s="203"/>
      <c r="V243" s="205">
        <f t="shared" si="19"/>
        <v>0.14000000000000001</v>
      </c>
      <c r="W243" s="205"/>
      <c r="X243" s="204">
        <f>E$228*V243</f>
        <v>78.988292600000008</v>
      </c>
      <c r="Y243" s="203"/>
      <c r="Z243" s="203"/>
      <c r="AA243" s="203"/>
    </row>
    <row r="244" spans="1:27" s="3" customFormat="1" x14ac:dyDescent="0.25">
      <c r="A244" s="201" t="s">
        <v>27</v>
      </c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>
        <f>SUM(T240:U243)</f>
        <v>27</v>
      </c>
      <c r="U244" s="201"/>
      <c r="V244" s="212">
        <f t="shared" si="19"/>
        <v>0.61</v>
      </c>
      <c r="W244" s="212"/>
      <c r="X244" s="202">
        <f>SUM(X240:AA243)</f>
        <v>344.16327490000003</v>
      </c>
      <c r="Y244" s="201"/>
      <c r="Z244" s="201"/>
      <c r="AA244" s="201"/>
    </row>
    <row r="245" spans="1:27" s="3" customFormat="1" x14ac:dyDescent="0.25">
      <c r="A245" s="201" t="s">
        <v>28</v>
      </c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>
        <f>T244+T238</f>
        <v>44</v>
      </c>
      <c r="U245" s="201"/>
      <c r="V245" s="212">
        <f>ROUND((T245/T$169),2)</f>
        <v>1</v>
      </c>
      <c r="W245" s="212"/>
      <c r="X245" s="202">
        <f>X238+X244</f>
        <v>564.20209</v>
      </c>
      <c r="Y245" s="201"/>
      <c r="Z245" s="201"/>
      <c r="AA245" s="201"/>
    </row>
    <row r="249" spans="1:27" x14ac:dyDescent="0.25">
      <c r="A249" s="143" t="s">
        <v>94</v>
      </c>
      <c r="B249" s="143"/>
      <c r="C249" s="143"/>
      <c r="D249" s="199" t="s">
        <v>98</v>
      </c>
      <c r="E249" s="200"/>
      <c r="F249" s="200"/>
      <c r="G249" s="200"/>
    </row>
    <row r="250" spans="1:27" x14ac:dyDescent="0.25">
      <c r="A250" s="3" t="s">
        <v>2</v>
      </c>
      <c r="B250" s="3"/>
      <c r="C250" s="3"/>
      <c r="F250" s="203" t="s">
        <v>332</v>
      </c>
      <c r="G250" s="203"/>
      <c r="H250" s="203"/>
      <c r="I250" s="203"/>
    </row>
    <row r="251" spans="1:27" x14ac:dyDescent="0.25">
      <c r="A251" s="3" t="s">
        <v>3</v>
      </c>
      <c r="B251" s="3"/>
      <c r="C251" s="3"/>
      <c r="D251">
        <v>2</v>
      </c>
    </row>
    <row r="252" spans="1:27" x14ac:dyDescent="0.25">
      <c r="A252" s="3" t="s">
        <v>8</v>
      </c>
      <c r="B252" s="3"/>
      <c r="C252" s="3"/>
      <c r="D252" s="208">
        <v>4.03</v>
      </c>
      <c r="E252" s="208"/>
      <c r="F252" s="208"/>
      <c r="H252" s="3" t="s">
        <v>9</v>
      </c>
      <c r="K252" s="216">
        <v>40</v>
      </c>
      <c r="L252" s="216"/>
      <c r="M252" s="3" t="s">
        <v>11</v>
      </c>
      <c r="Q252" s="213">
        <v>1.75004</v>
      </c>
      <c r="R252" s="213"/>
      <c r="S252" s="213"/>
    </row>
    <row r="253" spans="1:27" x14ac:dyDescent="0.25">
      <c r="A253" s="3" t="s">
        <v>10</v>
      </c>
      <c r="B253" s="3"/>
      <c r="C253" s="3"/>
      <c r="E253" s="209">
        <f>Q252*K252*D252-0.01</f>
        <v>282.09644800000001</v>
      </c>
      <c r="F253" s="209"/>
      <c r="G253" s="209"/>
      <c r="H253" s="209"/>
      <c r="I253" s="209"/>
      <c r="J253" s="209"/>
    </row>
    <row r="255" spans="1:27" ht="15" customHeight="1" x14ac:dyDescent="0.25">
      <c r="A255" s="210" t="s">
        <v>12</v>
      </c>
      <c r="B255" s="210"/>
      <c r="C255" s="210"/>
      <c r="D255" s="210"/>
      <c r="E255" s="210"/>
      <c r="F255" s="210"/>
      <c r="G255" s="210"/>
      <c r="H255" s="210"/>
      <c r="I255" s="210"/>
      <c r="J255" s="210" t="s">
        <v>18</v>
      </c>
      <c r="K255" s="210"/>
      <c r="L255" s="210"/>
      <c r="M255" s="211" t="s">
        <v>20</v>
      </c>
      <c r="N255" s="211"/>
      <c r="O255" s="211"/>
      <c r="P255" s="211" t="s">
        <v>21</v>
      </c>
      <c r="Q255" s="211"/>
      <c r="R255" s="211"/>
      <c r="S255" s="211"/>
      <c r="T255" s="210" t="s">
        <v>23</v>
      </c>
      <c r="U255" s="210"/>
      <c r="V255" s="210"/>
      <c r="W255" s="210"/>
      <c r="X255" s="210" t="s">
        <v>29</v>
      </c>
      <c r="Y255" s="210"/>
      <c r="Z255" s="210"/>
      <c r="AA255" s="210"/>
    </row>
    <row r="256" spans="1:27" x14ac:dyDescent="0.25">
      <c r="A256" s="210"/>
      <c r="B256" s="210"/>
      <c r="C256" s="210"/>
      <c r="D256" s="210"/>
      <c r="E256" s="210"/>
      <c r="F256" s="210"/>
      <c r="G256" s="210"/>
      <c r="H256" s="210"/>
      <c r="I256" s="210"/>
      <c r="J256" s="210"/>
      <c r="K256" s="210"/>
      <c r="L256" s="210"/>
      <c r="M256" s="211"/>
      <c r="N256" s="211"/>
      <c r="O256" s="211"/>
      <c r="P256" s="211"/>
      <c r="Q256" s="211"/>
      <c r="R256" s="211"/>
      <c r="S256" s="211"/>
      <c r="T256" s="210"/>
      <c r="U256" s="210"/>
      <c r="V256" s="210"/>
      <c r="W256" s="210"/>
      <c r="X256" s="210"/>
      <c r="Y256" s="210"/>
      <c r="Z256" s="210"/>
      <c r="AA256" s="210"/>
    </row>
    <row r="257" spans="1:27" x14ac:dyDescent="0.25">
      <c r="A257" s="210"/>
      <c r="B257" s="210"/>
      <c r="C257" s="210"/>
      <c r="D257" s="210"/>
      <c r="E257" s="210"/>
      <c r="F257" s="210"/>
      <c r="G257" s="210"/>
      <c r="H257" s="210"/>
      <c r="I257" s="210"/>
      <c r="J257" s="210"/>
      <c r="K257" s="210"/>
      <c r="L257" s="210"/>
      <c r="M257" s="211"/>
      <c r="N257" s="211"/>
      <c r="O257" s="211"/>
      <c r="P257" s="211"/>
      <c r="Q257" s="211"/>
      <c r="R257" s="211"/>
      <c r="S257" s="211"/>
      <c r="T257" s="210"/>
      <c r="U257" s="210"/>
      <c r="V257" s="210"/>
      <c r="W257" s="210"/>
      <c r="X257" s="210"/>
      <c r="Y257" s="210"/>
      <c r="Z257" s="210"/>
      <c r="AA257" s="210"/>
    </row>
    <row r="258" spans="1:27" x14ac:dyDescent="0.25">
      <c r="A258" s="210"/>
      <c r="B258" s="210"/>
      <c r="C258" s="210"/>
      <c r="D258" s="210"/>
      <c r="E258" s="210"/>
      <c r="F258" s="210"/>
      <c r="G258" s="210"/>
      <c r="H258" s="210"/>
      <c r="I258" s="210"/>
      <c r="J258" s="210"/>
      <c r="K258" s="210"/>
      <c r="L258" s="210"/>
      <c r="M258" s="211"/>
      <c r="N258" s="211"/>
      <c r="O258" s="211"/>
      <c r="P258" s="211"/>
      <c r="Q258" s="211"/>
      <c r="R258" s="211"/>
      <c r="S258" s="211"/>
      <c r="T258" s="210" t="s">
        <v>24</v>
      </c>
      <c r="U258" s="210"/>
      <c r="V258" s="210" t="s">
        <v>25</v>
      </c>
      <c r="W258" s="210"/>
      <c r="X258" s="210"/>
      <c r="Y258" s="210"/>
      <c r="Z258" s="210"/>
      <c r="AA258" s="210"/>
    </row>
    <row r="259" spans="1:27" x14ac:dyDescent="0.25">
      <c r="A259" s="210" t="s">
        <v>13</v>
      </c>
      <c r="B259" s="210"/>
      <c r="C259" s="210"/>
      <c r="D259" s="210"/>
      <c r="E259" s="210"/>
      <c r="F259" s="210"/>
      <c r="G259" s="210"/>
      <c r="H259" s="210"/>
      <c r="I259" s="210"/>
      <c r="J259" s="141"/>
      <c r="K259" s="141"/>
      <c r="L259" s="141"/>
      <c r="M259" s="142"/>
      <c r="N259" s="142"/>
      <c r="O259" s="142"/>
      <c r="P259" s="142"/>
      <c r="Q259" s="142"/>
      <c r="R259" s="142"/>
      <c r="S259" s="142"/>
      <c r="T259" s="144"/>
      <c r="U259" s="144"/>
      <c r="V259" s="144"/>
      <c r="W259" s="144"/>
    </row>
    <row r="260" spans="1:27" x14ac:dyDescent="0.25">
      <c r="A260" s="200" t="s">
        <v>17</v>
      </c>
      <c r="B260" s="200"/>
      <c r="C260" s="200"/>
      <c r="D260" s="200"/>
      <c r="E260" s="200"/>
      <c r="F260" s="200"/>
      <c r="G260" s="200"/>
      <c r="H260" s="200"/>
      <c r="I260" s="200"/>
      <c r="J260" s="203">
        <v>105102</v>
      </c>
      <c r="K260" s="203"/>
      <c r="L260" s="203"/>
      <c r="M260" s="203">
        <v>1662</v>
      </c>
      <c r="N260" s="203"/>
      <c r="O260" s="203"/>
      <c r="P260" s="203" t="s">
        <v>22</v>
      </c>
      <c r="Q260" s="203"/>
      <c r="R260" s="203"/>
      <c r="S260" s="203"/>
      <c r="T260" s="203">
        <v>1</v>
      </c>
      <c r="U260" s="203"/>
      <c r="V260" s="205">
        <f>ROUND((T260/T$270),2)</f>
        <v>0.06</v>
      </c>
      <c r="W260" s="205"/>
      <c r="X260" s="204">
        <f>E253*V260</f>
        <v>16.92578688</v>
      </c>
      <c r="Y260" s="203"/>
      <c r="Z260" s="203"/>
      <c r="AA260" s="203"/>
    </row>
    <row r="261" spans="1:27" x14ac:dyDescent="0.25">
      <c r="A261" s="206" t="s">
        <v>66</v>
      </c>
      <c r="B261" s="206"/>
      <c r="C261" s="206"/>
      <c r="D261" s="206"/>
      <c r="E261" s="206"/>
      <c r="F261" s="206"/>
      <c r="G261" s="206"/>
      <c r="H261" s="206"/>
      <c r="I261" s="206"/>
      <c r="J261" s="203">
        <v>105202</v>
      </c>
      <c r="K261" s="203"/>
      <c r="L261" s="203"/>
      <c r="M261" s="203">
        <v>1685</v>
      </c>
      <c r="N261" s="203"/>
      <c r="O261" s="203"/>
      <c r="P261" s="203" t="s">
        <v>22</v>
      </c>
      <c r="Q261" s="203"/>
      <c r="R261" s="203"/>
      <c r="S261" s="203"/>
      <c r="T261" s="203">
        <v>3</v>
      </c>
      <c r="U261" s="203"/>
      <c r="V261" s="205">
        <f>ROUND((T261/T$270),2)</f>
        <v>0.18</v>
      </c>
      <c r="W261" s="205"/>
      <c r="X261" s="204">
        <f>E253*V261</f>
        <v>50.777360639999998</v>
      </c>
      <c r="Y261" s="203"/>
      <c r="Z261" s="203"/>
      <c r="AA261" s="203"/>
    </row>
    <row r="262" spans="1:27" x14ac:dyDescent="0.25">
      <c r="A262" s="206" t="s">
        <v>67</v>
      </c>
      <c r="B262" s="206"/>
      <c r="C262" s="206"/>
      <c r="D262" s="206"/>
      <c r="E262" s="206"/>
      <c r="F262" s="206"/>
      <c r="G262" s="206"/>
      <c r="H262" s="206"/>
      <c r="I262" s="206"/>
      <c r="J262" s="203">
        <v>105202</v>
      </c>
      <c r="K262" s="203"/>
      <c r="L262" s="203"/>
      <c r="M262" s="203">
        <v>1674</v>
      </c>
      <c r="N262" s="203"/>
      <c r="O262" s="203"/>
      <c r="P262" s="203" t="s">
        <v>22</v>
      </c>
      <c r="Q262" s="203"/>
      <c r="R262" s="203"/>
      <c r="S262" s="203"/>
      <c r="T262" s="203">
        <v>13</v>
      </c>
      <c r="U262" s="203"/>
      <c r="V262" s="205">
        <f>ROUND((T262/T$270),2)</f>
        <v>0.76</v>
      </c>
      <c r="W262" s="205"/>
      <c r="X262" s="204">
        <f>E253*V262</f>
        <v>214.39330048000002</v>
      </c>
      <c r="Y262" s="203"/>
      <c r="Z262" s="203"/>
      <c r="AA262" s="203"/>
    </row>
    <row r="263" spans="1:27" s="3" customFormat="1" x14ac:dyDescent="0.25">
      <c r="A263" s="201" t="s">
        <v>27</v>
      </c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>
        <f>SUM(T260:U262)</f>
        <v>17</v>
      </c>
      <c r="U263" s="201"/>
      <c r="V263" s="212">
        <f t="shared" ref="V263" si="20">SUM(V260:W262)</f>
        <v>1</v>
      </c>
      <c r="W263" s="212"/>
      <c r="X263" s="202">
        <f>SUM(X260:AA262)</f>
        <v>282.09644800000001</v>
      </c>
      <c r="Y263" s="201"/>
      <c r="Z263" s="201"/>
      <c r="AA263" s="201"/>
    </row>
    <row r="264" spans="1:27" x14ac:dyDescent="0.25">
      <c r="A264" s="201" t="s">
        <v>14</v>
      </c>
      <c r="B264" s="201"/>
      <c r="C264" s="201"/>
      <c r="D264" s="201"/>
      <c r="E264" s="201"/>
      <c r="F264" s="201"/>
      <c r="G264" s="201"/>
      <c r="H264" s="201"/>
      <c r="I264" s="201"/>
      <c r="V264" s="19"/>
      <c r="W264" s="19"/>
      <c r="X264" s="204"/>
      <c r="Y264" s="203"/>
      <c r="Z264" s="203"/>
      <c r="AA264" s="203"/>
    </row>
    <row r="265" spans="1:27" x14ac:dyDescent="0.25">
      <c r="A265" s="200" t="s">
        <v>15</v>
      </c>
      <c r="B265" s="200"/>
      <c r="C265" s="200"/>
      <c r="D265" s="200"/>
      <c r="E265" s="200"/>
      <c r="F265" s="200"/>
      <c r="G265" s="200"/>
      <c r="H265" s="200"/>
      <c r="I265" s="200"/>
      <c r="J265" s="203">
        <v>98002</v>
      </c>
      <c r="K265" s="203"/>
      <c r="L265" s="203"/>
      <c r="M265" s="203">
        <v>1640</v>
      </c>
      <c r="N265" s="203"/>
      <c r="O265" s="203"/>
      <c r="P265" s="203" t="s">
        <v>33</v>
      </c>
      <c r="Q265" s="203"/>
      <c r="R265" s="203"/>
      <c r="S265" s="203"/>
      <c r="T265" s="203">
        <v>0</v>
      </c>
      <c r="U265" s="203"/>
      <c r="V265" s="205">
        <f t="shared" ref="V265:V269" si="21">ROUND((T265/T$169),2)</f>
        <v>0</v>
      </c>
      <c r="W265" s="205"/>
      <c r="X265" s="204">
        <f>E253*V265</f>
        <v>0</v>
      </c>
      <c r="Y265" s="203"/>
      <c r="Z265" s="203"/>
      <c r="AA265" s="203"/>
    </row>
    <row r="266" spans="1:27" x14ac:dyDescent="0.25">
      <c r="A266" s="200" t="s">
        <v>16</v>
      </c>
      <c r="B266" s="200"/>
      <c r="C266" s="200"/>
      <c r="D266" s="200"/>
      <c r="E266" s="200"/>
      <c r="F266" s="200"/>
      <c r="G266" s="200"/>
      <c r="H266" s="200"/>
      <c r="I266" s="200"/>
      <c r="J266" s="203">
        <v>103002</v>
      </c>
      <c r="K266" s="203"/>
      <c r="L266" s="203"/>
      <c r="M266" s="203">
        <v>1656</v>
      </c>
      <c r="N266" s="203"/>
      <c r="O266" s="203"/>
      <c r="P266" s="203" t="s">
        <v>33</v>
      </c>
      <c r="Q266" s="203"/>
      <c r="R266" s="203"/>
      <c r="S266" s="203"/>
      <c r="T266" s="203">
        <v>0</v>
      </c>
      <c r="U266" s="203"/>
      <c r="V266" s="205">
        <f t="shared" si="21"/>
        <v>0</v>
      </c>
      <c r="W266" s="205"/>
      <c r="X266" s="204">
        <f>E253*V266</f>
        <v>0</v>
      </c>
      <c r="Y266" s="203"/>
      <c r="Z266" s="203"/>
      <c r="AA266" s="203"/>
    </row>
    <row r="267" spans="1:27" x14ac:dyDescent="0.25">
      <c r="A267" s="200" t="s">
        <v>17</v>
      </c>
      <c r="B267" s="200"/>
      <c r="C267" s="200"/>
      <c r="D267" s="200"/>
      <c r="E267" s="200"/>
      <c r="F267" s="200"/>
      <c r="G267" s="200"/>
      <c r="H267" s="200"/>
      <c r="I267" s="200"/>
      <c r="J267" s="203">
        <v>94009</v>
      </c>
      <c r="K267" s="203"/>
      <c r="L267" s="203"/>
      <c r="M267" s="203">
        <v>1624</v>
      </c>
      <c r="N267" s="203"/>
      <c r="O267" s="203"/>
      <c r="P267" s="203" t="s">
        <v>33</v>
      </c>
      <c r="Q267" s="203"/>
      <c r="R267" s="203"/>
      <c r="S267" s="203"/>
      <c r="T267" s="203">
        <v>0</v>
      </c>
      <c r="U267" s="203"/>
      <c r="V267" s="205">
        <f t="shared" si="21"/>
        <v>0</v>
      </c>
      <c r="W267" s="205"/>
      <c r="X267" s="204">
        <f>E253*V267</f>
        <v>0</v>
      </c>
      <c r="Y267" s="203"/>
      <c r="Z267" s="203"/>
      <c r="AA267" s="203"/>
    </row>
    <row r="268" spans="1:27" x14ac:dyDescent="0.25">
      <c r="A268" s="200" t="s">
        <v>65</v>
      </c>
      <c r="B268" s="200"/>
      <c r="C268" s="200"/>
      <c r="D268" s="200"/>
      <c r="E268" s="200"/>
      <c r="F268" s="200"/>
      <c r="G268" s="200"/>
      <c r="H268" s="200"/>
      <c r="I268" s="200"/>
      <c r="J268" s="203">
        <v>101002</v>
      </c>
      <c r="K268" s="203"/>
      <c r="L268" s="203"/>
      <c r="M268" s="203">
        <v>2207</v>
      </c>
      <c r="N268" s="203"/>
      <c r="O268" s="203"/>
      <c r="P268" s="203" t="s">
        <v>33</v>
      </c>
      <c r="Q268" s="203"/>
      <c r="R268" s="203"/>
      <c r="S268" s="203"/>
      <c r="T268" s="203">
        <v>0</v>
      </c>
      <c r="U268" s="203"/>
      <c r="V268" s="205">
        <f t="shared" si="21"/>
        <v>0</v>
      </c>
      <c r="W268" s="205"/>
      <c r="X268" s="204">
        <f>E253*V268</f>
        <v>0</v>
      </c>
      <c r="Y268" s="203"/>
      <c r="Z268" s="203"/>
      <c r="AA268" s="203"/>
    </row>
    <row r="269" spans="1:27" s="3" customFormat="1" x14ac:dyDescent="0.25">
      <c r="A269" s="201" t="s">
        <v>27</v>
      </c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>
        <f>SUM(T265:U268)</f>
        <v>0</v>
      </c>
      <c r="U269" s="201"/>
      <c r="V269" s="212">
        <f t="shared" si="21"/>
        <v>0</v>
      </c>
      <c r="W269" s="212"/>
      <c r="X269" s="202">
        <f>SUM(X265:AA268)</f>
        <v>0</v>
      </c>
      <c r="Y269" s="201"/>
      <c r="Z269" s="201"/>
      <c r="AA269" s="201"/>
    </row>
    <row r="270" spans="1:27" s="3" customFormat="1" x14ac:dyDescent="0.25">
      <c r="A270" s="201" t="s">
        <v>28</v>
      </c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>
        <f>T269+T263</f>
        <v>17</v>
      </c>
      <c r="U270" s="201"/>
      <c r="V270" s="212">
        <f>ROUND((T270/T$169),2)</f>
        <v>0.39</v>
      </c>
      <c r="W270" s="212"/>
      <c r="X270" s="202">
        <f>X263+X269</f>
        <v>282.09644800000001</v>
      </c>
      <c r="Y270" s="201"/>
      <c r="Z270" s="201"/>
      <c r="AA270" s="201"/>
    </row>
    <row r="275" spans="1:27" x14ac:dyDescent="0.25">
      <c r="A275" s="198" t="s">
        <v>1</v>
      </c>
      <c r="B275" s="198"/>
      <c r="C275" s="198"/>
      <c r="D275" t="s">
        <v>68</v>
      </c>
    </row>
    <row r="276" spans="1:27" x14ac:dyDescent="0.25">
      <c r="A276" s="2" t="s">
        <v>6</v>
      </c>
      <c r="B276" s="2"/>
      <c r="C276" s="2"/>
      <c r="D276" t="s">
        <v>69</v>
      </c>
    </row>
    <row r="277" spans="1:27" x14ac:dyDescent="0.25">
      <c r="A277" s="25" t="s">
        <v>94</v>
      </c>
      <c r="B277" s="25"/>
      <c r="C277" s="25"/>
      <c r="D277" s="199" t="s">
        <v>98</v>
      </c>
      <c r="E277" s="200"/>
      <c r="F277" s="200"/>
      <c r="G277" s="200"/>
    </row>
    <row r="278" spans="1:27" x14ac:dyDescent="0.25">
      <c r="A278" s="3" t="s">
        <v>2</v>
      </c>
      <c r="B278" s="3"/>
      <c r="C278" s="3"/>
      <c r="F278" s="203" t="s">
        <v>70</v>
      </c>
      <c r="G278" s="203"/>
      <c r="H278" s="203"/>
      <c r="I278" s="203"/>
    </row>
    <row r="279" spans="1:27" x14ac:dyDescent="0.25">
      <c r="A279" s="3" t="s">
        <v>3</v>
      </c>
      <c r="B279" s="3"/>
      <c r="C279" s="3"/>
      <c r="D279">
        <v>3</v>
      </c>
    </row>
    <row r="280" spans="1:27" x14ac:dyDescent="0.25">
      <c r="A280" s="3" t="s">
        <v>8</v>
      </c>
      <c r="B280" s="3"/>
      <c r="C280" s="3"/>
      <c r="D280" s="208">
        <v>5.58</v>
      </c>
      <c r="E280" s="208"/>
      <c r="F280" s="208"/>
      <c r="H280" s="3" t="s">
        <v>9</v>
      </c>
      <c r="K280" s="203">
        <v>63</v>
      </c>
      <c r="L280" s="203"/>
      <c r="M280" s="3" t="s">
        <v>11</v>
      </c>
      <c r="Q280" s="203">
        <v>200</v>
      </c>
      <c r="R280" s="203"/>
      <c r="S280" s="203"/>
    </row>
    <row r="281" spans="1:27" x14ac:dyDescent="0.25">
      <c r="A281" s="3" t="s">
        <v>10</v>
      </c>
      <c r="B281" s="3"/>
      <c r="C281" s="3"/>
      <c r="E281" s="209">
        <f>Q280*K280*D280</f>
        <v>70308</v>
      </c>
      <c r="F281" s="209"/>
      <c r="G281" s="209"/>
      <c r="H281" s="209"/>
      <c r="I281" s="209"/>
      <c r="J281" s="209"/>
    </row>
    <row r="282" spans="1:27" x14ac:dyDescent="0.25">
      <c r="A282" s="3"/>
      <c r="B282" s="3"/>
      <c r="C282" s="3"/>
      <c r="E282" s="21"/>
      <c r="F282" s="21"/>
      <c r="G282" s="21"/>
      <c r="H282" s="21"/>
      <c r="I282" s="21"/>
      <c r="J282" s="21"/>
    </row>
    <row r="283" spans="1:27" x14ac:dyDescent="0.25">
      <c r="A283" s="210" t="s">
        <v>12</v>
      </c>
      <c r="B283" s="210"/>
      <c r="C283" s="210"/>
      <c r="D283" s="210"/>
      <c r="E283" s="210"/>
      <c r="F283" s="210"/>
      <c r="G283" s="210"/>
      <c r="H283" s="210"/>
      <c r="I283" s="210"/>
      <c r="J283" s="210" t="s">
        <v>18</v>
      </c>
      <c r="K283" s="210"/>
      <c r="L283" s="210"/>
      <c r="M283" s="211" t="s">
        <v>20</v>
      </c>
      <c r="N283" s="211"/>
      <c r="O283" s="211"/>
      <c r="P283" s="211" t="s">
        <v>21</v>
      </c>
      <c r="Q283" s="211"/>
      <c r="R283" s="211"/>
      <c r="S283" s="211"/>
      <c r="T283" s="210" t="s">
        <v>23</v>
      </c>
      <c r="U283" s="210"/>
      <c r="V283" s="210"/>
      <c r="W283" s="210"/>
      <c r="X283" s="210" t="s">
        <v>29</v>
      </c>
      <c r="Y283" s="210"/>
      <c r="Z283" s="210"/>
      <c r="AA283" s="210"/>
    </row>
    <row r="284" spans="1:27" x14ac:dyDescent="0.25">
      <c r="A284" s="210"/>
      <c r="B284" s="210"/>
      <c r="C284" s="210"/>
      <c r="D284" s="210"/>
      <c r="E284" s="210"/>
      <c r="F284" s="210"/>
      <c r="G284" s="210"/>
      <c r="H284" s="210"/>
      <c r="I284" s="210"/>
      <c r="J284" s="210"/>
      <c r="K284" s="210"/>
      <c r="L284" s="210"/>
      <c r="M284" s="211"/>
      <c r="N284" s="211"/>
      <c r="O284" s="211"/>
      <c r="P284" s="211"/>
      <c r="Q284" s="211"/>
      <c r="R284" s="211"/>
      <c r="S284" s="211"/>
      <c r="T284" s="210"/>
      <c r="U284" s="210"/>
      <c r="V284" s="210"/>
      <c r="W284" s="210"/>
      <c r="X284" s="210"/>
      <c r="Y284" s="210"/>
      <c r="Z284" s="210"/>
      <c r="AA284" s="210"/>
    </row>
    <row r="285" spans="1:27" x14ac:dyDescent="0.25">
      <c r="A285" s="210"/>
      <c r="B285" s="210"/>
      <c r="C285" s="210"/>
      <c r="D285" s="210"/>
      <c r="E285" s="210"/>
      <c r="F285" s="210"/>
      <c r="G285" s="210"/>
      <c r="H285" s="210"/>
      <c r="I285" s="210"/>
      <c r="J285" s="210"/>
      <c r="K285" s="210"/>
      <c r="L285" s="210"/>
      <c r="M285" s="211"/>
      <c r="N285" s="211"/>
      <c r="O285" s="211"/>
      <c r="P285" s="211"/>
      <c r="Q285" s="211"/>
      <c r="R285" s="211"/>
      <c r="S285" s="211"/>
      <c r="T285" s="210"/>
      <c r="U285" s="210"/>
      <c r="V285" s="210"/>
      <c r="W285" s="210"/>
      <c r="X285" s="210"/>
      <c r="Y285" s="210"/>
      <c r="Z285" s="210"/>
      <c r="AA285" s="210"/>
    </row>
    <row r="286" spans="1:27" x14ac:dyDescent="0.25">
      <c r="A286" s="210"/>
      <c r="B286" s="210"/>
      <c r="C286" s="210"/>
      <c r="D286" s="210"/>
      <c r="E286" s="210"/>
      <c r="F286" s="210"/>
      <c r="G286" s="210"/>
      <c r="H286" s="210"/>
      <c r="I286" s="210"/>
      <c r="J286" s="210"/>
      <c r="K286" s="210"/>
      <c r="L286" s="210"/>
      <c r="M286" s="211"/>
      <c r="N286" s="211"/>
      <c r="O286" s="211"/>
      <c r="P286" s="211"/>
      <c r="Q286" s="211"/>
      <c r="R286" s="211"/>
      <c r="S286" s="211"/>
      <c r="T286" s="210" t="s">
        <v>24</v>
      </c>
      <c r="U286" s="210"/>
      <c r="V286" s="210" t="s">
        <v>25</v>
      </c>
      <c r="W286" s="210"/>
    </row>
    <row r="287" spans="1:27" x14ac:dyDescent="0.25">
      <c r="A287" s="210" t="s">
        <v>13</v>
      </c>
      <c r="B287" s="210"/>
      <c r="C287" s="210"/>
      <c r="D287" s="210"/>
      <c r="E287" s="210"/>
      <c r="F287" s="210"/>
      <c r="G287" s="210"/>
      <c r="H287" s="210"/>
      <c r="I287" s="210"/>
      <c r="J287" s="7"/>
      <c r="K287" s="7"/>
      <c r="L287" s="7"/>
      <c r="M287" s="10"/>
      <c r="N287" s="10"/>
      <c r="O287" s="10"/>
      <c r="P287" s="10"/>
      <c r="Q287" s="10"/>
      <c r="R287" s="10"/>
      <c r="S287" s="10"/>
      <c r="T287" s="8"/>
      <c r="U287" s="8"/>
      <c r="V287" s="8"/>
      <c r="W287" s="8"/>
    </row>
    <row r="288" spans="1:27" x14ac:dyDescent="0.25">
      <c r="A288" s="200" t="s">
        <v>17</v>
      </c>
      <c r="B288" s="200"/>
      <c r="C288" s="200"/>
      <c r="D288" s="200"/>
      <c r="E288" s="200"/>
      <c r="F288" s="200"/>
      <c r="G288" s="200"/>
      <c r="H288" s="200"/>
      <c r="I288" s="200"/>
      <c r="J288" s="203">
        <v>0</v>
      </c>
      <c r="K288" s="203"/>
      <c r="L288" s="203"/>
      <c r="M288" s="203">
        <v>0</v>
      </c>
      <c r="N288" s="203"/>
      <c r="O288" s="203"/>
      <c r="P288" s="203" t="s">
        <v>22</v>
      </c>
      <c r="Q288" s="203"/>
      <c r="R288" s="203"/>
      <c r="S288" s="203"/>
      <c r="T288" s="203">
        <v>0</v>
      </c>
      <c r="U288" s="203"/>
      <c r="V288" s="205">
        <f>ROUND((T288/T$298),2)</f>
        <v>0</v>
      </c>
      <c r="W288" s="205"/>
      <c r="X288" s="204">
        <f>E$446*V288</f>
        <v>0</v>
      </c>
      <c r="Y288" s="203"/>
      <c r="Z288" s="203"/>
      <c r="AA288" s="203"/>
    </row>
    <row r="289" spans="1:27" x14ac:dyDescent="0.25">
      <c r="A289" s="206" t="s">
        <v>66</v>
      </c>
      <c r="B289" s="206"/>
      <c r="C289" s="206"/>
      <c r="D289" s="206"/>
      <c r="E289" s="206"/>
      <c r="F289" s="206"/>
      <c r="G289" s="206"/>
      <c r="H289" s="206"/>
      <c r="I289" s="206"/>
      <c r="J289" s="203">
        <v>0</v>
      </c>
      <c r="K289" s="203"/>
      <c r="L289" s="203"/>
      <c r="M289" s="203">
        <v>0</v>
      </c>
      <c r="N289" s="203"/>
      <c r="O289" s="203"/>
      <c r="P289" s="203" t="s">
        <v>22</v>
      </c>
      <c r="Q289" s="203"/>
      <c r="R289" s="203"/>
      <c r="S289" s="203"/>
      <c r="T289" s="203">
        <v>0</v>
      </c>
      <c r="U289" s="203"/>
      <c r="V289" s="205">
        <f>ROUND((T289/T$298),2)</f>
        <v>0</v>
      </c>
      <c r="W289" s="205"/>
      <c r="X289" s="204">
        <f>E$446*V289</f>
        <v>0</v>
      </c>
      <c r="Y289" s="203"/>
      <c r="Z289" s="203"/>
      <c r="AA289" s="203"/>
    </row>
    <row r="290" spans="1:27" x14ac:dyDescent="0.25">
      <c r="A290" s="206" t="s">
        <v>67</v>
      </c>
      <c r="B290" s="206"/>
      <c r="C290" s="206"/>
      <c r="D290" s="206"/>
      <c r="E290" s="206"/>
      <c r="F290" s="206"/>
      <c r="G290" s="206"/>
      <c r="H290" s="206"/>
      <c r="I290" s="206"/>
      <c r="J290" s="203">
        <v>105203</v>
      </c>
      <c r="K290" s="203"/>
      <c r="L290" s="203"/>
      <c r="M290" s="203">
        <v>1675</v>
      </c>
      <c r="N290" s="203"/>
      <c r="O290" s="203"/>
      <c r="P290" s="203" t="s">
        <v>22</v>
      </c>
      <c r="Q290" s="203"/>
      <c r="R290" s="203"/>
      <c r="S290" s="203"/>
      <c r="T290" s="203">
        <v>3</v>
      </c>
      <c r="U290" s="203"/>
      <c r="V290" s="205">
        <f>ROUND((T290/T$298),2)</f>
        <v>0.08</v>
      </c>
      <c r="W290" s="205"/>
      <c r="X290" s="204">
        <f>E$446*V290</f>
        <v>8.6351999999999993</v>
      </c>
      <c r="Y290" s="203"/>
      <c r="Z290" s="203"/>
      <c r="AA290" s="203"/>
    </row>
    <row r="291" spans="1:27" x14ac:dyDescent="0.25">
      <c r="A291" s="201" t="s">
        <v>27</v>
      </c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>
        <f>SUM(T288:U290)</f>
        <v>3</v>
      </c>
      <c r="U291" s="201"/>
      <c r="V291" s="205">
        <f t="shared" ref="V291" si="22">SUM(V288:W290)</f>
        <v>0.08</v>
      </c>
      <c r="W291" s="205"/>
      <c r="X291" s="202">
        <f t="shared" ref="X291" si="23">SUM(X288:AA290)</f>
        <v>8.6351999999999993</v>
      </c>
      <c r="Y291" s="201"/>
      <c r="Z291" s="201"/>
      <c r="AA291" s="201"/>
    </row>
    <row r="292" spans="1:27" x14ac:dyDescent="0.25">
      <c r="A292" s="201" t="s">
        <v>14</v>
      </c>
      <c r="B292" s="201"/>
      <c r="C292" s="201"/>
      <c r="D292" s="201"/>
      <c r="E292" s="201"/>
      <c r="F292" s="201"/>
      <c r="G292" s="201"/>
      <c r="H292" s="201"/>
      <c r="I292" s="201"/>
      <c r="V292" s="19"/>
      <c r="W292" s="19"/>
    </row>
    <row r="293" spans="1:27" x14ac:dyDescent="0.25">
      <c r="A293" s="200" t="s">
        <v>15</v>
      </c>
      <c r="B293" s="200"/>
      <c r="C293" s="200"/>
      <c r="D293" s="200"/>
      <c r="E293" s="200"/>
      <c r="F293" s="200"/>
      <c r="G293" s="200"/>
      <c r="H293" s="200"/>
      <c r="I293" s="200"/>
      <c r="J293" s="203">
        <v>98003</v>
      </c>
      <c r="K293" s="203"/>
      <c r="L293" s="203"/>
      <c r="M293" s="203">
        <v>1641</v>
      </c>
      <c r="N293" s="203"/>
      <c r="O293" s="203"/>
      <c r="P293" s="203" t="s">
        <v>33</v>
      </c>
      <c r="Q293" s="203"/>
      <c r="R293" s="203"/>
      <c r="S293" s="203"/>
      <c r="T293" s="203">
        <v>7</v>
      </c>
      <c r="U293" s="203"/>
      <c r="V293" s="205">
        <f t="shared" ref="V293:V298" si="24">ROUND((T293/T$298),2)</f>
        <v>0.19</v>
      </c>
      <c r="W293" s="205"/>
      <c r="X293" s="204">
        <f>E$446*V293</f>
        <v>20.508600000000001</v>
      </c>
      <c r="Y293" s="203"/>
      <c r="Z293" s="203"/>
      <c r="AA293" s="203"/>
    </row>
    <row r="294" spans="1:27" x14ac:dyDescent="0.25">
      <c r="A294" s="200" t="s">
        <v>16</v>
      </c>
      <c r="B294" s="200"/>
      <c r="C294" s="200"/>
      <c r="D294" s="200"/>
      <c r="E294" s="200"/>
      <c r="F294" s="200"/>
      <c r="G294" s="200"/>
      <c r="H294" s="200"/>
      <c r="I294" s="200"/>
      <c r="J294" s="203">
        <v>103004</v>
      </c>
      <c r="K294" s="203"/>
      <c r="L294" s="203"/>
      <c r="M294" s="203">
        <v>2208</v>
      </c>
      <c r="N294" s="203"/>
      <c r="O294" s="203"/>
      <c r="P294" s="203" t="s">
        <v>33</v>
      </c>
      <c r="Q294" s="203"/>
      <c r="R294" s="203"/>
      <c r="S294" s="203"/>
      <c r="T294" s="203">
        <v>2</v>
      </c>
      <c r="U294" s="203"/>
      <c r="V294" s="205">
        <f t="shared" si="24"/>
        <v>0.05</v>
      </c>
      <c r="W294" s="205"/>
      <c r="X294" s="204">
        <f>E$446*V294</f>
        <v>5.3970000000000002</v>
      </c>
      <c r="Y294" s="203"/>
      <c r="Z294" s="203"/>
      <c r="AA294" s="203"/>
    </row>
    <row r="295" spans="1:27" x14ac:dyDescent="0.25">
      <c r="A295" s="200" t="s">
        <v>17</v>
      </c>
      <c r="B295" s="200"/>
      <c r="C295" s="200"/>
      <c r="D295" s="200"/>
      <c r="E295" s="200"/>
      <c r="F295" s="200"/>
      <c r="G295" s="200"/>
      <c r="H295" s="200"/>
      <c r="I295" s="200"/>
      <c r="J295" s="203">
        <v>94010</v>
      </c>
      <c r="K295" s="203"/>
      <c r="L295" s="203"/>
      <c r="M295" s="203">
        <v>1625</v>
      </c>
      <c r="N295" s="203"/>
      <c r="O295" s="203"/>
      <c r="P295" s="203" t="s">
        <v>33</v>
      </c>
      <c r="Q295" s="203"/>
      <c r="R295" s="203"/>
      <c r="S295" s="203"/>
      <c r="T295" s="203">
        <v>25</v>
      </c>
      <c r="U295" s="203"/>
      <c r="V295" s="205">
        <f t="shared" si="24"/>
        <v>0.68</v>
      </c>
      <c r="W295" s="205"/>
      <c r="X295" s="204">
        <f>E$446*V295-0.01</f>
        <v>73.389200000000002</v>
      </c>
      <c r="Y295" s="203"/>
      <c r="Z295" s="203"/>
      <c r="AA295" s="203"/>
    </row>
    <row r="296" spans="1:27" x14ac:dyDescent="0.25">
      <c r="A296" s="200" t="s">
        <v>65</v>
      </c>
      <c r="B296" s="200"/>
      <c r="C296" s="200"/>
      <c r="D296" s="200"/>
      <c r="E296" s="200"/>
      <c r="F296" s="200"/>
      <c r="G296" s="200"/>
      <c r="H296" s="200"/>
      <c r="I296" s="200"/>
      <c r="J296" s="203">
        <v>0</v>
      </c>
      <c r="K296" s="203"/>
      <c r="L296" s="203"/>
      <c r="M296" s="203">
        <v>0</v>
      </c>
      <c r="N296" s="203"/>
      <c r="O296" s="203"/>
      <c r="P296" s="203" t="s">
        <v>33</v>
      </c>
      <c r="Q296" s="203"/>
      <c r="R296" s="203"/>
      <c r="S296" s="203"/>
      <c r="T296" s="203">
        <v>0</v>
      </c>
      <c r="U296" s="203"/>
      <c r="V296" s="205">
        <f t="shared" si="24"/>
        <v>0</v>
      </c>
      <c r="W296" s="205"/>
      <c r="X296" s="204">
        <f>E$446*V296</f>
        <v>0</v>
      </c>
      <c r="Y296" s="203"/>
      <c r="Z296" s="203"/>
      <c r="AA296" s="203"/>
    </row>
    <row r="297" spans="1:27" x14ac:dyDescent="0.25">
      <c r="A297" s="201" t="s">
        <v>27</v>
      </c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>
        <f>SUM(T293:U296)</f>
        <v>34</v>
      </c>
      <c r="U297" s="201"/>
      <c r="V297" s="205">
        <f t="shared" si="24"/>
        <v>0.92</v>
      </c>
      <c r="W297" s="205"/>
      <c r="X297" s="202">
        <f t="shared" ref="X297" si="25">SUM(X293:AA296)</f>
        <v>99.294800000000009</v>
      </c>
      <c r="Y297" s="201"/>
      <c r="Z297" s="201"/>
      <c r="AA297" s="201"/>
    </row>
    <row r="298" spans="1:27" x14ac:dyDescent="0.25">
      <c r="A298" s="201" t="s">
        <v>28</v>
      </c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>
        <f>T297+T291</f>
        <v>37</v>
      </c>
      <c r="U298" s="201"/>
      <c r="V298" s="205">
        <f t="shared" si="24"/>
        <v>1</v>
      </c>
      <c r="W298" s="205"/>
      <c r="X298" s="202">
        <f>X297+X291+0.01</f>
        <v>107.94000000000001</v>
      </c>
      <c r="Y298" s="201"/>
      <c r="Z298" s="201"/>
      <c r="AA298" s="201"/>
    </row>
    <row r="299" spans="1:27" x14ac:dyDescent="0.25">
      <c r="A299" s="181"/>
      <c r="B299" s="181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3"/>
      <c r="W299" s="183"/>
      <c r="X299" s="182"/>
      <c r="Y299" s="181"/>
      <c r="Z299" s="181"/>
      <c r="AA299" s="181"/>
    </row>
    <row r="300" spans="1:27" x14ac:dyDescent="0.25">
      <c r="A300" s="181"/>
      <c r="B300" s="181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3"/>
      <c r="W300" s="183"/>
      <c r="X300" s="182"/>
      <c r="Y300" s="181"/>
      <c r="Z300" s="181"/>
      <c r="AA300" s="181"/>
    </row>
    <row r="301" spans="1:27" x14ac:dyDescent="0.25">
      <c r="A301" s="198" t="s">
        <v>1</v>
      </c>
      <c r="B301" s="198"/>
      <c r="C301" s="198"/>
      <c r="D301" t="s">
        <v>68</v>
      </c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3"/>
      <c r="W301" s="183"/>
      <c r="X301" s="182"/>
      <c r="Y301" s="181"/>
      <c r="Z301" s="181"/>
      <c r="AA301" s="181"/>
    </row>
    <row r="302" spans="1:27" x14ac:dyDescent="0.25">
      <c r="A302" s="184" t="s">
        <v>6</v>
      </c>
      <c r="B302" s="184"/>
      <c r="C302" s="184"/>
      <c r="D302" t="s">
        <v>69</v>
      </c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3"/>
      <c r="W302" s="183"/>
      <c r="X302" s="182"/>
      <c r="Y302" s="181"/>
      <c r="Z302" s="181"/>
      <c r="AA302" s="181"/>
    </row>
    <row r="303" spans="1:27" x14ac:dyDescent="0.25">
      <c r="A303" s="184" t="s">
        <v>94</v>
      </c>
      <c r="B303" s="184"/>
      <c r="C303" s="184"/>
      <c r="D303" s="199" t="s">
        <v>98</v>
      </c>
      <c r="E303" s="200"/>
      <c r="F303" s="200"/>
      <c r="G303" s="200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80"/>
      <c r="W303" s="80"/>
    </row>
    <row r="304" spans="1:27" x14ac:dyDescent="0.25">
      <c r="A304" s="3" t="s">
        <v>2</v>
      </c>
      <c r="B304" s="3"/>
      <c r="C304" s="3"/>
      <c r="F304" s="203" t="s">
        <v>225</v>
      </c>
      <c r="G304" s="203"/>
      <c r="H304" s="203"/>
      <c r="I304" s="203"/>
    </row>
    <row r="305" spans="1:27" x14ac:dyDescent="0.25">
      <c r="A305" s="3" t="s">
        <v>3</v>
      </c>
      <c r="B305" s="3"/>
      <c r="C305" s="3"/>
      <c r="D305">
        <v>3</v>
      </c>
    </row>
    <row r="306" spans="1:27" x14ac:dyDescent="0.25">
      <c r="A306" s="3" t="s">
        <v>8</v>
      </c>
      <c r="B306" s="3"/>
      <c r="C306" s="3"/>
      <c r="D306" s="208">
        <v>5.78</v>
      </c>
      <c r="E306" s="208"/>
      <c r="F306" s="208"/>
      <c r="H306" s="3" t="s">
        <v>9</v>
      </c>
      <c r="K306" s="203">
        <v>63</v>
      </c>
      <c r="L306" s="203"/>
      <c r="M306" s="3" t="s">
        <v>11</v>
      </c>
      <c r="Q306" s="203">
        <v>200</v>
      </c>
      <c r="R306" s="203"/>
      <c r="S306" s="203"/>
    </row>
    <row r="307" spans="1:27" x14ac:dyDescent="0.25">
      <c r="A307" s="3" t="s">
        <v>10</v>
      </c>
      <c r="B307" s="3"/>
      <c r="C307" s="3"/>
      <c r="E307" s="209">
        <v>1965.6</v>
      </c>
      <c r="F307" s="209"/>
      <c r="G307" s="209"/>
      <c r="H307" s="209"/>
      <c r="I307" s="209"/>
      <c r="J307" s="209"/>
    </row>
    <row r="308" spans="1:27" x14ac:dyDescent="0.25">
      <c r="A308" s="3"/>
      <c r="B308" s="3"/>
      <c r="C308" s="3"/>
      <c r="E308" s="82"/>
      <c r="F308" s="82"/>
      <c r="G308" s="82"/>
      <c r="H308" s="82"/>
      <c r="I308" s="82"/>
      <c r="J308" s="82"/>
    </row>
    <row r="309" spans="1:27" x14ac:dyDescent="0.25">
      <c r="A309" s="210" t="s">
        <v>12</v>
      </c>
      <c r="B309" s="210"/>
      <c r="C309" s="210"/>
      <c r="D309" s="210"/>
      <c r="E309" s="210"/>
      <c r="F309" s="210"/>
      <c r="G309" s="210"/>
      <c r="H309" s="210"/>
      <c r="I309" s="210"/>
      <c r="J309" s="210" t="s">
        <v>18</v>
      </c>
      <c r="K309" s="210"/>
      <c r="L309" s="210"/>
      <c r="M309" s="211" t="s">
        <v>20</v>
      </c>
      <c r="N309" s="211"/>
      <c r="O309" s="211"/>
      <c r="P309" s="211" t="s">
        <v>21</v>
      </c>
      <c r="Q309" s="211"/>
      <c r="R309" s="211"/>
      <c r="S309" s="211"/>
      <c r="T309" s="210" t="s">
        <v>23</v>
      </c>
      <c r="U309" s="210"/>
      <c r="V309" s="210"/>
      <c r="W309" s="210"/>
      <c r="X309" s="210" t="s">
        <v>29</v>
      </c>
      <c r="Y309" s="210"/>
      <c r="Z309" s="210"/>
      <c r="AA309" s="210"/>
    </row>
    <row r="310" spans="1:27" x14ac:dyDescent="0.25">
      <c r="A310" s="210"/>
      <c r="B310" s="210"/>
      <c r="C310" s="210"/>
      <c r="D310" s="210"/>
      <c r="E310" s="210"/>
      <c r="F310" s="210"/>
      <c r="G310" s="210"/>
      <c r="H310" s="210"/>
      <c r="I310" s="210"/>
      <c r="J310" s="210"/>
      <c r="K310" s="210"/>
      <c r="L310" s="210"/>
      <c r="M310" s="211"/>
      <c r="N310" s="211"/>
      <c r="O310" s="211"/>
      <c r="P310" s="211"/>
      <c r="Q310" s="211"/>
      <c r="R310" s="211"/>
      <c r="S310" s="211"/>
      <c r="T310" s="210"/>
      <c r="U310" s="210"/>
      <c r="V310" s="210"/>
      <c r="W310" s="210"/>
      <c r="X310" s="210"/>
      <c r="Y310" s="210"/>
      <c r="Z310" s="210"/>
      <c r="AA310" s="210"/>
    </row>
    <row r="311" spans="1:27" x14ac:dyDescent="0.25">
      <c r="A311" s="210"/>
      <c r="B311" s="210"/>
      <c r="C311" s="210"/>
      <c r="D311" s="210"/>
      <c r="E311" s="210"/>
      <c r="F311" s="210"/>
      <c r="G311" s="210"/>
      <c r="H311" s="210"/>
      <c r="I311" s="210"/>
      <c r="J311" s="210"/>
      <c r="K311" s="210"/>
      <c r="L311" s="210"/>
      <c r="M311" s="211"/>
      <c r="N311" s="211"/>
      <c r="O311" s="211"/>
      <c r="P311" s="211"/>
      <c r="Q311" s="211"/>
      <c r="R311" s="211"/>
      <c r="S311" s="211"/>
      <c r="T311" s="210"/>
      <c r="U311" s="210"/>
      <c r="V311" s="210"/>
      <c r="W311" s="210"/>
      <c r="X311" s="210"/>
      <c r="Y311" s="210"/>
      <c r="Z311" s="210"/>
      <c r="AA311" s="210"/>
    </row>
    <row r="312" spans="1:27" x14ac:dyDescent="0.25">
      <c r="A312" s="210"/>
      <c r="B312" s="210"/>
      <c r="C312" s="210"/>
      <c r="D312" s="210"/>
      <c r="E312" s="210"/>
      <c r="F312" s="210"/>
      <c r="G312" s="210"/>
      <c r="H312" s="210"/>
      <c r="I312" s="210"/>
      <c r="J312" s="210"/>
      <c r="K312" s="210"/>
      <c r="L312" s="210"/>
      <c r="M312" s="211"/>
      <c r="N312" s="211"/>
      <c r="O312" s="211"/>
      <c r="P312" s="211"/>
      <c r="Q312" s="211"/>
      <c r="R312" s="211"/>
      <c r="S312" s="211"/>
      <c r="T312" s="210" t="s">
        <v>24</v>
      </c>
      <c r="U312" s="210"/>
      <c r="V312" s="210" t="s">
        <v>25</v>
      </c>
      <c r="W312" s="210"/>
    </row>
    <row r="313" spans="1:27" x14ac:dyDescent="0.25">
      <c r="A313" s="210" t="s">
        <v>13</v>
      </c>
      <c r="B313" s="210"/>
      <c r="C313" s="210"/>
      <c r="D313" s="210"/>
      <c r="E313" s="210"/>
      <c r="F313" s="210"/>
      <c r="G313" s="210"/>
      <c r="H313" s="210"/>
      <c r="I313" s="210"/>
      <c r="J313" s="83"/>
      <c r="K313" s="83"/>
      <c r="L313" s="83"/>
      <c r="M313" s="84"/>
      <c r="N313" s="84"/>
      <c r="O313" s="84"/>
      <c r="P313" s="84"/>
      <c r="Q313" s="84"/>
      <c r="R313" s="84"/>
      <c r="S313" s="84"/>
      <c r="T313" s="85"/>
      <c r="U313" s="85"/>
      <c r="V313" s="85"/>
      <c r="W313" s="85"/>
    </row>
    <row r="314" spans="1:27" x14ac:dyDescent="0.25">
      <c r="A314" s="200" t="s">
        <v>17</v>
      </c>
      <c r="B314" s="200"/>
      <c r="C314" s="200"/>
      <c r="D314" s="200"/>
      <c r="E314" s="200"/>
      <c r="F314" s="200"/>
      <c r="G314" s="200"/>
      <c r="H314" s="200"/>
      <c r="I314" s="200"/>
      <c r="J314" s="203">
        <v>0</v>
      </c>
      <c r="K314" s="203"/>
      <c r="L314" s="203"/>
      <c r="M314" s="203">
        <v>0</v>
      </c>
      <c r="N314" s="203"/>
      <c r="O314" s="203"/>
      <c r="P314" s="203" t="s">
        <v>22</v>
      </c>
      <c r="Q314" s="203"/>
      <c r="R314" s="203"/>
      <c r="S314" s="203"/>
      <c r="T314" s="203">
        <v>0</v>
      </c>
      <c r="U314" s="203"/>
      <c r="V314" s="205">
        <f>ROUND((T314/T$298),2)</f>
        <v>0</v>
      </c>
      <c r="W314" s="205"/>
      <c r="X314" s="204">
        <f>E$446*V314</f>
        <v>0</v>
      </c>
      <c r="Y314" s="203"/>
      <c r="Z314" s="203"/>
      <c r="AA314" s="203"/>
    </row>
    <row r="315" spans="1:27" x14ac:dyDescent="0.25">
      <c r="A315" s="206" t="s">
        <v>66</v>
      </c>
      <c r="B315" s="206"/>
      <c r="C315" s="206"/>
      <c r="D315" s="206"/>
      <c r="E315" s="206"/>
      <c r="F315" s="206"/>
      <c r="G315" s="206"/>
      <c r="H315" s="206"/>
      <c r="I315" s="206"/>
      <c r="J315" s="203">
        <v>0</v>
      </c>
      <c r="K315" s="203"/>
      <c r="L315" s="203"/>
      <c r="M315" s="203">
        <v>0</v>
      </c>
      <c r="N315" s="203"/>
      <c r="O315" s="203"/>
      <c r="P315" s="203" t="s">
        <v>22</v>
      </c>
      <c r="Q315" s="203"/>
      <c r="R315" s="203"/>
      <c r="S315" s="203"/>
      <c r="T315" s="203">
        <v>0</v>
      </c>
      <c r="U315" s="203"/>
      <c r="V315" s="205">
        <f>ROUND((T315/T$298),2)</f>
        <v>0</v>
      </c>
      <c r="W315" s="205"/>
      <c r="X315" s="204">
        <f>E$446*V315</f>
        <v>0</v>
      </c>
      <c r="Y315" s="203"/>
      <c r="Z315" s="203"/>
      <c r="AA315" s="203"/>
    </row>
    <row r="316" spans="1:27" x14ac:dyDescent="0.25">
      <c r="A316" s="206" t="s">
        <v>67</v>
      </c>
      <c r="B316" s="206"/>
      <c r="C316" s="206"/>
      <c r="D316" s="206"/>
      <c r="E316" s="206"/>
      <c r="F316" s="206"/>
      <c r="G316" s="206"/>
      <c r="H316" s="206"/>
      <c r="I316" s="206"/>
      <c r="J316" s="203">
        <v>105203</v>
      </c>
      <c r="K316" s="203"/>
      <c r="L316" s="203"/>
      <c r="M316" s="203">
        <v>1675</v>
      </c>
      <c r="N316" s="203"/>
      <c r="O316" s="203"/>
      <c r="P316" s="203" t="s">
        <v>22</v>
      </c>
      <c r="Q316" s="203"/>
      <c r="R316" s="203"/>
      <c r="S316" s="203"/>
      <c r="T316" s="203">
        <v>3</v>
      </c>
      <c r="U316" s="203"/>
      <c r="V316" s="205">
        <f>ROUND((T316/T$298),2)</f>
        <v>0.08</v>
      </c>
      <c r="W316" s="205"/>
      <c r="X316" s="204">
        <f>E$307*V316</f>
        <v>157.24799999999999</v>
      </c>
      <c r="Y316" s="203"/>
      <c r="Z316" s="203"/>
      <c r="AA316" s="203"/>
    </row>
    <row r="317" spans="1:27" x14ac:dyDescent="0.25">
      <c r="A317" s="201" t="s">
        <v>27</v>
      </c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>
        <f>SUM(T314:U316)</f>
        <v>3</v>
      </c>
      <c r="U317" s="201"/>
      <c r="V317" s="205">
        <f t="shared" ref="V317" si="26">SUM(V314:W316)</f>
        <v>0.08</v>
      </c>
      <c r="W317" s="205"/>
      <c r="X317" s="202">
        <f t="shared" ref="X317" si="27">SUM(X314:AA316)</f>
        <v>157.24799999999999</v>
      </c>
      <c r="Y317" s="201"/>
      <c r="Z317" s="201"/>
      <c r="AA317" s="201"/>
    </row>
    <row r="318" spans="1:27" x14ac:dyDescent="0.25">
      <c r="A318" s="201" t="s">
        <v>14</v>
      </c>
      <c r="B318" s="201"/>
      <c r="C318" s="201"/>
      <c r="D318" s="201"/>
      <c r="E318" s="201"/>
      <c r="F318" s="201"/>
      <c r="G318" s="201"/>
      <c r="H318" s="201"/>
      <c r="I318" s="201"/>
      <c r="V318" s="19"/>
      <c r="W318" s="19"/>
    </row>
    <row r="319" spans="1:27" x14ac:dyDescent="0.25">
      <c r="A319" s="200" t="s">
        <v>15</v>
      </c>
      <c r="B319" s="200"/>
      <c r="C319" s="200"/>
      <c r="D319" s="200"/>
      <c r="E319" s="200"/>
      <c r="F319" s="200"/>
      <c r="G319" s="200"/>
      <c r="H319" s="200"/>
      <c r="I319" s="200"/>
      <c r="J319" s="203">
        <v>98003</v>
      </c>
      <c r="K319" s="203"/>
      <c r="L319" s="203"/>
      <c r="M319" s="203">
        <v>1641</v>
      </c>
      <c r="N319" s="203"/>
      <c r="O319" s="203"/>
      <c r="P319" s="203" t="s">
        <v>33</v>
      </c>
      <c r="Q319" s="203"/>
      <c r="R319" s="203"/>
      <c r="S319" s="203"/>
      <c r="T319" s="203">
        <v>7</v>
      </c>
      <c r="U319" s="203"/>
      <c r="V319" s="205">
        <f t="shared" ref="V319:V324" si="28">ROUND((T319/T$298),2)</f>
        <v>0.19</v>
      </c>
      <c r="W319" s="205"/>
      <c r="X319" s="204">
        <f>E$307*V319</f>
        <v>373.464</v>
      </c>
      <c r="Y319" s="203"/>
      <c r="Z319" s="203"/>
      <c r="AA319" s="203"/>
    </row>
    <row r="320" spans="1:27" x14ac:dyDescent="0.25">
      <c r="A320" s="200" t="s">
        <v>16</v>
      </c>
      <c r="B320" s="200"/>
      <c r="C320" s="200"/>
      <c r="D320" s="200"/>
      <c r="E320" s="200"/>
      <c r="F320" s="200"/>
      <c r="G320" s="200"/>
      <c r="H320" s="200"/>
      <c r="I320" s="200"/>
      <c r="J320" s="203">
        <v>103004</v>
      </c>
      <c r="K320" s="203"/>
      <c r="L320" s="203"/>
      <c r="M320" s="203">
        <v>2208</v>
      </c>
      <c r="N320" s="203"/>
      <c r="O320" s="203"/>
      <c r="P320" s="203" t="s">
        <v>33</v>
      </c>
      <c r="Q320" s="203"/>
      <c r="R320" s="203"/>
      <c r="S320" s="203"/>
      <c r="T320" s="203">
        <v>2</v>
      </c>
      <c r="U320" s="203"/>
      <c r="V320" s="205">
        <f t="shared" si="28"/>
        <v>0.05</v>
      </c>
      <c r="W320" s="205"/>
      <c r="X320" s="204">
        <f>E$307*V320</f>
        <v>98.28</v>
      </c>
      <c r="Y320" s="203"/>
      <c r="Z320" s="203"/>
      <c r="AA320" s="203"/>
    </row>
    <row r="321" spans="1:27" x14ac:dyDescent="0.25">
      <c r="A321" s="200" t="s">
        <v>17</v>
      </c>
      <c r="B321" s="200"/>
      <c r="C321" s="200"/>
      <c r="D321" s="200"/>
      <c r="E321" s="200"/>
      <c r="F321" s="200"/>
      <c r="G321" s="200"/>
      <c r="H321" s="200"/>
      <c r="I321" s="200"/>
      <c r="J321" s="203">
        <v>94010</v>
      </c>
      <c r="K321" s="203"/>
      <c r="L321" s="203"/>
      <c r="M321" s="203">
        <v>1625</v>
      </c>
      <c r="N321" s="203"/>
      <c r="O321" s="203"/>
      <c r="P321" s="203" t="s">
        <v>33</v>
      </c>
      <c r="Q321" s="203"/>
      <c r="R321" s="203"/>
      <c r="S321" s="203"/>
      <c r="T321" s="203">
        <v>25</v>
      </c>
      <c r="U321" s="203"/>
      <c r="V321" s="205">
        <f t="shared" si="28"/>
        <v>0.68</v>
      </c>
      <c r="W321" s="205"/>
      <c r="X321" s="204">
        <f>E$307*V321</f>
        <v>1336.6079999999999</v>
      </c>
      <c r="Y321" s="203"/>
      <c r="Z321" s="203"/>
      <c r="AA321" s="203"/>
    </row>
    <row r="322" spans="1:27" x14ac:dyDescent="0.25">
      <c r="A322" s="200" t="s">
        <v>65</v>
      </c>
      <c r="B322" s="200"/>
      <c r="C322" s="200"/>
      <c r="D322" s="200"/>
      <c r="E322" s="200"/>
      <c r="F322" s="200"/>
      <c r="G322" s="200"/>
      <c r="H322" s="200"/>
      <c r="I322" s="200"/>
      <c r="J322" s="203">
        <v>0</v>
      </c>
      <c r="K322" s="203"/>
      <c r="L322" s="203"/>
      <c r="M322" s="203">
        <v>0</v>
      </c>
      <c r="N322" s="203"/>
      <c r="O322" s="203"/>
      <c r="P322" s="203" t="s">
        <v>33</v>
      </c>
      <c r="Q322" s="203"/>
      <c r="R322" s="203"/>
      <c r="S322" s="203"/>
      <c r="T322" s="203">
        <v>0</v>
      </c>
      <c r="U322" s="203"/>
      <c r="V322" s="205">
        <f t="shared" si="28"/>
        <v>0</v>
      </c>
      <c r="W322" s="205"/>
      <c r="X322" s="204">
        <f>E$307*V322</f>
        <v>0</v>
      </c>
      <c r="Y322" s="203"/>
      <c r="Z322" s="203"/>
      <c r="AA322" s="203"/>
    </row>
    <row r="323" spans="1:27" x14ac:dyDescent="0.25">
      <c r="A323" s="201" t="s">
        <v>27</v>
      </c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>
        <f>SUM(T319:U322)</f>
        <v>34</v>
      </c>
      <c r="U323" s="201"/>
      <c r="V323" s="205">
        <f t="shared" si="28"/>
        <v>0.92</v>
      </c>
      <c r="W323" s="205"/>
      <c r="X323" s="202">
        <f>SUM(X319:AA322)-0.01</f>
        <v>1808.3419999999999</v>
      </c>
      <c r="Y323" s="201"/>
      <c r="Z323" s="201"/>
      <c r="AA323" s="201"/>
    </row>
    <row r="324" spans="1:27" x14ac:dyDescent="0.25">
      <c r="A324" s="201" t="s">
        <v>28</v>
      </c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>
        <f>T323+T317</f>
        <v>37</v>
      </c>
      <c r="U324" s="201"/>
      <c r="V324" s="205">
        <f t="shared" si="28"/>
        <v>1</v>
      </c>
      <c r="W324" s="205"/>
      <c r="X324" s="202">
        <f>X323+X317+0.01</f>
        <v>1965.6</v>
      </c>
      <c r="Y324" s="201"/>
      <c r="Z324" s="201"/>
      <c r="AA324" s="201"/>
    </row>
    <row r="325" spans="1:27" x14ac:dyDescent="0.25">
      <c r="A325" s="181"/>
      <c r="B325" s="181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3"/>
      <c r="W325" s="183"/>
      <c r="X325" s="182"/>
      <c r="Y325" s="181"/>
      <c r="Z325" s="181"/>
      <c r="AA325" s="181"/>
    </row>
    <row r="326" spans="1:27" x14ac:dyDescent="0.25">
      <c r="A326" s="181"/>
      <c r="B326" s="181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3"/>
      <c r="W326" s="183"/>
      <c r="X326" s="182"/>
      <c r="Y326" s="181"/>
      <c r="Z326" s="181"/>
      <c r="AA326" s="181"/>
    </row>
    <row r="327" spans="1:27" x14ac:dyDescent="0.25">
      <c r="A327" s="181"/>
      <c r="B327" s="181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3"/>
      <c r="W327" s="183"/>
      <c r="X327" s="182"/>
      <c r="Y327" s="181"/>
      <c r="Z327" s="181"/>
      <c r="AA327" s="181"/>
    </row>
    <row r="328" spans="1:27" x14ac:dyDescent="0.25">
      <c r="A328" s="198" t="s">
        <v>1</v>
      </c>
      <c r="B328" s="198"/>
      <c r="C328" s="198"/>
      <c r="D328" t="s">
        <v>68</v>
      </c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3"/>
      <c r="W328" s="183"/>
      <c r="X328" s="182"/>
      <c r="Y328" s="181"/>
      <c r="Z328" s="181"/>
      <c r="AA328" s="181"/>
    </row>
    <row r="329" spans="1:27" x14ac:dyDescent="0.25">
      <c r="A329" s="184" t="s">
        <v>6</v>
      </c>
      <c r="B329" s="184"/>
      <c r="C329" s="184"/>
      <c r="D329" t="s">
        <v>69</v>
      </c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3"/>
      <c r="W329" s="183"/>
      <c r="X329" s="182"/>
      <c r="Y329" s="181"/>
      <c r="Z329" s="181"/>
      <c r="AA329" s="181"/>
    </row>
    <row r="330" spans="1:27" x14ac:dyDescent="0.25">
      <c r="A330" s="184" t="s">
        <v>94</v>
      </c>
      <c r="B330" s="184"/>
      <c r="C330" s="184"/>
      <c r="D330" s="199" t="s">
        <v>98</v>
      </c>
      <c r="E330" s="200"/>
      <c r="F330" s="200"/>
      <c r="G330" s="200"/>
      <c r="K330" s="181"/>
      <c r="L330" s="181"/>
      <c r="M330" s="79"/>
      <c r="N330" s="79"/>
      <c r="O330" s="79"/>
      <c r="P330" s="79"/>
      <c r="Q330" s="79"/>
      <c r="R330" s="79"/>
      <c r="S330" s="79"/>
      <c r="T330" s="79"/>
      <c r="U330" s="79"/>
      <c r="V330" s="80"/>
      <c r="W330" s="80"/>
    </row>
    <row r="331" spans="1:27" x14ac:dyDescent="0.25">
      <c r="A331" s="3" t="s">
        <v>2</v>
      </c>
      <c r="B331" s="3"/>
      <c r="C331" s="3"/>
      <c r="F331" s="203" t="s">
        <v>258</v>
      </c>
      <c r="G331" s="203"/>
      <c r="H331" s="203"/>
      <c r="I331" s="203"/>
    </row>
    <row r="332" spans="1:27" x14ac:dyDescent="0.25">
      <c r="A332" s="3" t="s">
        <v>3</v>
      </c>
      <c r="B332" s="3"/>
      <c r="C332" s="3"/>
      <c r="D332">
        <v>3</v>
      </c>
    </row>
    <row r="333" spans="1:27" x14ac:dyDescent="0.25">
      <c r="A333" s="3" t="s">
        <v>8</v>
      </c>
      <c r="B333" s="3"/>
      <c r="C333" s="3"/>
      <c r="D333" s="208">
        <v>5.78</v>
      </c>
      <c r="E333" s="208"/>
      <c r="F333" s="208"/>
      <c r="H333" s="3" t="s">
        <v>9</v>
      </c>
      <c r="K333" s="203">
        <v>52</v>
      </c>
      <c r="L333" s="203"/>
      <c r="M333" s="3" t="s">
        <v>11</v>
      </c>
      <c r="Q333" s="203">
        <v>31</v>
      </c>
      <c r="R333" s="203"/>
      <c r="S333" s="203"/>
    </row>
    <row r="334" spans="1:27" x14ac:dyDescent="0.25">
      <c r="A334" s="3" t="s">
        <v>10</v>
      </c>
      <c r="B334" s="3"/>
      <c r="C334" s="3"/>
      <c r="E334" s="209">
        <f>D333*K333</f>
        <v>300.56</v>
      </c>
      <c r="F334" s="209"/>
      <c r="G334" s="209"/>
      <c r="H334" s="209"/>
      <c r="I334" s="209"/>
      <c r="J334" s="209"/>
    </row>
    <row r="335" spans="1:27" x14ac:dyDescent="0.25">
      <c r="A335" s="3"/>
      <c r="B335" s="3"/>
      <c r="C335" s="3"/>
      <c r="E335" s="106"/>
      <c r="F335" s="106"/>
      <c r="G335" s="106"/>
      <c r="H335" s="106"/>
      <c r="I335" s="106"/>
      <c r="J335" s="106"/>
    </row>
    <row r="336" spans="1:27" x14ac:dyDescent="0.25">
      <c r="A336" s="210" t="s">
        <v>12</v>
      </c>
      <c r="B336" s="210"/>
      <c r="C336" s="210"/>
      <c r="D336" s="210"/>
      <c r="E336" s="210"/>
      <c r="F336" s="210"/>
      <c r="G336" s="210"/>
      <c r="H336" s="210"/>
      <c r="I336" s="210"/>
      <c r="J336" s="210" t="s">
        <v>18</v>
      </c>
      <c r="K336" s="210"/>
      <c r="L336" s="210"/>
      <c r="M336" s="211" t="s">
        <v>20</v>
      </c>
      <c r="N336" s="211"/>
      <c r="O336" s="211"/>
      <c r="P336" s="211" t="s">
        <v>21</v>
      </c>
      <c r="Q336" s="211"/>
      <c r="R336" s="211"/>
      <c r="S336" s="211"/>
      <c r="T336" s="210" t="s">
        <v>23</v>
      </c>
      <c r="U336" s="210"/>
      <c r="V336" s="210"/>
      <c r="W336" s="210"/>
      <c r="X336" s="210" t="s">
        <v>29</v>
      </c>
      <c r="Y336" s="210"/>
      <c r="Z336" s="210"/>
      <c r="AA336" s="210"/>
    </row>
    <row r="337" spans="1:27" x14ac:dyDescent="0.25">
      <c r="A337" s="210"/>
      <c r="B337" s="210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1"/>
      <c r="N337" s="211"/>
      <c r="O337" s="211"/>
      <c r="P337" s="211"/>
      <c r="Q337" s="211"/>
      <c r="R337" s="211"/>
      <c r="S337" s="211"/>
      <c r="T337" s="210"/>
      <c r="U337" s="210"/>
      <c r="V337" s="210"/>
      <c r="W337" s="210"/>
      <c r="X337" s="210"/>
      <c r="Y337" s="210"/>
      <c r="Z337" s="210"/>
      <c r="AA337" s="210"/>
    </row>
    <row r="338" spans="1:27" x14ac:dyDescent="0.25">
      <c r="A338" s="210"/>
      <c r="B338" s="210"/>
      <c r="C338" s="210"/>
      <c r="D338" s="210"/>
      <c r="E338" s="210"/>
      <c r="F338" s="210"/>
      <c r="G338" s="210"/>
      <c r="H338" s="210"/>
      <c r="I338" s="210"/>
      <c r="J338" s="210"/>
      <c r="K338" s="210"/>
      <c r="L338" s="210"/>
      <c r="M338" s="211"/>
      <c r="N338" s="211"/>
      <c r="O338" s="211"/>
      <c r="P338" s="211"/>
      <c r="Q338" s="211"/>
      <c r="R338" s="211"/>
      <c r="S338" s="211"/>
      <c r="T338" s="210"/>
      <c r="U338" s="210"/>
      <c r="V338" s="210"/>
      <c r="W338" s="210"/>
      <c r="X338" s="210"/>
      <c r="Y338" s="210"/>
      <c r="Z338" s="210"/>
      <c r="AA338" s="210"/>
    </row>
    <row r="339" spans="1:27" x14ac:dyDescent="0.25">
      <c r="A339" s="210"/>
      <c r="B339" s="210"/>
      <c r="C339" s="210"/>
      <c r="D339" s="210"/>
      <c r="E339" s="210"/>
      <c r="F339" s="210"/>
      <c r="G339" s="210"/>
      <c r="H339" s="210"/>
      <c r="I339" s="210"/>
      <c r="J339" s="210"/>
      <c r="K339" s="210"/>
      <c r="L339" s="210"/>
      <c r="M339" s="211"/>
      <c r="N339" s="211"/>
      <c r="O339" s="211"/>
      <c r="P339" s="211"/>
      <c r="Q339" s="211"/>
      <c r="R339" s="211"/>
      <c r="S339" s="211"/>
      <c r="T339" s="210" t="s">
        <v>24</v>
      </c>
      <c r="U339" s="210"/>
      <c r="V339" s="210" t="s">
        <v>25</v>
      </c>
      <c r="W339" s="210"/>
    </row>
    <row r="340" spans="1:27" x14ac:dyDescent="0.25">
      <c r="A340" s="210" t="s">
        <v>13</v>
      </c>
      <c r="B340" s="210"/>
      <c r="C340" s="210"/>
      <c r="D340" s="210"/>
      <c r="E340" s="210"/>
      <c r="F340" s="210"/>
      <c r="G340" s="210"/>
      <c r="H340" s="210"/>
      <c r="I340" s="210"/>
      <c r="J340" s="101"/>
      <c r="K340" s="101"/>
      <c r="L340" s="101"/>
      <c r="M340" s="107"/>
      <c r="N340" s="107"/>
      <c r="O340" s="107"/>
      <c r="P340" s="107"/>
      <c r="Q340" s="107"/>
      <c r="R340" s="107"/>
      <c r="S340" s="107"/>
      <c r="T340" s="108"/>
      <c r="U340" s="108"/>
      <c r="V340" s="108"/>
      <c r="W340" s="108"/>
    </row>
    <row r="341" spans="1:27" x14ac:dyDescent="0.25">
      <c r="A341" s="200" t="s">
        <v>17</v>
      </c>
      <c r="B341" s="200"/>
      <c r="C341" s="200"/>
      <c r="D341" s="200"/>
      <c r="E341" s="200"/>
      <c r="F341" s="200"/>
      <c r="G341" s="200"/>
      <c r="H341" s="200"/>
      <c r="I341" s="200"/>
      <c r="J341" s="203">
        <v>0</v>
      </c>
      <c r="K341" s="203"/>
      <c r="L341" s="203"/>
      <c r="M341" s="203">
        <v>0</v>
      </c>
      <c r="N341" s="203"/>
      <c r="O341" s="203"/>
      <c r="P341" s="203" t="s">
        <v>22</v>
      </c>
      <c r="Q341" s="203"/>
      <c r="R341" s="203"/>
      <c r="S341" s="203"/>
      <c r="T341" s="203">
        <v>0</v>
      </c>
      <c r="U341" s="203"/>
      <c r="V341" s="205">
        <f>ROUND((T341/T$298),2)</f>
        <v>0</v>
      </c>
      <c r="W341" s="205"/>
      <c r="X341" s="204">
        <f t="shared" ref="X341:X342" si="29">E$334*V341</f>
        <v>0</v>
      </c>
      <c r="Y341" s="203"/>
      <c r="Z341" s="203"/>
      <c r="AA341" s="203"/>
    </row>
    <row r="342" spans="1:27" x14ac:dyDescent="0.25">
      <c r="A342" s="206" t="s">
        <v>66</v>
      </c>
      <c r="B342" s="206"/>
      <c r="C342" s="206"/>
      <c r="D342" s="206"/>
      <c r="E342" s="206"/>
      <c r="F342" s="206"/>
      <c r="G342" s="206"/>
      <c r="H342" s="206"/>
      <c r="I342" s="206"/>
      <c r="J342" s="203">
        <v>0</v>
      </c>
      <c r="K342" s="203"/>
      <c r="L342" s="203"/>
      <c r="M342" s="203">
        <v>0</v>
      </c>
      <c r="N342" s="203"/>
      <c r="O342" s="203"/>
      <c r="P342" s="203" t="s">
        <v>22</v>
      </c>
      <c r="Q342" s="203"/>
      <c r="R342" s="203"/>
      <c r="S342" s="203"/>
      <c r="T342" s="203">
        <v>0</v>
      </c>
      <c r="U342" s="203"/>
      <c r="V342" s="205">
        <f>ROUND((T342/T$298),2)</f>
        <v>0</v>
      </c>
      <c r="W342" s="205"/>
      <c r="X342" s="204">
        <f t="shared" si="29"/>
        <v>0</v>
      </c>
      <c r="Y342" s="203"/>
      <c r="Z342" s="203"/>
      <c r="AA342" s="203"/>
    </row>
    <row r="343" spans="1:27" x14ac:dyDescent="0.25">
      <c r="A343" s="206" t="s">
        <v>67</v>
      </c>
      <c r="B343" s="206"/>
      <c r="C343" s="206"/>
      <c r="D343" s="206"/>
      <c r="E343" s="206"/>
      <c r="F343" s="206"/>
      <c r="G343" s="206"/>
      <c r="H343" s="206"/>
      <c r="I343" s="206"/>
      <c r="J343" s="203">
        <v>105203</v>
      </c>
      <c r="K343" s="203"/>
      <c r="L343" s="203"/>
      <c r="M343" s="203">
        <v>1675</v>
      </c>
      <c r="N343" s="203"/>
      <c r="O343" s="203"/>
      <c r="P343" s="203" t="s">
        <v>22</v>
      </c>
      <c r="Q343" s="203"/>
      <c r="R343" s="203"/>
      <c r="S343" s="203"/>
      <c r="T343" s="203">
        <v>3</v>
      </c>
      <c r="U343" s="203"/>
      <c r="V343" s="205">
        <f>ROUND((T343/T$298),2)</f>
        <v>0.08</v>
      </c>
      <c r="W343" s="205"/>
      <c r="X343" s="204">
        <f>E$334*V343</f>
        <v>24.044800000000002</v>
      </c>
      <c r="Y343" s="203"/>
      <c r="Z343" s="203"/>
      <c r="AA343" s="203"/>
    </row>
    <row r="344" spans="1:27" x14ac:dyDescent="0.25">
      <c r="A344" s="201" t="s">
        <v>27</v>
      </c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>
        <f>SUM(T341:U343)</f>
        <v>3</v>
      </c>
      <c r="U344" s="201"/>
      <c r="V344" s="205">
        <f t="shared" ref="V344" si="30">SUM(V341:W343)</f>
        <v>0.08</v>
      </c>
      <c r="W344" s="205"/>
      <c r="X344" s="202">
        <f t="shared" ref="X344" si="31">SUM(X341:AA343)</f>
        <v>24.044800000000002</v>
      </c>
      <c r="Y344" s="201"/>
      <c r="Z344" s="201"/>
      <c r="AA344" s="201"/>
    </row>
    <row r="345" spans="1:27" x14ac:dyDescent="0.25">
      <c r="A345" s="201" t="s">
        <v>14</v>
      </c>
      <c r="B345" s="201"/>
      <c r="C345" s="201"/>
      <c r="D345" s="201"/>
      <c r="E345" s="201"/>
      <c r="F345" s="201"/>
      <c r="G345" s="201"/>
      <c r="H345" s="201"/>
      <c r="I345" s="201"/>
      <c r="V345" s="19"/>
      <c r="W345" s="19"/>
    </row>
    <row r="346" spans="1:27" x14ac:dyDescent="0.25">
      <c r="A346" s="200" t="s">
        <v>15</v>
      </c>
      <c r="B346" s="200"/>
      <c r="C346" s="200"/>
      <c r="D346" s="200"/>
      <c r="E346" s="200"/>
      <c r="F346" s="200"/>
      <c r="G346" s="200"/>
      <c r="H346" s="200"/>
      <c r="I346" s="200"/>
      <c r="J346" s="203">
        <v>98003</v>
      </c>
      <c r="K346" s="203"/>
      <c r="L346" s="203"/>
      <c r="M346" s="203">
        <v>1641</v>
      </c>
      <c r="N346" s="203"/>
      <c r="O346" s="203"/>
      <c r="P346" s="203" t="s">
        <v>33</v>
      </c>
      <c r="Q346" s="203"/>
      <c r="R346" s="203"/>
      <c r="S346" s="203"/>
      <c r="T346" s="203">
        <v>7</v>
      </c>
      <c r="U346" s="203"/>
      <c r="V346" s="205">
        <f t="shared" ref="V346:V351" si="32">ROUND((T346/T$298),2)</f>
        <v>0.19</v>
      </c>
      <c r="W346" s="205"/>
      <c r="X346" s="204">
        <f t="shared" ref="X346:X349" si="33">E$334*V346</f>
        <v>57.106400000000001</v>
      </c>
      <c r="Y346" s="203"/>
      <c r="Z346" s="203"/>
      <c r="AA346" s="203"/>
    </row>
    <row r="347" spans="1:27" x14ac:dyDescent="0.25">
      <c r="A347" s="200" t="s">
        <v>16</v>
      </c>
      <c r="B347" s="200"/>
      <c r="C347" s="200"/>
      <c r="D347" s="200"/>
      <c r="E347" s="200"/>
      <c r="F347" s="200"/>
      <c r="G347" s="200"/>
      <c r="H347" s="200"/>
      <c r="I347" s="200"/>
      <c r="J347" s="203">
        <v>103004</v>
      </c>
      <c r="K347" s="203"/>
      <c r="L347" s="203"/>
      <c r="M347" s="203">
        <v>2208</v>
      </c>
      <c r="N347" s="203"/>
      <c r="O347" s="203"/>
      <c r="P347" s="203" t="s">
        <v>33</v>
      </c>
      <c r="Q347" s="203"/>
      <c r="R347" s="203"/>
      <c r="S347" s="203"/>
      <c r="T347" s="203">
        <v>2</v>
      </c>
      <c r="U347" s="203"/>
      <c r="V347" s="205">
        <f t="shared" si="32"/>
        <v>0.05</v>
      </c>
      <c r="W347" s="205"/>
      <c r="X347" s="204">
        <f t="shared" si="33"/>
        <v>15.028</v>
      </c>
      <c r="Y347" s="203"/>
      <c r="Z347" s="203"/>
      <c r="AA347" s="203"/>
    </row>
    <row r="348" spans="1:27" x14ac:dyDescent="0.25">
      <c r="A348" s="200" t="s">
        <v>17</v>
      </c>
      <c r="B348" s="200"/>
      <c r="C348" s="200"/>
      <c r="D348" s="200"/>
      <c r="E348" s="200"/>
      <c r="F348" s="200"/>
      <c r="G348" s="200"/>
      <c r="H348" s="200"/>
      <c r="I348" s="200"/>
      <c r="J348" s="203">
        <v>94010</v>
      </c>
      <c r="K348" s="203"/>
      <c r="L348" s="203"/>
      <c r="M348" s="203">
        <v>1625</v>
      </c>
      <c r="N348" s="203"/>
      <c r="O348" s="203"/>
      <c r="P348" s="203" t="s">
        <v>33</v>
      </c>
      <c r="Q348" s="203"/>
      <c r="R348" s="203"/>
      <c r="S348" s="203"/>
      <c r="T348" s="203">
        <v>25</v>
      </c>
      <c r="U348" s="203"/>
      <c r="V348" s="205">
        <f t="shared" si="32"/>
        <v>0.68</v>
      </c>
      <c r="W348" s="205"/>
      <c r="X348" s="204">
        <f t="shared" si="33"/>
        <v>204.38080000000002</v>
      </c>
      <c r="Y348" s="203"/>
      <c r="Z348" s="203"/>
      <c r="AA348" s="203"/>
    </row>
    <row r="349" spans="1:27" x14ac:dyDescent="0.25">
      <c r="A349" s="200" t="s">
        <v>65</v>
      </c>
      <c r="B349" s="200"/>
      <c r="C349" s="200"/>
      <c r="D349" s="200"/>
      <c r="E349" s="200"/>
      <c r="F349" s="200"/>
      <c r="G349" s="200"/>
      <c r="H349" s="200"/>
      <c r="I349" s="200"/>
      <c r="J349" s="203">
        <v>0</v>
      </c>
      <c r="K349" s="203"/>
      <c r="L349" s="203"/>
      <c r="M349" s="203">
        <v>0</v>
      </c>
      <c r="N349" s="203"/>
      <c r="O349" s="203"/>
      <c r="P349" s="203" t="s">
        <v>33</v>
      </c>
      <c r="Q349" s="203"/>
      <c r="R349" s="203"/>
      <c r="S349" s="203"/>
      <c r="T349" s="203">
        <v>0</v>
      </c>
      <c r="U349" s="203"/>
      <c r="V349" s="205">
        <f t="shared" si="32"/>
        <v>0</v>
      </c>
      <c r="W349" s="205"/>
      <c r="X349" s="204">
        <f t="shared" si="33"/>
        <v>0</v>
      </c>
      <c r="Y349" s="203"/>
      <c r="Z349" s="203"/>
      <c r="AA349" s="203"/>
    </row>
    <row r="350" spans="1:27" x14ac:dyDescent="0.25">
      <c r="A350" s="201" t="s">
        <v>27</v>
      </c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>
        <f>SUM(T346:U349)</f>
        <v>34</v>
      </c>
      <c r="U350" s="201"/>
      <c r="V350" s="205">
        <f t="shared" si="32"/>
        <v>0.92</v>
      </c>
      <c r="W350" s="205"/>
      <c r="X350" s="202">
        <f>SUM(X346:AA349)</f>
        <v>276.51520000000005</v>
      </c>
      <c r="Y350" s="201"/>
      <c r="Z350" s="201"/>
      <c r="AA350" s="201"/>
    </row>
    <row r="351" spans="1:27" x14ac:dyDescent="0.25">
      <c r="A351" s="201" t="s">
        <v>28</v>
      </c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>
        <f>T350+T344</f>
        <v>37</v>
      </c>
      <c r="U351" s="201"/>
      <c r="V351" s="205">
        <f t="shared" si="32"/>
        <v>1</v>
      </c>
      <c r="W351" s="205"/>
      <c r="X351" s="202">
        <f>X350+X344</f>
        <v>300.56000000000006</v>
      </c>
      <c r="Y351" s="201"/>
      <c r="Z351" s="201"/>
      <c r="AA351" s="201"/>
    </row>
    <row r="352" spans="1:27" x14ac:dyDescent="0.25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4"/>
      <c r="W352" s="104"/>
    </row>
    <row r="353" spans="1:27" x14ac:dyDescent="0.25">
      <c r="A353" s="110"/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1"/>
      <c r="W353" s="111"/>
    </row>
    <row r="354" spans="1:27" x14ac:dyDescent="0.25">
      <c r="A354" s="121"/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0"/>
      <c r="W354" s="120"/>
    </row>
    <row r="355" spans="1:27" x14ac:dyDescent="0.25">
      <c r="A355" s="198" t="s">
        <v>1</v>
      </c>
      <c r="B355" s="198"/>
      <c r="C355" s="198"/>
      <c r="D355" t="s">
        <v>68</v>
      </c>
      <c r="M355" s="121"/>
      <c r="N355" s="121"/>
      <c r="O355" s="121"/>
      <c r="P355" s="121"/>
      <c r="Q355" s="121"/>
      <c r="R355" s="121"/>
      <c r="S355" s="121"/>
      <c r="T355" s="121"/>
      <c r="U355" s="121"/>
      <c r="V355" s="120"/>
      <c r="W355" s="120"/>
    </row>
    <row r="356" spans="1:27" x14ac:dyDescent="0.25">
      <c r="A356" s="184" t="s">
        <v>6</v>
      </c>
      <c r="B356" s="184"/>
      <c r="C356" s="184"/>
      <c r="D356" t="s">
        <v>69</v>
      </c>
      <c r="M356" s="121"/>
      <c r="N356" s="121"/>
      <c r="O356" s="121"/>
      <c r="P356" s="121"/>
      <c r="Q356" s="121"/>
      <c r="R356" s="121"/>
      <c r="S356" s="121"/>
      <c r="T356" s="121"/>
      <c r="U356" s="121"/>
      <c r="V356" s="120"/>
      <c r="W356" s="120"/>
    </row>
    <row r="357" spans="1:27" x14ac:dyDescent="0.25">
      <c r="A357" s="184" t="s">
        <v>94</v>
      </c>
      <c r="B357" s="184"/>
      <c r="C357" s="184"/>
      <c r="D357" s="199" t="s">
        <v>98</v>
      </c>
      <c r="E357" s="200"/>
      <c r="F357" s="200"/>
      <c r="G357" s="200"/>
      <c r="M357" s="121"/>
      <c r="N357" s="121"/>
      <c r="O357" s="121"/>
      <c r="P357" s="121"/>
      <c r="Q357" s="121"/>
      <c r="R357" s="121"/>
      <c r="S357" s="121"/>
      <c r="T357" s="121"/>
      <c r="U357" s="121"/>
      <c r="V357" s="120"/>
      <c r="W357" s="120"/>
    </row>
    <row r="358" spans="1:27" x14ac:dyDescent="0.25">
      <c r="A358" s="3" t="s">
        <v>2</v>
      </c>
      <c r="B358" s="3"/>
      <c r="C358" s="3"/>
      <c r="F358" s="203" t="s">
        <v>275</v>
      </c>
      <c r="G358" s="203"/>
      <c r="H358" s="203"/>
      <c r="I358" s="203"/>
    </row>
    <row r="359" spans="1:27" x14ac:dyDescent="0.25">
      <c r="A359" s="3" t="s">
        <v>3</v>
      </c>
      <c r="B359" s="3"/>
      <c r="C359" s="3"/>
      <c r="D359">
        <v>3</v>
      </c>
    </row>
    <row r="360" spans="1:27" x14ac:dyDescent="0.25">
      <c r="A360" s="3" t="s">
        <v>8</v>
      </c>
      <c r="B360" s="3"/>
      <c r="C360" s="3"/>
      <c r="D360" s="208">
        <v>5.78</v>
      </c>
      <c r="E360" s="208"/>
      <c r="F360" s="208"/>
      <c r="H360" s="3" t="s">
        <v>9</v>
      </c>
      <c r="K360" s="203">
        <v>176</v>
      </c>
      <c r="L360" s="203"/>
      <c r="M360" s="3" t="s">
        <v>11</v>
      </c>
      <c r="Q360" s="203">
        <v>3</v>
      </c>
      <c r="R360" s="203"/>
      <c r="S360" s="203"/>
    </row>
    <row r="361" spans="1:27" x14ac:dyDescent="0.25">
      <c r="A361" s="3" t="s">
        <v>10</v>
      </c>
      <c r="B361" s="3"/>
      <c r="C361" s="3"/>
      <c r="E361" s="209">
        <f>D360*K360</f>
        <v>1017.2800000000001</v>
      </c>
      <c r="F361" s="209"/>
      <c r="G361" s="209"/>
      <c r="H361" s="209"/>
      <c r="I361" s="209"/>
      <c r="J361" s="209"/>
    </row>
    <row r="362" spans="1:27" x14ac:dyDescent="0.25">
      <c r="A362" s="3"/>
      <c r="B362" s="3"/>
      <c r="C362" s="3"/>
      <c r="E362" s="114"/>
      <c r="F362" s="114"/>
      <c r="G362" s="114"/>
      <c r="H362" s="114"/>
      <c r="I362" s="114"/>
      <c r="J362" s="114"/>
    </row>
    <row r="363" spans="1:27" x14ac:dyDescent="0.25">
      <c r="A363" s="210" t="s">
        <v>12</v>
      </c>
      <c r="B363" s="210"/>
      <c r="C363" s="210"/>
      <c r="D363" s="210"/>
      <c r="E363" s="210"/>
      <c r="F363" s="210"/>
      <c r="G363" s="210"/>
      <c r="H363" s="210"/>
      <c r="I363" s="210"/>
      <c r="J363" s="210" t="s">
        <v>18</v>
      </c>
      <c r="K363" s="210"/>
      <c r="L363" s="210"/>
      <c r="M363" s="211" t="s">
        <v>20</v>
      </c>
      <c r="N363" s="211"/>
      <c r="O363" s="211"/>
      <c r="P363" s="211" t="s">
        <v>21</v>
      </c>
      <c r="Q363" s="211"/>
      <c r="R363" s="211"/>
      <c r="S363" s="211"/>
      <c r="T363" s="210" t="s">
        <v>23</v>
      </c>
      <c r="U363" s="210"/>
      <c r="V363" s="210"/>
      <c r="W363" s="210"/>
      <c r="X363" s="210" t="s">
        <v>29</v>
      </c>
      <c r="Y363" s="210"/>
      <c r="Z363" s="210"/>
      <c r="AA363" s="210"/>
    </row>
    <row r="364" spans="1:27" x14ac:dyDescent="0.25">
      <c r="A364" s="210"/>
      <c r="B364" s="210"/>
      <c r="C364" s="210"/>
      <c r="D364" s="210"/>
      <c r="E364" s="210"/>
      <c r="F364" s="210"/>
      <c r="G364" s="210"/>
      <c r="H364" s="210"/>
      <c r="I364" s="210"/>
      <c r="J364" s="210"/>
      <c r="K364" s="210"/>
      <c r="L364" s="210"/>
      <c r="M364" s="211"/>
      <c r="N364" s="211"/>
      <c r="O364" s="211"/>
      <c r="P364" s="211"/>
      <c r="Q364" s="211"/>
      <c r="R364" s="211"/>
      <c r="S364" s="211"/>
      <c r="T364" s="210"/>
      <c r="U364" s="210"/>
      <c r="V364" s="210"/>
      <c r="W364" s="210"/>
      <c r="X364" s="210"/>
      <c r="Y364" s="210"/>
      <c r="Z364" s="210"/>
      <c r="AA364" s="210"/>
    </row>
    <row r="365" spans="1:27" x14ac:dyDescent="0.25">
      <c r="A365" s="210"/>
      <c r="B365" s="210"/>
      <c r="C365" s="210"/>
      <c r="D365" s="210"/>
      <c r="E365" s="210"/>
      <c r="F365" s="210"/>
      <c r="G365" s="210"/>
      <c r="H365" s="210"/>
      <c r="I365" s="210"/>
      <c r="J365" s="210"/>
      <c r="K365" s="210"/>
      <c r="L365" s="210"/>
      <c r="M365" s="211"/>
      <c r="N365" s="211"/>
      <c r="O365" s="211"/>
      <c r="P365" s="211"/>
      <c r="Q365" s="211"/>
      <c r="R365" s="211"/>
      <c r="S365" s="211"/>
      <c r="T365" s="210"/>
      <c r="U365" s="210"/>
      <c r="V365" s="210"/>
      <c r="W365" s="210"/>
      <c r="X365" s="210"/>
      <c r="Y365" s="210"/>
      <c r="Z365" s="210"/>
      <c r="AA365" s="210"/>
    </row>
    <row r="366" spans="1:27" x14ac:dyDescent="0.25">
      <c r="A366" s="210"/>
      <c r="B366" s="210"/>
      <c r="C366" s="210"/>
      <c r="D366" s="210"/>
      <c r="E366" s="210"/>
      <c r="F366" s="210"/>
      <c r="G366" s="210"/>
      <c r="H366" s="210"/>
      <c r="I366" s="210"/>
      <c r="J366" s="210"/>
      <c r="K366" s="210"/>
      <c r="L366" s="210"/>
      <c r="M366" s="211"/>
      <c r="N366" s="211"/>
      <c r="O366" s="211"/>
      <c r="P366" s="211"/>
      <c r="Q366" s="211"/>
      <c r="R366" s="211"/>
      <c r="S366" s="211"/>
      <c r="T366" s="210" t="s">
        <v>24</v>
      </c>
      <c r="U366" s="210"/>
      <c r="V366" s="210" t="s">
        <v>25</v>
      </c>
      <c r="W366" s="210"/>
    </row>
    <row r="367" spans="1:27" x14ac:dyDescent="0.25">
      <c r="A367" s="210" t="s">
        <v>13</v>
      </c>
      <c r="B367" s="210"/>
      <c r="C367" s="210"/>
      <c r="D367" s="210"/>
      <c r="E367" s="210"/>
      <c r="F367" s="210"/>
      <c r="G367" s="210"/>
      <c r="H367" s="210"/>
      <c r="I367" s="210"/>
      <c r="J367" s="115"/>
      <c r="K367" s="115"/>
      <c r="L367" s="115"/>
      <c r="M367" s="116"/>
      <c r="N367" s="116"/>
      <c r="O367" s="116"/>
      <c r="P367" s="116"/>
      <c r="Q367" s="116"/>
      <c r="R367" s="116"/>
      <c r="S367" s="116"/>
      <c r="T367" s="117"/>
      <c r="U367" s="117"/>
      <c r="V367" s="117"/>
      <c r="W367" s="117"/>
    </row>
    <row r="368" spans="1:27" x14ac:dyDescent="0.25">
      <c r="A368" s="200" t="s">
        <v>17</v>
      </c>
      <c r="B368" s="200"/>
      <c r="C368" s="200"/>
      <c r="D368" s="200"/>
      <c r="E368" s="200"/>
      <c r="F368" s="200"/>
      <c r="G368" s="200"/>
      <c r="H368" s="200"/>
      <c r="I368" s="200"/>
      <c r="J368" s="203">
        <v>0</v>
      </c>
      <c r="K368" s="203"/>
      <c r="L368" s="203"/>
      <c r="M368" s="203">
        <v>0</v>
      </c>
      <c r="N368" s="203"/>
      <c r="O368" s="203"/>
      <c r="P368" s="203" t="s">
        <v>22</v>
      </c>
      <c r="Q368" s="203"/>
      <c r="R368" s="203"/>
      <c r="S368" s="203"/>
      <c r="T368" s="203">
        <v>0</v>
      </c>
      <c r="U368" s="203"/>
      <c r="V368" s="205">
        <f>ROUND((T368/T$298),2)</f>
        <v>0</v>
      </c>
      <c r="W368" s="205"/>
      <c r="X368" s="204">
        <f t="shared" ref="X368:X369" si="34">E$334*V368</f>
        <v>0</v>
      </c>
      <c r="Y368" s="203"/>
      <c r="Z368" s="203"/>
      <c r="AA368" s="203"/>
    </row>
    <row r="369" spans="1:27" x14ac:dyDescent="0.25">
      <c r="A369" s="206" t="s">
        <v>66</v>
      </c>
      <c r="B369" s="206"/>
      <c r="C369" s="206"/>
      <c r="D369" s="206"/>
      <c r="E369" s="206"/>
      <c r="F369" s="206"/>
      <c r="G369" s="206"/>
      <c r="H369" s="206"/>
      <c r="I369" s="206"/>
      <c r="J369" s="203">
        <v>0</v>
      </c>
      <c r="K369" s="203"/>
      <c r="L369" s="203"/>
      <c r="M369" s="203">
        <v>0</v>
      </c>
      <c r="N369" s="203"/>
      <c r="O369" s="203"/>
      <c r="P369" s="203" t="s">
        <v>22</v>
      </c>
      <c r="Q369" s="203"/>
      <c r="R369" s="203"/>
      <c r="S369" s="203"/>
      <c r="T369" s="203">
        <v>0</v>
      </c>
      <c r="U369" s="203"/>
      <c r="V369" s="205">
        <f>ROUND((T369/T$298),2)</f>
        <v>0</v>
      </c>
      <c r="W369" s="205"/>
      <c r="X369" s="204">
        <f t="shared" si="34"/>
        <v>0</v>
      </c>
      <c r="Y369" s="203"/>
      <c r="Z369" s="203"/>
      <c r="AA369" s="203"/>
    </row>
    <row r="370" spans="1:27" x14ac:dyDescent="0.25">
      <c r="A370" s="206" t="s">
        <v>67</v>
      </c>
      <c r="B370" s="206"/>
      <c r="C370" s="206"/>
      <c r="D370" s="206"/>
      <c r="E370" s="206"/>
      <c r="F370" s="206"/>
      <c r="G370" s="206"/>
      <c r="H370" s="206"/>
      <c r="I370" s="206"/>
      <c r="J370" s="203">
        <v>105203</v>
      </c>
      <c r="K370" s="203"/>
      <c r="L370" s="203"/>
      <c r="M370" s="203">
        <v>1675</v>
      </c>
      <c r="N370" s="203"/>
      <c r="O370" s="203"/>
      <c r="P370" s="203" t="s">
        <v>22</v>
      </c>
      <c r="Q370" s="203"/>
      <c r="R370" s="203"/>
      <c r="S370" s="203"/>
      <c r="T370" s="203">
        <v>3</v>
      </c>
      <c r="U370" s="203"/>
      <c r="V370" s="205">
        <f>ROUND((T370/T$298),2)</f>
        <v>0.08</v>
      </c>
      <c r="W370" s="205"/>
      <c r="X370" s="204">
        <f>E$361*V370</f>
        <v>81.382400000000004</v>
      </c>
      <c r="Y370" s="203"/>
      <c r="Z370" s="203"/>
      <c r="AA370" s="203"/>
    </row>
    <row r="371" spans="1:27" x14ac:dyDescent="0.25">
      <c r="A371" s="201" t="s">
        <v>27</v>
      </c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>
        <f>SUM(T368:U370)</f>
        <v>3</v>
      </c>
      <c r="U371" s="201"/>
      <c r="V371" s="205">
        <f t="shared" ref="V371" si="35">SUM(V368:W370)</f>
        <v>0.08</v>
      </c>
      <c r="W371" s="205"/>
      <c r="X371" s="202">
        <f t="shared" ref="X371" si="36">SUM(X368:AA370)</f>
        <v>81.382400000000004</v>
      </c>
      <c r="Y371" s="201"/>
      <c r="Z371" s="201"/>
      <c r="AA371" s="201"/>
    </row>
    <row r="372" spans="1:27" x14ac:dyDescent="0.25">
      <c r="A372" s="201" t="s">
        <v>14</v>
      </c>
      <c r="B372" s="201"/>
      <c r="C372" s="201"/>
      <c r="D372" s="201"/>
      <c r="E372" s="201"/>
      <c r="F372" s="201"/>
      <c r="G372" s="201"/>
      <c r="H372" s="201"/>
      <c r="I372" s="201"/>
      <c r="V372" s="19"/>
      <c r="W372" s="19"/>
    </row>
    <row r="373" spans="1:27" x14ac:dyDescent="0.25">
      <c r="A373" s="200" t="s">
        <v>15</v>
      </c>
      <c r="B373" s="200"/>
      <c r="C373" s="200"/>
      <c r="D373" s="200"/>
      <c r="E373" s="200"/>
      <c r="F373" s="200"/>
      <c r="G373" s="200"/>
      <c r="H373" s="200"/>
      <c r="I373" s="200"/>
      <c r="J373" s="203">
        <v>108308</v>
      </c>
      <c r="K373" s="203"/>
      <c r="L373" s="203"/>
      <c r="M373" s="203">
        <v>1641</v>
      </c>
      <c r="N373" s="203"/>
      <c r="O373" s="203"/>
      <c r="P373" s="203" t="s">
        <v>81</v>
      </c>
      <c r="Q373" s="203"/>
      <c r="R373" s="203"/>
      <c r="S373" s="203"/>
      <c r="T373" s="203">
        <v>7</v>
      </c>
      <c r="U373" s="203"/>
      <c r="V373" s="205">
        <f t="shared" ref="V373:V378" si="37">ROUND((T373/T$298),2)</f>
        <v>0.19</v>
      </c>
      <c r="W373" s="205"/>
      <c r="X373" s="204">
        <f>E$361*V373</f>
        <v>193.28320000000002</v>
      </c>
      <c r="Y373" s="203"/>
      <c r="Z373" s="203"/>
      <c r="AA373" s="203"/>
    </row>
    <row r="374" spans="1:27" x14ac:dyDescent="0.25">
      <c r="A374" s="200" t="s">
        <v>16</v>
      </c>
      <c r="B374" s="200"/>
      <c r="C374" s="200"/>
      <c r="D374" s="200"/>
      <c r="E374" s="200"/>
      <c r="F374" s="200"/>
      <c r="G374" s="200"/>
      <c r="H374" s="200"/>
      <c r="I374" s="200"/>
      <c r="J374" s="203">
        <v>103004</v>
      </c>
      <c r="K374" s="203"/>
      <c r="L374" s="203"/>
      <c r="M374" s="203">
        <v>2208</v>
      </c>
      <c r="N374" s="203"/>
      <c r="O374" s="203"/>
      <c r="P374" s="203" t="s">
        <v>33</v>
      </c>
      <c r="Q374" s="203"/>
      <c r="R374" s="203"/>
      <c r="S374" s="203"/>
      <c r="T374" s="203">
        <v>2</v>
      </c>
      <c r="U374" s="203"/>
      <c r="V374" s="205">
        <f t="shared" si="37"/>
        <v>0.05</v>
      </c>
      <c r="W374" s="205"/>
      <c r="X374" s="204">
        <f>E$361*V374</f>
        <v>50.864000000000004</v>
      </c>
      <c r="Y374" s="203"/>
      <c r="Z374" s="203"/>
      <c r="AA374" s="203"/>
    </row>
    <row r="375" spans="1:27" x14ac:dyDescent="0.25">
      <c r="A375" s="200" t="s">
        <v>17</v>
      </c>
      <c r="B375" s="200"/>
      <c r="C375" s="200"/>
      <c r="D375" s="200"/>
      <c r="E375" s="200"/>
      <c r="F375" s="200"/>
      <c r="G375" s="200"/>
      <c r="H375" s="200"/>
      <c r="I375" s="200"/>
      <c r="J375" s="203">
        <v>94010</v>
      </c>
      <c r="K375" s="203"/>
      <c r="L375" s="203"/>
      <c r="M375" s="203">
        <v>1625</v>
      </c>
      <c r="N375" s="203"/>
      <c r="O375" s="203"/>
      <c r="P375" s="203" t="s">
        <v>33</v>
      </c>
      <c r="Q375" s="203"/>
      <c r="R375" s="203"/>
      <c r="S375" s="203"/>
      <c r="T375" s="203">
        <v>25</v>
      </c>
      <c r="U375" s="203"/>
      <c r="V375" s="205">
        <f t="shared" si="37"/>
        <v>0.68</v>
      </c>
      <c r="W375" s="205"/>
      <c r="X375" s="204">
        <f>E$361*V375+0.01</f>
        <v>691.76040000000012</v>
      </c>
      <c r="Y375" s="203"/>
      <c r="Z375" s="203"/>
      <c r="AA375" s="203"/>
    </row>
    <row r="376" spans="1:27" x14ac:dyDescent="0.25">
      <c r="A376" s="200" t="s">
        <v>65</v>
      </c>
      <c r="B376" s="200"/>
      <c r="C376" s="200"/>
      <c r="D376" s="200"/>
      <c r="E376" s="200"/>
      <c r="F376" s="200"/>
      <c r="G376" s="200"/>
      <c r="H376" s="200"/>
      <c r="I376" s="200"/>
      <c r="J376" s="203">
        <v>0</v>
      </c>
      <c r="K376" s="203"/>
      <c r="L376" s="203"/>
      <c r="M376" s="203">
        <v>0</v>
      </c>
      <c r="N376" s="203"/>
      <c r="O376" s="203"/>
      <c r="P376" s="203" t="s">
        <v>33</v>
      </c>
      <c r="Q376" s="203"/>
      <c r="R376" s="203"/>
      <c r="S376" s="203"/>
      <c r="T376" s="203">
        <v>0</v>
      </c>
      <c r="U376" s="203"/>
      <c r="V376" s="205">
        <f t="shared" si="37"/>
        <v>0</v>
      </c>
      <c r="W376" s="205"/>
      <c r="X376" s="204">
        <f t="shared" ref="X376" si="38">E$334*V376</f>
        <v>0</v>
      </c>
      <c r="Y376" s="203"/>
      <c r="Z376" s="203"/>
      <c r="AA376" s="203"/>
    </row>
    <row r="377" spans="1:27" x14ac:dyDescent="0.25">
      <c r="A377" s="201" t="s">
        <v>27</v>
      </c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>
        <f>SUM(T373:U376)</f>
        <v>34</v>
      </c>
      <c r="U377" s="201"/>
      <c r="V377" s="205">
        <f t="shared" si="37"/>
        <v>0.92</v>
      </c>
      <c r="W377" s="205"/>
      <c r="X377" s="202">
        <f>SUM(X373:AA376)-0.01</f>
        <v>935.89760000000012</v>
      </c>
      <c r="Y377" s="201"/>
      <c r="Z377" s="201"/>
      <c r="AA377" s="201"/>
    </row>
    <row r="378" spans="1:27" x14ac:dyDescent="0.25">
      <c r="A378" s="201" t="s">
        <v>28</v>
      </c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>
        <f>T377+T371</f>
        <v>37</v>
      </c>
      <c r="U378" s="201"/>
      <c r="V378" s="205">
        <f t="shared" si="37"/>
        <v>1</v>
      </c>
      <c r="W378" s="205"/>
      <c r="X378" s="202">
        <f>X377+X371</f>
        <v>1017.2800000000001</v>
      </c>
      <c r="Y378" s="201"/>
      <c r="Z378" s="201"/>
      <c r="AA378" s="201"/>
    </row>
    <row r="379" spans="1:27" x14ac:dyDescent="0.25">
      <c r="A379" s="110"/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1"/>
      <c r="W379" s="111"/>
    </row>
    <row r="380" spans="1:27" x14ac:dyDescent="0.25">
      <c r="A380" s="121"/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0"/>
      <c r="W380" s="120"/>
    </row>
    <row r="381" spans="1:27" x14ac:dyDescent="0.25">
      <c r="A381" s="121"/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0"/>
      <c r="W381" s="120"/>
    </row>
    <row r="382" spans="1:27" x14ac:dyDescent="0.25">
      <c r="A382" s="121"/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0"/>
      <c r="W382" s="120"/>
    </row>
    <row r="383" spans="1:27" x14ac:dyDescent="0.25">
      <c r="A383" s="121"/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0"/>
      <c r="W383" s="120"/>
    </row>
    <row r="384" spans="1:27" x14ac:dyDescent="0.25">
      <c r="A384" s="121"/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0"/>
      <c r="W384" s="120"/>
    </row>
    <row r="385" spans="1:27" x14ac:dyDescent="0.25">
      <c r="A385" s="121"/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0"/>
      <c r="W385" s="120"/>
    </row>
    <row r="386" spans="1:27" x14ac:dyDescent="0.25">
      <c r="A386" s="121"/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0"/>
      <c r="W386" s="120"/>
    </row>
    <row r="387" spans="1:27" x14ac:dyDescent="0.25">
      <c r="A387" s="121"/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0"/>
      <c r="W387" s="120"/>
    </row>
    <row r="388" spans="1:27" x14ac:dyDescent="0.25">
      <c r="A388" s="198" t="s">
        <v>1</v>
      </c>
      <c r="B388" s="198"/>
      <c r="C388" s="198"/>
      <c r="D388" t="s">
        <v>68</v>
      </c>
      <c r="M388" s="121"/>
      <c r="N388" s="121"/>
      <c r="O388" s="121"/>
      <c r="P388" s="121"/>
      <c r="Q388" s="121"/>
      <c r="R388" s="121"/>
      <c r="S388" s="121"/>
      <c r="T388" s="121"/>
      <c r="U388" s="121"/>
      <c r="V388" s="120"/>
      <c r="W388" s="120"/>
    </row>
    <row r="389" spans="1:27" x14ac:dyDescent="0.25">
      <c r="A389" s="184" t="s">
        <v>6</v>
      </c>
      <c r="B389" s="184"/>
      <c r="C389" s="184"/>
      <c r="D389" t="s">
        <v>69</v>
      </c>
      <c r="M389" s="121"/>
      <c r="N389" s="121"/>
      <c r="O389" s="121"/>
      <c r="P389" s="121"/>
      <c r="Q389" s="121"/>
      <c r="R389" s="121"/>
      <c r="S389" s="121"/>
      <c r="T389" s="121"/>
      <c r="U389" s="121"/>
      <c r="V389" s="120"/>
      <c r="W389" s="120"/>
    </row>
    <row r="390" spans="1:27" x14ac:dyDescent="0.25">
      <c r="A390" s="184" t="s">
        <v>94</v>
      </c>
      <c r="B390" s="184"/>
      <c r="C390" s="184"/>
      <c r="D390" s="199" t="s">
        <v>98</v>
      </c>
      <c r="E390" s="200"/>
      <c r="F390" s="200"/>
      <c r="G390" s="200"/>
      <c r="M390" s="121"/>
      <c r="N390" s="121"/>
      <c r="O390" s="121"/>
      <c r="P390" s="121"/>
      <c r="Q390" s="121"/>
      <c r="R390" s="121"/>
      <c r="S390" s="121"/>
      <c r="T390" s="121"/>
      <c r="U390" s="121"/>
      <c r="V390" s="120"/>
      <c r="W390" s="120"/>
    </row>
    <row r="391" spans="1:27" x14ac:dyDescent="0.25">
      <c r="A391" s="3" t="s">
        <v>2</v>
      </c>
      <c r="B391" s="3"/>
      <c r="C391" s="3"/>
      <c r="F391" s="203" t="s">
        <v>330</v>
      </c>
      <c r="G391" s="203"/>
      <c r="H391" s="203"/>
      <c r="I391" s="203"/>
    </row>
    <row r="392" spans="1:27" x14ac:dyDescent="0.25">
      <c r="A392" s="3" t="s">
        <v>3</v>
      </c>
      <c r="B392" s="3"/>
      <c r="C392" s="3"/>
      <c r="D392">
        <v>3</v>
      </c>
    </row>
    <row r="393" spans="1:27" x14ac:dyDescent="0.25">
      <c r="A393" s="3" t="s">
        <v>8</v>
      </c>
      <c r="B393" s="3"/>
      <c r="C393" s="3"/>
      <c r="D393" s="208">
        <v>5.78</v>
      </c>
      <c r="E393" s="208"/>
      <c r="F393" s="208"/>
      <c r="H393" s="3" t="s">
        <v>9</v>
      </c>
      <c r="K393" s="203">
        <v>52</v>
      </c>
      <c r="L393" s="203"/>
      <c r="M393" s="3" t="s">
        <v>11</v>
      </c>
      <c r="Q393" s="203">
        <v>0.97577000000000003</v>
      </c>
      <c r="R393" s="203"/>
      <c r="S393" s="203"/>
    </row>
    <row r="394" spans="1:27" x14ac:dyDescent="0.25">
      <c r="A394" s="3" t="s">
        <v>10</v>
      </c>
      <c r="B394" s="3"/>
      <c r="C394" s="3"/>
      <c r="E394" s="209">
        <f>D393*K393*Q393</f>
        <v>293.27743120000002</v>
      </c>
      <c r="F394" s="209"/>
      <c r="G394" s="209"/>
      <c r="H394" s="209"/>
      <c r="I394" s="209"/>
      <c r="J394" s="209"/>
    </row>
    <row r="395" spans="1:27" x14ac:dyDescent="0.25">
      <c r="A395" s="3"/>
      <c r="B395" s="3"/>
      <c r="C395" s="3"/>
      <c r="E395" s="140"/>
      <c r="F395" s="140"/>
      <c r="G395" s="140"/>
      <c r="H395" s="140"/>
      <c r="I395" s="140"/>
      <c r="J395" s="140"/>
    </row>
    <row r="396" spans="1:27" x14ac:dyDescent="0.25">
      <c r="A396" s="210" t="s">
        <v>12</v>
      </c>
      <c r="B396" s="210"/>
      <c r="C396" s="210"/>
      <c r="D396" s="210"/>
      <c r="E396" s="210"/>
      <c r="F396" s="210"/>
      <c r="G396" s="210"/>
      <c r="H396" s="210"/>
      <c r="I396" s="210"/>
      <c r="J396" s="210" t="s">
        <v>18</v>
      </c>
      <c r="K396" s="210"/>
      <c r="L396" s="210"/>
      <c r="M396" s="211" t="s">
        <v>20</v>
      </c>
      <c r="N396" s="211"/>
      <c r="O396" s="211"/>
      <c r="P396" s="211" t="s">
        <v>21</v>
      </c>
      <c r="Q396" s="211"/>
      <c r="R396" s="211"/>
      <c r="S396" s="211"/>
      <c r="T396" s="210" t="s">
        <v>23</v>
      </c>
      <c r="U396" s="210"/>
      <c r="V396" s="210"/>
      <c r="W396" s="210"/>
      <c r="X396" s="210" t="s">
        <v>29</v>
      </c>
      <c r="Y396" s="210"/>
      <c r="Z396" s="210"/>
      <c r="AA396" s="210"/>
    </row>
    <row r="397" spans="1:27" x14ac:dyDescent="0.25">
      <c r="A397" s="210"/>
      <c r="B397" s="210"/>
      <c r="C397" s="210"/>
      <c r="D397" s="210"/>
      <c r="E397" s="210"/>
      <c r="F397" s="210"/>
      <c r="G397" s="210"/>
      <c r="H397" s="210"/>
      <c r="I397" s="210"/>
      <c r="J397" s="210"/>
      <c r="K397" s="210"/>
      <c r="L397" s="210"/>
      <c r="M397" s="211"/>
      <c r="N397" s="211"/>
      <c r="O397" s="211"/>
      <c r="P397" s="211"/>
      <c r="Q397" s="211"/>
      <c r="R397" s="211"/>
      <c r="S397" s="211"/>
      <c r="T397" s="210"/>
      <c r="U397" s="210"/>
      <c r="V397" s="210"/>
      <c r="W397" s="210"/>
      <c r="X397" s="210"/>
      <c r="Y397" s="210"/>
      <c r="Z397" s="210"/>
      <c r="AA397" s="210"/>
    </row>
    <row r="398" spans="1:27" x14ac:dyDescent="0.25">
      <c r="A398" s="210"/>
      <c r="B398" s="210"/>
      <c r="C398" s="210"/>
      <c r="D398" s="210"/>
      <c r="E398" s="210"/>
      <c r="F398" s="210"/>
      <c r="G398" s="210"/>
      <c r="H398" s="210"/>
      <c r="I398" s="210"/>
      <c r="J398" s="210"/>
      <c r="K398" s="210"/>
      <c r="L398" s="210"/>
      <c r="M398" s="211"/>
      <c r="N398" s="211"/>
      <c r="O398" s="211"/>
      <c r="P398" s="211"/>
      <c r="Q398" s="211"/>
      <c r="R398" s="211"/>
      <c r="S398" s="211"/>
      <c r="T398" s="210"/>
      <c r="U398" s="210"/>
      <c r="V398" s="210"/>
      <c r="W398" s="210"/>
      <c r="X398" s="210"/>
      <c r="Y398" s="210"/>
      <c r="Z398" s="210"/>
      <c r="AA398" s="210"/>
    </row>
    <row r="399" spans="1:27" x14ac:dyDescent="0.25">
      <c r="A399" s="210"/>
      <c r="B399" s="210"/>
      <c r="C399" s="210"/>
      <c r="D399" s="210"/>
      <c r="E399" s="210"/>
      <c r="F399" s="210"/>
      <c r="G399" s="210"/>
      <c r="H399" s="210"/>
      <c r="I399" s="210"/>
      <c r="J399" s="210"/>
      <c r="K399" s="210"/>
      <c r="L399" s="210"/>
      <c r="M399" s="211"/>
      <c r="N399" s="211"/>
      <c r="O399" s="211"/>
      <c r="P399" s="211"/>
      <c r="Q399" s="211"/>
      <c r="R399" s="211"/>
      <c r="S399" s="211"/>
      <c r="T399" s="210" t="s">
        <v>24</v>
      </c>
      <c r="U399" s="210"/>
      <c r="V399" s="210" t="s">
        <v>25</v>
      </c>
      <c r="W399" s="210"/>
    </row>
    <row r="400" spans="1:27" x14ac:dyDescent="0.25">
      <c r="A400" s="210" t="s">
        <v>13</v>
      </c>
      <c r="B400" s="210"/>
      <c r="C400" s="210"/>
      <c r="D400" s="210"/>
      <c r="E400" s="210"/>
      <c r="F400" s="210"/>
      <c r="G400" s="210"/>
      <c r="H400" s="210"/>
      <c r="I400" s="210"/>
      <c r="J400" s="141"/>
      <c r="K400" s="141"/>
      <c r="L400" s="141"/>
      <c r="M400" s="142"/>
      <c r="N400" s="142"/>
      <c r="O400" s="142"/>
      <c r="P400" s="142"/>
      <c r="Q400" s="142"/>
      <c r="R400" s="142"/>
      <c r="S400" s="142"/>
      <c r="T400" s="144"/>
      <c r="U400" s="144"/>
      <c r="V400" s="144"/>
      <c r="W400" s="144"/>
    </row>
    <row r="401" spans="1:27" x14ac:dyDescent="0.25">
      <c r="A401" s="200" t="s">
        <v>17</v>
      </c>
      <c r="B401" s="200"/>
      <c r="C401" s="200"/>
      <c r="D401" s="200"/>
      <c r="E401" s="200"/>
      <c r="F401" s="200"/>
      <c r="G401" s="200"/>
      <c r="H401" s="200"/>
      <c r="I401" s="200"/>
      <c r="J401" s="203">
        <v>0</v>
      </c>
      <c r="K401" s="203"/>
      <c r="L401" s="203"/>
      <c r="M401" s="203">
        <v>0</v>
      </c>
      <c r="N401" s="203"/>
      <c r="O401" s="203"/>
      <c r="P401" s="203" t="s">
        <v>22</v>
      </c>
      <c r="Q401" s="203"/>
      <c r="R401" s="203"/>
      <c r="S401" s="203"/>
      <c r="T401" s="203">
        <v>0</v>
      </c>
      <c r="U401" s="203"/>
      <c r="V401" s="205">
        <f>ROUND((T401/T$411),2)</f>
        <v>0</v>
      </c>
      <c r="W401" s="205"/>
      <c r="X401" s="204">
        <f>E394*V401</f>
        <v>0</v>
      </c>
      <c r="Y401" s="203"/>
      <c r="Z401" s="203"/>
      <c r="AA401" s="203"/>
    </row>
    <row r="402" spans="1:27" x14ac:dyDescent="0.25">
      <c r="A402" s="206" t="s">
        <v>66</v>
      </c>
      <c r="B402" s="206"/>
      <c r="C402" s="206"/>
      <c r="D402" s="206"/>
      <c r="E402" s="206"/>
      <c r="F402" s="206"/>
      <c r="G402" s="206"/>
      <c r="H402" s="206"/>
      <c r="I402" s="206"/>
      <c r="J402" s="203">
        <v>0</v>
      </c>
      <c r="K402" s="203"/>
      <c r="L402" s="203"/>
      <c r="M402" s="203">
        <v>0</v>
      </c>
      <c r="N402" s="203"/>
      <c r="O402" s="203"/>
      <c r="P402" s="203" t="s">
        <v>22</v>
      </c>
      <c r="Q402" s="203"/>
      <c r="R402" s="203"/>
      <c r="S402" s="203"/>
      <c r="T402" s="203">
        <v>0</v>
      </c>
      <c r="U402" s="203"/>
      <c r="V402" s="205">
        <f>ROUND((T402/T$411),2)</f>
        <v>0</v>
      </c>
      <c r="W402" s="205"/>
      <c r="X402" s="204">
        <f>E394*V402</f>
        <v>0</v>
      </c>
      <c r="Y402" s="203"/>
      <c r="Z402" s="203"/>
      <c r="AA402" s="203"/>
    </row>
    <row r="403" spans="1:27" x14ac:dyDescent="0.25">
      <c r="A403" s="206" t="s">
        <v>67</v>
      </c>
      <c r="B403" s="206"/>
      <c r="C403" s="206"/>
      <c r="D403" s="206"/>
      <c r="E403" s="206"/>
      <c r="F403" s="206"/>
      <c r="G403" s="206"/>
      <c r="H403" s="206"/>
      <c r="I403" s="206"/>
      <c r="J403" s="203">
        <v>105203</v>
      </c>
      <c r="K403" s="203"/>
      <c r="L403" s="203"/>
      <c r="M403" s="203">
        <v>1675</v>
      </c>
      <c r="N403" s="203"/>
      <c r="O403" s="203"/>
      <c r="P403" s="203" t="s">
        <v>22</v>
      </c>
      <c r="Q403" s="203"/>
      <c r="R403" s="203"/>
      <c r="S403" s="203"/>
      <c r="T403" s="203">
        <v>3</v>
      </c>
      <c r="U403" s="203"/>
      <c r="V403" s="205">
        <f>ROUND((T403/T$411),2)</f>
        <v>1</v>
      </c>
      <c r="W403" s="205"/>
      <c r="X403" s="204">
        <f>E394*V403</f>
        <v>293.27743120000002</v>
      </c>
      <c r="Y403" s="203"/>
      <c r="Z403" s="203"/>
      <c r="AA403" s="203"/>
    </row>
    <row r="404" spans="1:27" x14ac:dyDescent="0.25">
      <c r="A404" s="201" t="s">
        <v>27</v>
      </c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>
        <f>SUM(T401:U403)</f>
        <v>3</v>
      </c>
      <c r="U404" s="201"/>
      <c r="V404" s="212">
        <f t="shared" ref="V404" si="39">SUM(V401:W403)</f>
        <v>1</v>
      </c>
      <c r="W404" s="212"/>
      <c r="X404" s="202">
        <f t="shared" ref="X404" si="40">SUM(X401:AA403)</f>
        <v>293.27743120000002</v>
      </c>
      <c r="Y404" s="201"/>
      <c r="Z404" s="201"/>
      <c r="AA404" s="201"/>
    </row>
    <row r="405" spans="1:27" x14ac:dyDescent="0.25">
      <c r="A405" s="201" t="s">
        <v>14</v>
      </c>
      <c r="B405" s="201"/>
      <c r="C405" s="201"/>
      <c r="D405" s="201"/>
      <c r="E405" s="201"/>
      <c r="F405" s="201"/>
      <c r="G405" s="201"/>
      <c r="H405" s="201"/>
      <c r="I405" s="201"/>
      <c r="V405" s="19"/>
      <c r="W405" s="19"/>
    </row>
    <row r="406" spans="1:27" x14ac:dyDescent="0.25">
      <c r="A406" s="200" t="s">
        <v>15</v>
      </c>
      <c r="B406" s="200"/>
      <c r="C406" s="200"/>
      <c r="D406" s="200"/>
      <c r="E406" s="200"/>
      <c r="F406" s="200"/>
      <c r="G406" s="200"/>
      <c r="H406" s="200"/>
      <c r="I406" s="200"/>
      <c r="J406" s="203">
        <v>108308</v>
      </c>
      <c r="K406" s="203"/>
      <c r="L406" s="203"/>
      <c r="M406" s="203">
        <v>1641</v>
      </c>
      <c r="N406" s="203"/>
      <c r="O406" s="203"/>
      <c r="P406" s="203" t="s">
        <v>81</v>
      </c>
      <c r="Q406" s="203"/>
      <c r="R406" s="203"/>
      <c r="S406" s="203"/>
      <c r="T406" s="203">
        <v>0</v>
      </c>
      <c r="U406" s="203"/>
      <c r="V406" s="205">
        <f t="shared" ref="V406:V411" si="41">ROUND((T406/T$411),2)</f>
        <v>0</v>
      </c>
      <c r="W406" s="205"/>
      <c r="X406" s="204">
        <f>E394*V406</f>
        <v>0</v>
      </c>
      <c r="Y406" s="203"/>
      <c r="Z406" s="203"/>
      <c r="AA406" s="203"/>
    </row>
    <row r="407" spans="1:27" x14ac:dyDescent="0.25">
      <c r="A407" s="200" t="s">
        <v>16</v>
      </c>
      <c r="B407" s="200"/>
      <c r="C407" s="200"/>
      <c r="D407" s="200"/>
      <c r="E407" s="200"/>
      <c r="F407" s="200"/>
      <c r="G407" s="200"/>
      <c r="H407" s="200"/>
      <c r="I407" s="200"/>
      <c r="J407" s="203">
        <v>103004</v>
      </c>
      <c r="K407" s="203"/>
      <c r="L407" s="203"/>
      <c r="M407" s="203">
        <v>2208</v>
      </c>
      <c r="N407" s="203"/>
      <c r="O407" s="203"/>
      <c r="P407" s="203" t="s">
        <v>33</v>
      </c>
      <c r="Q407" s="203"/>
      <c r="R407" s="203"/>
      <c r="S407" s="203"/>
      <c r="T407" s="203">
        <v>0</v>
      </c>
      <c r="U407" s="203"/>
      <c r="V407" s="205">
        <f t="shared" si="41"/>
        <v>0</v>
      </c>
      <c r="W407" s="205"/>
      <c r="X407" s="204">
        <f>E394*V407</f>
        <v>0</v>
      </c>
      <c r="Y407" s="203"/>
      <c r="Z407" s="203"/>
      <c r="AA407" s="203"/>
    </row>
    <row r="408" spans="1:27" x14ac:dyDescent="0.25">
      <c r="A408" s="200" t="s">
        <v>17</v>
      </c>
      <c r="B408" s="200"/>
      <c r="C408" s="200"/>
      <c r="D408" s="200"/>
      <c r="E408" s="200"/>
      <c r="F408" s="200"/>
      <c r="G408" s="200"/>
      <c r="H408" s="200"/>
      <c r="I408" s="200"/>
      <c r="J408" s="203">
        <v>94010</v>
      </c>
      <c r="K408" s="203"/>
      <c r="L408" s="203"/>
      <c r="M408" s="203">
        <v>1625</v>
      </c>
      <c r="N408" s="203"/>
      <c r="O408" s="203"/>
      <c r="P408" s="203" t="s">
        <v>33</v>
      </c>
      <c r="Q408" s="203"/>
      <c r="R408" s="203"/>
      <c r="S408" s="203"/>
      <c r="T408" s="203">
        <v>0</v>
      </c>
      <c r="U408" s="203"/>
      <c r="V408" s="205">
        <f t="shared" si="41"/>
        <v>0</v>
      </c>
      <c r="W408" s="205"/>
      <c r="X408" s="204">
        <f>E394*V408</f>
        <v>0</v>
      </c>
      <c r="Y408" s="203"/>
      <c r="Z408" s="203"/>
      <c r="AA408" s="203"/>
    </row>
    <row r="409" spans="1:27" x14ac:dyDescent="0.25">
      <c r="A409" s="200" t="s">
        <v>65</v>
      </c>
      <c r="B409" s="200"/>
      <c r="C409" s="200"/>
      <c r="D409" s="200"/>
      <c r="E409" s="200"/>
      <c r="F409" s="200"/>
      <c r="G409" s="200"/>
      <c r="H409" s="200"/>
      <c r="I409" s="200"/>
      <c r="J409" s="203">
        <v>0</v>
      </c>
      <c r="K409" s="203"/>
      <c r="L409" s="203"/>
      <c r="M409" s="203">
        <v>0</v>
      </c>
      <c r="N409" s="203"/>
      <c r="O409" s="203"/>
      <c r="P409" s="203" t="s">
        <v>33</v>
      </c>
      <c r="Q409" s="203"/>
      <c r="R409" s="203"/>
      <c r="S409" s="203"/>
      <c r="T409" s="203">
        <v>0</v>
      </c>
      <c r="U409" s="203"/>
      <c r="V409" s="205">
        <f t="shared" si="41"/>
        <v>0</v>
      </c>
      <c r="W409" s="205"/>
      <c r="X409" s="204">
        <f t="shared" ref="X409" si="42">E$334*V409</f>
        <v>0</v>
      </c>
      <c r="Y409" s="203"/>
      <c r="Z409" s="203"/>
      <c r="AA409" s="203"/>
    </row>
    <row r="410" spans="1:27" x14ac:dyDescent="0.25">
      <c r="A410" s="201" t="s">
        <v>27</v>
      </c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>
        <f>SUM(T406:U409)</f>
        <v>0</v>
      </c>
      <c r="U410" s="201"/>
      <c r="V410" s="205">
        <f t="shared" si="41"/>
        <v>0</v>
      </c>
      <c r="W410" s="205"/>
      <c r="X410" s="202">
        <f>SUM(X406:AA409)</f>
        <v>0</v>
      </c>
      <c r="Y410" s="201"/>
      <c r="Z410" s="201"/>
      <c r="AA410" s="201"/>
    </row>
    <row r="411" spans="1:27" x14ac:dyDescent="0.25">
      <c r="A411" s="201" t="s">
        <v>28</v>
      </c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>
        <f>T410+T404</f>
        <v>3</v>
      </c>
      <c r="U411" s="201"/>
      <c r="V411" s="212">
        <f t="shared" si="41"/>
        <v>1</v>
      </c>
      <c r="W411" s="212"/>
      <c r="X411" s="202">
        <f>X410+X404</f>
        <v>293.27743120000002</v>
      </c>
      <c r="Y411" s="201"/>
      <c r="Z411" s="201"/>
      <c r="AA411" s="201"/>
    </row>
    <row r="412" spans="1:27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7"/>
      <c r="W412" s="137"/>
    </row>
    <row r="413" spans="1:27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7"/>
      <c r="W413" s="137"/>
    </row>
    <row r="414" spans="1:27" x14ac:dyDescent="0.25">
      <c r="A414" s="198" t="s">
        <v>1</v>
      </c>
      <c r="B414" s="198"/>
      <c r="C414" s="198"/>
      <c r="D414" t="s">
        <v>75</v>
      </c>
    </row>
    <row r="415" spans="1:27" x14ac:dyDescent="0.25">
      <c r="A415" s="2" t="s">
        <v>6</v>
      </c>
      <c r="B415" s="2"/>
      <c r="C415" s="2"/>
      <c r="D415" t="s">
        <v>76</v>
      </c>
    </row>
    <row r="416" spans="1:27" x14ac:dyDescent="0.25">
      <c r="A416" s="25" t="s">
        <v>94</v>
      </c>
      <c r="B416" s="25"/>
      <c r="C416" s="25"/>
      <c r="D416" s="199" t="s">
        <v>99</v>
      </c>
      <c r="E416" s="200"/>
      <c r="F416" s="200"/>
      <c r="G416" s="200"/>
    </row>
    <row r="417" spans="1:23" x14ac:dyDescent="0.25">
      <c r="A417" s="3" t="s">
        <v>2</v>
      </c>
      <c r="B417" s="3"/>
      <c r="C417" s="3"/>
      <c r="F417" s="203" t="s">
        <v>77</v>
      </c>
      <c r="G417" s="203"/>
      <c r="H417" s="203"/>
      <c r="I417" s="203"/>
    </row>
    <row r="418" spans="1:23" x14ac:dyDescent="0.25">
      <c r="A418" s="3" t="s">
        <v>3</v>
      </c>
      <c r="B418" s="3"/>
      <c r="C418" s="3"/>
      <c r="D418">
        <v>4</v>
      </c>
    </row>
    <row r="419" spans="1:23" x14ac:dyDescent="0.25">
      <c r="A419" s="3" t="s">
        <v>8</v>
      </c>
      <c r="B419" s="3"/>
      <c r="C419" s="3"/>
      <c r="D419" s="208">
        <v>5.14</v>
      </c>
      <c r="E419" s="208"/>
      <c r="F419" s="208"/>
      <c r="H419" s="3" t="s">
        <v>9</v>
      </c>
      <c r="K419" s="203">
        <v>70</v>
      </c>
      <c r="L419" s="203"/>
      <c r="M419" s="3" t="s">
        <v>11</v>
      </c>
      <c r="Q419" s="203">
        <v>200</v>
      </c>
      <c r="R419" s="203"/>
      <c r="S419" s="203"/>
    </row>
    <row r="420" spans="1:23" x14ac:dyDescent="0.25">
      <c r="A420" s="3" t="s">
        <v>10</v>
      </c>
      <c r="B420" s="3"/>
      <c r="C420" s="3"/>
      <c r="E420" s="209">
        <f>Q419*K419*D419</f>
        <v>71960</v>
      </c>
      <c r="F420" s="209"/>
      <c r="G420" s="209"/>
      <c r="H420" s="209"/>
      <c r="I420" s="209"/>
      <c r="J420" s="209"/>
    </row>
    <row r="421" spans="1:23" x14ac:dyDescent="0.25">
      <c r="A421" s="3"/>
      <c r="B421" s="3"/>
      <c r="C421" s="3"/>
      <c r="E421" s="21"/>
      <c r="F421" s="21"/>
      <c r="G421" s="21"/>
      <c r="H421" s="21"/>
      <c r="I421" s="21"/>
      <c r="J421" s="21"/>
    </row>
    <row r="422" spans="1:23" x14ac:dyDescent="0.25">
      <c r="A422" s="210" t="s">
        <v>12</v>
      </c>
      <c r="B422" s="210"/>
      <c r="C422" s="210"/>
      <c r="D422" s="210"/>
      <c r="E422" s="210"/>
      <c r="F422" s="210"/>
      <c r="G422" s="210"/>
      <c r="H422" s="210"/>
      <c r="I422" s="210"/>
      <c r="J422" s="210" t="s">
        <v>18</v>
      </c>
      <c r="K422" s="210"/>
      <c r="L422" s="210"/>
      <c r="M422" s="211" t="s">
        <v>20</v>
      </c>
      <c r="N422" s="211"/>
      <c r="O422" s="211"/>
      <c r="P422" s="211" t="s">
        <v>21</v>
      </c>
      <c r="Q422" s="211"/>
      <c r="R422" s="211"/>
      <c r="S422" s="211"/>
      <c r="T422" s="210" t="s">
        <v>23</v>
      </c>
      <c r="U422" s="210"/>
      <c r="V422" s="210"/>
      <c r="W422" s="210"/>
    </row>
    <row r="423" spans="1:23" x14ac:dyDescent="0.25">
      <c r="A423" s="210"/>
      <c r="B423" s="210"/>
      <c r="C423" s="210"/>
      <c r="D423" s="210"/>
      <c r="E423" s="210"/>
      <c r="F423" s="210"/>
      <c r="G423" s="210"/>
      <c r="H423" s="210"/>
      <c r="I423" s="210"/>
      <c r="J423" s="210"/>
      <c r="K423" s="210"/>
      <c r="L423" s="210"/>
      <c r="M423" s="211"/>
      <c r="N423" s="211"/>
      <c r="O423" s="211"/>
      <c r="P423" s="211"/>
      <c r="Q423" s="211"/>
      <c r="R423" s="211"/>
      <c r="S423" s="211"/>
      <c r="T423" s="210"/>
      <c r="U423" s="210"/>
      <c r="V423" s="210"/>
      <c r="W423" s="210"/>
    </row>
    <row r="424" spans="1:23" x14ac:dyDescent="0.25">
      <c r="A424" s="210"/>
      <c r="B424" s="210"/>
      <c r="C424" s="210"/>
      <c r="D424" s="210"/>
      <c r="E424" s="210"/>
      <c r="F424" s="210"/>
      <c r="G424" s="210"/>
      <c r="H424" s="210"/>
      <c r="I424" s="210"/>
      <c r="J424" s="210"/>
      <c r="K424" s="210"/>
      <c r="L424" s="210"/>
      <c r="M424" s="211"/>
      <c r="N424" s="211"/>
      <c r="O424" s="211"/>
      <c r="P424" s="211"/>
      <c r="Q424" s="211"/>
      <c r="R424" s="211"/>
      <c r="S424" s="211"/>
      <c r="T424" s="210"/>
      <c r="U424" s="210"/>
      <c r="V424" s="210"/>
      <c r="W424" s="210"/>
    </row>
    <row r="425" spans="1:23" x14ac:dyDescent="0.25">
      <c r="A425" s="210"/>
      <c r="B425" s="210"/>
      <c r="C425" s="210"/>
      <c r="D425" s="210"/>
      <c r="E425" s="210"/>
      <c r="F425" s="210"/>
      <c r="G425" s="210"/>
      <c r="H425" s="210"/>
      <c r="I425" s="210"/>
      <c r="J425" s="210"/>
      <c r="K425" s="210"/>
      <c r="L425" s="210"/>
      <c r="M425" s="211"/>
      <c r="N425" s="211"/>
      <c r="O425" s="211"/>
      <c r="P425" s="211"/>
      <c r="Q425" s="211"/>
      <c r="R425" s="211"/>
      <c r="S425" s="211"/>
      <c r="T425" s="210" t="s">
        <v>24</v>
      </c>
      <c r="U425" s="210"/>
      <c r="V425" s="210" t="s">
        <v>25</v>
      </c>
      <c r="W425" s="210"/>
    </row>
    <row r="426" spans="1:23" x14ac:dyDescent="0.25">
      <c r="A426" s="210" t="s">
        <v>13</v>
      </c>
      <c r="B426" s="210"/>
      <c r="C426" s="210"/>
      <c r="D426" s="210"/>
      <c r="E426" s="210"/>
      <c r="F426" s="210"/>
      <c r="G426" s="210"/>
      <c r="H426" s="210"/>
      <c r="I426" s="210"/>
      <c r="J426" s="7"/>
      <c r="K426" s="7"/>
      <c r="L426" s="7"/>
      <c r="M426" s="10"/>
      <c r="N426" s="10"/>
      <c r="O426" s="10"/>
      <c r="P426" s="10"/>
      <c r="Q426" s="10"/>
      <c r="R426" s="10"/>
      <c r="S426" s="10"/>
      <c r="T426" s="8"/>
      <c r="U426" s="8"/>
      <c r="V426" s="8"/>
      <c r="W426" s="8"/>
    </row>
    <row r="427" spans="1:23" x14ac:dyDescent="0.25">
      <c r="A427" s="200" t="s">
        <v>17</v>
      </c>
      <c r="B427" s="200"/>
      <c r="C427" s="200"/>
      <c r="D427" s="200"/>
      <c r="E427" s="200"/>
      <c r="F427" s="200"/>
      <c r="G427" s="200"/>
      <c r="H427" s="200"/>
      <c r="I427" s="200"/>
      <c r="J427" s="203">
        <v>0</v>
      </c>
      <c r="K427" s="203"/>
      <c r="L427" s="203"/>
      <c r="M427" s="203">
        <v>0</v>
      </c>
      <c r="N427" s="203"/>
      <c r="O427" s="203"/>
      <c r="P427" s="203" t="s">
        <v>22</v>
      </c>
      <c r="Q427" s="203"/>
      <c r="R427" s="203"/>
      <c r="S427" s="203"/>
      <c r="T427" s="203">
        <v>0</v>
      </c>
      <c r="U427" s="203"/>
      <c r="V427" s="205">
        <f>ROUND((T427/T$437),2)</f>
        <v>0</v>
      </c>
      <c r="W427" s="205"/>
    </row>
    <row r="428" spans="1:23" x14ac:dyDescent="0.25">
      <c r="A428" s="206" t="s">
        <v>66</v>
      </c>
      <c r="B428" s="206"/>
      <c r="C428" s="206"/>
      <c r="D428" s="206"/>
      <c r="E428" s="206"/>
      <c r="F428" s="206"/>
      <c r="G428" s="206"/>
      <c r="H428" s="206"/>
      <c r="I428" s="206"/>
      <c r="J428" s="203">
        <v>0</v>
      </c>
      <c r="K428" s="203"/>
      <c r="L428" s="203"/>
      <c r="M428" s="203">
        <v>0</v>
      </c>
      <c r="N428" s="203"/>
      <c r="O428" s="203"/>
      <c r="P428" s="203" t="s">
        <v>22</v>
      </c>
      <c r="Q428" s="203"/>
      <c r="R428" s="203"/>
      <c r="S428" s="203"/>
      <c r="T428" s="203">
        <v>0</v>
      </c>
      <c r="U428" s="203"/>
      <c r="V428" s="205">
        <f>ROUND((T428/T$437),2)</f>
        <v>0</v>
      </c>
      <c r="W428" s="205"/>
    </row>
    <row r="429" spans="1:23" x14ac:dyDescent="0.25">
      <c r="A429" s="206" t="s">
        <v>67</v>
      </c>
      <c r="B429" s="206"/>
      <c r="C429" s="206"/>
      <c r="D429" s="206"/>
      <c r="E429" s="206"/>
      <c r="F429" s="206"/>
      <c r="G429" s="206"/>
      <c r="H429" s="206"/>
      <c r="I429" s="206"/>
      <c r="J429" s="203">
        <v>105204</v>
      </c>
      <c r="K429" s="203"/>
      <c r="L429" s="203"/>
      <c r="M429" s="203">
        <v>1676</v>
      </c>
      <c r="N429" s="203"/>
      <c r="O429" s="203"/>
      <c r="P429" s="203" t="s">
        <v>22</v>
      </c>
      <c r="Q429" s="203"/>
      <c r="R429" s="203"/>
      <c r="S429" s="203"/>
      <c r="T429" s="203">
        <v>13</v>
      </c>
      <c r="U429" s="203"/>
      <c r="V429" s="205">
        <f>ROUND((T429/T$437),2)</f>
        <v>0.2</v>
      </c>
      <c r="W429" s="205"/>
    </row>
    <row r="430" spans="1:23" x14ac:dyDescent="0.25">
      <c r="A430" s="201" t="s">
        <v>27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>
        <f>SUM(T427:U429)</f>
        <v>13</v>
      </c>
      <c r="U430" s="201"/>
      <c r="V430" s="205">
        <f t="shared" ref="V430" si="43">SUM(V427:W429)</f>
        <v>0.2</v>
      </c>
      <c r="W430" s="205"/>
    </row>
    <row r="431" spans="1:23" x14ac:dyDescent="0.25">
      <c r="A431" s="201" t="s">
        <v>14</v>
      </c>
      <c r="B431" s="201"/>
      <c r="C431" s="201"/>
      <c r="D431" s="201"/>
      <c r="E431" s="201"/>
      <c r="F431" s="201"/>
      <c r="G431" s="201"/>
      <c r="H431" s="201"/>
      <c r="I431" s="201"/>
      <c r="V431" s="19"/>
      <c r="W431" s="19"/>
    </row>
    <row r="432" spans="1:23" x14ac:dyDescent="0.25">
      <c r="A432" s="200" t="s">
        <v>15</v>
      </c>
      <c r="B432" s="200"/>
      <c r="C432" s="200"/>
      <c r="D432" s="200"/>
      <c r="E432" s="200"/>
      <c r="F432" s="200"/>
      <c r="G432" s="200"/>
      <c r="H432" s="200"/>
      <c r="I432" s="200"/>
      <c r="J432" s="203">
        <v>98004</v>
      </c>
      <c r="K432" s="203"/>
      <c r="L432" s="203"/>
      <c r="M432" s="203">
        <v>1642</v>
      </c>
      <c r="N432" s="203"/>
      <c r="O432" s="203"/>
      <c r="P432" s="203" t="s">
        <v>33</v>
      </c>
      <c r="Q432" s="203"/>
      <c r="R432" s="203"/>
      <c r="S432" s="203"/>
      <c r="T432" s="203">
        <v>9</v>
      </c>
      <c r="U432" s="203"/>
      <c r="V432" s="205">
        <f>ROUND((T432/T$437),2)</f>
        <v>0.14000000000000001</v>
      </c>
      <c r="W432" s="205"/>
    </row>
    <row r="433" spans="1:27" x14ac:dyDescent="0.25">
      <c r="A433" s="200" t="s">
        <v>16</v>
      </c>
      <c r="B433" s="200"/>
      <c r="C433" s="200"/>
      <c r="D433" s="200"/>
      <c r="E433" s="200"/>
      <c r="F433" s="200"/>
      <c r="G433" s="200"/>
      <c r="H433" s="200"/>
      <c r="I433" s="200"/>
      <c r="J433" s="203">
        <v>103005</v>
      </c>
      <c r="K433" s="203"/>
      <c r="L433" s="203"/>
      <c r="M433" s="203">
        <v>2209</v>
      </c>
      <c r="N433" s="203"/>
      <c r="O433" s="203"/>
      <c r="P433" s="203" t="s">
        <v>33</v>
      </c>
      <c r="Q433" s="203"/>
      <c r="R433" s="203"/>
      <c r="S433" s="203"/>
      <c r="T433" s="203">
        <v>5</v>
      </c>
      <c r="U433" s="203"/>
      <c r="V433" s="205">
        <f>ROUND((T433/T$437),2)</f>
        <v>0.08</v>
      </c>
      <c r="W433" s="205"/>
    </row>
    <row r="434" spans="1:27" x14ac:dyDescent="0.25">
      <c r="A434" s="200" t="s">
        <v>17</v>
      </c>
      <c r="B434" s="200"/>
      <c r="C434" s="200"/>
      <c r="D434" s="200"/>
      <c r="E434" s="200"/>
      <c r="F434" s="200"/>
      <c r="G434" s="200"/>
      <c r="H434" s="200"/>
      <c r="I434" s="200"/>
      <c r="J434" s="203">
        <v>94011</v>
      </c>
      <c r="K434" s="203"/>
      <c r="L434" s="203"/>
      <c r="M434" s="203">
        <v>1626</v>
      </c>
      <c r="N434" s="203"/>
      <c r="O434" s="203"/>
      <c r="P434" s="203" t="s">
        <v>33</v>
      </c>
      <c r="Q434" s="203"/>
      <c r="R434" s="203"/>
      <c r="S434" s="203"/>
      <c r="T434" s="203">
        <v>39</v>
      </c>
      <c r="U434" s="203"/>
      <c r="V434" s="205">
        <f>ROUND((T434/T$437),2)-0.01</f>
        <v>0.57999999999999996</v>
      </c>
      <c r="W434" s="205"/>
    </row>
    <row r="435" spans="1:27" x14ac:dyDescent="0.25">
      <c r="A435" s="200" t="s">
        <v>65</v>
      </c>
      <c r="B435" s="200"/>
      <c r="C435" s="200"/>
      <c r="D435" s="200"/>
      <c r="E435" s="200"/>
      <c r="F435" s="200"/>
      <c r="G435" s="200"/>
      <c r="H435" s="200"/>
      <c r="I435" s="200"/>
      <c r="J435" s="203">
        <v>0</v>
      </c>
      <c r="K435" s="203"/>
      <c r="L435" s="203"/>
      <c r="M435" s="203">
        <v>0</v>
      </c>
      <c r="N435" s="203"/>
      <c r="O435" s="203"/>
      <c r="P435" s="203" t="s">
        <v>33</v>
      </c>
      <c r="Q435" s="203"/>
      <c r="R435" s="203"/>
      <c r="S435" s="203"/>
      <c r="T435" s="203">
        <v>0</v>
      </c>
      <c r="U435" s="203"/>
      <c r="V435" s="205">
        <f>ROUND((T435/T$437),2)</f>
        <v>0</v>
      </c>
      <c r="W435" s="205"/>
    </row>
    <row r="436" spans="1:27" x14ac:dyDescent="0.25">
      <c r="A436" s="201" t="s">
        <v>27</v>
      </c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>
        <f>SUM(T432:U435)</f>
        <v>53</v>
      </c>
      <c r="U436" s="201"/>
      <c r="V436" s="205">
        <f>ROUND((T436/T$437),2)</f>
        <v>0.8</v>
      </c>
      <c r="W436" s="205"/>
    </row>
    <row r="437" spans="1:27" x14ac:dyDescent="0.25">
      <c r="A437" s="201" t="s">
        <v>28</v>
      </c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>
        <f>T436+T430</f>
        <v>66</v>
      </c>
      <c r="U437" s="201"/>
      <c r="V437" s="205">
        <f>ROUND((T437/T$437),2)</f>
        <v>1</v>
      </c>
      <c r="W437" s="205"/>
    </row>
    <row r="440" spans="1:27" x14ac:dyDescent="0.25">
      <c r="A440" s="198" t="s">
        <v>1</v>
      </c>
      <c r="B440" s="198"/>
      <c r="C440" s="198"/>
      <c r="D440" t="s">
        <v>75</v>
      </c>
    </row>
    <row r="441" spans="1:27" x14ac:dyDescent="0.25">
      <c r="A441" s="75" t="s">
        <v>6</v>
      </c>
      <c r="B441" s="75"/>
      <c r="C441" s="75"/>
      <c r="D441" t="s">
        <v>76</v>
      </c>
    </row>
    <row r="442" spans="1:27" x14ac:dyDescent="0.25">
      <c r="A442" s="75" t="s">
        <v>94</v>
      </c>
      <c r="B442" s="75"/>
      <c r="C442" s="75"/>
      <c r="D442" s="199" t="s">
        <v>99</v>
      </c>
      <c r="E442" s="200"/>
      <c r="F442" s="200"/>
      <c r="G442" s="200"/>
    </row>
    <row r="443" spans="1:27" x14ac:dyDescent="0.25">
      <c r="A443" s="3" t="s">
        <v>2</v>
      </c>
      <c r="B443" s="3"/>
      <c r="C443" s="3"/>
      <c r="F443" s="203" t="s">
        <v>224</v>
      </c>
      <c r="G443" s="203"/>
      <c r="H443" s="203"/>
      <c r="I443" s="203"/>
    </row>
    <row r="444" spans="1:27" x14ac:dyDescent="0.25">
      <c r="A444" s="3" t="s">
        <v>3</v>
      </c>
      <c r="B444" s="3"/>
      <c r="C444" s="3"/>
      <c r="D444">
        <v>4</v>
      </c>
    </row>
    <row r="445" spans="1:27" x14ac:dyDescent="0.25">
      <c r="A445" s="3" t="s">
        <v>8</v>
      </c>
      <c r="B445" s="3"/>
      <c r="C445" s="3"/>
      <c r="D445" s="208">
        <v>5.14</v>
      </c>
      <c r="E445" s="208"/>
      <c r="F445" s="208"/>
      <c r="H445" s="3" t="s">
        <v>9</v>
      </c>
      <c r="K445" s="203">
        <v>21</v>
      </c>
      <c r="L445" s="203"/>
      <c r="M445" s="3" t="s">
        <v>11</v>
      </c>
      <c r="Q445" s="203">
        <v>1</v>
      </c>
      <c r="R445" s="203"/>
      <c r="S445" s="203"/>
    </row>
    <row r="446" spans="1:27" x14ac:dyDescent="0.25">
      <c r="A446" s="3" t="s">
        <v>10</v>
      </c>
      <c r="B446" s="3"/>
      <c r="C446" s="3"/>
      <c r="E446" s="209">
        <f>Q445*K445*D445</f>
        <v>107.94</v>
      </c>
      <c r="F446" s="209"/>
      <c r="G446" s="209"/>
      <c r="H446" s="209"/>
      <c r="I446" s="209"/>
      <c r="J446" s="209"/>
    </row>
    <row r="447" spans="1:27" x14ac:dyDescent="0.25">
      <c r="A447" s="3"/>
      <c r="B447" s="3"/>
      <c r="C447" s="3"/>
      <c r="E447" s="73"/>
      <c r="F447" s="73"/>
      <c r="G447" s="73"/>
      <c r="H447" s="73"/>
      <c r="I447" s="73"/>
      <c r="J447" s="73"/>
    </row>
    <row r="448" spans="1:27" x14ac:dyDescent="0.25">
      <c r="A448" s="210" t="s">
        <v>12</v>
      </c>
      <c r="B448" s="210"/>
      <c r="C448" s="210"/>
      <c r="D448" s="210"/>
      <c r="E448" s="210"/>
      <c r="F448" s="210"/>
      <c r="G448" s="210"/>
      <c r="H448" s="210"/>
      <c r="I448" s="210"/>
      <c r="J448" s="210" t="s">
        <v>18</v>
      </c>
      <c r="K448" s="210"/>
      <c r="L448" s="210"/>
      <c r="M448" s="211" t="s">
        <v>20</v>
      </c>
      <c r="N448" s="211"/>
      <c r="O448" s="211"/>
      <c r="P448" s="211" t="s">
        <v>21</v>
      </c>
      <c r="Q448" s="211"/>
      <c r="R448" s="211"/>
      <c r="S448" s="211"/>
      <c r="T448" s="210" t="s">
        <v>23</v>
      </c>
      <c r="U448" s="210"/>
      <c r="V448" s="210"/>
      <c r="W448" s="210"/>
      <c r="X448" s="210" t="s">
        <v>29</v>
      </c>
      <c r="Y448" s="210"/>
      <c r="Z448" s="210"/>
      <c r="AA448" s="210"/>
    </row>
    <row r="449" spans="1:27" x14ac:dyDescent="0.25">
      <c r="A449" s="210"/>
      <c r="B449" s="210"/>
      <c r="C449" s="210"/>
      <c r="D449" s="210"/>
      <c r="E449" s="210"/>
      <c r="F449" s="210"/>
      <c r="G449" s="210"/>
      <c r="H449" s="210"/>
      <c r="I449" s="210"/>
      <c r="J449" s="210"/>
      <c r="K449" s="210"/>
      <c r="L449" s="210"/>
      <c r="M449" s="211"/>
      <c r="N449" s="211"/>
      <c r="O449" s="211"/>
      <c r="P449" s="211"/>
      <c r="Q449" s="211"/>
      <c r="R449" s="211"/>
      <c r="S449" s="211"/>
      <c r="T449" s="210"/>
      <c r="U449" s="210"/>
      <c r="V449" s="210"/>
      <c r="W449" s="210"/>
      <c r="X449" s="210"/>
      <c r="Y449" s="210"/>
      <c r="Z449" s="210"/>
      <c r="AA449" s="210"/>
    </row>
    <row r="450" spans="1:27" x14ac:dyDescent="0.25">
      <c r="A450" s="210"/>
      <c r="B450" s="210"/>
      <c r="C450" s="210"/>
      <c r="D450" s="210"/>
      <c r="E450" s="210"/>
      <c r="F450" s="210"/>
      <c r="G450" s="210"/>
      <c r="H450" s="210"/>
      <c r="I450" s="210"/>
      <c r="J450" s="210"/>
      <c r="K450" s="210"/>
      <c r="L450" s="210"/>
      <c r="M450" s="211"/>
      <c r="N450" s="211"/>
      <c r="O450" s="211"/>
      <c r="P450" s="211"/>
      <c r="Q450" s="211"/>
      <c r="R450" s="211"/>
      <c r="S450" s="211"/>
      <c r="T450" s="210"/>
      <c r="U450" s="210"/>
      <c r="V450" s="210"/>
      <c r="W450" s="210"/>
      <c r="X450" s="210"/>
      <c r="Y450" s="210"/>
      <c r="Z450" s="210"/>
      <c r="AA450" s="210"/>
    </row>
    <row r="451" spans="1:27" x14ac:dyDescent="0.25">
      <c r="A451" s="210"/>
      <c r="B451" s="210"/>
      <c r="C451" s="210"/>
      <c r="D451" s="210"/>
      <c r="E451" s="210"/>
      <c r="F451" s="210"/>
      <c r="G451" s="210"/>
      <c r="H451" s="210"/>
      <c r="I451" s="210"/>
      <c r="J451" s="210"/>
      <c r="K451" s="210"/>
      <c r="L451" s="210"/>
      <c r="M451" s="211"/>
      <c r="N451" s="211"/>
      <c r="O451" s="211"/>
      <c r="P451" s="211"/>
      <c r="Q451" s="211"/>
      <c r="R451" s="211"/>
      <c r="S451" s="211"/>
      <c r="T451" s="210" t="s">
        <v>24</v>
      </c>
      <c r="U451" s="210"/>
      <c r="V451" s="210" t="s">
        <v>25</v>
      </c>
      <c r="W451" s="210"/>
    </row>
    <row r="452" spans="1:27" x14ac:dyDescent="0.25">
      <c r="A452" s="210" t="s">
        <v>13</v>
      </c>
      <c r="B452" s="210"/>
      <c r="C452" s="210"/>
      <c r="D452" s="210"/>
      <c r="E452" s="210"/>
      <c r="F452" s="210"/>
      <c r="G452" s="210"/>
      <c r="H452" s="210"/>
      <c r="I452" s="210"/>
      <c r="J452" s="72"/>
      <c r="K452" s="72"/>
      <c r="L452" s="72"/>
      <c r="M452" s="74"/>
      <c r="N452" s="74"/>
      <c r="O452" s="74"/>
      <c r="P452" s="74"/>
      <c r="Q452" s="74"/>
      <c r="R452" s="74"/>
      <c r="S452" s="74"/>
      <c r="T452" s="76"/>
      <c r="U452" s="76"/>
      <c r="V452" s="76"/>
      <c r="W452" s="76"/>
    </row>
    <row r="453" spans="1:27" x14ac:dyDescent="0.25">
      <c r="A453" s="200" t="s">
        <v>17</v>
      </c>
      <c r="B453" s="200"/>
      <c r="C453" s="200"/>
      <c r="D453" s="200"/>
      <c r="E453" s="200"/>
      <c r="F453" s="200"/>
      <c r="G453" s="200"/>
      <c r="H453" s="200"/>
      <c r="I453" s="200"/>
      <c r="J453" s="203">
        <v>0</v>
      </c>
      <c r="K453" s="203"/>
      <c r="L453" s="203"/>
      <c r="M453" s="203">
        <v>0</v>
      </c>
      <c r="N453" s="203"/>
      <c r="O453" s="203"/>
      <c r="P453" s="203" t="s">
        <v>22</v>
      </c>
      <c r="Q453" s="203"/>
      <c r="R453" s="203"/>
      <c r="S453" s="203"/>
      <c r="T453" s="203">
        <v>0</v>
      </c>
      <c r="U453" s="203"/>
      <c r="V453" s="205">
        <f>ROUND((T453/T$437),2)</f>
        <v>0</v>
      </c>
      <c r="W453" s="205"/>
      <c r="X453" s="204">
        <f>E$446*V453</f>
        <v>0</v>
      </c>
      <c r="Y453" s="203"/>
      <c r="Z453" s="203"/>
      <c r="AA453" s="203"/>
    </row>
    <row r="454" spans="1:27" x14ac:dyDescent="0.25">
      <c r="A454" s="206" t="s">
        <v>66</v>
      </c>
      <c r="B454" s="206"/>
      <c r="C454" s="206"/>
      <c r="D454" s="206"/>
      <c r="E454" s="206"/>
      <c r="F454" s="206"/>
      <c r="G454" s="206"/>
      <c r="H454" s="206"/>
      <c r="I454" s="206"/>
      <c r="J454" s="203">
        <v>0</v>
      </c>
      <c r="K454" s="203"/>
      <c r="L454" s="203"/>
      <c r="M454" s="203">
        <v>0</v>
      </c>
      <c r="N454" s="203"/>
      <c r="O454" s="203"/>
      <c r="P454" s="203" t="s">
        <v>22</v>
      </c>
      <c r="Q454" s="203"/>
      <c r="R454" s="203"/>
      <c r="S454" s="203"/>
      <c r="T454" s="203">
        <v>0</v>
      </c>
      <c r="U454" s="203"/>
      <c r="V454" s="205">
        <f>ROUND((T454/T$437),2)</f>
        <v>0</v>
      </c>
      <c r="W454" s="205"/>
      <c r="X454" s="204">
        <f>E$446*V454</f>
        <v>0</v>
      </c>
      <c r="Y454" s="203"/>
      <c r="Z454" s="203"/>
      <c r="AA454" s="203"/>
    </row>
    <row r="455" spans="1:27" x14ac:dyDescent="0.25">
      <c r="A455" s="206" t="s">
        <v>67</v>
      </c>
      <c r="B455" s="206"/>
      <c r="C455" s="206"/>
      <c r="D455" s="206"/>
      <c r="E455" s="206"/>
      <c r="F455" s="206"/>
      <c r="G455" s="206"/>
      <c r="H455" s="206"/>
      <c r="I455" s="206"/>
      <c r="J455" s="203">
        <v>105204</v>
      </c>
      <c r="K455" s="203"/>
      <c r="L455" s="203"/>
      <c r="M455" s="203">
        <v>1676</v>
      </c>
      <c r="N455" s="203"/>
      <c r="O455" s="203"/>
      <c r="P455" s="203" t="s">
        <v>22</v>
      </c>
      <c r="Q455" s="203"/>
      <c r="R455" s="203"/>
      <c r="S455" s="203"/>
      <c r="T455" s="203">
        <v>13</v>
      </c>
      <c r="U455" s="203"/>
      <c r="V455" s="205">
        <f>ROUND((T455/T$437),2)</f>
        <v>0.2</v>
      </c>
      <c r="W455" s="205"/>
      <c r="X455" s="204">
        <f>E$446*V455</f>
        <v>21.588000000000001</v>
      </c>
      <c r="Y455" s="203"/>
      <c r="Z455" s="203"/>
      <c r="AA455" s="203"/>
    </row>
    <row r="456" spans="1:27" x14ac:dyDescent="0.25">
      <c r="A456" s="201" t="s">
        <v>27</v>
      </c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>
        <f>SUM(T453:U455)</f>
        <v>13</v>
      </c>
      <c r="U456" s="201"/>
      <c r="V456" s="212">
        <f t="shared" ref="V456" si="44">SUM(V453:W455)</f>
        <v>0.2</v>
      </c>
      <c r="W456" s="212"/>
      <c r="X456" s="202">
        <f t="shared" ref="X456" si="45">SUM(X453:AA455)</f>
        <v>21.588000000000001</v>
      </c>
      <c r="Y456" s="201"/>
      <c r="Z456" s="201"/>
      <c r="AA456" s="201"/>
    </row>
    <row r="457" spans="1:27" x14ac:dyDescent="0.25">
      <c r="A457" s="201" t="s">
        <v>14</v>
      </c>
      <c r="B457" s="201"/>
      <c r="C457" s="201"/>
      <c r="D457" s="201"/>
      <c r="E457" s="201"/>
      <c r="F457" s="201"/>
      <c r="G457" s="201"/>
      <c r="H457" s="201"/>
      <c r="I457" s="201"/>
      <c r="V457" s="19"/>
      <c r="W457" s="19"/>
    </row>
    <row r="458" spans="1:27" x14ac:dyDescent="0.25">
      <c r="A458" s="200" t="s">
        <v>15</v>
      </c>
      <c r="B458" s="200"/>
      <c r="C458" s="200"/>
      <c r="D458" s="200"/>
      <c r="E458" s="200"/>
      <c r="F458" s="200"/>
      <c r="G458" s="200"/>
      <c r="H458" s="200"/>
      <c r="I458" s="200"/>
      <c r="J458" s="203">
        <v>98004</v>
      </c>
      <c r="K458" s="203"/>
      <c r="L458" s="203"/>
      <c r="M458" s="203">
        <v>1642</v>
      </c>
      <c r="N458" s="203"/>
      <c r="O458" s="203"/>
      <c r="P458" s="203" t="s">
        <v>33</v>
      </c>
      <c r="Q458" s="203"/>
      <c r="R458" s="203"/>
      <c r="S458" s="203"/>
      <c r="T458" s="203">
        <v>9</v>
      </c>
      <c r="U458" s="203"/>
      <c r="V458" s="205">
        <f>ROUND((T458/T$437),2)</f>
        <v>0.14000000000000001</v>
      </c>
      <c r="W458" s="205"/>
      <c r="X458" s="204">
        <f>E$446*V458</f>
        <v>15.111600000000001</v>
      </c>
      <c r="Y458" s="203"/>
      <c r="Z458" s="203"/>
      <c r="AA458" s="203"/>
    </row>
    <row r="459" spans="1:27" x14ac:dyDescent="0.25">
      <c r="A459" s="200" t="s">
        <v>16</v>
      </c>
      <c r="B459" s="200"/>
      <c r="C459" s="200"/>
      <c r="D459" s="200"/>
      <c r="E459" s="200"/>
      <c r="F459" s="200"/>
      <c r="G459" s="200"/>
      <c r="H459" s="200"/>
      <c r="I459" s="200"/>
      <c r="J459" s="203">
        <v>103005</v>
      </c>
      <c r="K459" s="203"/>
      <c r="L459" s="203"/>
      <c r="M459" s="203">
        <v>2209</v>
      </c>
      <c r="N459" s="203"/>
      <c r="O459" s="203"/>
      <c r="P459" s="203" t="s">
        <v>33</v>
      </c>
      <c r="Q459" s="203"/>
      <c r="R459" s="203"/>
      <c r="S459" s="203"/>
      <c r="T459" s="203">
        <v>5</v>
      </c>
      <c r="U459" s="203"/>
      <c r="V459" s="205">
        <f>ROUND((T459/T$437),2)</f>
        <v>0.08</v>
      </c>
      <c r="W459" s="205"/>
      <c r="X459" s="204">
        <f>E$446*V459</f>
        <v>8.6351999999999993</v>
      </c>
      <c r="Y459" s="203"/>
      <c r="Z459" s="203"/>
      <c r="AA459" s="203"/>
    </row>
    <row r="460" spans="1:27" x14ac:dyDescent="0.25">
      <c r="A460" s="200" t="s">
        <v>17</v>
      </c>
      <c r="B460" s="200"/>
      <c r="C460" s="200"/>
      <c r="D460" s="200"/>
      <c r="E460" s="200"/>
      <c r="F460" s="200"/>
      <c r="G460" s="200"/>
      <c r="H460" s="200"/>
      <c r="I460" s="200"/>
      <c r="J460" s="203">
        <v>94011</v>
      </c>
      <c r="K460" s="203"/>
      <c r="L460" s="203"/>
      <c r="M460" s="203">
        <v>1626</v>
      </c>
      <c r="N460" s="203"/>
      <c r="O460" s="203"/>
      <c r="P460" s="203" t="s">
        <v>33</v>
      </c>
      <c r="Q460" s="203"/>
      <c r="R460" s="203"/>
      <c r="S460" s="203"/>
      <c r="T460" s="203">
        <v>39</v>
      </c>
      <c r="U460" s="203"/>
      <c r="V460" s="205">
        <f>ROUND((T460/T$437),2)-0.01</f>
        <v>0.57999999999999996</v>
      </c>
      <c r="W460" s="205"/>
      <c r="X460" s="204">
        <f>E$446*V460-0.01</f>
        <v>62.595199999999998</v>
      </c>
      <c r="Y460" s="203"/>
      <c r="Z460" s="203"/>
      <c r="AA460" s="203"/>
    </row>
    <row r="461" spans="1:27" x14ac:dyDescent="0.25">
      <c r="A461" s="200" t="s">
        <v>65</v>
      </c>
      <c r="B461" s="200"/>
      <c r="C461" s="200"/>
      <c r="D461" s="200"/>
      <c r="E461" s="200"/>
      <c r="F461" s="200"/>
      <c r="G461" s="200"/>
      <c r="H461" s="200"/>
      <c r="I461" s="200"/>
      <c r="J461" s="203">
        <v>0</v>
      </c>
      <c r="K461" s="203"/>
      <c r="L461" s="203"/>
      <c r="M461" s="203">
        <v>0</v>
      </c>
      <c r="N461" s="203"/>
      <c r="O461" s="203"/>
      <c r="P461" s="203" t="s">
        <v>33</v>
      </c>
      <c r="Q461" s="203"/>
      <c r="R461" s="203"/>
      <c r="S461" s="203"/>
      <c r="T461" s="203">
        <v>0</v>
      </c>
      <c r="U461" s="203"/>
      <c r="V461" s="205">
        <f>ROUND((T461/T$437),2)</f>
        <v>0</v>
      </c>
      <c r="W461" s="205"/>
      <c r="X461" s="204">
        <f>E$446*V461</f>
        <v>0</v>
      </c>
      <c r="Y461" s="203"/>
      <c r="Z461" s="203"/>
      <c r="AA461" s="203"/>
    </row>
    <row r="462" spans="1:27" x14ac:dyDescent="0.25">
      <c r="A462" s="201" t="s">
        <v>27</v>
      </c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>
        <f>SUM(T458:U461)</f>
        <v>53</v>
      </c>
      <c r="U462" s="201"/>
      <c r="V462" s="212">
        <f>ROUND((T462/T$437),2)</f>
        <v>0.8</v>
      </c>
      <c r="W462" s="212"/>
      <c r="X462" s="202">
        <f t="shared" ref="X462" si="46">SUM(X458:AA461)</f>
        <v>86.341999999999999</v>
      </c>
      <c r="Y462" s="201"/>
      <c r="Z462" s="201"/>
      <c r="AA462" s="201"/>
    </row>
    <row r="463" spans="1:27" x14ac:dyDescent="0.25">
      <c r="A463" s="201" t="s">
        <v>28</v>
      </c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>
        <f>T462+T456</f>
        <v>66</v>
      </c>
      <c r="U463" s="201"/>
      <c r="V463" s="212">
        <f>ROUND((T463/T$437),2)</f>
        <v>1</v>
      </c>
      <c r="W463" s="212"/>
      <c r="X463" s="202">
        <f>X462+X456+0.01</f>
        <v>107.94000000000001</v>
      </c>
      <c r="Y463" s="201"/>
      <c r="Z463" s="201"/>
      <c r="AA463" s="201"/>
    </row>
    <row r="466" spans="1:27" x14ac:dyDescent="0.25">
      <c r="A466" s="198" t="s">
        <v>1</v>
      </c>
      <c r="B466" s="198"/>
      <c r="C466" s="198"/>
      <c r="D466" t="s">
        <v>75</v>
      </c>
    </row>
    <row r="467" spans="1:27" x14ac:dyDescent="0.25">
      <c r="A467" s="143" t="s">
        <v>6</v>
      </c>
      <c r="B467" s="143"/>
      <c r="C467" s="143"/>
      <c r="D467" t="s">
        <v>76</v>
      </c>
    </row>
    <row r="468" spans="1:27" x14ac:dyDescent="0.25">
      <c r="A468" s="143" t="s">
        <v>94</v>
      </c>
      <c r="B468" s="143"/>
      <c r="C468" s="143"/>
      <c r="D468" s="199" t="s">
        <v>99</v>
      </c>
      <c r="E468" s="200"/>
      <c r="F468" s="200"/>
      <c r="G468" s="200"/>
    </row>
    <row r="469" spans="1:27" x14ac:dyDescent="0.25">
      <c r="A469" s="3" t="s">
        <v>2</v>
      </c>
      <c r="B469" s="3"/>
      <c r="C469" s="3"/>
      <c r="F469" s="203" t="s">
        <v>331</v>
      </c>
      <c r="G469" s="203"/>
      <c r="H469" s="203"/>
      <c r="I469" s="203"/>
    </row>
    <row r="470" spans="1:27" x14ac:dyDescent="0.25">
      <c r="A470" s="3" t="s">
        <v>3</v>
      </c>
      <c r="B470" s="3"/>
      <c r="C470" s="3"/>
      <c r="D470">
        <v>4</v>
      </c>
    </row>
    <row r="471" spans="1:27" x14ac:dyDescent="0.25">
      <c r="A471" s="3" t="s">
        <v>8</v>
      </c>
      <c r="B471" s="3"/>
      <c r="C471" s="3"/>
      <c r="D471" s="208">
        <v>5.14</v>
      </c>
      <c r="E471" s="208"/>
      <c r="F471" s="208"/>
      <c r="H471" s="3" t="s">
        <v>9</v>
      </c>
      <c r="K471" s="203">
        <v>50</v>
      </c>
      <c r="L471" s="203"/>
      <c r="M471" s="3" t="s">
        <v>11</v>
      </c>
      <c r="Q471" s="203">
        <v>1</v>
      </c>
      <c r="R471" s="203"/>
      <c r="S471" s="203"/>
    </row>
    <row r="472" spans="1:27" x14ac:dyDescent="0.25">
      <c r="A472" s="3" t="s">
        <v>10</v>
      </c>
      <c r="B472" s="3"/>
      <c r="C472" s="3"/>
      <c r="E472" s="209">
        <f>Q471*K471*D471</f>
        <v>257</v>
      </c>
      <c r="F472" s="209"/>
      <c r="G472" s="209"/>
      <c r="H472" s="209"/>
      <c r="I472" s="209"/>
      <c r="J472" s="209"/>
    </row>
    <row r="473" spans="1:27" x14ac:dyDescent="0.25">
      <c r="A473" s="3"/>
      <c r="B473" s="3"/>
      <c r="C473" s="3"/>
      <c r="E473" s="140"/>
      <c r="F473" s="140"/>
      <c r="G473" s="140"/>
      <c r="H473" s="140"/>
      <c r="I473" s="140"/>
      <c r="J473" s="140"/>
    </row>
    <row r="474" spans="1:27" x14ac:dyDescent="0.25">
      <c r="A474" s="210" t="s">
        <v>12</v>
      </c>
      <c r="B474" s="210"/>
      <c r="C474" s="210"/>
      <c r="D474" s="210"/>
      <c r="E474" s="210"/>
      <c r="F474" s="210"/>
      <c r="G474" s="210"/>
      <c r="H474" s="210"/>
      <c r="I474" s="210"/>
      <c r="J474" s="210" t="s">
        <v>18</v>
      </c>
      <c r="K474" s="210"/>
      <c r="L474" s="210"/>
      <c r="M474" s="211" t="s">
        <v>20</v>
      </c>
      <c r="N474" s="211"/>
      <c r="O474" s="211"/>
      <c r="P474" s="211" t="s">
        <v>21</v>
      </c>
      <c r="Q474" s="211"/>
      <c r="R474" s="211"/>
      <c r="S474" s="211"/>
      <c r="T474" s="210" t="s">
        <v>23</v>
      </c>
      <c r="U474" s="210"/>
      <c r="V474" s="210"/>
      <c r="W474" s="210"/>
      <c r="X474" s="210" t="s">
        <v>29</v>
      </c>
      <c r="Y474" s="210"/>
      <c r="Z474" s="210"/>
      <c r="AA474" s="210"/>
    </row>
    <row r="475" spans="1:27" x14ac:dyDescent="0.25">
      <c r="A475" s="210"/>
      <c r="B475" s="210"/>
      <c r="C475" s="210"/>
      <c r="D475" s="210"/>
      <c r="E475" s="210"/>
      <c r="F475" s="210"/>
      <c r="G475" s="210"/>
      <c r="H475" s="210"/>
      <c r="I475" s="210"/>
      <c r="J475" s="210"/>
      <c r="K475" s="210"/>
      <c r="L475" s="210"/>
      <c r="M475" s="211"/>
      <c r="N475" s="211"/>
      <c r="O475" s="211"/>
      <c r="P475" s="211"/>
      <c r="Q475" s="211"/>
      <c r="R475" s="211"/>
      <c r="S475" s="211"/>
      <c r="T475" s="210"/>
      <c r="U475" s="210"/>
      <c r="V475" s="210"/>
      <c r="W475" s="210"/>
      <c r="X475" s="210"/>
      <c r="Y475" s="210"/>
      <c r="Z475" s="210"/>
      <c r="AA475" s="210"/>
    </row>
    <row r="476" spans="1:27" x14ac:dyDescent="0.25">
      <c r="A476" s="210"/>
      <c r="B476" s="210"/>
      <c r="C476" s="210"/>
      <c r="D476" s="210"/>
      <c r="E476" s="210"/>
      <c r="F476" s="210"/>
      <c r="G476" s="210"/>
      <c r="H476" s="210"/>
      <c r="I476" s="210"/>
      <c r="J476" s="210"/>
      <c r="K476" s="210"/>
      <c r="L476" s="210"/>
      <c r="M476" s="211"/>
      <c r="N476" s="211"/>
      <c r="O476" s="211"/>
      <c r="P476" s="211"/>
      <c r="Q476" s="211"/>
      <c r="R476" s="211"/>
      <c r="S476" s="211"/>
      <c r="T476" s="210"/>
      <c r="U476" s="210"/>
      <c r="V476" s="210"/>
      <c r="W476" s="210"/>
      <c r="X476" s="210"/>
      <c r="Y476" s="210"/>
      <c r="Z476" s="210"/>
      <c r="AA476" s="210"/>
    </row>
    <row r="477" spans="1:27" x14ac:dyDescent="0.25">
      <c r="A477" s="210"/>
      <c r="B477" s="210"/>
      <c r="C477" s="210"/>
      <c r="D477" s="210"/>
      <c r="E477" s="210"/>
      <c r="F477" s="210"/>
      <c r="G477" s="210"/>
      <c r="H477" s="210"/>
      <c r="I477" s="210"/>
      <c r="J477" s="210"/>
      <c r="K477" s="210"/>
      <c r="L477" s="210"/>
      <c r="M477" s="211"/>
      <c r="N477" s="211"/>
      <c r="O477" s="211"/>
      <c r="P477" s="211"/>
      <c r="Q477" s="211"/>
      <c r="R477" s="211"/>
      <c r="S477" s="211"/>
      <c r="T477" s="210" t="s">
        <v>24</v>
      </c>
      <c r="U477" s="210"/>
      <c r="V477" s="210" t="s">
        <v>25</v>
      </c>
      <c r="W477" s="210"/>
    </row>
    <row r="478" spans="1:27" x14ac:dyDescent="0.25">
      <c r="A478" s="210" t="s">
        <v>13</v>
      </c>
      <c r="B478" s="210"/>
      <c r="C478" s="210"/>
      <c r="D478" s="210"/>
      <c r="E478" s="210"/>
      <c r="F478" s="210"/>
      <c r="G478" s="210"/>
      <c r="H478" s="210"/>
      <c r="I478" s="210"/>
      <c r="J478" s="141"/>
      <c r="K478" s="141"/>
      <c r="L478" s="141"/>
      <c r="M478" s="142"/>
      <c r="N478" s="142"/>
      <c r="O478" s="142"/>
      <c r="P478" s="142"/>
      <c r="Q478" s="142"/>
      <c r="R478" s="142"/>
      <c r="S478" s="142"/>
      <c r="T478" s="144"/>
      <c r="U478" s="144"/>
      <c r="V478" s="144"/>
      <c r="W478" s="144"/>
    </row>
    <row r="479" spans="1:27" x14ac:dyDescent="0.25">
      <c r="A479" s="200" t="s">
        <v>17</v>
      </c>
      <c r="B479" s="200"/>
      <c r="C479" s="200"/>
      <c r="D479" s="200"/>
      <c r="E479" s="200"/>
      <c r="F479" s="200"/>
      <c r="G479" s="200"/>
      <c r="H479" s="200"/>
      <c r="I479" s="200"/>
      <c r="J479" s="203">
        <v>0</v>
      </c>
      <c r="K479" s="203"/>
      <c r="L479" s="203"/>
      <c r="M479" s="203">
        <v>0</v>
      </c>
      <c r="N479" s="203"/>
      <c r="O479" s="203"/>
      <c r="P479" s="203" t="s">
        <v>22</v>
      </c>
      <c r="Q479" s="203"/>
      <c r="R479" s="203"/>
      <c r="S479" s="203"/>
      <c r="T479" s="203">
        <v>0</v>
      </c>
      <c r="U479" s="203"/>
      <c r="V479" s="205">
        <f>ROUND((T479/T$489),2)</f>
        <v>0</v>
      </c>
      <c r="W479" s="205"/>
      <c r="X479" s="204">
        <f>E472*V479</f>
        <v>0</v>
      </c>
      <c r="Y479" s="203"/>
      <c r="Z479" s="203"/>
      <c r="AA479" s="203"/>
    </row>
    <row r="480" spans="1:27" x14ac:dyDescent="0.25">
      <c r="A480" s="206" t="s">
        <v>66</v>
      </c>
      <c r="B480" s="206"/>
      <c r="C480" s="206"/>
      <c r="D480" s="206"/>
      <c r="E480" s="206"/>
      <c r="F480" s="206"/>
      <c r="G480" s="206"/>
      <c r="H480" s="206"/>
      <c r="I480" s="206"/>
      <c r="J480" s="203">
        <v>0</v>
      </c>
      <c r="K480" s="203"/>
      <c r="L480" s="203"/>
      <c r="M480" s="203">
        <v>0</v>
      </c>
      <c r="N480" s="203"/>
      <c r="O480" s="203"/>
      <c r="P480" s="203" t="s">
        <v>22</v>
      </c>
      <c r="Q480" s="203"/>
      <c r="R480" s="203"/>
      <c r="S480" s="203"/>
      <c r="T480" s="203">
        <v>0</v>
      </c>
      <c r="U480" s="203"/>
      <c r="V480" s="205">
        <f>ROUND((T480/T$489),2)</f>
        <v>0</v>
      </c>
      <c r="W480" s="205"/>
      <c r="X480" s="204">
        <f>E472*V480</f>
        <v>0</v>
      </c>
      <c r="Y480" s="203"/>
      <c r="Z480" s="203"/>
      <c r="AA480" s="203"/>
    </row>
    <row r="481" spans="1:27" x14ac:dyDescent="0.25">
      <c r="A481" s="206" t="s">
        <v>67</v>
      </c>
      <c r="B481" s="206"/>
      <c r="C481" s="206"/>
      <c r="D481" s="206"/>
      <c r="E481" s="206"/>
      <c r="F481" s="206"/>
      <c r="G481" s="206"/>
      <c r="H481" s="206"/>
      <c r="I481" s="206"/>
      <c r="J481" s="203">
        <v>105204</v>
      </c>
      <c r="K481" s="203"/>
      <c r="L481" s="203"/>
      <c r="M481" s="203">
        <v>1676</v>
      </c>
      <c r="N481" s="203"/>
      <c r="O481" s="203"/>
      <c r="P481" s="203" t="s">
        <v>22</v>
      </c>
      <c r="Q481" s="203"/>
      <c r="R481" s="203"/>
      <c r="S481" s="203"/>
      <c r="T481" s="203">
        <v>13</v>
      </c>
      <c r="U481" s="203"/>
      <c r="V481" s="205">
        <f>ROUND((T481/T$489),2)</f>
        <v>1</v>
      </c>
      <c r="W481" s="205"/>
      <c r="X481" s="204">
        <f>E472*V481</f>
        <v>257</v>
      </c>
      <c r="Y481" s="203"/>
      <c r="Z481" s="203"/>
      <c r="AA481" s="203"/>
    </row>
    <row r="482" spans="1:27" x14ac:dyDescent="0.25">
      <c r="A482" s="201" t="s">
        <v>27</v>
      </c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>
        <f>SUM(T479:U481)</f>
        <v>13</v>
      </c>
      <c r="U482" s="201"/>
      <c r="V482" s="212">
        <f t="shared" ref="V482" si="47">SUM(V479:W481)</f>
        <v>1</v>
      </c>
      <c r="W482" s="212"/>
      <c r="X482" s="202">
        <f t="shared" ref="X482" si="48">SUM(X479:AA481)</f>
        <v>257</v>
      </c>
      <c r="Y482" s="201"/>
      <c r="Z482" s="201"/>
      <c r="AA482" s="201"/>
    </row>
    <row r="483" spans="1:27" x14ac:dyDescent="0.25">
      <c r="A483" s="201" t="s">
        <v>14</v>
      </c>
      <c r="B483" s="201"/>
      <c r="C483" s="201"/>
      <c r="D483" s="201"/>
      <c r="E483" s="201"/>
      <c r="F483" s="201"/>
      <c r="G483" s="201"/>
      <c r="H483" s="201"/>
      <c r="I483" s="201"/>
      <c r="V483" s="19"/>
      <c r="W483" s="19"/>
    </row>
    <row r="484" spans="1:27" x14ac:dyDescent="0.25">
      <c r="A484" s="200" t="s">
        <v>15</v>
      </c>
      <c r="B484" s="200"/>
      <c r="C484" s="200"/>
      <c r="D484" s="200"/>
      <c r="E484" s="200"/>
      <c r="F484" s="200"/>
      <c r="G484" s="200"/>
      <c r="H484" s="200"/>
      <c r="I484" s="200"/>
      <c r="J484" s="203">
        <v>98004</v>
      </c>
      <c r="K484" s="203"/>
      <c r="L484" s="203"/>
      <c r="M484" s="203">
        <v>1642</v>
      </c>
      <c r="N484" s="203"/>
      <c r="O484" s="203"/>
      <c r="P484" s="203" t="s">
        <v>33</v>
      </c>
      <c r="Q484" s="203"/>
      <c r="R484" s="203"/>
      <c r="S484" s="203"/>
      <c r="T484" s="203">
        <v>0</v>
      </c>
      <c r="U484" s="203"/>
      <c r="V484" s="205">
        <f t="shared" ref="V484:V489" si="49">ROUND((T484/T$437),2)</f>
        <v>0</v>
      </c>
      <c r="W484" s="205"/>
      <c r="X484" s="204">
        <f>E472*V484</f>
        <v>0</v>
      </c>
      <c r="Y484" s="203"/>
      <c r="Z484" s="203"/>
      <c r="AA484" s="203"/>
    </row>
    <row r="485" spans="1:27" x14ac:dyDescent="0.25">
      <c r="A485" s="200" t="s">
        <v>16</v>
      </c>
      <c r="B485" s="200"/>
      <c r="C485" s="200"/>
      <c r="D485" s="200"/>
      <c r="E485" s="200"/>
      <c r="F485" s="200"/>
      <c r="G485" s="200"/>
      <c r="H485" s="200"/>
      <c r="I485" s="200"/>
      <c r="J485" s="203">
        <v>103005</v>
      </c>
      <c r="K485" s="203"/>
      <c r="L485" s="203"/>
      <c r="M485" s="203">
        <v>2209</v>
      </c>
      <c r="N485" s="203"/>
      <c r="O485" s="203"/>
      <c r="P485" s="203" t="s">
        <v>33</v>
      </c>
      <c r="Q485" s="203"/>
      <c r="R485" s="203"/>
      <c r="S485" s="203"/>
      <c r="T485" s="203">
        <v>0</v>
      </c>
      <c r="U485" s="203"/>
      <c r="V485" s="205">
        <f t="shared" si="49"/>
        <v>0</v>
      </c>
      <c r="W485" s="205"/>
      <c r="X485" s="204">
        <f>E472*V485</f>
        <v>0</v>
      </c>
      <c r="Y485" s="203"/>
      <c r="Z485" s="203"/>
      <c r="AA485" s="203"/>
    </row>
    <row r="486" spans="1:27" x14ac:dyDescent="0.25">
      <c r="A486" s="200" t="s">
        <v>17</v>
      </c>
      <c r="B486" s="200"/>
      <c r="C486" s="200"/>
      <c r="D486" s="200"/>
      <c r="E486" s="200"/>
      <c r="F486" s="200"/>
      <c r="G486" s="200"/>
      <c r="H486" s="200"/>
      <c r="I486" s="200"/>
      <c r="J486" s="203">
        <v>94011</v>
      </c>
      <c r="K486" s="203"/>
      <c r="L486" s="203"/>
      <c r="M486" s="203">
        <v>1626</v>
      </c>
      <c r="N486" s="203"/>
      <c r="O486" s="203"/>
      <c r="P486" s="203" t="s">
        <v>33</v>
      </c>
      <c r="Q486" s="203"/>
      <c r="R486" s="203"/>
      <c r="S486" s="203"/>
      <c r="T486" s="203">
        <v>0</v>
      </c>
      <c r="U486" s="203"/>
      <c r="V486" s="205">
        <f t="shared" si="49"/>
        <v>0</v>
      </c>
      <c r="W486" s="205"/>
      <c r="X486" s="204">
        <f>E472*V486</f>
        <v>0</v>
      </c>
      <c r="Y486" s="203"/>
      <c r="Z486" s="203"/>
      <c r="AA486" s="203"/>
    </row>
    <row r="487" spans="1:27" x14ac:dyDescent="0.25">
      <c r="A487" s="200" t="s">
        <v>65</v>
      </c>
      <c r="B487" s="200"/>
      <c r="C487" s="200"/>
      <c r="D487" s="200"/>
      <c r="E487" s="200"/>
      <c r="F487" s="200"/>
      <c r="G487" s="200"/>
      <c r="H487" s="200"/>
      <c r="I487" s="200"/>
      <c r="J487" s="203">
        <v>0</v>
      </c>
      <c r="K487" s="203"/>
      <c r="L487" s="203"/>
      <c r="M487" s="203">
        <v>0</v>
      </c>
      <c r="N487" s="203"/>
      <c r="O487" s="203"/>
      <c r="P487" s="203" t="s">
        <v>33</v>
      </c>
      <c r="Q487" s="203"/>
      <c r="R487" s="203"/>
      <c r="S487" s="203"/>
      <c r="T487" s="203">
        <v>0</v>
      </c>
      <c r="U487" s="203"/>
      <c r="V487" s="205">
        <f t="shared" si="49"/>
        <v>0</v>
      </c>
      <c r="W487" s="205"/>
      <c r="X487" s="204">
        <f>E$446*V487</f>
        <v>0</v>
      </c>
      <c r="Y487" s="203"/>
      <c r="Z487" s="203"/>
      <c r="AA487" s="203"/>
    </row>
    <row r="488" spans="1:27" x14ac:dyDescent="0.25">
      <c r="A488" s="201" t="s">
        <v>27</v>
      </c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>
        <f>SUM(T484:U487)</f>
        <v>0</v>
      </c>
      <c r="U488" s="201"/>
      <c r="V488" s="212">
        <f t="shared" si="49"/>
        <v>0</v>
      </c>
      <c r="W488" s="212"/>
      <c r="X488" s="202">
        <f t="shared" ref="X488" si="50">SUM(X484:AA487)</f>
        <v>0</v>
      </c>
      <c r="Y488" s="201"/>
      <c r="Z488" s="201"/>
      <c r="AA488" s="201"/>
    </row>
    <row r="489" spans="1:27" x14ac:dyDescent="0.25">
      <c r="A489" s="201" t="s">
        <v>28</v>
      </c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>
        <f>T488+T482</f>
        <v>13</v>
      </c>
      <c r="U489" s="201"/>
      <c r="V489" s="212">
        <f t="shared" si="49"/>
        <v>0.2</v>
      </c>
      <c r="W489" s="212"/>
      <c r="X489" s="202">
        <f>X488+X482</f>
        <v>257</v>
      </c>
      <c r="Y489" s="201"/>
      <c r="Z489" s="201"/>
      <c r="AA489" s="201"/>
    </row>
    <row r="492" spans="1:27" x14ac:dyDescent="0.25">
      <c r="A492" s="198" t="s">
        <v>1</v>
      </c>
      <c r="B492" s="198"/>
      <c r="C492" s="198"/>
      <c r="D492" t="s">
        <v>78</v>
      </c>
    </row>
    <row r="493" spans="1:27" x14ac:dyDescent="0.25">
      <c r="A493" s="2" t="s">
        <v>6</v>
      </c>
      <c r="B493" s="2"/>
      <c r="C493" s="2"/>
      <c r="D493" t="s">
        <v>79</v>
      </c>
    </row>
    <row r="494" spans="1:27" x14ac:dyDescent="0.25">
      <c r="A494" s="25" t="s">
        <v>94</v>
      </c>
      <c r="B494" s="25"/>
      <c r="C494" s="25"/>
      <c r="D494" s="199" t="s">
        <v>98</v>
      </c>
      <c r="E494" s="200"/>
      <c r="F494" s="200"/>
      <c r="G494" s="200"/>
    </row>
    <row r="495" spans="1:27" x14ac:dyDescent="0.25">
      <c r="A495" s="3" t="s">
        <v>2</v>
      </c>
      <c r="B495" s="3"/>
      <c r="C495" s="3"/>
      <c r="F495" s="203" t="s">
        <v>80</v>
      </c>
      <c r="G495" s="203"/>
      <c r="H495" s="203"/>
      <c r="I495" s="203"/>
    </row>
    <row r="496" spans="1:27" x14ac:dyDescent="0.25">
      <c r="A496" s="3" t="s">
        <v>3</v>
      </c>
      <c r="B496" s="3"/>
      <c r="C496" s="3"/>
      <c r="D496">
        <v>5</v>
      </c>
    </row>
    <row r="497" spans="1:23" x14ac:dyDescent="0.25">
      <c r="A497" s="3" t="s">
        <v>8</v>
      </c>
      <c r="B497" s="3"/>
      <c r="C497" s="3"/>
      <c r="D497" s="208">
        <v>5.35</v>
      </c>
      <c r="E497" s="208"/>
      <c r="F497" s="208"/>
      <c r="H497" s="3" t="s">
        <v>9</v>
      </c>
      <c r="K497" s="203">
        <v>65.2</v>
      </c>
      <c r="L497" s="203"/>
      <c r="M497" s="3" t="s">
        <v>11</v>
      </c>
      <c r="Q497" s="203">
        <v>200</v>
      </c>
      <c r="R497" s="203"/>
      <c r="S497" s="203"/>
    </row>
    <row r="498" spans="1:23" x14ac:dyDescent="0.25">
      <c r="A498" s="3" t="s">
        <v>10</v>
      </c>
      <c r="B498" s="3"/>
      <c r="C498" s="3"/>
      <c r="E498" s="209">
        <f>Q497*K497*D497</f>
        <v>69764</v>
      </c>
      <c r="F498" s="209"/>
      <c r="G498" s="209"/>
      <c r="H498" s="209"/>
      <c r="I498" s="209"/>
      <c r="J498" s="209"/>
    </row>
    <row r="499" spans="1:23" x14ac:dyDescent="0.25">
      <c r="A499" s="3"/>
      <c r="B499" s="3"/>
      <c r="C499" s="3"/>
      <c r="E499" s="21"/>
      <c r="F499" s="21"/>
      <c r="G499" s="21"/>
      <c r="H499" s="21"/>
      <c r="I499" s="21"/>
      <c r="J499" s="21"/>
    </row>
    <row r="500" spans="1:23" x14ac:dyDescent="0.25">
      <c r="A500" s="210" t="s">
        <v>12</v>
      </c>
      <c r="B500" s="210"/>
      <c r="C500" s="210"/>
      <c r="D500" s="210"/>
      <c r="E500" s="210"/>
      <c r="F500" s="210"/>
      <c r="G500" s="210"/>
      <c r="H500" s="210"/>
      <c r="I500" s="210"/>
      <c r="J500" s="210" t="s">
        <v>18</v>
      </c>
      <c r="K500" s="210"/>
      <c r="L500" s="210"/>
      <c r="M500" s="211" t="s">
        <v>20</v>
      </c>
      <c r="N500" s="211"/>
      <c r="O500" s="211"/>
      <c r="P500" s="211" t="s">
        <v>21</v>
      </c>
      <c r="Q500" s="211"/>
      <c r="R500" s="211"/>
      <c r="S500" s="211"/>
      <c r="T500" s="210" t="s">
        <v>23</v>
      </c>
      <c r="U500" s="210"/>
      <c r="V500" s="210"/>
      <c r="W500" s="210"/>
    </row>
    <row r="501" spans="1:23" x14ac:dyDescent="0.25">
      <c r="A501" s="210"/>
      <c r="B501" s="210"/>
      <c r="C501" s="210"/>
      <c r="D501" s="210"/>
      <c r="E501" s="210"/>
      <c r="F501" s="210"/>
      <c r="G501" s="210"/>
      <c r="H501" s="210"/>
      <c r="I501" s="210"/>
      <c r="J501" s="210"/>
      <c r="K501" s="210"/>
      <c r="L501" s="210"/>
      <c r="M501" s="211"/>
      <c r="N501" s="211"/>
      <c r="O501" s="211"/>
      <c r="P501" s="211"/>
      <c r="Q501" s="211"/>
      <c r="R501" s="211"/>
      <c r="S501" s="211"/>
      <c r="T501" s="210"/>
      <c r="U501" s="210"/>
      <c r="V501" s="210"/>
      <c r="W501" s="210"/>
    </row>
    <row r="502" spans="1:23" x14ac:dyDescent="0.25">
      <c r="A502" s="210"/>
      <c r="B502" s="210"/>
      <c r="C502" s="210"/>
      <c r="D502" s="210"/>
      <c r="E502" s="210"/>
      <c r="F502" s="210"/>
      <c r="G502" s="210"/>
      <c r="H502" s="210"/>
      <c r="I502" s="210"/>
      <c r="J502" s="210"/>
      <c r="K502" s="210"/>
      <c r="L502" s="210"/>
      <c r="M502" s="211"/>
      <c r="N502" s="211"/>
      <c r="O502" s="211"/>
      <c r="P502" s="211"/>
      <c r="Q502" s="211"/>
      <c r="R502" s="211"/>
      <c r="S502" s="211"/>
      <c r="T502" s="210"/>
      <c r="U502" s="210"/>
      <c r="V502" s="210"/>
      <c r="W502" s="210"/>
    </row>
    <row r="503" spans="1:23" x14ac:dyDescent="0.25">
      <c r="A503" s="210"/>
      <c r="B503" s="210"/>
      <c r="C503" s="210"/>
      <c r="D503" s="210"/>
      <c r="E503" s="210"/>
      <c r="F503" s="210"/>
      <c r="G503" s="210"/>
      <c r="H503" s="210"/>
      <c r="I503" s="210"/>
      <c r="J503" s="210"/>
      <c r="K503" s="210"/>
      <c r="L503" s="210"/>
      <c r="M503" s="211"/>
      <c r="N503" s="211"/>
      <c r="O503" s="211"/>
      <c r="P503" s="211"/>
      <c r="Q503" s="211"/>
      <c r="R503" s="211"/>
      <c r="S503" s="211"/>
      <c r="T503" s="210" t="s">
        <v>24</v>
      </c>
      <c r="U503" s="210"/>
      <c r="V503" s="210" t="s">
        <v>25</v>
      </c>
      <c r="W503" s="210"/>
    </row>
    <row r="504" spans="1:23" x14ac:dyDescent="0.25">
      <c r="A504" s="210" t="s">
        <v>13</v>
      </c>
      <c r="B504" s="210"/>
      <c r="C504" s="210"/>
      <c r="D504" s="210"/>
      <c r="E504" s="210"/>
      <c r="F504" s="210"/>
      <c r="G504" s="210"/>
      <c r="H504" s="210"/>
      <c r="I504" s="210"/>
      <c r="J504" s="7"/>
      <c r="K504" s="7"/>
      <c r="L504" s="7"/>
      <c r="M504" s="10"/>
      <c r="N504" s="10"/>
      <c r="O504" s="10"/>
      <c r="P504" s="10"/>
      <c r="Q504" s="10"/>
      <c r="R504" s="10"/>
      <c r="S504" s="10"/>
      <c r="T504" s="8"/>
      <c r="U504" s="8"/>
      <c r="V504" s="8"/>
      <c r="W504" s="8"/>
    </row>
    <row r="505" spans="1:23" x14ac:dyDescent="0.25">
      <c r="A505" s="200" t="s">
        <v>17</v>
      </c>
      <c r="B505" s="200"/>
      <c r="C505" s="200"/>
      <c r="D505" s="200"/>
      <c r="E505" s="200"/>
      <c r="F505" s="200"/>
      <c r="G505" s="200"/>
      <c r="H505" s="200"/>
      <c r="I505" s="200"/>
      <c r="J505" s="203">
        <v>0</v>
      </c>
      <c r="K505" s="203"/>
      <c r="L505" s="203"/>
      <c r="M505" s="203">
        <v>0</v>
      </c>
      <c r="N505" s="203"/>
      <c r="O505" s="203"/>
      <c r="P505" s="203" t="s">
        <v>22</v>
      </c>
      <c r="Q505" s="203"/>
      <c r="R505" s="203"/>
      <c r="S505" s="203"/>
      <c r="T505" s="203">
        <v>0</v>
      </c>
      <c r="U505" s="203"/>
      <c r="V505" s="205">
        <f>ROUND((T505/T$515),2)</f>
        <v>0</v>
      </c>
      <c r="W505" s="205"/>
    </row>
    <row r="506" spans="1:23" x14ac:dyDescent="0.25">
      <c r="A506" s="206" t="s">
        <v>66</v>
      </c>
      <c r="B506" s="206"/>
      <c r="C506" s="206"/>
      <c r="D506" s="206"/>
      <c r="E506" s="206"/>
      <c r="F506" s="206"/>
      <c r="G506" s="206"/>
      <c r="H506" s="206"/>
      <c r="I506" s="206"/>
      <c r="J506" s="203">
        <v>0</v>
      </c>
      <c r="K506" s="203"/>
      <c r="L506" s="203"/>
      <c r="M506" s="203">
        <v>0</v>
      </c>
      <c r="N506" s="203"/>
      <c r="O506" s="203"/>
      <c r="P506" s="203" t="s">
        <v>22</v>
      </c>
      <c r="Q506" s="203"/>
      <c r="R506" s="203"/>
      <c r="S506" s="203"/>
      <c r="T506" s="203">
        <v>0</v>
      </c>
      <c r="U506" s="203"/>
      <c r="V506" s="205">
        <f>ROUND((T506/T$515),2)</f>
        <v>0</v>
      </c>
      <c r="W506" s="205"/>
    </row>
    <row r="507" spans="1:23" x14ac:dyDescent="0.25">
      <c r="A507" s="206" t="s">
        <v>67</v>
      </c>
      <c r="B507" s="206"/>
      <c r="C507" s="206"/>
      <c r="D507" s="206"/>
      <c r="E507" s="206"/>
      <c r="F507" s="206"/>
      <c r="G507" s="206"/>
      <c r="H507" s="206"/>
      <c r="I507" s="206"/>
      <c r="J507" s="203">
        <v>105205</v>
      </c>
      <c r="K507" s="203"/>
      <c r="L507" s="203"/>
      <c r="M507" s="203">
        <v>1677</v>
      </c>
      <c r="N507" s="203"/>
      <c r="O507" s="203"/>
      <c r="P507" s="203" t="s">
        <v>22</v>
      </c>
      <c r="Q507" s="203"/>
      <c r="R507" s="203"/>
      <c r="S507" s="203"/>
      <c r="T507" s="203">
        <v>3</v>
      </c>
      <c r="U507" s="203"/>
      <c r="V507" s="205">
        <f>ROUND((T507/T$515),2)</f>
        <v>0.06</v>
      </c>
      <c r="W507" s="205"/>
    </row>
    <row r="508" spans="1:23" x14ac:dyDescent="0.25">
      <c r="A508" s="201" t="s">
        <v>27</v>
      </c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>
        <f>SUM(T505:U507)</f>
        <v>3</v>
      </c>
      <c r="U508" s="201"/>
      <c r="V508" s="205">
        <f t="shared" ref="V508" si="51">SUM(V505:W507)</f>
        <v>0.06</v>
      </c>
      <c r="W508" s="205"/>
    </row>
    <row r="509" spans="1:23" x14ac:dyDescent="0.25">
      <c r="A509" s="201" t="s">
        <v>14</v>
      </c>
      <c r="B509" s="201"/>
      <c r="C509" s="201"/>
      <c r="D509" s="201"/>
      <c r="E509" s="201"/>
      <c r="F509" s="201"/>
      <c r="G509" s="201"/>
      <c r="H509" s="201"/>
      <c r="I509" s="201"/>
      <c r="V509" s="19"/>
      <c r="W509" s="19"/>
    </row>
    <row r="510" spans="1:23" x14ac:dyDescent="0.25">
      <c r="A510" s="200" t="s">
        <v>15</v>
      </c>
      <c r="B510" s="200"/>
      <c r="C510" s="200"/>
      <c r="D510" s="200"/>
      <c r="E510" s="200"/>
      <c r="F510" s="200"/>
      <c r="G510" s="200"/>
      <c r="H510" s="200"/>
      <c r="I510" s="200"/>
      <c r="J510" s="203">
        <v>98007</v>
      </c>
      <c r="K510" s="203"/>
      <c r="L510" s="203"/>
      <c r="M510" s="203">
        <v>1643</v>
      </c>
      <c r="N510" s="203"/>
      <c r="O510" s="203"/>
      <c r="P510" s="203" t="s">
        <v>33</v>
      </c>
      <c r="Q510" s="203"/>
      <c r="R510" s="203"/>
      <c r="S510" s="203"/>
      <c r="T510" s="203">
        <v>2</v>
      </c>
      <c r="U510" s="203"/>
      <c r="V510" s="205">
        <f>ROUND((T510/T$515),2)</f>
        <v>0.04</v>
      </c>
      <c r="W510" s="205"/>
    </row>
    <row r="511" spans="1:23" x14ac:dyDescent="0.25">
      <c r="A511" s="200" t="s">
        <v>16</v>
      </c>
      <c r="B511" s="200"/>
      <c r="C511" s="200"/>
      <c r="D511" s="200"/>
      <c r="E511" s="200"/>
      <c r="F511" s="200"/>
      <c r="G511" s="200"/>
      <c r="H511" s="200"/>
      <c r="I511" s="200"/>
      <c r="J511" s="203">
        <v>103006</v>
      </c>
      <c r="K511" s="203"/>
      <c r="L511" s="203"/>
      <c r="M511" s="203">
        <v>2210</v>
      </c>
      <c r="N511" s="203"/>
      <c r="O511" s="203"/>
      <c r="P511" s="203" t="s">
        <v>33</v>
      </c>
      <c r="Q511" s="203"/>
      <c r="R511" s="203"/>
      <c r="S511" s="203"/>
      <c r="T511" s="203">
        <v>2</v>
      </c>
      <c r="U511" s="203"/>
      <c r="V511" s="205">
        <f t="shared" ref="V511:V513" si="52">ROUND((T511/T$515),2)</f>
        <v>0.04</v>
      </c>
      <c r="W511" s="205"/>
    </row>
    <row r="512" spans="1:23" x14ac:dyDescent="0.25">
      <c r="A512" s="200" t="s">
        <v>17</v>
      </c>
      <c r="B512" s="200"/>
      <c r="C512" s="200"/>
      <c r="D512" s="200"/>
      <c r="E512" s="200"/>
      <c r="F512" s="200"/>
      <c r="G512" s="200"/>
      <c r="H512" s="200"/>
      <c r="I512" s="200"/>
      <c r="J512" s="203">
        <v>94019</v>
      </c>
      <c r="K512" s="203"/>
      <c r="L512" s="203"/>
      <c r="M512" s="203">
        <v>1627</v>
      </c>
      <c r="N512" s="203"/>
      <c r="O512" s="203"/>
      <c r="P512" s="203" t="s">
        <v>33</v>
      </c>
      <c r="Q512" s="203"/>
      <c r="R512" s="203"/>
      <c r="S512" s="203"/>
      <c r="T512" s="203">
        <v>42</v>
      </c>
      <c r="U512" s="203"/>
      <c r="V512" s="205">
        <f t="shared" si="52"/>
        <v>0.86</v>
      </c>
      <c r="W512" s="205"/>
    </row>
    <row r="513" spans="1:27" x14ac:dyDescent="0.25">
      <c r="A513" s="200" t="s">
        <v>65</v>
      </c>
      <c r="B513" s="200"/>
      <c r="C513" s="200"/>
      <c r="D513" s="200"/>
      <c r="E513" s="200"/>
      <c r="F513" s="200"/>
      <c r="G513" s="200"/>
      <c r="H513" s="200"/>
      <c r="I513" s="200"/>
      <c r="J513" s="203">
        <v>0</v>
      </c>
      <c r="K513" s="203"/>
      <c r="L513" s="203"/>
      <c r="M513" s="203">
        <v>0</v>
      </c>
      <c r="N513" s="203"/>
      <c r="O513" s="203"/>
      <c r="P513" s="203">
        <v>0</v>
      </c>
      <c r="Q513" s="203"/>
      <c r="R513" s="203"/>
      <c r="S513" s="203"/>
      <c r="T513" s="203">
        <v>0</v>
      </c>
      <c r="U513" s="203"/>
      <c r="V513" s="205">
        <f t="shared" si="52"/>
        <v>0</v>
      </c>
      <c r="W513" s="205"/>
    </row>
    <row r="514" spans="1:27" x14ac:dyDescent="0.25">
      <c r="A514" s="201" t="s">
        <v>27</v>
      </c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>
        <f>SUM(T510:U513)</f>
        <v>46</v>
      </c>
      <c r="U514" s="201"/>
      <c r="V514" s="205">
        <f>ROUND((T514/T$515),2)</f>
        <v>0.94</v>
      </c>
      <c r="W514" s="205"/>
    </row>
    <row r="515" spans="1:27" x14ac:dyDescent="0.25">
      <c r="A515" s="201" t="s">
        <v>28</v>
      </c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>
        <f>T514+T508</f>
        <v>49</v>
      </c>
      <c r="U515" s="201"/>
      <c r="V515" s="205">
        <f>ROUND((T515/T$515),2)</f>
        <v>1</v>
      </c>
      <c r="W515" s="205"/>
    </row>
    <row r="519" spans="1:27" x14ac:dyDescent="0.25">
      <c r="A519" s="198" t="s">
        <v>1</v>
      </c>
      <c r="B519" s="198"/>
      <c r="C519" s="198"/>
      <c r="D519" t="s">
        <v>78</v>
      </c>
    </row>
    <row r="520" spans="1:27" x14ac:dyDescent="0.25">
      <c r="A520" s="175" t="s">
        <v>6</v>
      </c>
      <c r="B520" s="175"/>
      <c r="C520" s="175"/>
      <c r="D520" t="s">
        <v>79</v>
      </c>
    </row>
    <row r="521" spans="1:27" x14ac:dyDescent="0.25">
      <c r="A521" s="175" t="s">
        <v>94</v>
      </c>
      <c r="B521" s="175"/>
      <c r="C521" s="175"/>
      <c r="D521" s="199" t="s">
        <v>98</v>
      </c>
      <c r="E521" s="199"/>
      <c r="F521" s="199"/>
      <c r="G521" s="199"/>
    </row>
    <row r="522" spans="1:27" x14ac:dyDescent="0.25">
      <c r="A522" s="3" t="s">
        <v>2</v>
      </c>
      <c r="B522" s="3"/>
      <c r="C522" s="3"/>
      <c r="F522" s="203" t="s">
        <v>313</v>
      </c>
      <c r="G522" s="203"/>
      <c r="H522" s="203"/>
      <c r="I522" s="203"/>
    </row>
    <row r="523" spans="1:27" x14ac:dyDescent="0.25">
      <c r="A523" s="3" t="s">
        <v>3</v>
      </c>
      <c r="B523" s="3"/>
      <c r="C523" s="3"/>
      <c r="D523">
        <v>5</v>
      </c>
    </row>
    <row r="524" spans="1:27" x14ac:dyDescent="0.25">
      <c r="A524" s="3" t="s">
        <v>8</v>
      </c>
      <c r="B524" s="3"/>
      <c r="C524" s="3"/>
      <c r="D524" s="208">
        <v>5.35</v>
      </c>
      <c r="E524" s="208"/>
      <c r="F524" s="208"/>
      <c r="H524" s="3" t="s">
        <v>9</v>
      </c>
      <c r="K524" s="203">
        <v>73.8</v>
      </c>
      <c r="L524" s="203"/>
      <c r="M524" s="3" t="s">
        <v>11</v>
      </c>
      <c r="Q524" s="203">
        <v>1</v>
      </c>
      <c r="R524" s="203"/>
      <c r="S524" s="203"/>
    </row>
    <row r="525" spans="1:27" x14ac:dyDescent="0.25">
      <c r="A525" s="3" t="s">
        <v>10</v>
      </c>
      <c r="B525" s="3"/>
      <c r="C525" s="3"/>
      <c r="E525" s="209">
        <f>Q524*K524*D524</f>
        <v>394.83</v>
      </c>
      <c r="F525" s="209"/>
      <c r="G525" s="209"/>
      <c r="H525" s="209"/>
      <c r="I525" s="209"/>
      <c r="J525" s="209"/>
    </row>
    <row r="526" spans="1:27" x14ac:dyDescent="0.25">
      <c r="A526" s="3"/>
      <c r="B526" s="3"/>
      <c r="C526" s="3"/>
      <c r="E526" s="172"/>
      <c r="F526" s="172"/>
      <c r="G526" s="172"/>
      <c r="H526" s="172"/>
      <c r="I526" s="172"/>
      <c r="J526" s="172"/>
    </row>
    <row r="527" spans="1:27" ht="15" customHeight="1" x14ac:dyDescent="0.25">
      <c r="A527" s="210" t="s">
        <v>12</v>
      </c>
      <c r="B527" s="210"/>
      <c r="C527" s="210"/>
      <c r="D527" s="210"/>
      <c r="E527" s="210"/>
      <c r="F527" s="210"/>
      <c r="G527" s="210"/>
      <c r="H527" s="210"/>
      <c r="I527" s="210"/>
      <c r="J527" s="210" t="s">
        <v>18</v>
      </c>
      <c r="K527" s="210"/>
      <c r="L527" s="210"/>
      <c r="M527" s="211" t="s">
        <v>20</v>
      </c>
      <c r="N527" s="211"/>
      <c r="O527" s="211"/>
      <c r="P527" s="211" t="s">
        <v>21</v>
      </c>
      <c r="Q527" s="211"/>
      <c r="R527" s="211"/>
      <c r="S527" s="211"/>
      <c r="T527" s="210" t="s">
        <v>23</v>
      </c>
      <c r="U527" s="210"/>
      <c r="V527" s="210"/>
      <c r="W527" s="210"/>
      <c r="X527" s="210" t="s">
        <v>29</v>
      </c>
      <c r="Y527" s="210"/>
      <c r="Z527" s="210"/>
      <c r="AA527" s="210"/>
    </row>
    <row r="528" spans="1:27" x14ac:dyDescent="0.25">
      <c r="A528" s="210"/>
      <c r="B528" s="210"/>
      <c r="C528" s="210"/>
      <c r="D528" s="210"/>
      <c r="E528" s="210"/>
      <c r="F528" s="210"/>
      <c r="G528" s="210"/>
      <c r="H528" s="210"/>
      <c r="I528" s="210"/>
      <c r="J528" s="210"/>
      <c r="K528" s="210"/>
      <c r="L528" s="210"/>
      <c r="M528" s="211"/>
      <c r="N528" s="211"/>
      <c r="O528" s="211"/>
      <c r="P528" s="211"/>
      <c r="Q528" s="211"/>
      <c r="R528" s="211"/>
      <c r="S528" s="211"/>
      <c r="T528" s="210"/>
      <c r="U528" s="210"/>
      <c r="V528" s="210"/>
      <c r="W528" s="210"/>
      <c r="X528" s="210"/>
      <c r="Y528" s="210"/>
      <c r="Z528" s="210"/>
      <c r="AA528" s="210"/>
    </row>
    <row r="529" spans="1:27" x14ac:dyDescent="0.25">
      <c r="A529" s="210"/>
      <c r="B529" s="210"/>
      <c r="C529" s="210"/>
      <c r="D529" s="210"/>
      <c r="E529" s="210"/>
      <c r="F529" s="210"/>
      <c r="G529" s="210"/>
      <c r="H529" s="210"/>
      <c r="I529" s="210"/>
      <c r="J529" s="210"/>
      <c r="K529" s="210"/>
      <c r="L529" s="210"/>
      <c r="M529" s="211"/>
      <c r="N529" s="211"/>
      <c r="O529" s="211"/>
      <c r="P529" s="211"/>
      <c r="Q529" s="211"/>
      <c r="R529" s="211"/>
      <c r="S529" s="211"/>
      <c r="T529" s="210"/>
      <c r="U529" s="210"/>
      <c r="V529" s="210"/>
      <c r="W529" s="210"/>
      <c r="X529" s="210"/>
      <c r="Y529" s="210"/>
      <c r="Z529" s="210"/>
      <c r="AA529" s="210"/>
    </row>
    <row r="530" spans="1:27" x14ac:dyDescent="0.25">
      <c r="A530" s="210"/>
      <c r="B530" s="210"/>
      <c r="C530" s="210"/>
      <c r="D530" s="210"/>
      <c r="E530" s="210"/>
      <c r="F530" s="210"/>
      <c r="G530" s="210"/>
      <c r="H530" s="210"/>
      <c r="I530" s="210"/>
      <c r="J530" s="210"/>
      <c r="K530" s="210"/>
      <c r="L530" s="210"/>
      <c r="M530" s="211"/>
      <c r="N530" s="211"/>
      <c r="O530" s="211"/>
      <c r="P530" s="211"/>
      <c r="Q530" s="211"/>
      <c r="R530" s="211"/>
      <c r="S530" s="211"/>
      <c r="T530" s="210" t="s">
        <v>24</v>
      </c>
      <c r="U530" s="210"/>
      <c r="V530" s="210" t="s">
        <v>25</v>
      </c>
      <c r="W530" s="210"/>
    </row>
    <row r="531" spans="1:27" x14ac:dyDescent="0.25">
      <c r="A531" s="210" t="s">
        <v>13</v>
      </c>
      <c r="B531" s="210"/>
      <c r="C531" s="210"/>
      <c r="D531" s="210"/>
      <c r="E531" s="210"/>
      <c r="F531" s="210"/>
      <c r="G531" s="210"/>
      <c r="H531" s="210"/>
      <c r="I531" s="210"/>
      <c r="J531" s="173"/>
      <c r="K531" s="173"/>
      <c r="L531" s="173"/>
      <c r="M531" s="174"/>
      <c r="N531" s="174"/>
      <c r="O531" s="174"/>
      <c r="P531" s="174"/>
      <c r="Q531" s="174"/>
      <c r="R531" s="174"/>
      <c r="S531" s="174"/>
      <c r="T531" s="176"/>
      <c r="U531" s="176"/>
      <c r="V531" s="176"/>
      <c r="W531" s="176"/>
    </row>
    <row r="532" spans="1:27" x14ac:dyDescent="0.25">
      <c r="A532" s="200" t="s">
        <v>17</v>
      </c>
      <c r="B532" s="200"/>
      <c r="C532" s="200"/>
      <c r="D532" s="200"/>
      <c r="E532" s="200"/>
      <c r="F532" s="200"/>
      <c r="G532" s="200"/>
      <c r="H532" s="200"/>
      <c r="I532" s="200"/>
      <c r="J532" s="203">
        <v>0</v>
      </c>
      <c r="K532" s="203"/>
      <c r="L532" s="203"/>
      <c r="M532" s="203">
        <v>0</v>
      </c>
      <c r="N532" s="203"/>
      <c r="O532" s="203"/>
      <c r="P532" s="203" t="s">
        <v>22</v>
      </c>
      <c r="Q532" s="203"/>
      <c r="R532" s="203"/>
      <c r="S532" s="203"/>
      <c r="T532" s="203">
        <v>0</v>
      </c>
      <c r="U532" s="203"/>
      <c r="V532" s="205">
        <f>ROUND((T532/T$515),2)</f>
        <v>0</v>
      </c>
      <c r="W532" s="205"/>
      <c r="X532" s="204">
        <f>E$446*V532</f>
        <v>0</v>
      </c>
      <c r="Y532" s="204"/>
      <c r="Z532" s="204"/>
      <c r="AA532" s="204"/>
    </row>
    <row r="533" spans="1:27" x14ac:dyDescent="0.25">
      <c r="A533" s="206" t="s">
        <v>66</v>
      </c>
      <c r="B533" s="206"/>
      <c r="C533" s="206"/>
      <c r="D533" s="206"/>
      <c r="E533" s="206"/>
      <c r="F533" s="206"/>
      <c r="G533" s="206"/>
      <c r="H533" s="206"/>
      <c r="I533" s="206"/>
      <c r="J533" s="203">
        <v>0</v>
      </c>
      <c r="K533" s="203"/>
      <c r="L533" s="203"/>
      <c r="M533" s="203">
        <v>0</v>
      </c>
      <c r="N533" s="203"/>
      <c r="O533" s="203"/>
      <c r="P533" s="203" t="s">
        <v>22</v>
      </c>
      <c r="Q533" s="203"/>
      <c r="R533" s="203"/>
      <c r="S533" s="203"/>
      <c r="T533" s="203">
        <v>0</v>
      </c>
      <c r="U533" s="203"/>
      <c r="V533" s="205">
        <f>ROUND((T533/T$515),2)</f>
        <v>0</v>
      </c>
      <c r="W533" s="205"/>
      <c r="X533" s="204">
        <f>E$446*V533</f>
        <v>0</v>
      </c>
      <c r="Y533" s="204"/>
      <c r="Z533" s="204"/>
      <c r="AA533" s="204"/>
    </row>
    <row r="534" spans="1:27" x14ac:dyDescent="0.25">
      <c r="A534" s="206" t="s">
        <v>67</v>
      </c>
      <c r="B534" s="206"/>
      <c r="C534" s="206"/>
      <c r="D534" s="206"/>
      <c r="E534" s="206"/>
      <c r="F534" s="206"/>
      <c r="G534" s="206"/>
      <c r="H534" s="206"/>
      <c r="I534" s="206"/>
      <c r="J534" s="203">
        <v>105205</v>
      </c>
      <c r="K534" s="203"/>
      <c r="L534" s="203"/>
      <c r="M534" s="203">
        <v>1677</v>
      </c>
      <c r="N534" s="203"/>
      <c r="O534" s="203"/>
      <c r="P534" s="203" t="s">
        <v>22</v>
      </c>
      <c r="Q534" s="203"/>
      <c r="R534" s="203"/>
      <c r="S534" s="203"/>
      <c r="T534" s="203">
        <v>3</v>
      </c>
      <c r="U534" s="203"/>
      <c r="V534" s="205">
        <f>ROUND((T534/T$515),2)</f>
        <v>0.06</v>
      </c>
      <c r="W534" s="205"/>
      <c r="X534" s="204">
        <f>E525*V534+0.01</f>
        <v>23.6998</v>
      </c>
      <c r="Y534" s="204"/>
      <c r="Z534" s="204"/>
      <c r="AA534" s="204"/>
    </row>
    <row r="535" spans="1:27" x14ac:dyDescent="0.25">
      <c r="A535" s="201" t="s">
        <v>27</v>
      </c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>
        <f>SUM(T532:U534)</f>
        <v>3</v>
      </c>
      <c r="U535" s="201"/>
      <c r="V535" s="205">
        <f t="shared" ref="V535" si="53">SUM(V532:W534)</f>
        <v>0.06</v>
      </c>
      <c r="W535" s="205"/>
      <c r="X535" s="202">
        <f t="shared" ref="X535" si="54">SUM(X532:AA534)</f>
        <v>23.6998</v>
      </c>
      <c r="Y535" s="202"/>
      <c r="Z535" s="202"/>
      <c r="AA535" s="202"/>
    </row>
    <row r="536" spans="1:27" x14ac:dyDescent="0.25">
      <c r="A536" s="201" t="s">
        <v>14</v>
      </c>
      <c r="B536" s="201"/>
      <c r="C536" s="201"/>
      <c r="D536" s="201"/>
      <c r="E536" s="201"/>
      <c r="F536" s="201"/>
      <c r="G536" s="201"/>
      <c r="H536" s="201"/>
      <c r="I536" s="201"/>
      <c r="V536" s="19"/>
      <c r="W536" s="19"/>
    </row>
    <row r="537" spans="1:27" x14ac:dyDescent="0.25">
      <c r="A537" s="200" t="s">
        <v>15</v>
      </c>
      <c r="B537" s="200"/>
      <c r="C537" s="200"/>
      <c r="D537" s="200"/>
      <c r="E537" s="200"/>
      <c r="F537" s="200"/>
      <c r="G537" s="200"/>
      <c r="H537" s="200"/>
      <c r="I537" s="200"/>
      <c r="J537" s="203">
        <v>108301</v>
      </c>
      <c r="K537" s="203"/>
      <c r="L537" s="203"/>
      <c r="M537" s="203">
        <v>1643</v>
      </c>
      <c r="N537" s="203"/>
      <c r="O537" s="203"/>
      <c r="P537" s="203" t="s">
        <v>81</v>
      </c>
      <c r="Q537" s="203"/>
      <c r="R537" s="203"/>
      <c r="S537" s="203"/>
      <c r="T537" s="203">
        <v>2</v>
      </c>
      <c r="U537" s="203"/>
      <c r="V537" s="205">
        <f>ROUND((T537/T$515),2)</f>
        <v>0.04</v>
      </c>
      <c r="W537" s="205"/>
      <c r="X537" s="204">
        <f>E525*V537</f>
        <v>15.793200000000001</v>
      </c>
      <c r="Y537" s="204"/>
      <c r="Z537" s="204"/>
      <c r="AA537" s="204"/>
    </row>
    <row r="538" spans="1:27" x14ac:dyDescent="0.25">
      <c r="A538" s="200" t="s">
        <v>16</v>
      </c>
      <c r="B538" s="200"/>
      <c r="C538" s="200"/>
      <c r="D538" s="200"/>
      <c r="E538" s="200"/>
      <c r="F538" s="200"/>
      <c r="G538" s="200"/>
      <c r="H538" s="200"/>
      <c r="I538" s="200"/>
      <c r="J538" s="203">
        <v>103006</v>
      </c>
      <c r="K538" s="203"/>
      <c r="L538" s="203"/>
      <c r="M538" s="203">
        <v>2210</v>
      </c>
      <c r="N538" s="203"/>
      <c r="O538" s="203"/>
      <c r="P538" s="203" t="s">
        <v>33</v>
      </c>
      <c r="Q538" s="203"/>
      <c r="R538" s="203"/>
      <c r="S538" s="203"/>
      <c r="T538" s="203">
        <v>2</v>
      </c>
      <c r="U538" s="203"/>
      <c r="V538" s="205">
        <f t="shared" ref="V538:V540" si="55">ROUND((T538/T$515),2)</f>
        <v>0.04</v>
      </c>
      <c r="W538" s="205"/>
      <c r="X538" s="204">
        <f>E525*V538</f>
        <v>15.793200000000001</v>
      </c>
      <c r="Y538" s="204"/>
      <c r="Z538" s="204"/>
      <c r="AA538" s="204"/>
    </row>
    <row r="539" spans="1:27" x14ac:dyDescent="0.25">
      <c r="A539" s="200" t="s">
        <v>17</v>
      </c>
      <c r="B539" s="200"/>
      <c r="C539" s="200"/>
      <c r="D539" s="200"/>
      <c r="E539" s="200"/>
      <c r="F539" s="200"/>
      <c r="G539" s="200"/>
      <c r="H539" s="200"/>
      <c r="I539" s="200"/>
      <c r="J539" s="203">
        <v>94019</v>
      </c>
      <c r="K539" s="203"/>
      <c r="L539" s="203"/>
      <c r="M539" s="203">
        <v>1627</v>
      </c>
      <c r="N539" s="203"/>
      <c r="O539" s="203"/>
      <c r="P539" s="203" t="s">
        <v>33</v>
      </c>
      <c r="Q539" s="203"/>
      <c r="R539" s="203"/>
      <c r="S539" s="203"/>
      <c r="T539" s="203">
        <v>42</v>
      </c>
      <c r="U539" s="203"/>
      <c r="V539" s="205">
        <f t="shared" si="55"/>
        <v>0.86</v>
      </c>
      <c r="W539" s="205"/>
      <c r="X539" s="204">
        <f>E525*V539</f>
        <v>339.55379999999997</v>
      </c>
      <c r="Y539" s="204"/>
      <c r="Z539" s="204"/>
      <c r="AA539" s="204"/>
    </row>
    <row r="540" spans="1:27" x14ac:dyDescent="0.25">
      <c r="A540" s="200" t="s">
        <v>65</v>
      </c>
      <c r="B540" s="200"/>
      <c r="C540" s="200"/>
      <c r="D540" s="200"/>
      <c r="E540" s="200"/>
      <c r="F540" s="200"/>
      <c r="G540" s="200"/>
      <c r="H540" s="200"/>
      <c r="I540" s="200"/>
      <c r="J540" s="203">
        <v>0</v>
      </c>
      <c r="K540" s="203"/>
      <c r="L540" s="203"/>
      <c r="M540" s="203">
        <v>0</v>
      </c>
      <c r="N540" s="203"/>
      <c r="O540" s="203"/>
      <c r="P540" s="203">
        <v>0</v>
      </c>
      <c r="Q540" s="203"/>
      <c r="R540" s="203"/>
      <c r="S540" s="203"/>
      <c r="T540" s="203">
        <v>0</v>
      </c>
      <c r="U540" s="203"/>
      <c r="V540" s="205">
        <f t="shared" si="55"/>
        <v>0</v>
      </c>
      <c r="W540" s="205"/>
      <c r="X540" s="204">
        <f>E$446*V540</f>
        <v>0</v>
      </c>
      <c r="Y540" s="204"/>
      <c r="Z540" s="204"/>
      <c r="AA540" s="204"/>
    </row>
    <row r="541" spans="1:27" x14ac:dyDescent="0.25">
      <c r="A541" s="201" t="s">
        <v>27</v>
      </c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>
        <f>SUM(T537:U540)</f>
        <v>46</v>
      </c>
      <c r="U541" s="201"/>
      <c r="V541" s="205">
        <f>ROUND((T541/T$515),2)</f>
        <v>0.94</v>
      </c>
      <c r="W541" s="205"/>
      <c r="X541" s="202">
        <f>SUM(X537:AA540)-0.01</f>
        <v>371.1302</v>
      </c>
      <c r="Y541" s="202"/>
      <c r="Z541" s="202"/>
      <c r="AA541" s="202"/>
    </row>
    <row r="542" spans="1:27" x14ac:dyDescent="0.25">
      <c r="A542" s="201" t="s">
        <v>28</v>
      </c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>
        <f>T541+T535</f>
        <v>49</v>
      </c>
      <c r="U542" s="201"/>
      <c r="V542" s="205">
        <f>ROUND((T542/T$515),2)</f>
        <v>1</v>
      </c>
      <c r="W542" s="205"/>
      <c r="X542" s="202">
        <f>X541+X535</f>
        <v>394.83</v>
      </c>
      <c r="Y542" s="202"/>
      <c r="Z542" s="202"/>
      <c r="AA542" s="202"/>
    </row>
    <row r="543" spans="1:27" x14ac:dyDescent="0.25">
      <c r="A543" s="169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8"/>
      <c r="W543" s="168"/>
      <c r="X543" s="171"/>
      <c r="Y543" s="171"/>
      <c r="Z543" s="171"/>
      <c r="AA543" s="171"/>
    </row>
    <row r="544" spans="1:27" x14ac:dyDescent="0.25">
      <c r="A544" s="198" t="s">
        <v>1</v>
      </c>
      <c r="B544" s="198"/>
      <c r="C544" s="198"/>
      <c r="D544" t="s">
        <v>78</v>
      </c>
    </row>
    <row r="545" spans="1:27" x14ac:dyDescent="0.25">
      <c r="A545" s="175" t="s">
        <v>6</v>
      </c>
      <c r="B545" s="175"/>
      <c r="C545" s="175"/>
      <c r="D545" t="s">
        <v>79</v>
      </c>
    </row>
    <row r="546" spans="1:27" x14ac:dyDescent="0.25">
      <c r="A546" s="175" t="s">
        <v>94</v>
      </c>
      <c r="B546" s="175"/>
      <c r="C546" s="175"/>
      <c r="D546" s="199" t="s">
        <v>98</v>
      </c>
      <c r="E546" s="199"/>
      <c r="F546" s="199"/>
      <c r="G546" s="199"/>
    </row>
    <row r="547" spans="1:27" x14ac:dyDescent="0.25">
      <c r="A547" s="3" t="s">
        <v>2</v>
      </c>
      <c r="B547" s="3"/>
      <c r="C547" s="3"/>
      <c r="F547" s="203" t="s">
        <v>362</v>
      </c>
      <c r="G547" s="203"/>
      <c r="H547" s="203"/>
      <c r="I547" s="203"/>
    </row>
    <row r="548" spans="1:27" x14ac:dyDescent="0.25">
      <c r="A548" s="3" t="s">
        <v>3</v>
      </c>
      <c r="B548" s="3"/>
      <c r="C548" s="3"/>
      <c r="D548">
        <v>5</v>
      </c>
    </row>
    <row r="549" spans="1:27" x14ac:dyDescent="0.25">
      <c r="A549" s="3" t="s">
        <v>8</v>
      </c>
      <c r="B549" s="3"/>
      <c r="C549" s="3"/>
      <c r="D549" s="208">
        <v>5.35</v>
      </c>
      <c r="E549" s="208"/>
      <c r="F549" s="208"/>
      <c r="H549" s="3" t="s">
        <v>9</v>
      </c>
      <c r="K549" s="203">
        <v>15</v>
      </c>
      <c r="L549" s="203"/>
      <c r="M549" s="3" t="s">
        <v>11</v>
      </c>
      <c r="Q549" s="203">
        <v>1</v>
      </c>
      <c r="R549" s="203"/>
      <c r="S549" s="203"/>
    </row>
    <row r="550" spans="1:27" x14ac:dyDescent="0.25">
      <c r="A550" s="3" t="s">
        <v>10</v>
      </c>
      <c r="B550" s="3"/>
      <c r="C550" s="3"/>
      <c r="E550" s="209">
        <f>Q549*K549*D549</f>
        <v>80.25</v>
      </c>
      <c r="F550" s="209"/>
      <c r="G550" s="209"/>
      <c r="H550" s="209"/>
      <c r="I550" s="209"/>
      <c r="J550" s="209"/>
    </row>
    <row r="551" spans="1:27" x14ac:dyDescent="0.25">
      <c r="A551" s="3"/>
      <c r="B551" s="3"/>
      <c r="C551" s="3"/>
      <c r="E551" s="172"/>
      <c r="F551" s="172"/>
      <c r="G551" s="172"/>
      <c r="H551" s="172"/>
      <c r="I551" s="172"/>
      <c r="J551" s="172"/>
    </row>
    <row r="552" spans="1:27" x14ac:dyDescent="0.25">
      <c r="A552" s="210" t="s">
        <v>12</v>
      </c>
      <c r="B552" s="210"/>
      <c r="C552" s="210"/>
      <c r="D552" s="210"/>
      <c r="E552" s="210"/>
      <c r="F552" s="210"/>
      <c r="G552" s="210"/>
      <c r="H552" s="210"/>
      <c r="I552" s="210"/>
      <c r="J552" s="210" t="s">
        <v>18</v>
      </c>
      <c r="K552" s="210"/>
      <c r="L552" s="210"/>
      <c r="M552" s="211" t="s">
        <v>20</v>
      </c>
      <c r="N552" s="211"/>
      <c r="O552" s="211"/>
      <c r="P552" s="211" t="s">
        <v>21</v>
      </c>
      <c r="Q552" s="211"/>
      <c r="R552" s="211"/>
      <c r="S552" s="211"/>
      <c r="T552" s="210" t="s">
        <v>23</v>
      </c>
      <c r="U552" s="210"/>
      <c r="V552" s="210"/>
      <c r="W552" s="210"/>
      <c r="X552" s="210" t="s">
        <v>29</v>
      </c>
      <c r="Y552" s="210"/>
      <c r="Z552" s="210"/>
      <c r="AA552" s="210"/>
    </row>
    <row r="553" spans="1:27" x14ac:dyDescent="0.25">
      <c r="A553" s="210"/>
      <c r="B553" s="210"/>
      <c r="C553" s="210"/>
      <c r="D553" s="210"/>
      <c r="E553" s="210"/>
      <c r="F553" s="210"/>
      <c r="G553" s="210"/>
      <c r="H553" s="210"/>
      <c r="I553" s="210"/>
      <c r="J553" s="210"/>
      <c r="K553" s="210"/>
      <c r="L553" s="210"/>
      <c r="M553" s="211"/>
      <c r="N553" s="211"/>
      <c r="O553" s="211"/>
      <c r="P553" s="211"/>
      <c r="Q553" s="211"/>
      <c r="R553" s="211"/>
      <c r="S553" s="211"/>
      <c r="T553" s="210"/>
      <c r="U553" s="210"/>
      <c r="V553" s="210"/>
      <c r="W553" s="210"/>
      <c r="X553" s="210"/>
      <c r="Y553" s="210"/>
      <c r="Z553" s="210"/>
      <c r="AA553" s="210"/>
    </row>
    <row r="554" spans="1:27" x14ac:dyDescent="0.25">
      <c r="A554" s="210"/>
      <c r="B554" s="210"/>
      <c r="C554" s="210"/>
      <c r="D554" s="210"/>
      <c r="E554" s="210"/>
      <c r="F554" s="210"/>
      <c r="G554" s="210"/>
      <c r="H554" s="210"/>
      <c r="I554" s="210"/>
      <c r="J554" s="210"/>
      <c r="K554" s="210"/>
      <c r="L554" s="210"/>
      <c r="M554" s="211"/>
      <c r="N554" s="211"/>
      <c r="O554" s="211"/>
      <c r="P554" s="211"/>
      <c r="Q554" s="211"/>
      <c r="R554" s="211"/>
      <c r="S554" s="211"/>
      <c r="T554" s="210"/>
      <c r="U554" s="210"/>
      <c r="V554" s="210"/>
      <c r="W554" s="210"/>
      <c r="X554" s="210"/>
      <c r="Y554" s="210"/>
      <c r="Z554" s="210"/>
      <c r="AA554" s="210"/>
    </row>
    <row r="555" spans="1:27" x14ac:dyDescent="0.25">
      <c r="A555" s="210"/>
      <c r="B555" s="210"/>
      <c r="C555" s="210"/>
      <c r="D555" s="210"/>
      <c r="E555" s="210"/>
      <c r="F555" s="210"/>
      <c r="G555" s="210"/>
      <c r="H555" s="210"/>
      <c r="I555" s="210"/>
      <c r="J555" s="210"/>
      <c r="K555" s="210"/>
      <c r="L555" s="210"/>
      <c r="M555" s="211"/>
      <c r="N555" s="211"/>
      <c r="O555" s="211"/>
      <c r="P555" s="211"/>
      <c r="Q555" s="211"/>
      <c r="R555" s="211"/>
      <c r="S555" s="211"/>
      <c r="T555" s="210" t="s">
        <v>24</v>
      </c>
      <c r="U555" s="210"/>
      <c r="V555" s="210" t="s">
        <v>25</v>
      </c>
      <c r="W555" s="210"/>
    </row>
    <row r="556" spans="1:27" x14ac:dyDescent="0.25">
      <c r="A556" s="210" t="s">
        <v>13</v>
      </c>
      <c r="B556" s="210"/>
      <c r="C556" s="210"/>
      <c r="D556" s="210"/>
      <c r="E556" s="210"/>
      <c r="F556" s="210"/>
      <c r="G556" s="210"/>
      <c r="H556" s="210"/>
      <c r="I556" s="210"/>
      <c r="J556" s="173"/>
      <c r="K556" s="173"/>
      <c r="L556" s="173"/>
      <c r="M556" s="174"/>
      <c r="N556" s="174"/>
      <c r="O556" s="174"/>
      <c r="P556" s="174"/>
      <c r="Q556" s="174"/>
      <c r="R556" s="174"/>
      <c r="S556" s="174"/>
      <c r="T556" s="176"/>
      <c r="U556" s="176"/>
      <c r="V556" s="176"/>
      <c r="W556" s="176"/>
    </row>
    <row r="557" spans="1:27" x14ac:dyDescent="0.25">
      <c r="A557" s="200" t="s">
        <v>17</v>
      </c>
      <c r="B557" s="200"/>
      <c r="C557" s="200"/>
      <c r="D557" s="200"/>
      <c r="E557" s="200"/>
      <c r="F557" s="200"/>
      <c r="G557" s="200"/>
      <c r="H557" s="200"/>
      <c r="I557" s="200"/>
      <c r="J557" s="203">
        <v>0</v>
      </c>
      <c r="K557" s="203"/>
      <c r="L557" s="203"/>
      <c r="M557" s="203">
        <v>0</v>
      </c>
      <c r="N557" s="203"/>
      <c r="O557" s="203"/>
      <c r="P557" s="203" t="s">
        <v>22</v>
      </c>
      <c r="Q557" s="203"/>
      <c r="R557" s="203"/>
      <c r="S557" s="203"/>
      <c r="T557" s="203">
        <v>0</v>
      </c>
      <c r="U557" s="203"/>
      <c r="V557" s="205">
        <f>ROUND((T557/T$515),2)</f>
        <v>0</v>
      </c>
      <c r="W557" s="205"/>
      <c r="X557" s="204">
        <f>E$446*V557</f>
        <v>0</v>
      </c>
      <c r="Y557" s="204"/>
      <c r="Z557" s="204"/>
      <c r="AA557" s="204"/>
    </row>
    <row r="558" spans="1:27" x14ac:dyDescent="0.25">
      <c r="A558" s="206" t="s">
        <v>66</v>
      </c>
      <c r="B558" s="206"/>
      <c r="C558" s="206"/>
      <c r="D558" s="206"/>
      <c r="E558" s="206"/>
      <c r="F558" s="206"/>
      <c r="G558" s="206"/>
      <c r="H558" s="206"/>
      <c r="I558" s="206"/>
      <c r="J558" s="203">
        <v>0</v>
      </c>
      <c r="K558" s="203"/>
      <c r="L558" s="203"/>
      <c r="M558" s="203">
        <v>0</v>
      </c>
      <c r="N558" s="203"/>
      <c r="O558" s="203"/>
      <c r="P558" s="203" t="s">
        <v>22</v>
      </c>
      <c r="Q558" s="203"/>
      <c r="R558" s="203"/>
      <c r="S558" s="203"/>
      <c r="T558" s="203">
        <v>0</v>
      </c>
      <c r="U558" s="203"/>
      <c r="V558" s="205">
        <f>ROUND((T558/T$515),2)</f>
        <v>0</v>
      </c>
      <c r="W558" s="205"/>
      <c r="X558" s="204">
        <f>E$446*V558</f>
        <v>0</v>
      </c>
      <c r="Y558" s="204"/>
      <c r="Z558" s="204"/>
      <c r="AA558" s="204"/>
    </row>
    <row r="559" spans="1:27" x14ac:dyDescent="0.25">
      <c r="A559" s="206" t="s">
        <v>67</v>
      </c>
      <c r="B559" s="206"/>
      <c r="C559" s="206"/>
      <c r="D559" s="206"/>
      <c r="E559" s="206"/>
      <c r="F559" s="206"/>
      <c r="G559" s="206"/>
      <c r="H559" s="206"/>
      <c r="I559" s="206"/>
      <c r="J559" s="203">
        <v>105205</v>
      </c>
      <c r="K559" s="203"/>
      <c r="L559" s="203"/>
      <c r="M559" s="203">
        <v>1677</v>
      </c>
      <c r="N559" s="203"/>
      <c r="O559" s="203"/>
      <c r="P559" s="203" t="s">
        <v>22</v>
      </c>
      <c r="Q559" s="203"/>
      <c r="R559" s="203"/>
      <c r="S559" s="203"/>
      <c r="T559" s="203">
        <v>3</v>
      </c>
      <c r="U559" s="203"/>
      <c r="V559" s="205">
        <f>ROUND((T559/T$515),2)</f>
        <v>0.06</v>
      </c>
      <c r="W559" s="205"/>
      <c r="X559" s="204">
        <f>E550*V559+AD559</f>
        <v>4.8149999999999995</v>
      </c>
      <c r="Y559" s="204"/>
      <c r="Z559" s="204"/>
      <c r="AA559" s="204"/>
    </row>
    <row r="560" spans="1:27" x14ac:dyDescent="0.25">
      <c r="A560" s="201" t="s">
        <v>27</v>
      </c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>
        <f>SUM(T557:U559)</f>
        <v>3</v>
      </c>
      <c r="U560" s="201"/>
      <c r="V560" s="205">
        <f t="shared" ref="V560" si="56">SUM(V557:W559)</f>
        <v>0.06</v>
      </c>
      <c r="W560" s="205"/>
      <c r="X560" s="202">
        <f t="shared" ref="X560" si="57">SUM(X557:AA559)</f>
        <v>4.8149999999999995</v>
      </c>
      <c r="Y560" s="202"/>
      <c r="Z560" s="202"/>
      <c r="AA560" s="202"/>
    </row>
    <row r="561" spans="1:34" x14ac:dyDescent="0.25">
      <c r="A561" s="201" t="s">
        <v>14</v>
      </c>
      <c r="B561" s="201"/>
      <c r="C561" s="201"/>
      <c r="D561" s="201"/>
      <c r="E561" s="201"/>
      <c r="F561" s="201"/>
      <c r="G561" s="201"/>
      <c r="H561" s="201"/>
      <c r="I561" s="201"/>
      <c r="V561" s="19"/>
      <c r="W561" s="19"/>
    </row>
    <row r="562" spans="1:34" x14ac:dyDescent="0.25">
      <c r="A562" s="200" t="s">
        <v>15</v>
      </c>
      <c r="B562" s="200"/>
      <c r="C562" s="200"/>
      <c r="D562" s="200"/>
      <c r="E562" s="200"/>
      <c r="F562" s="200"/>
      <c r="G562" s="200"/>
      <c r="H562" s="200"/>
      <c r="I562" s="200"/>
      <c r="J562" s="203">
        <v>108301</v>
      </c>
      <c r="K562" s="203"/>
      <c r="L562" s="203"/>
      <c r="M562" s="203">
        <v>1643</v>
      </c>
      <c r="N562" s="203"/>
      <c r="O562" s="203"/>
      <c r="P562" s="203" t="s">
        <v>81</v>
      </c>
      <c r="Q562" s="203"/>
      <c r="R562" s="203"/>
      <c r="S562" s="203"/>
      <c r="T562" s="203">
        <v>2</v>
      </c>
      <c r="U562" s="203"/>
      <c r="V562" s="205">
        <f>ROUND((T562/T$515),2)</f>
        <v>0.04</v>
      </c>
      <c r="W562" s="205"/>
      <c r="X562" s="204">
        <f>E550*V562</f>
        <v>3.21</v>
      </c>
      <c r="Y562" s="204"/>
      <c r="Z562" s="204"/>
      <c r="AA562" s="204"/>
      <c r="AH562" t="s">
        <v>364</v>
      </c>
    </row>
    <row r="563" spans="1:34" x14ac:dyDescent="0.25">
      <c r="A563" s="200" t="s">
        <v>16</v>
      </c>
      <c r="B563" s="200"/>
      <c r="C563" s="200"/>
      <c r="D563" s="200"/>
      <c r="E563" s="200"/>
      <c r="F563" s="200"/>
      <c r="G563" s="200"/>
      <c r="H563" s="200"/>
      <c r="I563" s="200"/>
      <c r="J563" s="203">
        <v>103006</v>
      </c>
      <c r="K563" s="203"/>
      <c r="L563" s="203"/>
      <c r="M563" s="203">
        <v>2210</v>
      </c>
      <c r="N563" s="203"/>
      <c r="O563" s="203"/>
      <c r="P563" s="203" t="s">
        <v>33</v>
      </c>
      <c r="Q563" s="203"/>
      <c r="R563" s="203"/>
      <c r="S563" s="203"/>
      <c r="T563" s="203">
        <v>2</v>
      </c>
      <c r="U563" s="203"/>
      <c r="V563" s="205">
        <f t="shared" ref="V563:V565" si="58">ROUND((T563/T$515),2)</f>
        <v>0.04</v>
      </c>
      <c r="W563" s="205"/>
      <c r="X563" s="204">
        <f>E550*V563</f>
        <v>3.21</v>
      </c>
      <c r="Y563" s="204"/>
      <c r="Z563" s="204"/>
      <c r="AA563" s="204"/>
    </row>
    <row r="564" spans="1:34" x14ac:dyDescent="0.25">
      <c r="A564" s="200" t="s">
        <v>17</v>
      </c>
      <c r="B564" s="200"/>
      <c r="C564" s="200"/>
      <c r="D564" s="200"/>
      <c r="E564" s="200"/>
      <c r="F564" s="200"/>
      <c r="G564" s="200"/>
      <c r="H564" s="200"/>
      <c r="I564" s="200"/>
      <c r="J564" s="203">
        <v>94019</v>
      </c>
      <c r="K564" s="203"/>
      <c r="L564" s="203"/>
      <c r="M564" s="203">
        <v>1627</v>
      </c>
      <c r="N564" s="203"/>
      <c r="O564" s="203"/>
      <c r="P564" s="203" t="s">
        <v>33</v>
      </c>
      <c r="Q564" s="203"/>
      <c r="R564" s="203"/>
      <c r="S564" s="203"/>
      <c r="T564" s="203">
        <v>42</v>
      </c>
      <c r="U564" s="203"/>
      <c r="V564" s="205">
        <f t="shared" si="58"/>
        <v>0.86</v>
      </c>
      <c r="W564" s="205"/>
      <c r="X564" s="204">
        <f>E550*V564</f>
        <v>69.015000000000001</v>
      </c>
      <c r="Y564" s="204"/>
      <c r="Z564" s="204"/>
      <c r="AA564" s="204"/>
    </row>
    <row r="565" spans="1:34" x14ac:dyDescent="0.25">
      <c r="A565" s="200" t="s">
        <v>65</v>
      </c>
      <c r="B565" s="200"/>
      <c r="C565" s="200"/>
      <c r="D565" s="200"/>
      <c r="E565" s="200"/>
      <c r="F565" s="200"/>
      <c r="G565" s="200"/>
      <c r="H565" s="200"/>
      <c r="I565" s="200"/>
      <c r="J565" s="203">
        <v>0</v>
      </c>
      <c r="K565" s="203"/>
      <c r="L565" s="203"/>
      <c r="M565" s="203">
        <v>0</v>
      </c>
      <c r="N565" s="203"/>
      <c r="O565" s="203"/>
      <c r="P565" s="203">
        <v>0</v>
      </c>
      <c r="Q565" s="203"/>
      <c r="R565" s="203"/>
      <c r="S565" s="203"/>
      <c r="T565" s="203">
        <v>0</v>
      </c>
      <c r="U565" s="203"/>
      <c r="V565" s="205">
        <f t="shared" si="58"/>
        <v>0</v>
      </c>
      <c r="W565" s="205"/>
      <c r="X565" s="204">
        <f>E$446*V565</f>
        <v>0</v>
      </c>
      <c r="Y565" s="204"/>
      <c r="Z565" s="204"/>
      <c r="AA565" s="204"/>
    </row>
    <row r="566" spans="1:34" x14ac:dyDescent="0.25">
      <c r="A566" s="201" t="s">
        <v>27</v>
      </c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>
        <f>SUM(T562:U565)</f>
        <v>46</v>
      </c>
      <c r="U566" s="201"/>
      <c r="V566" s="205">
        <f>ROUND((T566/T$515),2)</f>
        <v>0.94</v>
      </c>
      <c r="W566" s="205"/>
      <c r="X566" s="202">
        <f>X564+X563+X562</f>
        <v>75.434999999999988</v>
      </c>
      <c r="Y566" s="202"/>
      <c r="Z566" s="202"/>
      <c r="AA566" s="202"/>
    </row>
    <row r="567" spans="1:34" x14ac:dyDescent="0.25">
      <c r="A567" s="201" t="s">
        <v>28</v>
      </c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>
        <f>T566+T560</f>
        <v>49</v>
      </c>
      <c r="U567" s="201"/>
      <c r="V567" s="205">
        <f>ROUND((T567/T$515),2)</f>
        <v>1</v>
      </c>
      <c r="W567" s="205"/>
      <c r="X567" s="202">
        <f>X566+X560</f>
        <v>80.249999999999986</v>
      </c>
      <c r="Y567" s="202"/>
      <c r="Z567" s="202"/>
      <c r="AA567" s="202"/>
    </row>
    <row r="568" spans="1:34" x14ac:dyDescent="0.25">
      <c r="A568" s="169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8"/>
      <c r="W568" s="168"/>
      <c r="X568" s="171"/>
      <c r="Y568" s="171"/>
      <c r="Z568" s="171"/>
      <c r="AA568" s="171"/>
    </row>
    <row r="570" spans="1:34" x14ac:dyDescent="0.25">
      <c r="A570" s="198" t="s">
        <v>1</v>
      </c>
      <c r="B570" s="198"/>
      <c r="C570" s="198"/>
      <c r="D570" t="s">
        <v>78</v>
      </c>
    </row>
    <row r="571" spans="1:34" x14ac:dyDescent="0.25">
      <c r="A571" s="175" t="s">
        <v>6</v>
      </c>
      <c r="B571" s="175"/>
      <c r="C571" s="175"/>
      <c r="D571" t="s">
        <v>79</v>
      </c>
    </row>
    <row r="572" spans="1:34" x14ac:dyDescent="0.25">
      <c r="A572" s="175" t="s">
        <v>94</v>
      </c>
      <c r="B572" s="175"/>
      <c r="C572" s="175"/>
      <c r="D572" s="199" t="s">
        <v>98</v>
      </c>
      <c r="E572" s="199"/>
      <c r="F572" s="199"/>
      <c r="G572" s="199"/>
    </row>
    <row r="573" spans="1:34" x14ac:dyDescent="0.25">
      <c r="A573" s="3" t="s">
        <v>2</v>
      </c>
      <c r="B573" s="3"/>
      <c r="C573" s="3"/>
      <c r="F573" s="203" t="s">
        <v>360</v>
      </c>
      <c r="G573" s="203"/>
      <c r="H573" s="203"/>
      <c r="I573" s="203"/>
    </row>
    <row r="574" spans="1:34" x14ac:dyDescent="0.25">
      <c r="A574" s="3" t="s">
        <v>3</v>
      </c>
      <c r="B574" s="3"/>
      <c r="C574" s="3"/>
      <c r="D574">
        <v>5</v>
      </c>
    </row>
    <row r="575" spans="1:34" x14ac:dyDescent="0.25">
      <c r="A575" s="3" t="s">
        <v>8</v>
      </c>
      <c r="B575" s="3"/>
      <c r="C575" s="3"/>
      <c r="D575" s="208">
        <v>5.51</v>
      </c>
      <c r="E575" s="208"/>
      <c r="F575" s="208"/>
      <c r="H575" s="3" t="s">
        <v>9</v>
      </c>
      <c r="K575" s="203">
        <v>73.8</v>
      </c>
      <c r="L575" s="203"/>
      <c r="M575" s="3" t="s">
        <v>11</v>
      </c>
      <c r="Q575" s="203">
        <v>40</v>
      </c>
      <c r="R575" s="203"/>
      <c r="S575" s="203"/>
    </row>
    <row r="576" spans="1:34" x14ac:dyDescent="0.25">
      <c r="A576" s="3" t="s">
        <v>10</v>
      </c>
      <c r="B576" s="3"/>
      <c r="C576" s="3"/>
      <c r="E576" s="209">
        <f>Q575*K575*D575</f>
        <v>16265.519999999999</v>
      </c>
      <c r="F576" s="209"/>
      <c r="G576" s="209"/>
      <c r="H576" s="209"/>
      <c r="I576" s="209"/>
      <c r="J576" s="209"/>
    </row>
    <row r="577" spans="1:27" x14ac:dyDescent="0.25">
      <c r="A577" s="3"/>
      <c r="B577" s="3"/>
      <c r="C577" s="3"/>
      <c r="E577" s="172"/>
      <c r="F577" s="172"/>
      <c r="G577" s="172"/>
      <c r="H577" s="172"/>
      <c r="I577" s="172"/>
      <c r="J577" s="172"/>
    </row>
    <row r="578" spans="1:27" x14ac:dyDescent="0.25">
      <c r="A578" s="210" t="s">
        <v>12</v>
      </c>
      <c r="B578" s="210"/>
      <c r="C578" s="210"/>
      <c r="D578" s="210"/>
      <c r="E578" s="210"/>
      <c r="F578" s="210"/>
      <c r="G578" s="210"/>
      <c r="H578" s="210"/>
      <c r="I578" s="210"/>
      <c r="J578" s="210" t="s">
        <v>18</v>
      </c>
      <c r="K578" s="210"/>
      <c r="L578" s="210"/>
      <c r="M578" s="211" t="s">
        <v>20</v>
      </c>
      <c r="N578" s="211"/>
      <c r="O578" s="211"/>
      <c r="P578" s="211" t="s">
        <v>21</v>
      </c>
      <c r="Q578" s="211"/>
      <c r="R578" s="211"/>
      <c r="S578" s="211"/>
      <c r="T578" s="210" t="s">
        <v>23</v>
      </c>
      <c r="U578" s="210"/>
      <c r="V578" s="210"/>
      <c r="W578" s="210"/>
      <c r="X578" s="210" t="s">
        <v>29</v>
      </c>
      <c r="Y578" s="210"/>
      <c r="Z578" s="210"/>
      <c r="AA578" s="210"/>
    </row>
    <row r="579" spans="1:27" x14ac:dyDescent="0.25">
      <c r="A579" s="210"/>
      <c r="B579" s="210"/>
      <c r="C579" s="210"/>
      <c r="D579" s="210"/>
      <c r="E579" s="210"/>
      <c r="F579" s="210"/>
      <c r="G579" s="210"/>
      <c r="H579" s="210"/>
      <c r="I579" s="210"/>
      <c r="J579" s="210"/>
      <c r="K579" s="210"/>
      <c r="L579" s="210"/>
      <c r="M579" s="211"/>
      <c r="N579" s="211"/>
      <c r="O579" s="211"/>
      <c r="P579" s="211"/>
      <c r="Q579" s="211"/>
      <c r="R579" s="211"/>
      <c r="S579" s="211"/>
      <c r="T579" s="210"/>
      <c r="U579" s="210"/>
      <c r="V579" s="210"/>
      <c r="W579" s="210"/>
      <c r="X579" s="210"/>
      <c r="Y579" s="210"/>
      <c r="Z579" s="210"/>
      <c r="AA579" s="210"/>
    </row>
    <row r="580" spans="1:27" x14ac:dyDescent="0.25">
      <c r="A580" s="210"/>
      <c r="B580" s="210"/>
      <c r="C580" s="210"/>
      <c r="D580" s="210"/>
      <c r="E580" s="210"/>
      <c r="F580" s="210"/>
      <c r="G580" s="210"/>
      <c r="H580" s="210"/>
      <c r="I580" s="210"/>
      <c r="J580" s="210"/>
      <c r="K580" s="210"/>
      <c r="L580" s="210"/>
      <c r="M580" s="211"/>
      <c r="N580" s="211"/>
      <c r="O580" s="211"/>
      <c r="P580" s="211"/>
      <c r="Q580" s="211"/>
      <c r="R580" s="211"/>
      <c r="S580" s="211"/>
      <c r="T580" s="210"/>
      <c r="U580" s="210"/>
      <c r="V580" s="210"/>
      <c r="W580" s="210"/>
      <c r="X580" s="210"/>
      <c r="Y580" s="210"/>
      <c r="Z580" s="210"/>
      <c r="AA580" s="210"/>
    </row>
    <row r="581" spans="1:27" x14ac:dyDescent="0.25">
      <c r="A581" s="210"/>
      <c r="B581" s="210"/>
      <c r="C581" s="210"/>
      <c r="D581" s="210"/>
      <c r="E581" s="210"/>
      <c r="F581" s="210"/>
      <c r="G581" s="210"/>
      <c r="H581" s="210"/>
      <c r="I581" s="210"/>
      <c r="J581" s="210"/>
      <c r="K581" s="210"/>
      <c r="L581" s="210"/>
      <c r="M581" s="211"/>
      <c r="N581" s="211"/>
      <c r="O581" s="211"/>
      <c r="P581" s="211"/>
      <c r="Q581" s="211"/>
      <c r="R581" s="211"/>
      <c r="S581" s="211"/>
      <c r="T581" s="210" t="s">
        <v>24</v>
      </c>
      <c r="U581" s="210"/>
      <c r="V581" s="210" t="s">
        <v>25</v>
      </c>
      <c r="W581" s="210"/>
    </row>
    <row r="582" spans="1:27" x14ac:dyDescent="0.25">
      <c r="A582" s="210" t="s">
        <v>13</v>
      </c>
      <c r="B582" s="210"/>
      <c r="C582" s="210"/>
      <c r="D582" s="210"/>
      <c r="E582" s="210"/>
      <c r="F582" s="210"/>
      <c r="G582" s="210"/>
      <c r="H582" s="210"/>
      <c r="I582" s="210"/>
      <c r="J582" s="173"/>
      <c r="K582" s="173"/>
      <c r="L582" s="173"/>
      <c r="M582" s="174"/>
      <c r="N582" s="174"/>
      <c r="O582" s="174"/>
      <c r="P582" s="174"/>
      <c r="Q582" s="174"/>
      <c r="R582" s="174"/>
      <c r="S582" s="174"/>
      <c r="T582" s="176"/>
      <c r="U582" s="176"/>
      <c r="V582" s="176"/>
      <c r="W582" s="176"/>
    </row>
    <row r="583" spans="1:27" x14ac:dyDescent="0.25">
      <c r="A583" s="200" t="s">
        <v>17</v>
      </c>
      <c r="B583" s="200"/>
      <c r="C583" s="200"/>
      <c r="D583" s="200"/>
      <c r="E583" s="200"/>
      <c r="F583" s="200"/>
      <c r="G583" s="200"/>
      <c r="H583" s="200"/>
      <c r="I583" s="200"/>
      <c r="J583" s="203">
        <v>0</v>
      </c>
      <c r="K583" s="203"/>
      <c r="L583" s="203"/>
      <c r="M583" s="203">
        <v>0</v>
      </c>
      <c r="N583" s="203"/>
      <c r="O583" s="203"/>
      <c r="P583" s="203" t="s">
        <v>22</v>
      </c>
      <c r="Q583" s="203"/>
      <c r="R583" s="203"/>
      <c r="S583" s="203"/>
      <c r="T583" s="203">
        <v>0</v>
      </c>
      <c r="U583" s="203"/>
      <c r="V583" s="205">
        <f>ROUND((T583/T$515),2)</f>
        <v>0</v>
      </c>
      <c r="W583" s="205"/>
      <c r="X583" s="204">
        <f>E$446*V583</f>
        <v>0</v>
      </c>
      <c r="Y583" s="204"/>
      <c r="Z583" s="204"/>
      <c r="AA583" s="204"/>
    </row>
    <row r="584" spans="1:27" x14ac:dyDescent="0.25">
      <c r="A584" s="206" t="s">
        <v>66</v>
      </c>
      <c r="B584" s="206"/>
      <c r="C584" s="206"/>
      <c r="D584" s="206"/>
      <c r="E584" s="206"/>
      <c r="F584" s="206"/>
      <c r="G584" s="206"/>
      <c r="H584" s="206"/>
      <c r="I584" s="206"/>
      <c r="J584" s="203">
        <v>0</v>
      </c>
      <c r="K584" s="203"/>
      <c r="L584" s="203"/>
      <c r="M584" s="203">
        <v>0</v>
      </c>
      <c r="N584" s="203"/>
      <c r="O584" s="203"/>
      <c r="P584" s="203" t="s">
        <v>22</v>
      </c>
      <c r="Q584" s="203"/>
      <c r="R584" s="203"/>
      <c r="S584" s="203"/>
      <c r="T584" s="203">
        <v>0</v>
      </c>
      <c r="U584" s="203"/>
      <c r="V584" s="205">
        <f>ROUND((T584/T$515),2)</f>
        <v>0</v>
      </c>
      <c r="W584" s="205"/>
      <c r="X584" s="204">
        <f>E$446*V584</f>
        <v>0</v>
      </c>
      <c r="Y584" s="204"/>
      <c r="Z584" s="204"/>
      <c r="AA584" s="204"/>
    </row>
    <row r="585" spans="1:27" x14ac:dyDescent="0.25">
      <c r="A585" s="206" t="s">
        <v>67</v>
      </c>
      <c r="B585" s="206"/>
      <c r="C585" s="206"/>
      <c r="D585" s="206"/>
      <c r="E585" s="206"/>
      <c r="F585" s="206"/>
      <c r="G585" s="206"/>
      <c r="H585" s="206"/>
      <c r="I585" s="206"/>
      <c r="J585" s="203">
        <v>105205</v>
      </c>
      <c r="K585" s="203"/>
      <c r="L585" s="203"/>
      <c r="M585" s="203">
        <v>1677</v>
      </c>
      <c r="N585" s="203"/>
      <c r="O585" s="203"/>
      <c r="P585" s="203" t="s">
        <v>22</v>
      </c>
      <c r="Q585" s="203"/>
      <c r="R585" s="203"/>
      <c r="S585" s="203"/>
      <c r="T585" s="203">
        <v>3</v>
      </c>
      <c r="U585" s="203"/>
      <c r="V585" s="205">
        <f>ROUND((T585/T$515),2)</f>
        <v>0.06</v>
      </c>
      <c r="W585" s="205"/>
      <c r="X585" s="204">
        <f>E576*V585+0.01</f>
        <v>975.94119999999987</v>
      </c>
      <c r="Y585" s="204"/>
      <c r="Z585" s="204"/>
      <c r="AA585" s="204"/>
    </row>
    <row r="586" spans="1:27" x14ac:dyDescent="0.25">
      <c r="A586" s="201" t="s">
        <v>27</v>
      </c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>
        <f>SUM(T583:U585)</f>
        <v>3</v>
      </c>
      <c r="U586" s="201"/>
      <c r="V586" s="205">
        <f t="shared" ref="V586" si="59">SUM(V583:W585)</f>
        <v>0.06</v>
      </c>
      <c r="W586" s="205"/>
      <c r="X586" s="202">
        <f t="shared" ref="X586" si="60">SUM(X583:AA585)</f>
        <v>975.94119999999987</v>
      </c>
      <c r="Y586" s="202"/>
      <c r="Z586" s="202"/>
      <c r="AA586" s="202"/>
    </row>
    <row r="587" spans="1:27" x14ac:dyDescent="0.25">
      <c r="A587" s="201" t="s">
        <v>14</v>
      </c>
      <c r="B587" s="201"/>
      <c r="C587" s="201"/>
      <c r="D587" s="201"/>
      <c r="E587" s="201"/>
      <c r="F587" s="201"/>
      <c r="G587" s="201"/>
      <c r="H587" s="201"/>
      <c r="I587" s="201"/>
      <c r="V587" s="19"/>
      <c r="W587" s="19"/>
    </row>
    <row r="588" spans="1:27" x14ac:dyDescent="0.25">
      <c r="A588" s="200" t="s">
        <v>15</v>
      </c>
      <c r="B588" s="200"/>
      <c r="C588" s="200"/>
      <c r="D588" s="200"/>
      <c r="E588" s="200"/>
      <c r="F588" s="200"/>
      <c r="G588" s="200"/>
      <c r="H588" s="200"/>
      <c r="I588" s="200"/>
      <c r="J588" s="203">
        <v>108301</v>
      </c>
      <c r="K588" s="203"/>
      <c r="L588" s="203"/>
      <c r="M588" s="203">
        <v>1643</v>
      </c>
      <c r="N588" s="203"/>
      <c r="O588" s="203"/>
      <c r="P588" s="203" t="s">
        <v>81</v>
      </c>
      <c r="Q588" s="203"/>
      <c r="R588" s="203"/>
      <c r="S588" s="203"/>
      <c r="T588" s="203">
        <v>2</v>
      </c>
      <c r="U588" s="203"/>
      <c r="V588" s="205">
        <f>ROUND((T588/T$515),2)</f>
        <v>0.04</v>
      </c>
      <c r="W588" s="205"/>
      <c r="X588" s="204">
        <f>E576*V588</f>
        <v>650.62079999999992</v>
      </c>
      <c r="Y588" s="204"/>
      <c r="Z588" s="204"/>
      <c r="AA588" s="204"/>
    </row>
    <row r="589" spans="1:27" x14ac:dyDescent="0.25">
      <c r="A589" s="200" t="s">
        <v>16</v>
      </c>
      <c r="B589" s="200"/>
      <c r="C589" s="200"/>
      <c r="D589" s="200"/>
      <c r="E589" s="200"/>
      <c r="F589" s="200"/>
      <c r="G589" s="200"/>
      <c r="H589" s="200"/>
      <c r="I589" s="200"/>
      <c r="J589" s="203">
        <v>103006</v>
      </c>
      <c r="K589" s="203"/>
      <c r="L589" s="203"/>
      <c r="M589" s="203">
        <v>2210</v>
      </c>
      <c r="N589" s="203"/>
      <c r="O589" s="203"/>
      <c r="P589" s="203" t="s">
        <v>33</v>
      </c>
      <c r="Q589" s="203"/>
      <c r="R589" s="203"/>
      <c r="S589" s="203"/>
      <c r="T589" s="203">
        <v>2</v>
      </c>
      <c r="U589" s="203"/>
      <c r="V589" s="205">
        <f t="shared" ref="V589:V591" si="61">ROUND((T589/T$515),2)</f>
        <v>0.04</v>
      </c>
      <c r="W589" s="205"/>
      <c r="X589" s="204">
        <f>E576*V589</f>
        <v>650.62079999999992</v>
      </c>
      <c r="Y589" s="204"/>
      <c r="Z589" s="204"/>
      <c r="AA589" s="204"/>
    </row>
    <row r="590" spans="1:27" x14ac:dyDescent="0.25">
      <c r="A590" s="200" t="s">
        <v>17</v>
      </c>
      <c r="B590" s="200"/>
      <c r="C590" s="200"/>
      <c r="D590" s="200"/>
      <c r="E590" s="200"/>
      <c r="F590" s="200"/>
      <c r="G590" s="200"/>
      <c r="H590" s="200"/>
      <c r="I590" s="200"/>
      <c r="J590" s="203">
        <v>94019</v>
      </c>
      <c r="K590" s="203"/>
      <c r="L590" s="203"/>
      <c r="M590" s="203">
        <v>1627</v>
      </c>
      <c r="N590" s="203"/>
      <c r="O590" s="203"/>
      <c r="P590" s="203" t="s">
        <v>33</v>
      </c>
      <c r="Q590" s="203"/>
      <c r="R590" s="203"/>
      <c r="S590" s="203"/>
      <c r="T590" s="203">
        <v>42</v>
      </c>
      <c r="U590" s="203"/>
      <c r="V590" s="205">
        <f t="shared" si="61"/>
        <v>0.86</v>
      </c>
      <c r="W590" s="205"/>
      <c r="X590" s="204">
        <f>E576*V590</f>
        <v>13988.347199999998</v>
      </c>
      <c r="Y590" s="204"/>
      <c r="Z590" s="204"/>
      <c r="AA590" s="204"/>
    </row>
    <row r="591" spans="1:27" x14ac:dyDescent="0.25">
      <c r="A591" s="200" t="s">
        <v>65</v>
      </c>
      <c r="B591" s="200"/>
      <c r="C591" s="200"/>
      <c r="D591" s="200"/>
      <c r="E591" s="200"/>
      <c r="F591" s="200"/>
      <c r="G591" s="200"/>
      <c r="H591" s="200"/>
      <c r="I591" s="200"/>
      <c r="J591" s="203">
        <v>0</v>
      </c>
      <c r="K591" s="203"/>
      <c r="L591" s="203"/>
      <c r="M591" s="203">
        <v>0</v>
      </c>
      <c r="N591" s="203"/>
      <c r="O591" s="203"/>
      <c r="P591" s="203">
        <v>0</v>
      </c>
      <c r="Q591" s="203"/>
      <c r="R591" s="203"/>
      <c r="S591" s="203"/>
      <c r="T591" s="203">
        <v>0</v>
      </c>
      <c r="U591" s="203"/>
      <c r="V591" s="205">
        <f t="shared" si="61"/>
        <v>0</v>
      </c>
      <c r="W591" s="205"/>
      <c r="X591" s="204">
        <f>E$446*V591</f>
        <v>0</v>
      </c>
      <c r="Y591" s="204"/>
      <c r="Z591" s="204"/>
      <c r="AA591" s="204"/>
    </row>
    <row r="592" spans="1:27" x14ac:dyDescent="0.25">
      <c r="A592" s="201" t="s">
        <v>27</v>
      </c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>
        <f>SUM(T588:U591)</f>
        <v>46</v>
      </c>
      <c r="U592" s="201"/>
      <c r="V592" s="205">
        <f>ROUND((T592/T$515),2)</f>
        <v>0.94</v>
      </c>
      <c r="W592" s="205"/>
      <c r="X592" s="202">
        <f>SUM(X588:AA591)-0.01</f>
        <v>15289.578799999997</v>
      </c>
      <c r="Y592" s="202"/>
      <c r="Z592" s="202"/>
      <c r="AA592" s="202"/>
    </row>
    <row r="593" spans="1:27" x14ac:dyDescent="0.25">
      <c r="A593" s="201" t="s">
        <v>28</v>
      </c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>
        <f>T592+T586</f>
        <v>49</v>
      </c>
      <c r="U593" s="201"/>
      <c r="V593" s="205">
        <f>ROUND((T593/T$515),2)</f>
        <v>1</v>
      </c>
      <c r="W593" s="205"/>
      <c r="X593" s="202">
        <f>X592+X586</f>
        <v>16265.519999999997</v>
      </c>
      <c r="Y593" s="202"/>
      <c r="Z593" s="202"/>
      <c r="AA593" s="202"/>
    </row>
    <row r="595" spans="1:27" x14ac:dyDescent="0.25">
      <c r="A595" s="198" t="s">
        <v>1</v>
      </c>
      <c r="B595" s="198"/>
      <c r="C595" s="198"/>
      <c r="D595" t="s">
        <v>78</v>
      </c>
    </row>
    <row r="596" spans="1:27" x14ac:dyDescent="0.25">
      <c r="A596" s="2" t="s">
        <v>6</v>
      </c>
      <c r="B596" s="2"/>
      <c r="C596" s="2"/>
      <c r="D596" t="s">
        <v>79</v>
      </c>
    </row>
    <row r="597" spans="1:27" x14ac:dyDescent="0.25">
      <c r="A597" s="25" t="s">
        <v>94</v>
      </c>
      <c r="B597" s="25"/>
      <c r="C597" s="25"/>
      <c r="D597" s="199" t="s">
        <v>98</v>
      </c>
      <c r="E597" s="200"/>
      <c r="F597" s="200"/>
      <c r="G597" s="200"/>
    </row>
    <row r="598" spans="1:27" x14ac:dyDescent="0.25">
      <c r="A598" s="3" t="s">
        <v>2</v>
      </c>
      <c r="B598" s="3"/>
      <c r="C598" s="3"/>
      <c r="F598" s="203" t="s">
        <v>80</v>
      </c>
      <c r="G598" s="203"/>
      <c r="H598" s="203"/>
      <c r="I598" s="203"/>
    </row>
    <row r="599" spans="1:27" x14ac:dyDescent="0.25">
      <c r="A599" s="3" t="s">
        <v>3</v>
      </c>
      <c r="B599" s="3"/>
      <c r="C599" s="3"/>
      <c r="D599">
        <v>6</v>
      </c>
    </row>
    <row r="600" spans="1:27" x14ac:dyDescent="0.25">
      <c r="A600" s="3" t="s">
        <v>8</v>
      </c>
      <c r="B600" s="3"/>
      <c r="C600" s="3"/>
      <c r="D600" s="208">
        <v>5.12</v>
      </c>
      <c r="E600" s="208"/>
      <c r="F600" s="208"/>
      <c r="H600" s="3" t="s">
        <v>9</v>
      </c>
      <c r="K600" s="203">
        <v>78.400000000000006</v>
      </c>
      <c r="L600" s="203"/>
      <c r="M600" s="3" t="s">
        <v>11</v>
      </c>
      <c r="Q600" s="203">
        <v>200</v>
      </c>
      <c r="R600" s="203"/>
      <c r="S600" s="203"/>
    </row>
    <row r="601" spans="1:27" x14ac:dyDescent="0.25">
      <c r="A601" s="3" t="s">
        <v>10</v>
      </c>
      <c r="B601" s="3"/>
      <c r="C601" s="3"/>
      <c r="E601" s="209">
        <f>Q600*K600*D600</f>
        <v>80281.600000000006</v>
      </c>
      <c r="F601" s="209"/>
      <c r="G601" s="209"/>
      <c r="H601" s="209"/>
      <c r="I601" s="209"/>
      <c r="J601" s="209"/>
    </row>
    <row r="602" spans="1:27" x14ac:dyDescent="0.25">
      <c r="A602" s="3"/>
      <c r="B602" s="3"/>
      <c r="C602" s="3"/>
      <c r="E602" s="21"/>
      <c r="F602" s="21"/>
      <c r="G602" s="21"/>
      <c r="H602" s="21"/>
      <c r="I602" s="21"/>
      <c r="J602" s="21"/>
    </row>
    <row r="603" spans="1:27" x14ac:dyDescent="0.25">
      <c r="A603" s="210" t="s">
        <v>12</v>
      </c>
      <c r="B603" s="210"/>
      <c r="C603" s="210"/>
      <c r="D603" s="210"/>
      <c r="E603" s="210"/>
      <c r="F603" s="210"/>
      <c r="G603" s="210"/>
      <c r="H603" s="210"/>
      <c r="I603" s="210"/>
      <c r="J603" s="210" t="s">
        <v>18</v>
      </c>
      <c r="K603" s="210"/>
      <c r="L603" s="210"/>
      <c r="M603" s="211" t="s">
        <v>20</v>
      </c>
      <c r="N603" s="211"/>
      <c r="O603" s="211"/>
      <c r="P603" s="211" t="s">
        <v>21</v>
      </c>
      <c r="Q603" s="211"/>
      <c r="R603" s="211"/>
      <c r="S603" s="211"/>
      <c r="T603" s="210" t="s">
        <v>23</v>
      </c>
      <c r="U603" s="210"/>
      <c r="V603" s="210"/>
      <c r="W603" s="210"/>
    </row>
    <row r="604" spans="1:27" x14ac:dyDescent="0.25">
      <c r="A604" s="210"/>
      <c r="B604" s="210"/>
      <c r="C604" s="210"/>
      <c r="D604" s="210"/>
      <c r="E604" s="210"/>
      <c r="F604" s="210"/>
      <c r="G604" s="210"/>
      <c r="H604" s="210"/>
      <c r="I604" s="210"/>
      <c r="J604" s="210"/>
      <c r="K604" s="210"/>
      <c r="L604" s="210"/>
      <c r="M604" s="211"/>
      <c r="N604" s="211"/>
      <c r="O604" s="211"/>
      <c r="P604" s="211"/>
      <c r="Q604" s="211"/>
      <c r="R604" s="211"/>
      <c r="S604" s="211"/>
      <c r="T604" s="210"/>
      <c r="U604" s="210"/>
      <c r="V604" s="210"/>
      <c r="W604" s="210"/>
    </row>
    <row r="605" spans="1:27" x14ac:dyDescent="0.25">
      <c r="A605" s="210"/>
      <c r="B605" s="210"/>
      <c r="C605" s="210"/>
      <c r="D605" s="210"/>
      <c r="E605" s="210"/>
      <c r="F605" s="210"/>
      <c r="G605" s="210"/>
      <c r="H605" s="210"/>
      <c r="I605" s="210"/>
      <c r="J605" s="210"/>
      <c r="K605" s="210"/>
      <c r="L605" s="210"/>
      <c r="M605" s="211"/>
      <c r="N605" s="211"/>
      <c r="O605" s="211"/>
      <c r="P605" s="211"/>
      <c r="Q605" s="211"/>
      <c r="R605" s="211"/>
      <c r="S605" s="211"/>
      <c r="T605" s="210"/>
      <c r="U605" s="210"/>
      <c r="V605" s="210"/>
      <c r="W605" s="210"/>
    </row>
    <row r="606" spans="1:27" x14ac:dyDescent="0.25">
      <c r="A606" s="210"/>
      <c r="B606" s="210"/>
      <c r="C606" s="210"/>
      <c r="D606" s="210"/>
      <c r="E606" s="210"/>
      <c r="F606" s="210"/>
      <c r="G606" s="210"/>
      <c r="H606" s="210"/>
      <c r="I606" s="210"/>
      <c r="J606" s="210"/>
      <c r="K606" s="210"/>
      <c r="L606" s="210"/>
      <c r="M606" s="211"/>
      <c r="N606" s="211"/>
      <c r="O606" s="211"/>
      <c r="P606" s="211"/>
      <c r="Q606" s="211"/>
      <c r="R606" s="211"/>
      <c r="S606" s="211"/>
      <c r="T606" s="210" t="s">
        <v>24</v>
      </c>
      <c r="U606" s="210"/>
      <c r="V606" s="210" t="s">
        <v>25</v>
      </c>
      <c r="W606" s="210"/>
    </row>
    <row r="607" spans="1:27" x14ac:dyDescent="0.25">
      <c r="A607" s="210" t="s">
        <v>13</v>
      </c>
      <c r="B607" s="210"/>
      <c r="C607" s="210"/>
      <c r="D607" s="210"/>
      <c r="E607" s="210"/>
      <c r="F607" s="210"/>
      <c r="G607" s="210"/>
      <c r="H607" s="210"/>
      <c r="I607" s="210"/>
      <c r="J607" s="7"/>
      <c r="K607" s="7"/>
      <c r="L607" s="7"/>
      <c r="M607" s="10"/>
      <c r="N607" s="10"/>
      <c r="O607" s="10"/>
      <c r="P607" s="10"/>
      <c r="Q607" s="10"/>
      <c r="R607" s="10"/>
      <c r="S607" s="10"/>
      <c r="T607" s="8"/>
      <c r="U607" s="8"/>
      <c r="V607" s="8"/>
      <c r="W607" s="8"/>
    </row>
    <row r="608" spans="1:27" x14ac:dyDescent="0.25">
      <c r="A608" s="200" t="s">
        <v>17</v>
      </c>
      <c r="B608" s="200"/>
      <c r="C608" s="200"/>
      <c r="D608" s="200"/>
      <c r="E608" s="200"/>
      <c r="F608" s="200"/>
      <c r="G608" s="200"/>
      <c r="H608" s="200"/>
      <c r="I608" s="200"/>
      <c r="J608" s="203">
        <v>0</v>
      </c>
      <c r="K608" s="203"/>
      <c r="L608" s="203"/>
      <c r="M608" s="203">
        <v>0</v>
      </c>
      <c r="N608" s="203"/>
      <c r="O608" s="203"/>
      <c r="P608" s="203" t="s">
        <v>22</v>
      </c>
      <c r="Q608" s="203"/>
      <c r="R608" s="203"/>
      <c r="S608" s="203"/>
      <c r="T608" s="203">
        <v>0</v>
      </c>
      <c r="U608" s="203"/>
      <c r="V608" s="205">
        <f>ROUND((T608/T618),2)</f>
        <v>0</v>
      </c>
      <c r="W608" s="205"/>
    </row>
    <row r="609" spans="1:23" x14ac:dyDescent="0.25">
      <c r="A609" s="206" t="s">
        <v>66</v>
      </c>
      <c r="B609" s="206"/>
      <c r="C609" s="206"/>
      <c r="D609" s="206"/>
      <c r="E609" s="206"/>
      <c r="F609" s="206"/>
      <c r="G609" s="206"/>
      <c r="H609" s="206"/>
      <c r="I609" s="206"/>
      <c r="J609" s="203">
        <v>0</v>
      </c>
      <c r="K609" s="203"/>
      <c r="L609" s="203"/>
      <c r="M609" s="203">
        <v>0</v>
      </c>
      <c r="N609" s="203"/>
      <c r="O609" s="203"/>
      <c r="P609" s="203" t="s">
        <v>22</v>
      </c>
      <c r="Q609" s="203"/>
      <c r="R609" s="203"/>
      <c r="S609" s="203"/>
      <c r="T609" s="203">
        <v>0</v>
      </c>
      <c r="U609" s="203"/>
      <c r="V609" s="205">
        <f>ROUND((T609/T618),2)</f>
        <v>0</v>
      </c>
      <c r="W609" s="205"/>
    </row>
    <row r="610" spans="1:23" x14ac:dyDescent="0.25">
      <c r="A610" s="206" t="s">
        <v>67</v>
      </c>
      <c r="B610" s="206"/>
      <c r="C610" s="206"/>
      <c r="D610" s="206"/>
      <c r="E610" s="206"/>
      <c r="F610" s="206"/>
      <c r="G610" s="206"/>
      <c r="H610" s="206"/>
      <c r="I610" s="206"/>
      <c r="J610" s="203">
        <v>105206</v>
      </c>
      <c r="K610" s="203"/>
      <c r="L610" s="203"/>
      <c r="M610" s="203">
        <v>1678</v>
      </c>
      <c r="N610" s="203"/>
      <c r="O610" s="203"/>
      <c r="P610" s="203" t="s">
        <v>22</v>
      </c>
      <c r="Q610" s="203"/>
      <c r="R610" s="203"/>
      <c r="S610" s="203"/>
      <c r="T610" s="203">
        <v>1</v>
      </c>
      <c r="U610" s="203"/>
      <c r="V610" s="205">
        <f>ROUND((T610/T618),2)</f>
        <v>0.03</v>
      </c>
      <c r="W610" s="205"/>
    </row>
    <row r="611" spans="1:23" x14ac:dyDescent="0.25">
      <c r="A611" s="201" t="s">
        <v>27</v>
      </c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>
        <f>SUM(T608:U610)</f>
        <v>1</v>
      </c>
      <c r="U611" s="201"/>
      <c r="V611" s="205">
        <f t="shared" ref="V611" si="62">SUM(V608:W610)</f>
        <v>0.03</v>
      </c>
      <c r="W611" s="205"/>
    </row>
    <row r="612" spans="1:23" x14ac:dyDescent="0.25">
      <c r="A612" s="201" t="s">
        <v>14</v>
      </c>
      <c r="B612" s="201"/>
      <c r="C612" s="201"/>
      <c r="D612" s="201"/>
      <c r="E612" s="201"/>
      <c r="F612" s="201"/>
      <c r="G612" s="201"/>
      <c r="H612" s="201"/>
      <c r="I612" s="201"/>
      <c r="V612" s="19"/>
      <c r="W612" s="19"/>
    </row>
    <row r="613" spans="1:23" x14ac:dyDescent="0.25">
      <c r="A613" s="200" t="s">
        <v>15</v>
      </c>
      <c r="B613" s="200"/>
      <c r="C613" s="200"/>
      <c r="D613" s="200"/>
      <c r="E613" s="200"/>
      <c r="F613" s="200"/>
      <c r="G613" s="200"/>
      <c r="H613" s="200"/>
      <c r="I613" s="200"/>
      <c r="J613" s="203">
        <v>98008</v>
      </c>
      <c r="K613" s="203"/>
      <c r="L613" s="203"/>
      <c r="M613" s="203">
        <v>1644</v>
      </c>
      <c r="N613" s="203"/>
      <c r="O613" s="203"/>
      <c r="P613" s="203" t="s">
        <v>33</v>
      </c>
      <c r="Q613" s="203"/>
      <c r="R613" s="203"/>
      <c r="S613" s="203"/>
      <c r="T613" s="203">
        <v>7</v>
      </c>
      <c r="U613" s="203"/>
      <c r="V613" s="205">
        <f>ROUND((T613/T618),2)</f>
        <v>0.2</v>
      </c>
      <c r="W613" s="205"/>
    </row>
    <row r="614" spans="1:23" x14ac:dyDescent="0.25">
      <c r="A614" s="200" t="s">
        <v>16</v>
      </c>
      <c r="B614" s="200"/>
      <c r="C614" s="200"/>
      <c r="D614" s="200"/>
      <c r="E614" s="200"/>
      <c r="F614" s="200"/>
      <c r="G614" s="200"/>
      <c r="H614" s="200"/>
      <c r="I614" s="200"/>
      <c r="J614" s="203">
        <v>103007</v>
      </c>
      <c r="K614" s="203"/>
      <c r="L614" s="203"/>
      <c r="M614" s="203">
        <v>2211</v>
      </c>
      <c r="N614" s="203"/>
      <c r="O614" s="203"/>
      <c r="P614" s="203" t="s">
        <v>33</v>
      </c>
      <c r="Q614" s="203"/>
      <c r="R614" s="203"/>
      <c r="S614" s="203"/>
      <c r="T614" s="203">
        <v>1</v>
      </c>
      <c r="U614" s="203"/>
      <c r="V614" s="205">
        <f>ROUND((T614/T618),2)</f>
        <v>0.03</v>
      </c>
      <c r="W614" s="205"/>
    </row>
    <row r="615" spans="1:23" x14ac:dyDescent="0.25">
      <c r="A615" s="200" t="s">
        <v>17</v>
      </c>
      <c r="B615" s="200"/>
      <c r="C615" s="200"/>
      <c r="D615" s="200"/>
      <c r="E615" s="200"/>
      <c r="F615" s="200"/>
      <c r="G615" s="200"/>
      <c r="H615" s="200"/>
      <c r="I615" s="200"/>
      <c r="J615" s="203">
        <v>94020</v>
      </c>
      <c r="K615" s="203"/>
      <c r="L615" s="203"/>
      <c r="M615" s="203">
        <v>1628</v>
      </c>
      <c r="N615" s="203"/>
      <c r="O615" s="203"/>
      <c r="P615" s="203" t="s">
        <v>33</v>
      </c>
      <c r="Q615" s="203"/>
      <c r="R615" s="203"/>
      <c r="S615" s="203"/>
      <c r="T615" s="203">
        <v>26</v>
      </c>
      <c r="U615" s="203"/>
      <c r="V615" s="205">
        <f>ROUND((T615/T618),2)</f>
        <v>0.74</v>
      </c>
      <c r="W615" s="205"/>
    </row>
    <row r="616" spans="1:23" x14ac:dyDescent="0.25">
      <c r="A616" s="200" t="s">
        <v>65</v>
      </c>
      <c r="B616" s="200"/>
      <c r="C616" s="200"/>
      <c r="D616" s="200"/>
      <c r="E616" s="200"/>
      <c r="F616" s="200"/>
      <c r="G616" s="200"/>
      <c r="H616" s="200"/>
      <c r="I616" s="200"/>
      <c r="J616" s="203">
        <v>0</v>
      </c>
      <c r="K616" s="203"/>
      <c r="L616" s="203"/>
      <c r="M616" s="203">
        <v>0</v>
      </c>
      <c r="N616" s="203"/>
      <c r="O616" s="203"/>
      <c r="P616" s="203">
        <v>0</v>
      </c>
      <c r="Q616" s="203"/>
      <c r="R616" s="203"/>
      <c r="S616" s="203"/>
      <c r="T616" s="203">
        <v>0</v>
      </c>
      <c r="U616" s="203"/>
      <c r="V616" s="205">
        <f>ROUND((T616/T618),2)</f>
        <v>0</v>
      </c>
      <c r="W616" s="205"/>
    </row>
    <row r="617" spans="1:23" x14ac:dyDescent="0.25">
      <c r="A617" s="201" t="s">
        <v>27</v>
      </c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>
        <f>SUM(T613:U616)</f>
        <v>34</v>
      </c>
      <c r="U617" s="201"/>
      <c r="V617" s="205">
        <f>ROUND((T617/T618),2)</f>
        <v>0.97</v>
      </c>
      <c r="W617" s="205"/>
    </row>
    <row r="618" spans="1:23" x14ac:dyDescent="0.25">
      <c r="A618" s="201" t="s">
        <v>28</v>
      </c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>
        <f>T617+T611</f>
        <v>35</v>
      </c>
      <c r="U618" s="201"/>
      <c r="V618" s="205">
        <f>ROUND((T618/T618),2)</f>
        <v>1</v>
      </c>
      <c r="W618" s="205"/>
    </row>
    <row r="619" spans="1:23" x14ac:dyDescent="0.25">
      <c r="A619" s="93"/>
      <c r="B619" s="93"/>
      <c r="C619" s="93"/>
      <c r="D619" s="93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8"/>
      <c r="W619" s="98"/>
    </row>
    <row r="620" spans="1:23" x14ac:dyDescent="0.25">
      <c r="A620" s="121"/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0"/>
      <c r="W620" s="120"/>
    </row>
    <row r="621" spans="1:23" x14ac:dyDescent="0.25">
      <c r="A621" s="121"/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0"/>
      <c r="W621" s="120"/>
    </row>
    <row r="622" spans="1:23" x14ac:dyDescent="0.25">
      <c r="A622" s="198" t="s">
        <v>1</v>
      </c>
      <c r="B622" s="198"/>
      <c r="C622" s="198"/>
      <c r="D622" t="s">
        <v>78</v>
      </c>
      <c r="N622" s="121"/>
      <c r="O622" s="121"/>
      <c r="P622" s="121"/>
      <c r="Q622" s="121"/>
      <c r="R622" s="121"/>
      <c r="S622" s="121"/>
      <c r="T622" s="121"/>
      <c r="U622" s="121"/>
      <c r="V622" s="120"/>
      <c r="W622" s="120"/>
    </row>
    <row r="623" spans="1:23" x14ac:dyDescent="0.25">
      <c r="A623" s="3" t="s">
        <v>2</v>
      </c>
      <c r="B623" s="3"/>
      <c r="C623" s="3"/>
      <c r="F623" s="203" t="s">
        <v>236</v>
      </c>
      <c r="G623" s="203"/>
      <c r="H623" s="203"/>
      <c r="I623" s="203"/>
    </row>
    <row r="624" spans="1:23" x14ac:dyDescent="0.25">
      <c r="A624" s="3" t="s">
        <v>3</v>
      </c>
      <c r="B624" s="3"/>
      <c r="C624" s="3"/>
      <c r="D624">
        <v>6</v>
      </c>
    </row>
    <row r="625" spans="1:27" x14ac:dyDescent="0.25">
      <c r="A625" s="3" t="s">
        <v>8</v>
      </c>
      <c r="B625" s="3"/>
      <c r="C625" s="3"/>
      <c r="D625" s="208">
        <v>5.12</v>
      </c>
      <c r="E625" s="208"/>
      <c r="F625" s="208"/>
      <c r="H625" s="3" t="s">
        <v>9</v>
      </c>
      <c r="K625" s="203">
        <v>80.400000000000006</v>
      </c>
      <c r="L625" s="203"/>
      <c r="M625" s="3" t="s">
        <v>11</v>
      </c>
      <c r="Q625" s="203">
        <v>200</v>
      </c>
      <c r="R625" s="203"/>
      <c r="S625" s="203"/>
    </row>
    <row r="626" spans="1:27" x14ac:dyDescent="0.25">
      <c r="A626" s="3" t="s">
        <v>10</v>
      </c>
      <c r="B626" s="3"/>
      <c r="C626" s="3"/>
      <c r="E626" s="209">
        <v>1346.59</v>
      </c>
      <c r="F626" s="209"/>
      <c r="G626" s="209"/>
      <c r="H626" s="209"/>
      <c r="I626" s="209"/>
      <c r="J626" s="209"/>
    </row>
    <row r="627" spans="1:27" x14ac:dyDescent="0.25">
      <c r="A627" s="3"/>
      <c r="B627" s="3"/>
      <c r="C627" s="3"/>
      <c r="E627" s="95"/>
      <c r="F627" s="95"/>
      <c r="G627" s="95"/>
      <c r="H627" s="95"/>
      <c r="I627" s="95"/>
      <c r="J627" s="95"/>
    </row>
    <row r="628" spans="1:27" x14ac:dyDescent="0.25">
      <c r="A628" s="210" t="s">
        <v>12</v>
      </c>
      <c r="B628" s="210"/>
      <c r="C628" s="210"/>
      <c r="D628" s="210"/>
      <c r="E628" s="210"/>
      <c r="F628" s="210"/>
      <c r="G628" s="210"/>
      <c r="H628" s="210"/>
      <c r="I628" s="210"/>
      <c r="J628" s="210" t="s">
        <v>18</v>
      </c>
      <c r="K628" s="210"/>
      <c r="L628" s="210"/>
      <c r="M628" s="211" t="s">
        <v>20</v>
      </c>
      <c r="N628" s="211"/>
      <c r="O628" s="211"/>
      <c r="P628" s="211" t="s">
        <v>21</v>
      </c>
      <c r="Q628" s="211"/>
      <c r="R628" s="211"/>
      <c r="S628" s="211"/>
      <c r="T628" s="210" t="s">
        <v>23</v>
      </c>
      <c r="U628" s="210"/>
      <c r="V628" s="210"/>
      <c r="W628" s="210"/>
      <c r="X628" s="210" t="s">
        <v>29</v>
      </c>
      <c r="Y628" s="210"/>
      <c r="Z628" s="210"/>
      <c r="AA628" s="210"/>
    </row>
    <row r="629" spans="1:27" x14ac:dyDescent="0.25">
      <c r="A629" s="210"/>
      <c r="B629" s="210"/>
      <c r="C629" s="210"/>
      <c r="D629" s="210"/>
      <c r="E629" s="210"/>
      <c r="F629" s="210"/>
      <c r="G629" s="210"/>
      <c r="H629" s="210"/>
      <c r="I629" s="210"/>
      <c r="J629" s="210"/>
      <c r="K629" s="210"/>
      <c r="L629" s="210"/>
      <c r="M629" s="211"/>
      <c r="N629" s="211"/>
      <c r="O629" s="211"/>
      <c r="P629" s="211"/>
      <c r="Q629" s="211"/>
      <c r="R629" s="211"/>
      <c r="S629" s="211"/>
      <c r="T629" s="210"/>
      <c r="U629" s="210"/>
      <c r="V629" s="210"/>
      <c r="W629" s="210"/>
      <c r="X629" s="210"/>
      <c r="Y629" s="210"/>
      <c r="Z629" s="210"/>
      <c r="AA629" s="210"/>
    </row>
    <row r="630" spans="1:27" x14ac:dyDescent="0.25">
      <c r="A630" s="210"/>
      <c r="B630" s="210"/>
      <c r="C630" s="210"/>
      <c r="D630" s="210"/>
      <c r="E630" s="210"/>
      <c r="F630" s="210"/>
      <c r="G630" s="210"/>
      <c r="H630" s="210"/>
      <c r="I630" s="210"/>
      <c r="J630" s="210"/>
      <c r="K630" s="210"/>
      <c r="L630" s="210"/>
      <c r="M630" s="211"/>
      <c r="N630" s="211"/>
      <c r="O630" s="211"/>
      <c r="P630" s="211"/>
      <c r="Q630" s="211"/>
      <c r="R630" s="211"/>
      <c r="S630" s="211"/>
      <c r="T630" s="210"/>
      <c r="U630" s="210"/>
      <c r="V630" s="210"/>
      <c r="W630" s="210"/>
      <c r="X630" s="210"/>
      <c r="Y630" s="210"/>
      <c r="Z630" s="210"/>
      <c r="AA630" s="210"/>
    </row>
    <row r="631" spans="1:27" x14ac:dyDescent="0.25">
      <c r="A631" s="210"/>
      <c r="B631" s="210"/>
      <c r="C631" s="210"/>
      <c r="D631" s="210"/>
      <c r="E631" s="210"/>
      <c r="F631" s="210"/>
      <c r="G631" s="210"/>
      <c r="H631" s="210"/>
      <c r="I631" s="210"/>
      <c r="J631" s="210"/>
      <c r="K631" s="210"/>
      <c r="L631" s="210"/>
      <c r="M631" s="211"/>
      <c r="N631" s="211"/>
      <c r="O631" s="211"/>
      <c r="P631" s="211"/>
      <c r="Q631" s="211"/>
      <c r="R631" s="211"/>
      <c r="S631" s="211"/>
      <c r="T631" s="210" t="s">
        <v>24</v>
      </c>
      <c r="U631" s="210"/>
      <c r="V631" s="210" t="s">
        <v>25</v>
      </c>
      <c r="W631" s="210"/>
    </row>
    <row r="632" spans="1:27" x14ac:dyDescent="0.25">
      <c r="A632" s="210" t="s">
        <v>13</v>
      </c>
      <c r="B632" s="210"/>
      <c r="C632" s="210"/>
      <c r="D632" s="210"/>
      <c r="E632" s="210"/>
      <c r="F632" s="210"/>
      <c r="G632" s="210"/>
      <c r="H632" s="210"/>
      <c r="I632" s="210"/>
      <c r="J632" s="94"/>
      <c r="K632" s="94"/>
      <c r="L632" s="94"/>
      <c r="M632" s="96"/>
      <c r="N632" s="96"/>
      <c r="O632" s="96"/>
      <c r="P632" s="96"/>
      <c r="Q632" s="96"/>
      <c r="R632" s="96"/>
      <c r="S632" s="96"/>
      <c r="T632" s="97"/>
      <c r="U632" s="97"/>
      <c r="V632" s="97"/>
      <c r="W632" s="97"/>
    </row>
    <row r="633" spans="1:27" x14ac:dyDescent="0.25">
      <c r="A633" s="200" t="s">
        <v>17</v>
      </c>
      <c r="B633" s="200"/>
      <c r="C633" s="200"/>
      <c r="D633" s="200"/>
      <c r="E633" s="200"/>
      <c r="F633" s="200"/>
      <c r="G633" s="200"/>
      <c r="H633" s="200"/>
      <c r="I633" s="200"/>
      <c r="J633" s="203">
        <v>0</v>
      </c>
      <c r="K633" s="203"/>
      <c r="L633" s="203"/>
      <c r="M633" s="203">
        <v>0</v>
      </c>
      <c r="N633" s="203"/>
      <c r="O633" s="203"/>
      <c r="P633" s="203" t="s">
        <v>22</v>
      </c>
      <c r="Q633" s="203"/>
      <c r="R633" s="203"/>
      <c r="S633" s="203"/>
      <c r="T633" s="203">
        <v>0</v>
      </c>
      <c r="U633" s="203"/>
      <c r="V633" s="205">
        <f>ROUND((T633/T643),2)</f>
        <v>0</v>
      </c>
      <c r="W633" s="205"/>
      <c r="X633" s="204">
        <f>E$446*V633</f>
        <v>0</v>
      </c>
      <c r="Y633" s="203"/>
      <c r="Z633" s="203"/>
      <c r="AA633" s="203"/>
    </row>
    <row r="634" spans="1:27" x14ac:dyDescent="0.25">
      <c r="A634" s="206" t="s">
        <v>66</v>
      </c>
      <c r="B634" s="206"/>
      <c r="C634" s="206"/>
      <c r="D634" s="206"/>
      <c r="E634" s="206"/>
      <c r="F634" s="206"/>
      <c r="G634" s="206"/>
      <c r="H634" s="206"/>
      <c r="I634" s="206"/>
      <c r="J634" s="203">
        <v>0</v>
      </c>
      <c r="K634" s="203"/>
      <c r="L634" s="203"/>
      <c r="M634" s="203">
        <v>0</v>
      </c>
      <c r="N634" s="203"/>
      <c r="O634" s="203"/>
      <c r="P634" s="203" t="s">
        <v>22</v>
      </c>
      <c r="Q634" s="203"/>
      <c r="R634" s="203"/>
      <c r="S634" s="203"/>
      <c r="T634" s="203">
        <v>0</v>
      </c>
      <c r="U634" s="203"/>
      <c r="V634" s="205">
        <f>ROUND((T634/T643),2)</f>
        <v>0</v>
      </c>
      <c r="W634" s="205"/>
      <c r="X634" s="204">
        <f>E$446*V634</f>
        <v>0</v>
      </c>
      <c r="Y634" s="203"/>
      <c r="Z634" s="203"/>
      <c r="AA634" s="203"/>
    </row>
    <row r="635" spans="1:27" x14ac:dyDescent="0.25">
      <c r="A635" s="206" t="s">
        <v>67</v>
      </c>
      <c r="B635" s="206"/>
      <c r="C635" s="206"/>
      <c r="D635" s="206"/>
      <c r="E635" s="206"/>
      <c r="F635" s="206"/>
      <c r="G635" s="206"/>
      <c r="H635" s="206"/>
      <c r="I635" s="206"/>
      <c r="J635" s="203">
        <v>105206</v>
      </c>
      <c r="K635" s="203"/>
      <c r="L635" s="203"/>
      <c r="M635" s="203">
        <v>1678</v>
      </c>
      <c r="N635" s="203"/>
      <c r="O635" s="203"/>
      <c r="P635" s="203" t="s">
        <v>22</v>
      </c>
      <c r="Q635" s="203"/>
      <c r="R635" s="203"/>
      <c r="S635" s="203"/>
      <c r="T635" s="203">
        <v>1</v>
      </c>
      <c r="U635" s="203"/>
      <c r="V635" s="205">
        <f>ROUND((T635/T643),2)</f>
        <v>0.03</v>
      </c>
      <c r="W635" s="205"/>
      <c r="X635" s="204">
        <f>E$626*V635</f>
        <v>40.397699999999993</v>
      </c>
      <c r="Y635" s="203"/>
      <c r="Z635" s="203"/>
      <c r="AA635" s="203"/>
    </row>
    <row r="636" spans="1:27" x14ac:dyDescent="0.25">
      <c r="A636" s="201" t="s">
        <v>27</v>
      </c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>
        <f>SUM(T633:U635)</f>
        <v>1</v>
      </c>
      <c r="U636" s="201"/>
      <c r="V636" s="205">
        <f t="shared" ref="V636" si="63">SUM(V633:W635)</f>
        <v>0.03</v>
      </c>
      <c r="W636" s="205"/>
      <c r="X636" s="202">
        <f t="shared" ref="X636" si="64">SUM(X633:AA635)</f>
        <v>40.397699999999993</v>
      </c>
      <c r="Y636" s="201"/>
      <c r="Z636" s="201"/>
      <c r="AA636" s="201"/>
    </row>
    <row r="637" spans="1:27" x14ac:dyDescent="0.25">
      <c r="A637" s="201" t="s">
        <v>14</v>
      </c>
      <c r="B637" s="201"/>
      <c r="C637" s="201"/>
      <c r="D637" s="201"/>
      <c r="E637" s="201"/>
      <c r="F637" s="201"/>
      <c r="G637" s="201"/>
      <c r="H637" s="201"/>
      <c r="I637" s="201"/>
      <c r="V637" s="19"/>
      <c r="W637" s="19"/>
    </row>
    <row r="638" spans="1:27" x14ac:dyDescent="0.25">
      <c r="A638" s="200" t="s">
        <v>15</v>
      </c>
      <c r="B638" s="200"/>
      <c r="C638" s="200"/>
      <c r="D638" s="200"/>
      <c r="E638" s="200"/>
      <c r="F638" s="200"/>
      <c r="G638" s="200"/>
      <c r="H638" s="200"/>
      <c r="I638" s="200"/>
      <c r="J638" s="203">
        <v>98008</v>
      </c>
      <c r="K638" s="203"/>
      <c r="L638" s="203"/>
      <c r="M638" s="203">
        <v>1644</v>
      </c>
      <c r="N638" s="203"/>
      <c r="O638" s="203"/>
      <c r="P638" s="203" t="s">
        <v>33</v>
      </c>
      <c r="Q638" s="203"/>
      <c r="R638" s="203"/>
      <c r="S638" s="203"/>
      <c r="T638" s="203">
        <v>7</v>
      </c>
      <c r="U638" s="203"/>
      <c r="V638" s="205">
        <f>ROUND((T638/T643),2)</f>
        <v>0.2</v>
      </c>
      <c r="W638" s="205"/>
      <c r="X638" s="204">
        <f>E$626*V638</f>
        <v>269.31799999999998</v>
      </c>
      <c r="Y638" s="203"/>
      <c r="Z638" s="203"/>
      <c r="AA638" s="203"/>
    </row>
    <row r="639" spans="1:27" x14ac:dyDescent="0.25">
      <c r="A639" s="200" t="s">
        <v>16</v>
      </c>
      <c r="B639" s="200"/>
      <c r="C639" s="200"/>
      <c r="D639" s="200"/>
      <c r="E639" s="200"/>
      <c r="F639" s="200"/>
      <c r="G639" s="200"/>
      <c r="H639" s="200"/>
      <c r="I639" s="200"/>
      <c r="J639" s="203">
        <v>103007</v>
      </c>
      <c r="K639" s="203"/>
      <c r="L639" s="203"/>
      <c r="M639" s="203">
        <v>2211</v>
      </c>
      <c r="N639" s="203"/>
      <c r="O639" s="203"/>
      <c r="P639" s="203" t="s">
        <v>33</v>
      </c>
      <c r="Q639" s="203"/>
      <c r="R639" s="203"/>
      <c r="S639" s="203"/>
      <c r="T639" s="203">
        <v>1</v>
      </c>
      <c r="U639" s="203"/>
      <c r="V639" s="205">
        <f>ROUND((T639/T643),2)</f>
        <v>0.03</v>
      </c>
      <c r="W639" s="205"/>
      <c r="X639" s="204">
        <f t="shared" ref="X639:X641" si="65">E$626*V639</f>
        <v>40.397699999999993</v>
      </c>
      <c r="Y639" s="203"/>
      <c r="Z639" s="203"/>
      <c r="AA639" s="203"/>
    </row>
    <row r="640" spans="1:27" x14ac:dyDescent="0.25">
      <c r="A640" s="200" t="s">
        <v>17</v>
      </c>
      <c r="B640" s="200"/>
      <c r="C640" s="200"/>
      <c r="D640" s="200"/>
      <c r="E640" s="200"/>
      <c r="F640" s="200"/>
      <c r="G640" s="200"/>
      <c r="H640" s="200"/>
      <c r="I640" s="200"/>
      <c r="J640" s="203">
        <v>94020</v>
      </c>
      <c r="K640" s="203"/>
      <c r="L640" s="203"/>
      <c r="M640" s="203">
        <v>1628</v>
      </c>
      <c r="N640" s="203"/>
      <c r="O640" s="203"/>
      <c r="P640" s="203" t="s">
        <v>33</v>
      </c>
      <c r="Q640" s="203"/>
      <c r="R640" s="203"/>
      <c r="S640" s="203"/>
      <c r="T640" s="203">
        <v>26</v>
      </c>
      <c r="U640" s="203"/>
      <c r="V640" s="205">
        <f>ROUND((T640/T643),2)</f>
        <v>0.74</v>
      </c>
      <c r="W640" s="205"/>
      <c r="X640" s="204">
        <f t="shared" si="65"/>
        <v>996.47659999999996</v>
      </c>
      <c r="Y640" s="203"/>
      <c r="Z640" s="203"/>
      <c r="AA640" s="203"/>
    </row>
    <row r="641" spans="1:27" x14ac:dyDescent="0.25">
      <c r="A641" s="200" t="s">
        <v>65</v>
      </c>
      <c r="B641" s="200"/>
      <c r="C641" s="200"/>
      <c r="D641" s="200"/>
      <c r="E641" s="200"/>
      <c r="F641" s="200"/>
      <c r="G641" s="200"/>
      <c r="H641" s="200"/>
      <c r="I641" s="200"/>
      <c r="J641" s="203">
        <v>0</v>
      </c>
      <c r="K641" s="203"/>
      <c r="L641" s="203"/>
      <c r="M641" s="203">
        <v>0</v>
      </c>
      <c r="N641" s="203"/>
      <c r="O641" s="203"/>
      <c r="P641" s="203">
        <v>0</v>
      </c>
      <c r="Q641" s="203"/>
      <c r="R641" s="203"/>
      <c r="S641" s="203"/>
      <c r="T641" s="203">
        <v>0</v>
      </c>
      <c r="U641" s="203"/>
      <c r="V641" s="205">
        <f>ROUND((T641/T643),2)</f>
        <v>0</v>
      </c>
      <c r="W641" s="205"/>
      <c r="X641" s="204">
        <f t="shared" si="65"/>
        <v>0</v>
      </c>
      <c r="Y641" s="203"/>
      <c r="Z641" s="203"/>
      <c r="AA641" s="203"/>
    </row>
    <row r="642" spans="1:27" x14ac:dyDescent="0.25">
      <c r="A642" s="201" t="s">
        <v>27</v>
      </c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>
        <f>SUM(T638:U641)</f>
        <v>34</v>
      </c>
      <c r="U642" s="201"/>
      <c r="V642" s="205">
        <f>ROUND((T642/T643),2)</f>
        <v>0.97</v>
      </c>
      <c r="W642" s="205"/>
      <c r="X642" s="202">
        <f>SUM(X638:AA641)+0.01</f>
        <v>1306.2022999999999</v>
      </c>
      <c r="Y642" s="201"/>
      <c r="Z642" s="201"/>
      <c r="AA642" s="201"/>
    </row>
    <row r="643" spans="1:27" x14ac:dyDescent="0.25">
      <c r="A643" s="201" t="s">
        <v>28</v>
      </c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>
        <f>T642+T636</f>
        <v>35</v>
      </c>
      <c r="U643" s="201"/>
      <c r="V643" s="205">
        <f>ROUND((T643/T643),2)</f>
        <v>1</v>
      </c>
      <c r="W643" s="205"/>
      <c r="X643" s="202">
        <f>X642+X636</f>
        <v>1346.6</v>
      </c>
      <c r="Y643" s="201"/>
      <c r="Z643" s="201"/>
      <c r="AA643" s="201"/>
    </row>
    <row r="644" spans="1:27" x14ac:dyDescent="0.25">
      <c r="A644" s="93"/>
      <c r="B644" s="93"/>
      <c r="C644" s="93"/>
      <c r="D644" s="93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8"/>
      <c r="W644" s="98"/>
    </row>
    <row r="645" spans="1:27" x14ac:dyDescent="0.25">
      <c r="A645" s="121"/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0"/>
      <c r="W645" s="120"/>
    </row>
    <row r="646" spans="1:27" x14ac:dyDescent="0.25">
      <c r="A646" s="198" t="s">
        <v>1</v>
      </c>
      <c r="B646" s="198"/>
      <c r="C646" s="198"/>
      <c r="D646" t="s">
        <v>78</v>
      </c>
      <c r="O646" s="121"/>
      <c r="P646" s="121"/>
      <c r="Q646" s="121"/>
      <c r="R646" s="121"/>
      <c r="S646" s="121"/>
      <c r="T646" s="121"/>
      <c r="U646" s="121"/>
      <c r="V646" s="120"/>
      <c r="W646" s="120"/>
    </row>
    <row r="647" spans="1:27" x14ac:dyDescent="0.25">
      <c r="A647" s="3" t="s">
        <v>2</v>
      </c>
      <c r="B647" s="3"/>
      <c r="C647" s="3"/>
      <c r="F647" s="203" t="s">
        <v>313</v>
      </c>
      <c r="G647" s="203"/>
      <c r="H647" s="203"/>
      <c r="I647" s="203"/>
    </row>
    <row r="648" spans="1:27" x14ac:dyDescent="0.25">
      <c r="A648" s="3" t="s">
        <v>3</v>
      </c>
      <c r="B648" s="3"/>
      <c r="C648" s="3"/>
      <c r="D648">
        <v>6</v>
      </c>
    </row>
    <row r="649" spans="1:27" x14ac:dyDescent="0.25">
      <c r="A649" s="3" t="s">
        <v>8</v>
      </c>
      <c r="B649" s="3"/>
      <c r="C649" s="3"/>
      <c r="D649" s="208">
        <v>5.12</v>
      </c>
      <c r="E649" s="208"/>
      <c r="F649" s="208"/>
      <c r="H649" s="3" t="s">
        <v>9</v>
      </c>
      <c r="K649" s="203">
        <v>367.2</v>
      </c>
      <c r="L649" s="203"/>
      <c r="M649" s="3" t="s">
        <v>11</v>
      </c>
      <c r="Q649" s="214">
        <v>0.19531000000000001</v>
      </c>
      <c r="R649" s="214"/>
      <c r="S649" s="214"/>
    </row>
    <row r="650" spans="1:27" x14ac:dyDescent="0.25">
      <c r="A650" s="3" t="s">
        <v>10</v>
      </c>
      <c r="B650" s="3"/>
      <c r="C650" s="3"/>
      <c r="E650" s="209">
        <f>D649*K649*Q649</f>
        <v>367.19529984000002</v>
      </c>
      <c r="F650" s="209"/>
      <c r="G650" s="209"/>
      <c r="H650" s="209"/>
      <c r="I650" s="209"/>
      <c r="J650" s="209"/>
    </row>
    <row r="651" spans="1:27" x14ac:dyDescent="0.25">
      <c r="A651" s="3"/>
      <c r="B651" s="3"/>
      <c r="C651" s="3"/>
      <c r="E651" s="140"/>
      <c r="F651" s="140"/>
      <c r="G651" s="140"/>
      <c r="H651" s="140"/>
      <c r="I651" s="140"/>
      <c r="J651" s="140"/>
    </row>
    <row r="652" spans="1:27" x14ac:dyDescent="0.25">
      <c r="A652" s="210" t="s">
        <v>12</v>
      </c>
      <c r="B652" s="210"/>
      <c r="C652" s="210"/>
      <c r="D652" s="210"/>
      <c r="E652" s="210"/>
      <c r="F652" s="210"/>
      <c r="G652" s="210"/>
      <c r="H652" s="210"/>
      <c r="I652" s="210"/>
      <c r="J652" s="210" t="s">
        <v>18</v>
      </c>
      <c r="K652" s="210"/>
      <c r="L652" s="210"/>
      <c r="M652" s="211" t="s">
        <v>20</v>
      </c>
      <c r="N652" s="211"/>
      <c r="O652" s="211"/>
      <c r="P652" s="211" t="s">
        <v>21</v>
      </c>
      <c r="Q652" s="211"/>
      <c r="R652" s="211"/>
      <c r="S652" s="211"/>
      <c r="T652" s="210" t="s">
        <v>23</v>
      </c>
      <c r="U652" s="210"/>
      <c r="V652" s="210"/>
      <c r="W652" s="210"/>
      <c r="X652" s="210" t="s">
        <v>29</v>
      </c>
      <c r="Y652" s="210"/>
      <c r="Z652" s="210"/>
      <c r="AA652" s="210"/>
    </row>
    <row r="653" spans="1:27" x14ac:dyDescent="0.25">
      <c r="A653" s="210"/>
      <c r="B653" s="210"/>
      <c r="C653" s="210"/>
      <c r="D653" s="210"/>
      <c r="E653" s="210"/>
      <c r="F653" s="210"/>
      <c r="G653" s="210"/>
      <c r="H653" s="210"/>
      <c r="I653" s="210"/>
      <c r="J653" s="210"/>
      <c r="K653" s="210"/>
      <c r="L653" s="210"/>
      <c r="M653" s="211"/>
      <c r="N653" s="211"/>
      <c r="O653" s="211"/>
      <c r="P653" s="211"/>
      <c r="Q653" s="211"/>
      <c r="R653" s="211"/>
      <c r="S653" s="211"/>
      <c r="T653" s="210"/>
      <c r="U653" s="210"/>
      <c r="V653" s="210"/>
      <c r="W653" s="210"/>
      <c r="X653" s="210"/>
      <c r="Y653" s="210"/>
      <c r="Z653" s="210"/>
      <c r="AA653" s="210"/>
    </row>
    <row r="654" spans="1:27" x14ac:dyDescent="0.25">
      <c r="A654" s="210"/>
      <c r="B654" s="210"/>
      <c r="C654" s="210"/>
      <c r="D654" s="210"/>
      <c r="E654" s="210"/>
      <c r="F654" s="210"/>
      <c r="G654" s="210"/>
      <c r="H654" s="210"/>
      <c r="I654" s="210"/>
      <c r="J654" s="210"/>
      <c r="K654" s="210"/>
      <c r="L654" s="210"/>
      <c r="M654" s="211"/>
      <c r="N654" s="211"/>
      <c r="O654" s="211"/>
      <c r="P654" s="211"/>
      <c r="Q654" s="211"/>
      <c r="R654" s="211"/>
      <c r="S654" s="211"/>
      <c r="T654" s="210"/>
      <c r="U654" s="210"/>
      <c r="V654" s="210"/>
      <c r="W654" s="210"/>
      <c r="X654" s="210"/>
      <c r="Y654" s="210"/>
      <c r="Z654" s="210"/>
      <c r="AA654" s="210"/>
    </row>
    <row r="655" spans="1:27" x14ac:dyDescent="0.25">
      <c r="A655" s="210"/>
      <c r="B655" s="210"/>
      <c r="C655" s="210"/>
      <c r="D655" s="210"/>
      <c r="E655" s="210"/>
      <c r="F655" s="210"/>
      <c r="G655" s="210"/>
      <c r="H655" s="210"/>
      <c r="I655" s="210"/>
      <c r="J655" s="210"/>
      <c r="K655" s="210"/>
      <c r="L655" s="210"/>
      <c r="M655" s="211"/>
      <c r="N655" s="211"/>
      <c r="O655" s="211"/>
      <c r="P655" s="211"/>
      <c r="Q655" s="211"/>
      <c r="R655" s="211"/>
      <c r="S655" s="211"/>
      <c r="T655" s="210" t="s">
        <v>24</v>
      </c>
      <c r="U655" s="210"/>
      <c r="V655" s="210" t="s">
        <v>25</v>
      </c>
      <c r="W655" s="210"/>
    </row>
    <row r="656" spans="1:27" x14ac:dyDescent="0.25">
      <c r="A656" s="210" t="s">
        <v>13</v>
      </c>
      <c r="B656" s="210"/>
      <c r="C656" s="210"/>
      <c r="D656" s="210"/>
      <c r="E656" s="210"/>
      <c r="F656" s="210"/>
      <c r="G656" s="210"/>
      <c r="H656" s="210"/>
      <c r="I656" s="210"/>
      <c r="J656" s="141"/>
      <c r="K656" s="141"/>
      <c r="L656" s="141"/>
      <c r="M656" s="142"/>
      <c r="N656" s="142"/>
      <c r="O656" s="142"/>
      <c r="P656" s="142"/>
      <c r="Q656" s="142"/>
      <c r="R656" s="142"/>
      <c r="S656" s="142"/>
      <c r="T656" s="144"/>
      <c r="U656" s="144"/>
      <c r="V656" s="144"/>
      <c r="W656" s="144"/>
    </row>
    <row r="657" spans="1:27" x14ac:dyDescent="0.25">
      <c r="A657" s="200" t="s">
        <v>17</v>
      </c>
      <c r="B657" s="200"/>
      <c r="C657" s="200"/>
      <c r="D657" s="200"/>
      <c r="E657" s="200"/>
      <c r="F657" s="200"/>
      <c r="G657" s="200"/>
      <c r="H657" s="200"/>
      <c r="I657" s="200"/>
      <c r="J657" s="203">
        <v>0</v>
      </c>
      <c r="K657" s="203"/>
      <c r="L657" s="203"/>
      <c r="M657" s="203">
        <v>0</v>
      </c>
      <c r="N657" s="203"/>
      <c r="O657" s="203"/>
      <c r="P657" s="203" t="s">
        <v>22</v>
      </c>
      <c r="Q657" s="203"/>
      <c r="R657" s="203"/>
      <c r="S657" s="203"/>
      <c r="T657" s="203">
        <v>0</v>
      </c>
      <c r="U657" s="203"/>
      <c r="V657" s="205">
        <f>ROUND((T657/T667),2)</f>
        <v>0</v>
      </c>
      <c r="W657" s="205"/>
      <c r="X657" s="204">
        <f>E$446*V657</f>
        <v>0</v>
      </c>
      <c r="Y657" s="203"/>
      <c r="Z657" s="203"/>
      <c r="AA657" s="203"/>
    </row>
    <row r="658" spans="1:27" x14ac:dyDescent="0.25">
      <c r="A658" s="206" t="s">
        <v>66</v>
      </c>
      <c r="B658" s="206"/>
      <c r="C658" s="206"/>
      <c r="D658" s="206"/>
      <c r="E658" s="206"/>
      <c r="F658" s="206"/>
      <c r="G658" s="206"/>
      <c r="H658" s="206"/>
      <c r="I658" s="206"/>
      <c r="J658" s="203">
        <v>0</v>
      </c>
      <c r="K658" s="203"/>
      <c r="L658" s="203"/>
      <c r="M658" s="203">
        <v>0</v>
      </c>
      <c r="N658" s="203"/>
      <c r="O658" s="203"/>
      <c r="P658" s="203" t="s">
        <v>22</v>
      </c>
      <c r="Q658" s="203"/>
      <c r="R658" s="203"/>
      <c r="S658" s="203"/>
      <c r="T658" s="203">
        <v>0</v>
      </c>
      <c r="U658" s="203"/>
      <c r="V658" s="205">
        <f>ROUND((T658/T667),2)</f>
        <v>0</v>
      </c>
      <c r="W658" s="205"/>
      <c r="X658" s="204">
        <f>E$446*V658</f>
        <v>0</v>
      </c>
      <c r="Y658" s="203"/>
      <c r="Z658" s="203"/>
      <c r="AA658" s="203"/>
    </row>
    <row r="659" spans="1:27" x14ac:dyDescent="0.25">
      <c r="A659" s="206" t="s">
        <v>67</v>
      </c>
      <c r="B659" s="206"/>
      <c r="C659" s="206"/>
      <c r="D659" s="206"/>
      <c r="E659" s="206"/>
      <c r="F659" s="206"/>
      <c r="G659" s="206"/>
      <c r="H659" s="206"/>
      <c r="I659" s="206"/>
      <c r="J659" s="203">
        <v>105206</v>
      </c>
      <c r="K659" s="203"/>
      <c r="L659" s="203"/>
      <c r="M659" s="203">
        <v>1678</v>
      </c>
      <c r="N659" s="203"/>
      <c r="O659" s="203"/>
      <c r="P659" s="203" t="s">
        <v>22</v>
      </c>
      <c r="Q659" s="203"/>
      <c r="R659" s="203"/>
      <c r="S659" s="203"/>
      <c r="T659" s="203">
        <v>1</v>
      </c>
      <c r="U659" s="203"/>
      <c r="V659" s="205">
        <f>ROUND((T659/T667),2)</f>
        <v>0.03</v>
      </c>
      <c r="W659" s="205"/>
      <c r="X659" s="204">
        <f>E650*V659</f>
        <v>11.0158589952</v>
      </c>
      <c r="Y659" s="203"/>
      <c r="Z659" s="203"/>
      <c r="AA659" s="203"/>
    </row>
    <row r="660" spans="1:27" x14ac:dyDescent="0.25">
      <c r="A660" s="201" t="s">
        <v>27</v>
      </c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>
        <f>SUM(T657:U659)</f>
        <v>1</v>
      </c>
      <c r="U660" s="201"/>
      <c r="V660" s="205">
        <f t="shared" ref="V660" si="66">SUM(V657:W659)</f>
        <v>0.03</v>
      </c>
      <c r="W660" s="205"/>
      <c r="X660" s="202">
        <f t="shared" ref="X660" si="67">SUM(X657:AA659)</f>
        <v>11.0158589952</v>
      </c>
      <c r="Y660" s="201"/>
      <c r="Z660" s="201"/>
      <c r="AA660" s="201"/>
    </row>
    <row r="661" spans="1:27" x14ac:dyDescent="0.25">
      <c r="A661" s="201" t="s">
        <v>14</v>
      </c>
      <c r="B661" s="201"/>
      <c r="C661" s="201"/>
      <c r="D661" s="201"/>
      <c r="E661" s="201"/>
      <c r="F661" s="201"/>
      <c r="G661" s="201"/>
      <c r="H661" s="201"/>
      <c r="I661" s="201"/>
      <c r="V661" s="19"/>
      <c r="W661" s="19"/>
    </row>
    <row r="662" spans="1:27" x14ac:dyDescent="0.25">
      <c r="A662" s="200" t="s">
        <v>15</v>
      </c>
      <c r="B662" s="200"/>
      <c r="C662" s="200"/>
      <c r="D662" s="200"/>
      <c r="E662" s="200"/>
      <c r="F662" s="200"/>
      <c r="G662" s="200"/>
      <c r="H662" s="200"/>
      <c r="I662" s="200"/>
      <c r="J662" s="203">
        <v>108401</v>
      </c>
      <c r="K662" s="203"/>
      <c r="L662" s="203"/>
      <c r="M662" s="203">
        <v>1644</v>
      </c>
      <c r="N662" s="203"/>
      <c r="O662" s="203"/>
      <c r="P662" s="203" t="s">
        <v>318</v>
      </c>
      <c r="Q662" s="203"/>
      <c r="R662" s="203"/>
      <c r="S662" s="203"/>
      <c r="T662" s="203">
        <v>7</v>
      </c>
      <c r="U662" s="203"/>
      <c r="V662" s="205">
        <f>ROUND((T662/T667),2)</f>
        <v>0.2</v>
      </c>
      <c r="W662" s="205"/>
      <c r="X662" s="204">
        <f>E650*V662</f>
        <v>73.439059968000009</v>
      </c>
      <c r="Y662" s="203"/>
      <c r="Z662" s="203"/>
      <c r="AA662" s="203"/>
    </row>
    <row r="663" spans="1:27" x14ac:dyDescent="0.25">
      <c r="A663" s="200" t="s">
        <v>16</v>
      </c>
      <c r="B663" s="200"/>
      <c r="C663" s="200"/>
      <c r="D663" s="200"/>
      <c r="E663" s="200"/>
      <c r="F663" s="200"/>
      <c r="G663" s="200"/>
      <c r="H663" s="200"/>
      <c r="I663" s="200"/>
      <c r="J663" s="203">
        <v>103007</v>
      </c>
      <c r="K663" s="203"/>
      <c r="L663" s="203"/>
      <c r="M663" s="203">
        <v>2211</v>
      </c>
      <c r="N663" s="203"/>
      <c r="O663" s="203"/>
      <c r="P663" s="203" t="s">
        <v>33</v>
      </c>
      <c r="Q663" s="203"/>
      <c r="R663" s="203"/>
      <c r="S663" s="203"/>
      <c r="T663" s="203">
        <v>1</v>
      </c>
      <c r="U663" s="203"/>
      <c r="V663" s="205">
        <f>ROUND((T663/T667),2)</f>
        <v>0.03</v>
      </c>
      <c r="W663" s="205"/>
      <c r="X663" s="204">
        <f>E650*V663</f>
        <v>11.0158589952</v>
      </c>
      <c r="Y663" s="203"/>
      <c r="Z663" s="203"/>
      <c r="AA663" s="203"/>
    </row>
    <row r="664" spans="1:27" x14ac:dyDescent="0.25">
      <c r="A664" s="200" t="s">
        <v>17</v>
      </c>
      <c r="B664" s="200"/>
      <c r="C664" s="200"/>
      <c r="D664" s="200"/>
      <c r="E664" s="200"/>
      <c r="F664" s="200"/>
      <c r="G664" s="200"/>
      <c r="H664" s="200"/>
      <c r="I664" s="200"/>
      <c r="J664" s="203">
        <v>94020</v>
      </c>
      <c r="K664" s="203"/>
      <c r="L664" s="203"/>
      <c r="M664" s="203">
        <v>1628</v>
      </c>
      <c r="N664" s="203"/>
      <c r="O664" s="203"/>
      <c r="P664" s="203" t="s">
        <v>33</v>
      </c>
      <c r="Q664" s="203"/>
      <c r="R664" s="203"/>
      <c r="S664" s="203"/>
      <c r="T664" s="203">
        <v>26</v>
      </c>
      <c r="U664" s="203"/>
      <c r="V664" s="205">
        <f>ROUND((T664/T667),2)</f>
        <v>0.74</v>
      </c>
      <c r="W664" s="205"/>
      <c r="X664" s="204">
        <f>E650*V664</f>
        <v>271.72452188160003</v>
      </c>
      <c r="Y664" s="203"/>
      <c r="Z664" s="203"/>
      <c r="AA664" s="203"/>
    </row>
    <row r="665" spans="1:27" x14ac:dyDescent="0.25">
      <c r="A665" s="200" t="s">
        <v>65</v>
      </c>
      <c r="B665" s="200"/>
      <c r="C665" s="200"/>
      <c r="D665" s="200"/>
      <c r="E665" s="200"/>
      <c r="F665" s="200"/>
      <c r="G665" s="200"/>
      <c r="H665" s="200"/>
      <c r="I665" s="200"/>
      <c r="J665" s="203">
        <v>0</v>
      </c>
      <c r="K665" s="203"/>
      <c r="L665" s="203"/>
      <c r="M665" s="203">
        <v>0</v>
      </c>
      <c r="N665" s="203"/>
      <c r="O665" s="203"/>
      <c r="P665" s="203">
        <v>0</v>
      </c>
      <c r="Q665" s="203"/>
      <c r="R665" s="203"/>
      <c r="S665" s="203"/>
      <c r="T665" s="203">
        <v>0</v>
      </c>
      <c r="U665" s="203"/>
      <c r="V665" s="205">
        <f>ROUND((T665/T667),2)</f>
        <v>0</v>
      </c>
      <c r="W665" s="205"/>
      <c r="X665" s="204">
        <f>E$626*V665</f>
        <v>0</v>
      </c>
      <c r="Y665" s="203"/>
      <c r="Z665" s="203"/>
      <c r="AA665" s="203"/>
    </row>
    <row r="666" spans="1:27" x14ac:dyDescent="0.25">
      <c r="A666" s="201" t="s">
        <v>27</v>
      </c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>
        <f>SUM(T662:U665)</f>
        <v>34</v>
      </c>
      <c r="U666" s="201"/>
      <c r="V666" s="205">
        <f>ROUND((T666/T667),2)</f>
        <v>0.97</v>
      </c>
      <c r="W666" s="205"/>
      <c r="X666" s="202">
        <f>SUM(X662:AA665)</f>
        <v>356.17944084480007</v>
      </c>
      <c r="Y666" s="201"/>
      <c r="Z666" s="201"/>
      <c r="AA666" s="201"/>
    </row>
    <row r="667" spans="1:27" x14ac:dyDescent="0.25">
      <c r="A667" s="201" t="s">
        <v>28</v>
      </c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>
        <f>T666+T660</f>
        <v>35</v>
      </c>
      <c r="U667" s="201"/>
      <c r="V667" s="205">
        <f>ROUND((T667/T667),2)</f>
        <v>1</v>
      </c>
      <c r="W667" s="205"/>
      <c r="X667" s="202">
        <f>X666+X660</f>
        <v>367.19529984000008</v>
      </c>
      <c r="Y667" s="201"/>
      <c r="Z667" s="201"/>
      <c r="AA667" s="201"/>
    </row>
    <row r="668" spans="1:27" x14ac:dyDescent="0.25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8"/>
      <c r="W668" s="168"/>
      <c r="X668" s="171"/>
      <c r="Y668" s="169"/>
      <c r="Z668" s="169"/>
      <c r="AA668" s="169"/>
    </row>
    <row r="669" spans="1:27" x14ac:dyDescent="0.25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8"/>
      <c r="W669" s="168"/>
      <c r="X669" s="171"/>
      <c r="Y669" s="169"/>
      <c r="Z669" s="169"/>
      <c r="AA669" s="169"/>
    </row>
    <row r="670" spans="1:27" x14ac:dyDescent="0.25">
      <c r="A670" s="198" t="s">
        <v>1</v>
      </c>
      <c r="B670" s="198"/>
      <c r="C670" s="198"/>
      <c r="D670" t="s">
        <v>78</v>
      </c>
      <c r="O670" s="169"/>
      <c r="P670" s="169"/>
      <c r="Q670" s="169"/>
      <c r="R670" s="169"/>
      <c r="S670" s="169"/>
      <c r="T670" s="169"/>
      <c r="U670" s="169"/>
      <c r="V670" s="168"/>
      <c r="W670" s="168"/>
    </row>
    <row r="671" spans="1:27" x14ac:dyDescent="0.25">
      <c r="A671" s="3" t="s">
        <v>2</v>
      </c>
      <c r="B671" s="3"/>
      <c r="C671" s="3"/>
      <c r="F671" s="203" t="s">
        <v>362</v>
      </c>
      <c r="G671" s="203"/>
      <c r="H671" s="203"/>
      <c r="I671" s="203"/>
    </row>
    <row r="672" spans="1:27" x14ac:dyDescent="0.25">
      <c r="A672" s="3" t="s">
        <v>3</v>
      </c>
      <c r="B672" s="3"/>
      <c r="C672" s="3"/>
      <c r="D672">
        <v>6</v>
      </c>
    </row>
    <row r="673" spans="1:27" x14ac:dyDescent="0.25">
      <c r="A673" s="3" t="s">
        <v>8</v>
      </c>
      <c r="B673" s="3"/>
      <c r="C673" s="3"/>
      <c r="D673" s="208">
        <v>5.0999999999999996</v>
      </c>
      <c r="E673" s="208"/>
      <c r="F673" s="208"/>
      <c r="H673" s="3" t="s">
        <v>9</v>
      </c>
      <c r="K673" s="203">
        <v>56.5</v>
      </c>
      <c r="L673" s="203"/>
      <c r="M673" s="3" t="s">
        <v>11</v>
      </c>
      <c r="Q673" s="214">
        <v>1</v>
      </c>
      <c r="R673" s="214"/>
      <c r="S673" s="214"/>
    </row>
    <row r="674" spans="1:27" x14ac:dyDescent="0.25">
      <c r="A674" s="3" t="s">
        <v>10</v>
      </c>
      <c r="B674" s="3"/>
      <c r="C674" s="3"/>
      <c r="E674" s="209">
        <f>D673*K673</f>
        <v>288.14999999999998</v>
      </c>
      <c r="F674" s="209"/>
      <c r="G674" s="209"/>
      <c r="H674" s="209"/>
      <c r="I674" s="209"/>
      <c r="J674" s="209"/>
    </row>
    <row r="675" spans="1:27" x14ac:dyDescent="0.25">
      <c r="A675" s="3"/>
      <c r="B675" s="3"/>
      <c r="C675" s="3"/>
      <c r="E675" s="172"/>
      <c r="F675" s="172"/>
      <c r="G675" s="172"/>
      <c r="H675" s="172"/>
      <c r="I675" s="172"/>
      <c r="J675" s="172"/>
    </row>
    <row r="676" spans="1:27" x14ac:dyDescent="0.25">
      <c r="A676" s="210" t="s">
        <v>12</v>
      </c>
      <c r="B676" s="210"/>
      <c r="C676" s="210"/>
      <c r="D676" s="210"/>
      <c r="E676" s="210"/>
      <c r="F676" s="210"/>
      <c r="G676" s="210"/>
      <c r="H676" s="210"/>
      <c r="I676" s="210"/>
      <c r="J676" s="210" t="s">
        <v>18</v>
      </c>
      <c r="K676" s="210"/>
      <c r="L676" s="210"/>
      <c r="M676" s="211" t="s">
        <v>20</v>
      </c>
      <c r="N676" s="211"/>
      <c r="O676" s="211"/>
      <c r="P676" s="211" t="s">
        <v>21</v>
      </c>
      <c r="Q676" s="211"/>
      <c r="R676" s="211"/>
      <c r="S676" s="211"/>
      <c r="T676" s="210" t="s">
        <v>23</v>
      </c>
      <c r="U676" s="210"/>
      <c r="V676" s="210"/>
      <c r="W676" s="210"/>
      <c r="X676" s="210" t="s">
        <v>29</v>
      </c>
      <c r="Y676" s="210"/>
      <c r="Z676" s="210"/>
      <c r="AA676" s="210"/>
    </row>
    <row r="677" spans="1:27" x14ac:dyDescent="0.25">
      <c r="A677" s="210"/>
      <c r="B677" s="210"/>
      <c r="C677" s="210"/>
      <c r="D677" s="210"/>
      <c r="E677" s="210"/>
      <c r="F677" s="210"/>
      <c r="G677" s="210"/>
      <c r="H677" s="210"/>
      <c r="I677" s="210"/>
      <c r="J677" s="210"/>
      <c r="K677" s="210"/>
      <c r="L677" s="210"/>
      <c r="M677" s="211"/>
      <c r="N677" s="211"/>
      <c r="O677" s="211"/>
      <c r="P677" s="211"/>
      <c r="Q677" s="211"/>
      <c r="R677" s="211"/>
      <c r="S677" s="211"/>
      <c r="T677" s="210"/>
      <c r="U677" s="210"/>
      <c r="V677" s="210"/>
      <c r="W677" s="210"/>
      <c r="X677" s="210"/>
      <c r="Y677" s="210"/>
      <c r="Z677" s="210"/>
      <c r="AA677" s="210"/>
    </row>
    <row r="678" spans="1:27" x14ac:dyDescent="0.25">
      <c r="A678" s="210"/>
      <c r="B678" s="210"/>
      <c r="C678" s="210"/>
      <c r="D678" s="210"/>
      <c r="E678" s="210"/>
      <c r="F678" s="210"/>
      <c r="G678" s="210"/>
      <c r="H678" s="210"/>
      <c r="I678" s="210"/>
      <c r="J678" s="210"/>
      <c r="K678" s="210"/>
      <c r="L678" s="210"/>
      <c r="M678" s="211"/>
      <c r="N678" s="211"/>
      <c r="O678" s="211"/>
      <c r="P678" s="211"/>
      <c r="Q678" s="211"/>
      <c r="R678" s="211"/>
      <c r="S678" s="211"/>
      <c r="T678" s="210"/>
      <c r="U678" s="210"/>
      <c r="V678" s="210"/>
      <c r="W678" s="210"/>
      <c r="X678" s="210"/>
      <c r="Y678" s="210"/>
      <c r="Z678" s="210"/>
      <c r="AA678" s="210"/>
    </row>
    <row r="679" spans="1:27" x14ac:dyDescent="0.25">
      <c r="A679" s="210"/>
      <c r="B679" s="210"/>
      <c r="C679" s="210"/>
      <c r="D679" s="210"/>
      <c r="E679" s="210"/>
      <c r="F679" s="210"/>
      <c r="G679" s="210"/>
      <c r="H679" s="210"/>
      <c r="I679" s="210"/>
      <c r="J679" s="210"/>
      <c r="K679" s="210"/>
      <c r="L679" s="210"/>
      <c r="M679" s="211"/>
      <c r="N679" s="211"/>
      <c r="O679" s="211"/>
      <c r="P679" s="211"/>
      <c r="Q679" s="211"/>
      <c r="R679" s="211"/>
      <c r="S679" s="211"/>
      <c r="T679" s="210" t="s">
        <v>24</v>
      </c>
      <c r="U679" s="210"/>
      <c r="V679" s="210" t="s">
        <v>25</v>
      </c>
      <c r="W679" s="210"/>
    </row>
    <row r="680" spans="1:27" x14ac:dyDescent="0.25">
      <c r="A680" s="210" t="s">
        <v>13</v>
      </c>
      <c r="B680" s="210"/>
      <c r="C680" s="210"/>
      <c r="D680" s="210"/>
      <c r="E680" s="210"/>
      <c r="F680" s="210"/>
      <c r="G680" s="210"/>
      <c r="H680" s="210"/>
      <c r="I680" s="210"/>
      <c r="J680" s="173"/>
      <c r="K680" s="173"/>
      <c r="L680" s="173"/>
      <c r="M680" s="174"/>
      <c r="N680" s="174"/>
      <c r="O680" s="174"/>
      <c r="P680" s="174"/>
      <c r="Q680" s="174"/>
      <c r="R680" s="174"/>
      <c r="S680" s="174"/>
      <c r="T680" s="176"/>
      <c r="U680" s="176"/>
      <c r="V680" s="176"/>
      <c r="W680" s="176"/>
    </row>
    <row r="681" spans="1:27" x14ac:dyDescent="0.25">
      <c r="A681" s="200" t="s">
        <v>17</v>
      </c>
      <c r="B681" s="200"/>
      <c r="C681" s="200"/>
      <c r="D681" s="200"/>
      <c r="E681" s="200"/>
      <c r="F681" s="200"/>
      <c r="G681" s="200"/>
      <c r="H681" s="200"/>
      <c r="I681" s="200"/>
      <c r="J681" s="203">
        <v>0</v>
      </c>
      <c r="K681" s="203"/>
      <c r="L681" s="203"/>
      <c r="M681" s="203">
        <v>0</v>
      </c>
      <c r="N681" s="203"/>
      <c r="O681" s="203"/>
      <c r="P681" s="203" t="s">
        <v>22</v>
      </c>
      <c r="Q681" s="203"/>
      <c r="R681" s="203"/>
      <c r="S681" s="203"/>
      <c r="T681" s="203">
        <v>0</v>
      </c>
      <c r="U681" s="203"/>
      <c r="V681" s="205">
        <f>ROUND((T681/T691),2)</f>
        <v>0</v>
      </c>
      <c r="W681" s="205"/>
      <c r="X681" s="204">
        <f>E$446*V681</f>
        <v>0</v>
      </c>
      <c r="Y681" s="203"/>
      <c r="Z681" s="203"/>
      <c r="AA681" s="203"/>
    </row>
    <row r="682" spans="1:27" x14ac:dyDescent="0.25">
      <c r="A682" s="206" t="s">
        <v>66</v>
      </c>
      <c r="B682" s="206"/>
      <c r="C682" s="206"/>
      <c r="D682" s="206"/>
      <c r="E682" s="206"/>
      <c r="F682" s="206"/>
      <c r="G682" s="206"/>
      <c r="H682" s="206"/>
      <c r="I682" s="206"/>
      <c r="J682" s="203">
        <v>0</v>
      </c>
      <c r="K682" s="203"/>
      <c r="L682" s="203"/>
      <c r="M682" s="203">
        <v>0</v>
      </c>
      <c r="N682" s="203"/>
      <c r="O682" s="203"/>
      <c r="P682" s="203" t="s">
        <v>22</v>
      </c>
      <c r="Q682" s="203"/>
      <c r="R682" s="203"/>
      <c r="S682" s="203"/>
      <c r="T682" s="203">
        <v>0</v>
      </c>
      <c r="U682" s="203"/>
      <c r="V682" s="205">
        <f>ROUND((T682/T691),2)</f>
        <v>0</v>
      </c>
      <c r="W682" s="205"/>
      <c r="X682" s="204">
        <f>E$446*V682</f>
        <v>0</v>
      </c>
      <c r="Y682" s="203"/>
      <c r="Z682" s="203"/>
      <c r="AA682" s="203"/>
    </row>
    <row r="683" spans="1:27" x14ac:dyDescent="0.25">
      <c r="A683" s="206" t="s">
        <v>67</v>
      </c>
      <c r="B683" s="206"/>
      <c r="C683" s="206"/>
      <c r="D683" s="206"/>
      <c r="E683" s="206"/>
      <c r="F683" s="206"/>
      <c r="G683" s="206"/>
      <c r="H683" s="206"/>
      <c r="I683" s="206"/>
      <c r="J683" s="203">
        <v>105206</v>
      </c>
      <c r="K683" s="203"/>
      <c r="L683" s="203"/>
      <c r="M683" s="203">
        <v>1678</v>
      </c>
      <c r="N683" s="203"/>
      <c r="O683" s="203"/>
      <c r="P683" s="203" t="s">
        <v>22</v>
      </c>
      <c r="Q683" s="203"/>
      <c r="R683" s="203"/>
      <c r="S683" s="203"/>
      <c r="T683" s="203">
        <v>1</v>
      </c>
      <c r="U683" s="203"/>
      <c r="V683" s="205">
        <f>ROUND((T683/T691),2)</f>
        <v>0.03</v>
      </c>
      <c r="W683" s="205"/>
      <c r="X683" s="204">
        <f>E674*V683</f>
        <v>8.644499999999999</v>
      </c>
      <c r="Y683" s="203"/>
      <c r="Z683" s="203"/>
      <c r="AA683" s="203"/>
    </row>
    <row r="684" spans="1:27" x14ac:dyDescent="0.25">
      <c r="A684" s="201" t="s">
        <v>27</v>
      </c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>
        <f>SUM(T681:U683)</f>
        <v>1</v>
      </c>
      <c r="U684" s="201"/>
      <c r="V684" s="205">
        <f t="shared" ref="V684" si="68">SUM(V681:W683)</f>
        <v>0.03</v>
      </c>
      <c r="W684" s="205"/>
      <c r="X684" s="202">
        <f t="shared" ref="X684" si="69">SUM(X681:AA683)</f>
        <v>8.644499999999999</v>
      </c>
      <c r="Y684" s="201"/>
      <c r="Z684" s="201"/>
      <c r="AA684" s="201"/>
    </row>
    <row r="685" spans="1:27" x14ac:dyDescent="0.25">
      <c r="A685" s="201" t="s">
        <v>14</v>
      </c>
      <c r="B685" s="201"/>
      <c r="C685" s="201"/>
      <c r="D685" s="201"/>
      <c r="E685" s="201"/>
      <c r="F685" s="201"/>
      <c r="G685" s="201"/>
      <c r="H685" s="201"/>
      <c r="I685" s="201"/>
      <c r="V685" s="19"/>
      <c r="W685" s="19"/>
    </row>
    <row r="686" spans="1:27" x14ac:dyDescent="0.25">
      <c r="A686" s="200" t="s">
        <v>15</v>
      </c>
      <c r="B686" s="200"/>
      <c r="C686" s="200"/>
      <c r="D686" s="200"/>
      <c r="E686" s="200"/>
      <c r="F686" s="200"/>
      <c r="G686" s="200"/>
      <c r="H686" s="200"/>
      <c r="I686" s="200"/>
      <c r="J686" s="203">
        <v>108401</v>
      </c>
      <c r="K686" s="203"/>
      <c r="L686" s="203"/>
      <c r="M686" s="203">
        <v>1644</v>
      </c>
      <c r="N686" s="203"/>
      <c r="O686" s="203"/>
      <c r="P686" s="203" t="s">
        <v>318</v>
      </c>
      <c r="Q686" s="203"/>
      <c r="R686" s="203"/>
      <c r="S686" s="203"/>
      <c r="T686" s="203">
        <v>7</v>
      </c>
      <c r="U686" s="203"/>
      <c r="V686" s="205">
        <f>ROUND((T686/T691),2)</f>
        <v>0.2</v>
      </c>
      <c r="W686" s="205"/>
      <c r="X686" s="204">
        <f>E674*V686</f>
        <v>57.629999999999995</v>
      </c>
      <c r="Y686" s="203"/>
      <c r="Z686" s="203"/>
      <c r="AA686" s="203"/>
    </row>
    <row r="687" spans="1:27" x14ac:dyDescent="0.25">
      <c r="A687" s="200" t="s">
        <v>16</v>
      </c>
      <c r="B687" s="200"/>
      <c r="C687" s="200"/>
      <c r="D687" s="200"/>
      <c r="E687" s="200"/>
      <c r="F687" s="200"/>
      <c r="G687" s="200"/>
      <c r="H687" s="200"/>
      <c r="I687" s="200"/>
      <c r="J687" s="203">
        <v>103007</v>
      </c>
      <c r="K687" s="203"/>
      <c r="L687" s="203"/>
      <c r="M687" s="203">
        <v>2211</v>
      </c>
      <c r="N687" s="203"/>
      <c r="O687" s="203"/>
      <c r="P687" s="203" t="s">
        <v>33</v>
      </c>
      <c r="Q687" s="203"/>
      <c r="R687" s="203"/>
      <c r="S687" s="203"/>
      <c r="T687" s="203">
        <v>1</v>
      </c>
      <c r="U687" s="203"/>
      <c r="V687" s="205">
        <f>ROUND((T687/T691),2)</f>
        <v>0.03</v>
      </c>
      <c r="W687" s="205"/>
      <c r="X687" s="204">
        <f>E674*V687</f>
        <v>8.644499999999999</v>
      </c>
      <c r="Y687" s="203"/>
      <c r="Z687" s="203"/>
      <c r="AA687" s="203"/>
    </row>
    <row r="688" spans="1:27" x14ac:dyDescent="0.25">
      <c r="A688" s="200" t="s">
        <v>17</v>
      </c>
      <c r="B688" s="200"/>
      <c r="C688" s="200"/>
      <c r="D688" s="200"/>
      <c r="E688" s="200"/>
      <c r="F688" s="200"/>
      <c r="G688" s="200"/>
      <c r="H688" s="200"/>
      <c r="I688" s="200"/>
      <c r="J688" s="203">
        <v>94020</v>
      </c>
      <c r="K688" s="203"/>
      <c r="L688" s="203"/>
      <c r="M688" s="203">
        <v>1628</v>
      </c>
      <c r="N688" s="203"/>
      <c r="O688" s="203"/>
      <c r="P688" s="203" t="s">
        <v>33</v>
      </c>
      <c r="Q688" s="203"/>
      <c r="R688" s="203"/>
      <c r="S688" s="203"/>
      <c r="T688" s="203">
        <v>26</v>
      </c>
      <c r="U688" s="203"/>
      <c r="V688" s="205">
        <f>ROUND((T688/T691),2)</f>
        <v>0.74</v>
      </c>
      <c r="W688" s="205"/>
      <c r="X688" s="204">
        <f>E674*V688</f>
        <v>213.23099999999999</v>
      </c>
      <c r="Y688" s="203"/>
      <c r="Z688" s="203"/>
      <c r="AA688" s="203"/>
    </row>
    <row r="689" spans="1:27" x14ac:dyDescent="0.25">
      <c r="A689" s="200" t="s">
        <v>65</v>
      </c>
      <c r="B689" s="200"/>
      <c r="C689" s="200"/>
      <c r="D689" s="200"/>
      <c r="E689" s="200"/>
      <c r="F689" s="200"/>
      <c r="G689" s="200"/>
      <c r="H689" s="200"/>
      <c r="I689" s="200"/>
      <c r="J689" s="203">
        <v>0</v>
      </c>
      <c r="K689" s="203"/>
      <c r="L689" s="203"/>
      <c r="M689" s="203">
        <v>0</v>
      </c>
      <c r="N689" s="203"/>
      <c r="O689" s="203"/>
      <c r="P689" s="203">
        <v>0</v>
      </c>
      <c r="Q689" s="203"/>
      <c r="R689" s="203"/>
      <c r="S689" s="203"/>
      <c r="T689" s="203">
        <v>0</v>
      </c>
      <c r="U689" s="203"/>
      <c r="V689" s="205">
        <f>ROUND((T689/T691),2)</f>
        <v>0</v>
      </c>
      <c r="W689" s="205"/>
      <c r="X689" s="204">
        <f>E$626*V689</f>
        <v>0</v>
      </c>
      <c r="Y689" s="203"/>
      <c r="Z689" s="203"/>
      <c r="AA689" s="203"/>
    </row>
    <row r="690" spans="1:27" x14ac:dyDescent="0.25">
      <c r="A690" s="201" t="s">
        <v>27</v>
      </c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>
        <f>SUM(T686:U689)</f>
        <v>34</v>
      </c>
      <c r="U690" s="201"/>
      <c r="V690" s="205">
        <f>ROUND((T690/T691),2)</f>
        <v>0.97</v>
      </c>
      <c r="W690" s="205"/>
      <c r="X690" s="202">
        <f>SUM(X686:AA689)</f>
        <v>279.50549999999998</v>
      </c>
      <c r="Y690" s="201"/>
      <c r="Z690" s="201"/>
      <c r="AA690" s="201"/>
    </row>
    <row r="691" spans="1:27" x14ac:dyDescent="0.25">
      <c r="A691" s="201" t="s">
        <v>28</v>
      </c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>
        <f>T690+T684</f>
        <v>35</v>
      </c>
      <c r="U691" s="201"/>
      <c r="V691" s="205">
        <f>ROUND((T691/T691),2)</f>
        <v>1</v>
      </c>
      <c r="W691" s="205"/>
      <c r="X691" s="202">
        <f>X690+X684</f>
        <v>288.14999999999998</v>
      </c>
      <c r="Y691" s="201"/>
      <c r="Z691" s="201"/>
      <c r="AA691" s="201"/>
    </row>
    <row r="692" spans="1:27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7"/>
      <c r="W692" s="137"/>
    </row>
    <row r="693" spans="1:27" x14ac:dyDescent="0.25">
      <c r="A693" s="198" t="s">
        <v>1</v>
      </c>
      <c r="B693" s="198"/>
      <c r="C693" s="198"/>
      <c r="D693" t="s">
        <v>78</v>
      </c>
      <c r="O693" s="169"/>
      <c r="P693" s="169"/>
      <c r="Q693" s="169"/>
      <c r="R693" s="169"/>
      <c r="S693" s="169"/>
      <c r="T693" s="169"/>
      <c r="U693" s="169"/>
      <c r="V693" s="168"/>
      <c r="W693" s="168"/>
    </row>
    <row r="694" spans="1:27" x14ac:dyDescent="0.25">
      <c r="A694" s="3" t="s">
        <v>2</v>
      </c>
      <c r="B694" s="3"/>
      <c r="C694" s="3"/>
      <c r="F694" s="203" t="s">
        <v>360</v>
      </c>
      <c r="G694" s="203"/>
      <c r="H694" s="203"/>
      <c r="I694" s="203"/>
    </row>
    <row r="695" spans="1:27" x14ac:dyDescent="0.25">
      <c r="A695" s="3" t="s">
        <v>3</v>
      </c>
      <c r="B695" s="3"/>
      <c r="C695" s="3"/>
      <c r="D695">
        <v>6</v>
      </c>
    </row>
    <row r="696" spans="1:27" x14ac:dyDescent="0.25">
      <c r="A696" s="3" t="s">
        <v>8</v>
      </c>
      <c r="B696" s="3"/>
      <c r="C696" s="3"/>
      <c r="D696" s="208">
        <v>5.29</v>
      </c>
      <c r="E696" s="208"/>
      <c r="F696" s="208"/>
      <c r="H696" s="3" t="s">
        <v>9</v>
      </c>
      <c r="K696" s="203">
        <v>367.2</v>
      </c>
      <c r="L696" s="203"/>
      <c r="M696" s="3" t="s">
        <v>11</v>
      </c>
      <c r="Q696" s="214">
        <v>40</v>
      </c>
      <c r="R696" s="214"/>
      <c r="S696" s="214"/>
    </row>
    <row r="697" spans="1:27" x14ac:dyDescent="0.25">
      <c r="A697" s="3" t="s">
        <v>10</v>
      </c>
      <c r="B697" s="3"/>
      <c r="C697" s="3"/>
      <c r="E697" s="209">
        <f>D696*K696*Q696</f>
        <v>77699.520000000004</v>
      </c>
      <c r="F697" s="209"/>
      <c r="G697" s="209"/>
      <c r="H697" s="209"/>
      <c r="I697" s="209"/>
      <c r="J697" s="209"/>
    </row>
    <row r="698" spans="1:27" x14ac:dyDescent="0.25">
      <c r="A698" s="3"/>
      <c r="B698" s="3"/>
      <c r="C698" s="3"/>
      <c r="E698" s="172"/>
      <c r="F698" s="172"/>
      <c r="G698" s="172"/>
      <c r="H698" s="172"/>
      <c r="I698" s="172"/>
      <c r="J698" s="172"/>
    </row>
    <row r="699" spans="1:27" x14ac:dyDescent="0.25">
      <c r="A699" s="210" t="s">
        <v>12</v>
      </c>
      <c r="B699" s="210"/>
      <c r="C699" s="210"/>
      <c r="D699" s="210"/>
      <c r="E699" s="210"/>
      <c r="F699" s="210"/>
      <c r="G699" s="210"/>
      <c r="H699" s="210"/>
      <c r="I699" s="210"/>
      <c r="J699" s="210" t="s">
        <v>18</v>
      </c>
      <c r="K699" s="210"/>
      <c r="L699" s="210"/>
      <c r="M699" s="211" t="s">
        <v>20</v>
      </c>
      <c r="N699" s="211"/>
      <c r="O699" s="211"/>
      <c r="P699" s="211" t="s">
        <v>21</v>
      </c>
      <c r="Q699" s="211"/>
      <c r="R699" s="211"/>
      <c r="S699" s="211"/>
      <c r="T699" s="210" t="s">
        <v>23</v>
      </c>
      <c r="U699" s="210"/>
      <c r="V699" s="210"/>
      <c r="W699" s="210"/>
      <c r="X699" s="210" t="s">
        <v>29</v>
      </c>
      <c r="Y699" s="210"/>
      <c r="Z699" s="210"/>
      <c r="AA699" s="210"/>
    </row>
    <row r="700" spans="1:27" x14ac:dyDescent="0.25">
      <c r="A700" s="210"/>
      <c r="B700" s="210"/>
      <c r="C700" s="210"/>
      <c r="D700" s="210"/>
      <c r="E700" s="210"/>
      <c r="F700" s="210"/>
      <c r="G700" s="210"/>
      <c r="H700" s="210"/>
      <c r="I700" s="210"/>
      <c r="J700" s="210"/>
      <c r="K700" s="210"/>
      <c r="L700" s="210"/>
      <c r="M700" s="211"/>
      <c r="N700" s="211"/>
      <c r="O700" s="211"/>
      <c r="P700" s="211"/>
      <c r="Q700" s="211"/>
      <c r="R700" s="211"/>
      <c r="S700" s="211"/>
      <c r="T700" s="210"/>
      <c r="U700" s="210"/>
      <c r="V700" s="210"/>
      <c r="W700" s="210"/>
      <c r="X700" s="210"/>
      <c r="Y700" s="210"/>
      <c r="Z700" s="210"/>
      <c r="AA700" s="210"/>
    </row>
    <row r="701" spans="1:27" x14ac:dyDescent="0.25">
      <c r="A701" s="210"/>
      <c r="B701" s="210"/>
      <c r="C701" s="210"/>
      <c r="D701" s="210"/>
      <c r="E701" s="210"/>
      <c r="F701" s="210"/>
      <c r="G701" s="210"/>
      <c r="H701" s="210"/>
      <c r="I701" s="210"/>
      <c r="J701" s="210"/>
      <c r="K701" s="210"/>
      <c r="L701" s="210"/>
      <c r="M701" s="211"/>
      <c r="N701" s="211"/>
      <c r="O701" s="211"/>
      <c r="P701" s="211"/>
      <c r="Q701" s="211"/>
      <c r="R701" s="211"/>
      <c r="S701" s="211"/>
      <c r="T701" s="210"/>
      <c r="U701" s="210"/>
      <c r="V701" s="210"/>
      <c r="W701" s="210"/>
      <c r="X701" s="210"/>
      <c r="Y701" s="210"/>
      <c r="Z701" s="210"/>
      <c r="AA701" s="210"/>
    </row>
    <row r="702" spans="1:27" x14ac:dyDescent="0.25">
      <c r="A702" s="210"/>
      <c r="B702" s="210"/>
      <c r="C702" s="210"/>
      <c r="D702" s="210"/>
      <c r="E702" s="210"/>
      <c r="F702" s="210"/>
      <c r="G702" s="210"/>
      <c r="H702" s="210"/>
      <c r="I702" s="210"/>
      <c r="J702" s="210"/>
      <c r="K702" s="210"/>
      <c r="L702" s="210"/>
      <c r="M702" s="211"/>
      <c r="N702" s="211"/>
      <c r="O702" s="211"/>
      <c r="P702" s="211"/>
      <c r="Q702" s="211"/>
      <c r="R702" s="211"/>
      <c r="S702" s="211"/>
      <c r="T702" s="210" t="s">
        <v>24</v>
      </c>
      <c r="U702" s="210"/>
      <c r="V702" s="210" t="s">
        <v>25</v>
      </c>
      <c r="W702" s="210"/>
    </row>
    <row r="703" spans="1:27" x14ac:dyDescent="0.25">
      <c r="A703" s="210" t="s">
        <v>13</v>
      </c>
      <c r="B703" s="210"/>
      <c r="C703" s="210"/>
      <c r="D703" s="210"/>
      <c r="E703" s="210"/>
      <c r="F703" s="210"/>
      <c r="G703" s="210"/>
      <c r="H703" s="210"/>
      <c r="I703" s="210"/>
      <c r="J703" s="173"/>
      <c r="K703" s="173"/>
      <c r="L703" s="173"/>
      <c r="M703" s="174"/>
      <c r="N703" s="174"/>
      <c r="O703" s="174"/>
      <c r="P703" s="174"/>
      <c r="Q703" s="174"/>
      <c r="R703" s="174"/>
      <c r="S703" s="174"/>
      <c r="T703" s="176"/>
      <c r="U703" s="176"/>
      <c r="V703" s="176"/>
      <c r="W703" s="176"/>
    </row>
    <row r="704" spans="1:27" x14ac:dyDescent="0.25">
      <c r="A704" s="200" t="s">
        <v>17</v>
      </c>
      <c r="B704" s="200"/>
      <c r="C704" s="200"/>
      <c r="D704" s="200"/>
      <c r="E704" s="200"/>
      <c r="F704" s="200"/>
      <c r="G704" s="200"/>
      <c r="H704" s="200"/>
      <c r="I704" s="200"/>
      <c r="J704" s="203">
        <v>0</v>
      </c>
      <c r="K704" s="203"/>
      <c r="L704" s="203"/>
      <c r="M704" s="203">
        <v>0</v>
      </c>
      <c r="N704" s="203"/>
      <c r="O704" s="203"/>
      <c r="P704" s="203" t="s">
        <v>22</v>
      </c>
      <c r="Q704" s="203"/>
      <c r="R704" s="203"/>
      <c r="S704" s="203"/>
      <c r="T704" s="203">
        <v>0</v>
      </c>
      <c r="U704" s="203"/>
      <c r="V704" s="205">
        <f>ROUND((T704/T714),2)</f>
        <v>0</v>
      </c>
      <c r="W704" s="205"/>
      <c r="X704" s="204">
        <f>E$446*V704</f>
        <v>0</v>
      </c>
      <c r="Y704" s="203"/>
      <c r="Z704" s="203"/>
      <c r="AA704" s="203"/>
    </row>
    <row r="705" spans="1:27" x14ac:dyDescent="0.25">
      <c r="A705" s="206" t="s">
        <v>66</v>
      </c>
      <c r="B705" s="206"/>
      <c r="C705" s="206"/>
      <c r="D705" s="206"/>
      <c r="E705" s="206"/>
      <c r="F705" s="206"/>
      <c r="G705" s="206"/>
      <c r="H705" s="206"/>
      <c r="I705" s="206"/>
      <c r="J705" s="203">
        <v>0</v>
      </c>
      <c r="K705" s="203"/>
      <c r="L705" s="203"/>
      <c r="M705" s="203">
        <v>0</v>
      </c>
      <c r="N705" s="203"/>
      <c r="O705" s="203"/>
      <c r="P705" s="203" t="s">
        <v>22</v>
      </c>
      <c r="Q705" s="203"/>
      <c r="R705" s="203"/>
      <c r="S705" s="203"/>
      <c r="T705" s="203">
        <v>0</v>
      </c>
      <c r="U705" s="203"/>
      <c r="V705" s="205">
        <f>ROUND((T705/T714),2)</f>
        <v>0</v>
      </c>
      <c r="W705" s="205"/>
      <c r="X705" s="204">
        <f>E$446*V705</f>
        <v>0</v>
      </c>
      <c r="Y705" s="203"/>
      <c r="Z705" s="203"/>
      <c r="AA705" s="203"/>
    </row>
    <row r="706" spans="1:27" x14ac:dyDescent="0.25">
      <c r="A706" s="206" t="s">
        <v>67</v>
      </c>
      <c r="B706" s="206"/>
      <c r="C706" s="206"/>
      <c r="D706" s="206"/>
      <c r="E706" s="206"/>
      <c r="F706" s="206"/>
      <c r="G706" s="206"/>
      <c r="H706" s="206"/>
      <c r="I706" s="206"/>
      <c r="J706" s="203">
        <v>105206</v>
      </c>
      <c r="K706" s="203"/>
      <c r="L706" s="203"/>
      <c r="M706" s="203">
        <v>1678</v>
      </c>
      <c r="N706" s="203"/>
      <c r="O706" s="203"/>
      <c r="P706" s="203" t="s">
        <v>22</v>
      </c>
      <c r="Q706" s="203"/>
      <c r="R706" s="203"/>
      <c r="S706" s="203"/>
      <c r="T706" s="203">
        <v>1</v>
      </c>
      <c r="U706" s="203"/>
      <c r="V706" s="205">
        <f>ROUND((T706/T714),2)</f>
        <v>0.03</v>
      </c>
      <c r="W706" s="205"/>
      <c r="X706" s="204">
        <f>E697*V706</f>
        <v>2330.9856</v>
      </c>
      <c r="Y706" s="203"/>
      <c r="Z706" s="203"/>
      <c r="AA706" s="203"/>
    </row>
    <row r="707" spans="1:27" x14ac:dyDescent="0.25">
      <c r="A707" s="201" t="s">
        <v>27</v>
      </c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>
        <f>SUM(T704:U706)</f>
        <v>1</v>
      </c>
      <c r="U707" s="201"/>
      <c r="V707" s="205">
        <f t="shared" ref="V707" si="70">SUM(V704:W706)</f>
        <v>0.03</v>
      </c>
      <c r="W707" s="205"/>
      <c r="X707" s="202">
        <f t="shared" ref="X707" si="71">SUM(X704:AA706)</f>
        <v>2330.9856</v>
      </c>
      <c r="Y707" s="201"/>
      <c r="Z707" s="201"/>
      <c r="AA707" s="201"/>
    </row>
    <row r="708" spans="1:27" x14ac:dyDescent="0.25">
      <c r="A708" s="201" t="s">
        <v>14</v>
      </c>
      <c r="B708" s="201"/>
      <c r="C708" s="201"/>
      <c r="D708" s="201"/>
      <c r="E708" s="201"/>
      <c r="F708" s="201"/>
      <c r="G708" s="201"/>
      <c r="H708" s="201"/>
      <c r="I708" s="201"/>
      <c r="V708" s="19"/>
      <c r="W708" s="19"/>
    </row>
    <row r="709" spans="1:27" x14ac:dyDescent="0.25">
      <c r="A709" s="200" t="s">
        <v>15</v>
      </c>
      <c r="B709" s="200"/>
      <c r="C709" s="200"/>
      <c r="D709" s="200"/>
      <c r="E709" s="200"/>
      <c r="F709" s="200"/>
      <c r="G709" s="200"/>
      <c r="H709" s="200"/>
      <c r="I709" s="200"/>
      <c r="J709" s="203">
        <v>98008</v>
      </c>
      <c r="K709" s="203"/>
      <c r="L709" s="203"/>
      <c r="M709" s="203">
        <v>1644</v>
      </c>
      <c r="N709" s="203"/>
      <c r="O709" s="203"/>
      <c r="P709" s="203" t="s">
        <v>318</v>
      </c>
      <c r="Q709" s="203"/>
      <c r="R709" s="203"/>
      <c r="S709" s="203"/>
      <c r="T709" s="203">
        <v>7</v>
      </c>
      <c r="U709" s="203"/>
      <c r="V709" s="205">
        <f>ROUND((T709/T714),2)</f>
        <v>0.2</v>
      </c>
      <c r="W709" s="205"/>
      <c r="X709" s="204">
        <f>E697*V709</f>
        <v>15539.904000000002</v>
      </c>
      <c r="Y709" s="203"/>
      <c r="Z709" s="203"/>
      <c r="AA709" s="203"/>
    </row>
    <row r="710" spans="1:27" x14ac:dyDescent="0.25">
      <c r="A710" s="200" t="s">
        <v>16</v>
      </c>
      <c r="B710" s="200"/>
      <c r="C710" s="200"/>
      <c r="D710" s="200"/>
      <c r="E710" s="200"/>
      <c r="F710" s="200"/>
      <c r="G710" s="200"/>
      <c r="H710" s="200"/>
      <c r="I710" s="200"/>
      <c r="J710" s="203">
        <v>103007</v>
      </c>
      <c r="K710" s="203"/>
      <c r="L710" s="203"/>
      <c r="M710" s="203">
        <v>2211</v>
      </c>
      <c r="N710" s="203"/>
      <c r="O710" s="203"/>
      <c r="P710" s="203" t="s">
        <v>33</v>
      </c>
      <c r="Q710" s="203"/>
      <c r="R710" s="203"/>
      <c r="S710" s="203"/>
      <c r="T710" s="203">
        <v>1</v>
      </c>
      <c r="U710" s="203"/>
      <c r="V710" s="205">
        <f>ROUND((T710/T714),2)</f>
        <v>0.03</v>
      </c>
      <c r="W710" s="205"/>
      <c r="X710" s="204">
        <f>E697*V710</f>
        <v>2330.9856</v>
      </c>
      <c r="Y710" s="203"/>
      <c r="Z710" s="203"/>
      <c r="AA710" s="203"/>
    </row>
    <row r="711" spans="1:27" x14ac:dyDescent="0.25">
      <c r="A711" s="200" t="s">
        <v>17</v>
      </c>
      <c r="B711" s="200"/>
      <c r="C711" s="200"/>
      <c r="D711" s="200"/>
      <c r="E711" s="200"/>
      <c r="F711" s="200"/>
      <c r="G711" s="200"/>
      <c r="H711" s="200"/>
      <c r="I711" s="200"/>
      <c r="J711" s="203">
        <v>94020</v>
      </c>
      <c r="K711" s="203"/>
      <c r="L711" s="203"/>
      <c r="M711" s="203">
        <v>1628</v>
      </c>
      <c r="N711" s="203"/>
      <c r="O711" s="203"/>
      <c r="P711" s="203" t="s">
        <v>33</v>
      </c>
      <c r="Q711" s="203"/>
      <c r="R711" s="203"/>
      <c r="S711" s="203"/>
      <c r="T711" s="203">
        <v>26</v>
      </c>
      <c r="U711" s="203"/>
      <c r="V711" s="205">
        <f>ROUND((T711/T714),2)</f>
        <v>0.74</v>
      </c>
      <c r="W711" s="205"/>
      <c r="X711" s="204">
        <f>E697*V711</f>
        <v>57497.644800000002</v>
      </c>
      <c r="Y711" s="203"/>
      <c r="Z711" s="203"/>
      <c r="AA711" s="203"/>
    </row>
    <row r="712" spans="1:27" x14ac:dyDescent="0.25">
      <c r="A712" s="200" t="s">
        <v>65</v>
      </c>
      <c r="B712" s="200"/>
      <c r="C712" s="200"/>
      <c r="D712" s="200"/>
      <c r="E712" s="200"/>
      <c r="F712" s="200"/>
      <c r="G712" s="200"/>
      <c r="H712" s="200"/>
      <c r="I712" s="200"/>
      <c r="J712" s="203">
        <v>0</v>
      </c>
      <c r="K712" s="203"/>
      <c r="L712" s="203"/>
      <c r="M712" s="203">
        <v>0</v>
      </c>
      <c r="N712" s="203"/>
      <c r="O712" s="203"/>
      <c r="P712" s="203">
        <v>0</v>
      </c>
      <c r="Q712" s="203"/>
      <c r="R712" s="203"/>
      <c r="S712" s="203"/>
      <c r="T712" s="203">
        <v>0</v>
      </c>
      <c r="U712" s="203"/>
      <c r="V712" s="205">
        <f>ROUND((T712/T714),2)</f>
        <v>0</v>
      </c>
      <c r="W712" s="205"/>
      <c r="X712" s="204">
        <f>E$626*V712</f>
        <v>0</v>
      </c>
      <c r="Y712" s="203"/>
      <c r="Z712" s="203"/>
      <c r="AA712" s="203"/>
    </row>
    <row r="713" spans="1:27" x14ac:dyDescent="0.25">
      <c r="A713" s="201" t="s">
        <v>27</v>
      </c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>
        <f>SUM(T709:U712)</f>
        <v>34</v>
      </c>
      <c r="U713" s="201"/>
      <c r="V713" s="205">
        <f>ROUND((T713/T714),2)</f>
        <v>0.97</v>
      </c>
      <c r="W713" s="205"/>
      <c r="X713" s="202">
        <f>SUM(X709:AA712)</f>
        <v>75368.534400000004</v>
      </c>
      <c r="Y713" s="201"/>
      <c r="Z713" s="201"/>
      <c r="AA713" s="201"/>
    </row>
    <row r="714" spans="1:27" x14ac:dyDescent="0.25">
      <c r="A714" s="201" t="s">
        <v>28</v>
      </c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>
        <f>T713+T707</f>
        <v>35</v>
      </c>
      <c r="U714" s="201"/>
      <c r="V714" s="205">
        <f>ROUND((T714/T714),2)</f>
        <v>1</v>
      </c>
      <c r="W714" s="205"/>
      <c r="X714" s="202">
        <f>X713+X707</f>
        <v>77699.520000000004</v>
      </c>
      <c r="Y714" s="201"/>
      <c r="Z714" s="201"/>
      <c r="AA714" s="201"/>
    </row>
    <row r="715" spans="1:27" x14ac:dyDescent="0.25">
      <c r="A715" s="198" t="s">
        <v>1</v>
      </c>
      <c r="B715" s="198"/>
      <c r="C715" s="198"/>
      <c r="D715" t="s">
        <v>78</v>
      </c>
    </row>
    <row r="716" spans="1:27" x14ac:dyDescent="0.25">
      <c r="A716" s="2" t="s">
        <v>6</v>
      </c>
      <c r="B716" s="2"/>
      <c r="C716" s="2"/>
      <c r="D716" t="s">
        <v>79</v>
      </c>
    </row>
    <row r="717" spans="1:27" x14ac:dyDescent="0.25">
      <c r="A717" s="25" t="s">
        <v>94</v>
      </c>
      <c r="B717" s="25"/>
      <c r="C717" s="25"/>
      <c r="D717" s="199" t="s">
        <v>98</v>
      </c>
      <c r="E717" s="200"/>
      <c r="F717" s="200"/>
      <c r="G717" s="200"/>
    </row>
    <row r="718" spans="1:27" x14ac:dyDescent="0.25">
      <c r="A718" s="3" t="s">
        <v>2</v>
      </c>
      <c r="B718" s="3"/>
      <c r="C718" s="3"/>
      <c r="F718" s="203" t="s">
        <v>80</v>
      </c>
      <c r="G718" s="203"/>
      <c r="H718" s="203"/>
      <c r="I718" s="203"/>
    </row>
    <row r="719" spans="1:27" x14ac:dyDescent="0.25">
      <c r="A719" s="3" t="s">
        <v>3</v>
      </c>
      <c r="B719" s="3"/>
      <c r="C719" s="3"/>
      <c r="D719">
        <v>7</v>
      </c>
    </row>
    <row r="720" spans="1:27" x14ac:dyDescent="0.25">
      <c r="A720" s="3" t="s">
        <v>8</v>
      </c>
      <c r="B720" s="3"/>
      <c r="C720" s="3"/>
      <c r="D720" s="208">
        <v>4.87</v>
      </c>
      <c r="E720" s="208"/>
      <c r="F720" s="208"/>
      <c r="H720" s="3" t="s">
        <v>9</v>
      </c>
      <c r="K720" s="203">
        <v>83</v>
      </c>
      <c r="L720" s="203"/>
      <c r="M720" s="3" t="s">
        <v>11</v>
      </c>
      <c r="Q720" s="203">
        <v>200</v>
      </c>
      <c r="R720" s="203"/>
      <c r="S720" s="203"/>
    </row>
    <row r="721" spans="1:23" x14ac:dyDescent="0.25">
      <c r="A721" s="3" t="s">
        <v>10</v>
      </c>
      <c r="B721" s="3"/>
      <c r="C721" s="3"/>
      <c r="E721" s="209">
        <f>Q720*K720*D720</f>
        <v>80842</v>
      </c>
      <c r="F721" s="209"/>
      <c r="G721" s="209"/>
      <c r="H721" s="209"/>
      <c r="I721" s="209"/>
      <c r="J721" s="209"/>
    </row>
    <row r="722" spans="1:23" x14ac:dyDescent="0.25">
      <c r="A722" s="3"/>
      <c r="B722" s="3"/>
      <c r="C722" s="3"/>
      <c r="E722" s="21"/>
      <c r="F722" s="21"/>
      <c r="G722" s="21"/>
      <c r="H722" s="21"/>
      <c r="I722" s="21"/>
      <c r="J722" s="21"/>
    </row>
    <row r="723" spans="1:23" x14ac:dyDescent="0.25">
      <c r="A723" s="210" t="s">
        <v>12</v>
      </c>
      <c r="B723" s="210"/>
      <c r="C723" s="210"/>
      <c r="D723" s="210"/>
      <c r="E723" s="210"/>
      <c r="F723" s="210"/>
      <c r="G723" s="210"/>
      <c r="H723" s="210"/>
      <c r="I723" s="210"/>
      <c r="J723" s="210" t="s">
        <v>18</v>
      </c>
      <c r="K723" s="210"/>
      <c r="L723" s="210"/>
      <c r="M723" s="211" t="s">
        <v>20</v>
      </c>
      <c r="N723" s="211"/>
      <c r="O723" s="211"/>
      <c r="P723" s="211" t="s">
        <v>21</v>
      </c>
      <c r="Q723" s="211"/>
      <c r="R723" s="211"/>
      <c r="S723" s="211"/>
      <c r="T723" s="210" t="s">
        <v>23</v>
      </c>
      <c r="U723" s="210"/>
      <c r="V723" s="210"/>
      <c r="W723" s="210"/>
    </row>
    <row r="724" spans="1:23" x14ac:dyDescent="0.25">
      <c r="A724" s="210"/>
      <c r="B724" s="210"/>
      <c r="C724" s="210"/>
      <c r="D724" s="210"/>
      <c r="E724" s="210"/>
      <c r="F724" s="210"/>
      <c r="G724" s="210"/>
      <c r="H724" s="210"/>
      <c r="I724" s="210"/>
      <c r="J724" s="210"/>
      <c r="K724" s="210"/>
      <c r="L724" s="210"/>
      <c r="M724" s="211"/>
      <c r="N724" s="211"/>
      <c r="O724" s="211"/>
      <c r="P724" s="211"/>
      <c r="Q724" s="211"/>
      <c r="R724" s="211"/>
      <c r="S724" s="211"/>
      <c r="T724" s="210"/>
      <c r="U724" s="210"/>
      <c r="V724" s="210"/>
      <c r="W724" s="210"/>
    </row>
    <row r="725" spans="1:23" x14ac:dyDescent="0.25">
      <c r="A725" s="210"/>
      <c r="B725" s="210"/>
      <c r="C725" s="210"/>
      <c r="D725" s="210"/>
      <c r="E725" s="210"/>
      <c r="F725" s="210"/>
      <c r="G725" s="210"/>
      <c r="H725" s="210"/>
      <c r="I725" s="210"/>
      <c r="J725" s="210"/>
      <c r="K725" s="210"/>
      <c r="L725" s="210"/>
      <c r="M725" s="211"/>
      <c r="N725" s="211"/>
      <c r="O725" s="211"/>
      <c r="P725" s="211"/>
      <c r="Q725" s="211"/>
      <c r="R725" s="211"/>
      <c r="S725" s="211"/>
      <c r="T725" s="210"/>
      <c r="U725" s="210"/>
      <c r="V725" s="210"/>
      <c r="W725" s="210"/>
    </row>
    <row r="726" spans="1:23" x14ac:dyDescent="0.25">
      <c r="A726" s="210"/>
      <c r="B726" s="210"/>
      <c r="C726" s="210"/>
      <c r="D726" s="210"/>
      <c r="E726" s="210"/>
      <c r="F726" s="210"/>
      <c r="G726" s="210"/>
      <c r="H726" s="210"/>
      <c r="I726" s="210"/>
      <c r="J726" s="210"/>
      <c r="K726" s="210"/>
      <c r="L726" s="210"/>
      <c r="M726" s="211"/>
      <c r="N726" s="211"/>
      <c r="O726" s="211"/>
      <c r="P726" s="211"/>
      <c r="Q726" s="211"/>
      <c r="R726" s="211"/>
      <c r="S726" s="211"/>
      <c r="T726" s="210" t="s">
        <v>24</v>
      </c>
      <c r="U726" s="210"/>
      <c r="V726" s="210" t="s">
        <v>25</v>
      </c>
      <c r="W726" s="210"/>
    </row>
    <row r="727" spans="1:23" x14ac:dyDescent="0.25">
      <c r="A727" s="210" t="s">
        <v>13</v>
      </c>
      <c r="B727" s="210"/>
      <c r="C727" s="210"/>
      <c r="D727" s="210"/>
      <c r="E727" s="210"/>
      <c r="F727" s="210"/>
      <c r="G727" s="210"/>
      <c r="H727" s="210"/>
      <c r="I727" s="210"/>
      <c r="J727" s="7"/>
      <c r="K727" s="7"/>
      <c r="L727" s="7"/>
      <c r="M727" s="10"/>
      <c r="N727" s="10"/>
      <c r="O727" s="10"/>
      <c r="P727" s="10"/>
      <c r="Q727" s="10"/>
      <c r="R727" s="10"/>
      <c r="S727" s="10"/>
      <c r="T727" s="8"/>
      <c r="U727" s="8"/>
      <c r="V727" s="8"/>
      <c r="W727" s="8"/>
    </row>
    <row r="728" spans="1:23" x14ac:dyDescent="0.25">
      <c r="A728" s="200" t="s">
        <v>17</v>
      </c>
      <c r="B728" s="200"/>
      <c r="C728" s="200"/>
      <c r="D728" s="200"/>
      <c r="E728" s="200"/>
      <c r="F728" s="200"/>
      <c r="G728" s="200"/>
      <c r="H728" s="200"/>
      <c r="I728" s="200"/>
      <c r="J728" s="203">
        <v>105104</v>
      </c>
      <c r="K728" s="203"/>
      <c r="L728" s="203"/>
      <c r="M728" s="203">
        <v>1667</v>
      </c>
      <c r="N728" s="203"/>
      <c r="O728" s="203"/>
      <c r="P728" s="203" t="s">
        <v>22</v>
      </c>
      <c r="Q728" s="203"/>
      <c r="R728" s="203"/>
      <c r="S728" s="203"/>
      <c r="T728" s="203">
        <v>16</v>
      </c>
      <c r="U728" s="203"/>
      <c r="V728" s="205">
        <f>ROUND((T728/T738),2)</f>
        <v>0.38</v>
      </c>
      <c r="W728" s="205"/>
    </row>
    <row r="729" spans="1:23" x14ac:dyDescent="0.25">
      <c r="A729" s="206" t="s">
        <v>66</v>
      </c>
      <c r="B729" s="206"/>
      <c r="C729" s="206"/>
      <c r="D729" s="206"/>
      <c r="E729" s="206"/>
      <c r="F729" s="206"/>
      <c r="G729" s="206"/>
      <c r="H729" s="206"/>
      <c r="I729" s="206"/>
      <c r="J729" s="203">
        <v>0</v>
      </c>
      <c r="K729" s="203"/>
      <c r="L729" s="203"/>
      <c r="M729" s="203">
        <v>0</v>
      </c>
      <c r="N729" s="203"/>
      <c r="O729" s="203"/>
      <c r="P729" s="203" t="s">
        <v>22</v>
      </c>
      <c r="Q729" s="203"/>
      <c r="R729" s="203"/>
      <c r="S729" s="203"/>
      <c r="T729" s="203">
        <v>0</v>
      </c>
      <c r="U729" s="203"/>
      <c r="V729" s="205">
        <f>ROUND((T729/T738),2)</f>
        <v>0</v>
      </c>
      <c r="W729" s="205"/>
    </row>
    <row r="730" spans="1:23" x14ac:dyDescent="0.25">
      <c r="A730" s="206" t="s">
        <v>67</v>
      </c>
      <c r="B730" s="206"/>
      <c r="C730" s="206"/>
      <c r="D730" s="206"/>
      <c r="E730" s="206"/>
      <c r="F730" s="206"/>
      <c r="G730" s="206"/>
      <c r="H730" s="206"/>
      <c r="I730" s="206"/>
      <c r="J730" s="203">
        <v>105207</v>
      </c>
      <c r="K730" s="203"/>
      <c r="L730" s="203"/>
      <c r="M730" s="203">
        <v>1679</v>
      </c>
      <c r="N730" s="203"/>
      <c r="O730" s="203"/>
      <c r="P730" s="203" t="s">
        <v>22</v>
      </c>
      <c r="Q730" s="203"/>
      <c r="R730" s="203"/>
      <c r="S730" s="203"/>
      <c r="T730" s="203">
        <v>1</v>
      </c>
      <c r="U730" s="203"/>
      <c r="V730" s="205">
        <f>ROUND((T730/T738),2)</f>
        <v>0.02</v>
      </c>
      <c r="W730" s="205"/>
    </row>
    <row r="731" spans="1:23" x14ac:dyDescent="0.25">
      <c r="A731" s="201" t="s">
        <v>27</v>
      </c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>
        <f>SUM(T728:U730)</f>
        <v>17</v>
      </c>
      <c r="U731" s="201"/>
      <c r="V731" s="205">
        <f t="shared" ref="V731" si="72">SUM(V728:W730)</f>
        <v>0.4</v>
      </c>
      <c r="W731" s="205"/>
    </row>
    <row r="732" spans="1:23" x14ac:dyDescent="0.25">
      <c r="A732" s="201" t="s">
        <v>14</v>
      </c>
      <c r="B732" s="201"/>
      <c r="C732" s="201"/>
      <c r="D732" s="201"/>
      <c r="E732" s="201"/>
      <c r="F732" s="201"/>
      <c r="G732" s="201"/>
      <c r="H732" s="201"/>
      <c r="I732" s="201"/>
      <c r="V732" s="19"/>
      <c r="W732" s="19"/>
    </row>
    <row r="733" spans="1:23" x14ac:dyDescent="0.25">
      <c r="A733" s="200" t="s">
        <v>15</v>
      </c>
      <c r="B733" s="200"/>
      <c r="C733" s="200"/>
      <c r="D733" s="200"/>
      <c r="E733" s="200"/>
      <c r="F733" s="200"/>
      <c r="G733" s="200"/>
      <c r="H733" s="200"/>
      <c r="I733" s="200"/>
      <c r="J733" s="203">
        <v>98009</v>
      </c>
      <c r="K733" s="203"/>
      <c r="L733" s="203"/>
      <c r="M733" s="203">
        <v>1645</v>
      </c>
      <c r="N733" s="203"/>
      <c r="O733" s="203"/>
      <c r="P733" s="203" t="s">
        <v>33</v>
      </c>
      <c r="Q733" s="203"/>
      <c r="R733" s="203"/>
      <c r="S733" s="203"/>
      <c r="T733" s="203">
        <v>3</v>
      </c>
      <c r="U733" s="203"/>
      <c r="V733" s="205">
        <f>ROUND((T733/T738),2)</f>
        <v>7.0000000000000007E-2</v>
      </c>
      <c r="W733" s="205"/>
    </row>
    <row r="734" spans="1:23" x14ac:dyDescent="0.25">
      <c r="A734" s="200" t="s">
        <v>16</v>
      </c>
      <c r="B734" s="200"/>
      <c r="C734" s="200"/>
      <c r="D734" s="200"/>
      <c r="E734" s="200"/>
      <c r="F734" s="200"/>
      <c r="G734" s="200"/>
      <c r="H734" s="200"/>
      <c r="I734" s="200"/>
      <c r="J734" s="203">
        <v>103008</v>
      </c>
      <c r="K734" s="203"/>
      <c r="L734" s="203"/>
      <c r="M734" s="203">
        <v>2212</v>
      </c>
      <c r="N734" s="203"/>
      <c r="O734" s="203"/>
      <c r="P734" s="203" t="s">
        <v>33</v>
      </c>
      <c r="Q734" s="203"/>
      <c r="R734" s="203"/>
      <c r="S734" s="203"/>
      <c r="T734" s="203">
        <v>3</v>
      </c>
      <c r="U734" s="203"/>
      <c r="V734" s="205">
        <f>ROUND((T734/T738),2)</f>
        <v>7.0000000000000007E-2</v>
      </c>
      <c r="W734" s="205"/>
    </row>
    <row r="735" spans="1:23" x14ac:dyDescent="0.25">
      <c r="A735" s="200" t="s">
        <v>17</v>
      </c>
      <c r="B735" s="200"/>
      <c r="C735" s="200"/>
      <c r="D735" s="200"/>
      <c r="E735" s="200"/>
      <c r="F735" s="200"/>
      <c r="G735" s="200"/>
      <c r="H735" s="200"/>
      <c r="I735" s="200"/>
      <c r="J735" s="203">
        <v>94021</v>
      </c>
      <c r="K735" s="203"/>
      <c r="L735" s="203"/>
      <c r="M735" s="203">
        <v>1629</v>
      </c>
      <c r="N735" s="203"/>
      <c r="O735" s="203"/>
      <c r="P735" s="203" t="s">
        <v>33</v>
      </c>
      <c r="Q735" s="203"/>
      <c r="R735" s="203"/>
      <c r="S735" s="203"/>
      <c r="T735" s="203">
        <v>19</v>
      </c>
      <c r="U735" s="203"/>
      <c r="V735" s="205">
        <f>ROUND((T735/T738),2)+0.01</f>
        <v>0.46</v>
      </c>
      <c r="W735" s="205"/>
    </row>
    <row r="736" spans="1:23" x14ac:dyDescent="0.25">
      <c r="A736" s="200" t="s">
        <v>65</v>
      </c>
      <c r="B736" s="200"/>
      <c r="C736" s="200"/>
      <c r="D736" s="200"/>
      <c r="E736" s="200"/>
      <c r="F736" s="200"/>
      <c r="G736" s="200"/>
      <c r="H736" s="200"/>
      <c r="I736" s="200"/>
      <c r="J736" s="203">
        <v>0</v>
      </c>
      <c r="K736" s="203"/>
      <c r="L736" s="203"/>
      <c r="M736" s="203">
        <v>0</v>
      </c>
      <c r="N736" s="203"/>
      <c r="O736" s="203"/>
      <c r="P736" s="203">
        <v>0</v>
      </c>
      <c r="Q736" s="203"/>
      <c r="R736" s="203"/>
      <c r="S736" s="203"/>
      <c r="T736" s="203">
        <v>0</v>
      </c>
      <c r="U736" s="203"/>
      <c r="V736" s="205">
        <f>ROUND((T736/T738),2)</f>
        <v>0</v>
      </c>
      <c r="W736" s="205"/>
    </row>
    <row r="737" spans="1:27" x14ac:dyDescent="0.25">
      <c r="A737" s="201" t="s">
        <v>27</v>
      </c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>
        <f>SUM(T733:U736)</f>
        <v>25</v>
      </c>
      <c r="U737" s="201"/>
      <c r="V737" s="205">
        <f>ROUND((T737/T738),2)</f>
        <v>0.6</v>
      </c>
      <c r="W737" s="205"/>
    </row>
    <row r="738" spans="1:27" x14ac:dyDescent="0.25">
      <c r="A738" s="201" t="s">
        <v>28</v>
      </c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>
        <f>T737+T731</f>
        <v>42</v>
      </c>
      <c r="U738" s="201"/>
      <c r="V738" s="205">
        <f>ROUND((T738/T738),2)</f>
        <v>1</v>
      </c>
      <c r="W738" s="205"/>
    </row>
    <row r="741" spans="1:27" x14ac:dyDescent="0.25">
      <c r="A741" s="198" t="s">
        <v>1</v>
      </c>
      <c r="B741" s="198"/>
      <c r="C741" s="198"/>
      <c r="D741" t="s">
        <v>78</v>
      </c>
    </row>
    <row r="742" spans="1:27" x14ac:dyDescent="0.25">
      <c r="A742" s="143" t="s">
        <v>6</v>
      </c>
      <c r="B742" s="143"/>
      <c r="C742" s="143"/>
      <c r="D742" t="s">
        <v>79</v>
      </c>
    </row>
    <row r="743" spans="1:27" x14ac:dyDescent="0.25">
      <c r="A743" s="143" t="s">
        <v>94</v>
      </c>
      <c r="B743" s="143"/>
      <c r="C743" s="143"/>
      <c r="D743" s="199" t="s">
        <v>98</v>
      </c>
      <c r="E743" s="200"/>
      <c r="F743" s="200"/>
      <c r="G743" s="200"/>
    </row>
    <row r="744" spans="1:27" x14ac:dyDescent="0.25">
      <c r="A744" s="3" t="s">
        <v>2</v>
      </c>
      <c r="B744" s="3"/>
      <c r="C744" s="3"/>
      <c r="F744" s="203" t="s">
        <v>313</v>
      </c>
      <c r="G744" s="203"/>
      <c r="H744" s="203"/>
      <c r="I744" s="203"/>
    </row>
    <row r="745" spans="1:27" x14ac:dyDescent="0.25">
      <c r="A745" s="3" t="s">
        <v>3</v>
      </c>
      <c r="B745" s="3"/>
      <c r="C745" s="3"/>
      <c r="D745">
        <v>7</v>
      </c>
    </row>
    <row r="746" spans="1:27" x14ac:dyDescent="0.25">
      <c r="A746" s="3" t="s">
        <v>8</v>
      </c>
      <c r="B746" s="3"/>
      <c r="C746" s="3"/>
      <c r="D746" s="208">
        <v>4.87</v>
      </c>
      <c r="E746" s="208"/>
      <c r="F746" s="208"/>
      <c r="H746" s="3" t="s">
        <v>9</v>
      </c>
      <c r="K746" s="203">
        <v>56</v>
      </c>
      <c r="L746" s="203"/>
      <c r="M746" s="3" t="s">
        <v>11</v>
      </c>
      <c r="Q746" s="203">
        <v>2</v>
      </c>
      <c r="R746" s="203"/>
      <c r="S746" s="203"/>
    </row>
    <row r="747" spans="1:27" x14ac:dyDescent="0.25">
      <c r="A747" s="3" t="s">
        <v>10</v>
      </c>
      <c r="B747" s="3"/>
      <c r="C747" s="3"/>
      <c r="E747" s="209">
        <f>Q746*K746*D746</f>
        <v>545.44000000000005</v>
      </c>
      <c r="F747" s="209"/>
      <c r="G747" s="209"/>
      <c r="H747" s="209"/>
      <c r="I747" s="209"/>
      <c r="J747" s="209"/>
    </row>
    <row r="748" spans="1:27" x14ac:dyDescent="0.25">
      <c r="A748" s="3"/>
      <c r="B748" s="3"/>
      <c r="C748" s="3"/>
      <c r="E748" s="140"/>
      <c r="F748" s="140"/>
      <c r="G748" s="140"/>
      <c r="H748" s="140"/>
      <c r="I748" s="140"/>
      <c r="J748" s="140"/>
    </row>
    <row r="749" spans="1:27" x14ac:dyDescent="0.25">
      <c r="A749" s="210" t="s">
        <v>12</v>
      </c>
      <c r="B749" s="210"/>
      <c r="C749" s="210"/>
      <c r="D749" s="210"/>
      <c r="E749" s="210"/>
      <c r="F749" s="210"/>
      <c r="G749" s="210"/>
      <c r="H749" s="210"/>
      <c r="I749" s="210"/>
      <c r="J749" s="210" t="s">
        <v>18</v>
      </c>
      <c r="K749" s="210"/>
      <c r="L749" s="210"/>
      <c r="M749" s="211" t="s">
        <v>20</v>
      </c>
      <c r="N749" s="211"/>
      <c r="O749" s="211"/>
      <c r="P749" s="211" t="s">
        <v>21</v>
      </c>
      <c r="Q749" s="211"/>
      <c r="R749" s="211"/>
      <c r="S749" s="211"/>
      <c r="T749" s="210" t="s">
        <v>23</v>
      </c>
      <c r="U749" s="210"/>
      <c r="V749" s="210"/>
      <c r="W749" s="210"/>
      <c r="X749" s="210" t="s">
        <v>29</v>
      </c>
      <c r="Y749" s="210"/>
      <c r="Z749" s="210"/>
      <c r="AA749" s="210"/>
    </row>
    <row r="750" spans="1:27" x14ac:dyDescent="0.25">
      <c r="A750" s="210"/>
      <c r="B750" s="210"/>
      <c r="C750" s="210"/>
      <c r="D750" s="210"/>
      <c r="E750" s="210"/>
      <c r="F750" s="210"/>
      <c r="G750" s="210"/>
      <c r="H750" s="210"/>
      <c r="I750" s="210"/>
      <c r="J750" s="210"/>
      <c r="K750" s="210"/>
      <c r="L750" s="210"/>
      <c r="M750" s="211"/>
      <c r="N750" s="211"/>
      <c r="O750" s="211"/>
      <c r="P750" s="211"/>
      <c r="Q750" s="211"/>
      <c r="R750" s="211"/>
      <c r="S750" s="211"/>
      <c r="T750" s="210"/>
      <c r="U750" s="210"/>
      <c r="V750" s="210"/>
      <c r="W750" s="210"/>
      <c r="X750" s="210"/>
      <c r="Y750" s="210"/>
      <c r="Z750" s="210"/>
      <c r="AA750" s="210"/>
    </row>
    <row r="751" spans="1:27" x14ac:dyDescent="0.25">
      <c r="A751" s="210"/>
      <c r="B751" s="210"/>
      <c r="C751" s="210"/>
      <c r="D751" s="210"/>
      <c r="E751" s="210"/>
      <c r="F751" s="210"/>
      <c r="G751" s="210"/>
      <c r="H751" s="210"/>
      <c r="I751" s="210"/>
      <c r="J751" s="210"/>
      <c r="K751" s="210"/>
      <c r="L751" s="210"/>
      <c r="M751" s="211"/>
      <c r="N751" s="211"/>
      <c r="O751" s="211"/>
      <c r="P751" s="211"/>
      <c r="Q751" s="211"/>
      <c r="R751" s="211"/>
      <c r="S751" s="211"/>
      <c r="T751" s="210"/>
      <c r="U751" s="210"/>
      <c r="V751" s="210"/>
      <c r="W751" s="210"/>
      <c r="X751" s="210"/>
      <c r="Y751" s="210"/>
      <c r="Z751" s="210"/>
      <c r="AA751" s="210"/>
    </row>
    <row r="752" spans="1:27" x14ac:dyDescent="0.25">
      <c r="A752" s="210"/>
      <c r="B752" s="210"/>
      <c r="C752" s="210"/>
      <c r="D752" s="210"/>
      <c r="E752" s="210"/>
      <c r="F752" s="210"/>
      <c r="G752" s="210"/>
      <c r="H752" s="210"/>
      <c r="I752" s="210"/>
      <c r="J752" s="210"/>
      <c r="K752" s="210"/>
      <c r="L752" s="210"/>
      <c r="M752" s="211"/>
      <c r="N752" s="211"/>
      <c r="O752" s="211"/>
      <c r="P752" s="211"/>
      <c r="Q752" s="211"/>
      <c r="R752" s="211"/>
      <c r="S752" s="211"/>
      <c r="T752" s="210" t="s">
        <v>24</v>
      </c>
      <c r="U752" s="210"/>
      <c r="V752" s="210" t="s">
        <v>25</v>
      </c>
      <c r="W752" s="210"/>
    </row>
    <row r="753" spans="1:27" x14ac:dyDescent="0.25">
      <c r="A753" s="210" t="s">
        <v>13</v>
      </c>
      <c r="B753" s="210"/>
      <c r="C753" s="210"/>
      <c r="D753" s="210"/>
      <c r="E753" s="210"/>
      <c r="F753" s="210"/>
      <c r="G753" s="210"/>
      <c r="H753" s="210"/>
      <c r="I753" s="210"/>
      <c r="J753" s="141"/>
      <c r="K753" s="141"/>
      <c r="L753" s="141"/>
      <c r="M753" s="142"/>
      <c r="N753" s="142"/>
      <c r="O753" s="142"/>
      <c r="P753" s="142"/>
      <c r="Q753" s="142"/>
      <c r="R753" s="142"/>
      <c r="S753" s="142"/>
      <c r="T753" s="144"/>
      <c r="U753" s="144"/>
      <c r="V753" s="144"/>
      <c r="W753" s="144"/>
    </row>
    <row r="754" spans="1:27" x14ac:dyDescent="0.25">
      <c r="A754" s="200" t="s">
        <v>17</v>
      </c>
      <c r="B754" s="200"/>
      <c r="C754" s="200"/>
      <c r="D754" s="200"/>
      <c r="E754" s="200"/>
      <c r="F754" s="200"/>
      <c r="G754" s="200"/>
      <c r="H754" s="200"/>
      <c r="I754" s="200"/>
      <c r="J754" s="203">
        <v>105104</v>
      </c>
      <c r="K754" s="203"/>
      <c r="L754" s="203"/>
      <c r="M754" s="203">
        <v>1667</v>
      </c>
      <c r="N754" s="203"/>
      <c r="O754" s="203"/>
      <c r="P754" s="203" t="s">
        <v>22</v>
      </c>
      <c r="Q754" s="203"/>
      <c r="R754" s="203"/>
      <c r="S754" s="203"/>
      <c r="T754" s="203">
        <v>16</v>
      </c>
      <c r="U754" s="203"/>
      <c r="V754" s="205">
        <f>ROUND((T754/T764),2)</f>
        <v>0.38</v>
      </c>
      <c r="W754" s="205"/>
      <c r="X754" s="204">
        <f>E747*V754</f>
        <v>207.26720000000003</v>
      </c>
      <c r="Y754" s="203"/>
      <c r="Z754" s="203"/>
      <c r="AA754" s="203"/>
    </row>
    <row r="755" spans="1:27" x14ac:dyDescent="0.25">
      <c r="A755" s="206" t="s">
        <v>66</v>
      </c>
      <c r="B755" s="206"/>
      <c r="C755" s="206"/>
      <c r="D755" s="206"/>
      <c r="E755" s="206"/>
      <c r="F755" s="206"/>
      <c r="G755" s="206"/>
      <c r="H755" s="206"/>
      <c r="I755" s="206"/>
      <c r="J755" s="203">
        <v>0</v>
      </c>
      <c r="K755" s="203"/>
      <c r="L755" s="203"/>
      <c r="M755" s="203">
        <v>0</v>
      </c>
      <c r="N755" s="203"/>
      <c r="O755" s="203"/>
      <c r="P755" s="203" t="s">
        <v>22</v>
      </c>
      <c r="Q755" s="203"/>
      <c r="R755" s="203"/>
      <c r="S755" s="203"/>
      <c r="T755" s="203">
        <v>0</v>
      </c>
      <c r="U755" s="203"/>
      <c r="V755" s="205">
        <f>ROUND((T755/T764),2)</f>
        <v>0</v>
      </c>
      <c r="W755" s="205"/>
      <c r="X755" s="204">
        <f>E747*V755</f>
        <v>0</v>
      </c>
      <c r="Y755" s="203"/>
      <c r="Z755" s="203"/>
      <c r="AA755" s="203"/>
    </row>
    <row r="756" spans="1:27" x14ac:dyDescent="0.25">
      <c r="A756" s="206" t="s">
        <v>67</v>
      </c>
      <c r="B756" s="206"/>
      <c r="C756" s="206"/>
      <c r="D756" s="206"/>
      <c r="E756" s="206"/>
      <c r="F756" s="206"/>
      <c r="G756" s="206"/>
      <c r="H756" s="206"/>
      <c r="I756" s="206"/>
      <c r="J756" s="203">
        <v>105207</v>
      </c>
      <c r="K756" s="203"/>
      <c r="L756" s="203"/>
      <c r="M756" s="203">
        <v>1679</v>
      </c>
      <c r="N756" s="203"/>
      <c r="O756" s="203"/>
      <c r="P756" s="203" t="s">
        <v>22</v>
      </c>
      <c r="Q756" s="203"/>
      <c r="R756" s="203"/>
      <c r="S756" s="203"/>
      <c r="T756" s="203">
        <v>1</v>
      </c>
      <c r="U756" s="203"/>
      <c r="V756" s="205">
        <f>ROUND((T756/T764),2)</f>
        <v>0.02</v>
      </c>
      <c r="W756" s="205"/>
      <c r="X756" s="204">
        <f>E747*V756</f>
        <v>10.908800000000001</v>
      </c>
      <c r="Y756" s="203"/>
      <c r="Z756" s="203"/>
      <c r="AA756" s="203"/>
    </row>
    <row r="757" spans="1:27" x14ac:dyDescent="0.25">
      <c r="A757" s="201" t="s">
        <v>27</v>
      </c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>
        <f>SUM(T754:U756)</f>
        <v>17</v>
      </c>
      <c r="U757" s="201"/>
      <c r="V757" s="205">
        <f t="shared" ref="V757" si="73">SUM(V754:W756)</f>
        <v>0.4</v>
      </c>
      <c r="W757" s="205"/>
      <c r="X757" s="202">
        <f t="shared" ref="X757" si="74">SUM(X754:AA756)</f>
        <v>218.17600000000004</v>
      </c>
      <c r="Y757" s="201"/>
      <c r="Z757" s="201"/>
      <c r="AA757" s="201"/>
    </row>
    <row r="758" spans="1:27" x14ac:dyDescent="0.25">
      <c r="A758" s="201" t="s">
        <v>14</v>
      </c>
      <c r="B758" s="201"/>
      <c r="C758" s="201"/>
      <c r="D758" s="201"/>
      <c r="E758" s="201"/>
      <c r="F758" s="201"/>
      <c r="G758" s="201"/>
      <c r="H758" s="201"/>
      <c r="I758" s="201"/>
      <c r="V758" s="19"/>
      <c r="W758" s="19"/>
    </row>
    <row r="759" spans="1:27" x14ac:dyDescent="0.25">
      <c r="A759" s="200" t="s">
        <v>15</v>
      </c>
      <c r="B759" s="200"/>
      <c r="C759" s="200"/>
      <c r="D759" s="200"/>
      <c r="E759" s="200"/>
      <c r="F759" s="200"/>
      <c r="G759" s="200"/>
      <c r="H759" s="200"/>
      <c r="I759" s="200"/>
      <c r="J759" s="203">
        <v>98009</v>
      </c>
      <c r="K759" s="203"/>
      <c r="L759" s="203"/>
      <c r="M759" s="203">
        <v>1645</v>
      </c>
      <c r="N759" s="203"/>
      <c r="O759" s="203"/>
      <c r="P759" s="203" t="s">
        <v>33</v>
      </c>
      <c r="Q759" s="203"/>
      <c r="R759" s="203"/>
      <c r="S759" s="203"/>
      <c r="T759" s="203">
        <v>3</v>
      </c>
      <c r="U759" s="203"/>
      <c r="V759" s="205">
        <f>ROUND((T759/T764),2)</f>
        <v>7.0000000000000007E-2</v>
      </c>
      <c r="W759" s="205"/>
      <c r="X759" s="204">
        <f>E747*V759</f>
        <v>38.180800000000005</v>
      </c>
      <c r="Y759" s="203"/>
      <c r="Z759" s="203"/>
      <c r="AA759" s="203"/>
    </row>
    <row r="760" spans="1:27" x14ac:dyDescent="0.25">
      <c r="A760" s="200" t="s">
        <v>16</v>
      </c>
      <c r="B760" s="200"/>
      <c r="C760" s="200"/>
      <c r="D760" s="200"/>
      <c r="E760" s="200"/>
      <c r="F760" s="200"/>
      <c r="G760" s="200"/>
      <c r="H760" s="200"/>
      <c r="I760" s="200"/>
      <c r="J760" s="203">
        <v>103008</v>
      </c>
      <c r="K760" s="203"/>
      <c r="L760" s="203"/>
      <c r="M760" s="203">
        <v>2212</v>
      </c>
      <c r="N760" s="203"/>
      <c r="O760" s="203"/>
      <c r="P760" s="203" t="s">
        <v>33</v>
      </c>
      <c r="Q760" s="203"/>
      <c r="R760" s="203"/>
      <c r="S760" s="203"/>
      <c r="T760" s="203">
        <v>3</v>
      </c>
      <c r="U760" s="203"/>
      <c r="V760" s="205">
        <f>ROUND((T760/T764),2)</f>
        <v>7.0000000000000007E-2</v>
      </c>
      <c r="W760" s="205"/>
      <c r="X760" s="204">
        <f>E747*V760</f>
        <v>38.180800000000005</v>
      </c>
      <c r="Y760" s="203"/>
      <c r="Z760" s="203"/>
      <c r="AA760" s="203"/>
    </row>
    <row r="761" spans="1:27" x14ac:dyDescent="0.25">
      <c r="A761" s="200" t="s">
        <v>17</v>
      </c>
      <c r="B761" s="200"/>
      <c r="C761" s="200"/>
      <c r="D761" s="200"/>
      <c r="E761" s="200"/>
      <c r="F761" s="200"/>
      <c r="G761" s="200"/>
      <c r="H761" s="200"/>
      <c r="I761" s="200"/>
      <c r="J761" s="203">
        <v>94021</v>
      </c>
      <c r="K761" s="203"/>
      <c r="L761" s="203"/>
      <c r="M761" s="203">
        <v>1629</v>
      </c>
      <c r="N761" s="203"/>
      <c r="O761" s="203"/>
      <c r="P761" s="203" t="s">
        <v>33</v>
      </c>
      <c r="Q761" s="203"/>
      <c r="R761" s="203"/>
      <c r="S761" s="203"/>
      <c r="T761" s="203">
        <v>19</v>
      </c>
      <c r="U761" s="203"/>
      <c r="V761" s="205">
        <f>ROUND((T761/T764),2)+0.01</f>
        <v>0.46</v>
      </c>
      <c r="W761" s="205"/>
      <c r="X761" s="204">
        <f>E747*V761</f>
        <v>250.90240000000003</v>
      </c>
      <c r="Y761" s="203"/>
      <c r="Z761" s="203"/>
      <c r="AA761" s="203"/>
    </row>
    <row r="762" spans="1:27" x14ac:dyDescent="0.25">
      <c r="A762" s="200" t="s">
        <v>65</v>
      </c>
      <c r="B762" s="200"/>
      <c r="C762" s="200"/>
      <c r="D762" s="200"/>
      <c r="E762" s="200"/>
      <c r="F762" s="200"/>
      <c r="G762" s="200"/>
      <c r="H762" s="200"/>
      <c r="I762" s="200"/>
      <c r="J762" s="203">
        <v>0</v>
      </c>
      <c r="K762" s="203"/>
      <c r="L762" s="203"/>
      <c r="M762" s="203">
        <v>0</v>
      </c>
      <c r="N762" s="203"/>
      <c r="O762" s="203"/>
      <c r="P762" s="203">
        <v>0</v>
      </c>
      <c r="Q762" s="203"/>
      <c r="R762" s="203"/>
      <c r="S762" s="203"/>
      <c r="T762" s="203">
        <v>0</v>
      </c>
      <c r="U762" s="203"/>
      <c r="V762" s="205">
        <f>ROUND((T762/T764),2)</f>
        <v>0</v>
      </c>
      <c r="W762" s="205"/>
      <c r="X762" s="204">
        <f t="shared" ref="X762" si="75">E$626*V762</f>
        <v>0</v>
      </c>
      <c r="Y762" s="203"/>
      <c r="Z762" s="203"/>
      <c r="AA762" s="203"/>
    </row>
    <row r="763" spans="1:27" x14ac:dyDescent="0.25">
      <c r="A763" s="201" t="s">
        <v>27</v>
      </c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>
        <f>SUM(T759:U762)</f>
        <v>25</v>
      </c>
      <c r="U763" s="201"/>
      <c r="V763" s="205">
        <f>ROUND((T763/T764),2)</f>
        <v>0.6</v>
      </c>
      <c r="W763" s="205"/>
      <c r="X763" s="202">
        <f>SUM(X759:AA762)</f>
        <v>327.26400000000001</v>
      </c>
      <c r="Y763" s="201"/>
      <c r="Z763" s="201"/>
      <c r="AA763" s="201"/>
    </row>
    <row r="764" spans="1:27" x14ac:dyDescent="0.25">
      <c r="A764" s="201" t="s">
        <v>28</v>
      </c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>
        <f>T763+T757</f>
        <v>42</v>
      </c>
      <c r="U764" s="201"/>
      <c r="V764" s="205">
        <f>ROUND((T764/T764),2)</f>
        <v>1</v>
      </c>
      <c r="W764" s="205"/>
      <c r="X764" s="202">
        <f>X763+X757</f>
        <v>545.44000000000005</v>
      </c>
      <c r="Y764" s="201"/>
      <c r="Z764" s="201"/>
      <c r="AA764" s="201"/>
    </row>
    <row r="765" spans="1:27" x14ac:dyDescent="0.25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8"/>
      <c r="W765" s="168"/>
      <c r="X765" s="171"/>
      <c r="Y765" s="169"/>
      <c r="Z765" s="169"/>
      <c r="AA765" s="169"/>
    </row>
    <row r="766" spans="1:27" x14ac:dyDescent="0.25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8"/>
      <c r="W766" s="168"/>
      <c r="X766" s="171"/>
      <c r="Y766" s="169"/>
      <c r="Z766" s="169"/>
      <c r="AA766" s="169"/>
    </row>
    <row r="767" spans="1:27" x14ac:dyDescent="0.25">
      <c r="A767" s="198" t="s">
        <v>1</v>
      </c>
      <c r="B767" s="198"/>
      <c r="C767" s="198"/>
      <c r="D767" t="s">
        <v>78</v>
      </c>
    </row>
    <row r="768" spans="1:27" x14ac:dyDescent="0.25">
      <c r="A768" s="175" t="s">
        <v>6</v>
      </c>
      <c r="B768" s="175"/>
      <c r="C768" s="175"/>
      <c r="D768" t="s">
        <v>79</v>
      </c>
    </row>
    <row r="769" spans="1:27" x14ac:dyDescent="0.25">
      <c r="A769" s="175" t="s">
        <v>94</v>
      </c>
      <c r="B769" s="175"/>
      <c r="C769" s="175"/>
      <c r="D769" s="199" t="s">
        <v>98</v>
      </c>
      <c r="E769" s="200"/>
      <c r="F769" s="200"/>
      <c r="G769" s="200"/>
    </row>
    <row r="770" spans="1:27" x14ac:dyDescent="0.25">
      <c r="A770" s="3" t="s">
        <v>2</v>
      </c>
      <c r="B770" s="3"/>
      <c r="C770" s="3"/>
      <c r="F770" s="203" t="s">
        <v>362</v>
      </c>
      <c r="G770" s="203"/>
      <c r="H770" s="203"/>
      <c r="I770" s="203"/>
    </row>
    <row r="771" spans="1:27" x14ac:dyDescent="0.25">
      <c r="A771" s="3" t="s">
        <v>3</v>
      </c>
      <c r="B771" s="3"/>
      <c r="C771" s="3"/>
      <c r="D771">
        <v>7</v>
      </c>
    </row>
    <row r="772" spans="1:27" x14ac:dyDescent="0.25">
      <c r="A772" s="3" t="s">
        <v>8</v>
      </c>
      <c r="B772" s="3"/>
      <c r="C772" s="3"/>
      <c r="D772" s="208">
        <v>4.87</v>
      </c>
      <c r="E772" s="208"/>
      <c r="F772" s="208"/>
      <c r="H772" s="3" t="s">
        <v>9</v>
      </c>
      <c r="K772" s="203">
        <v>154</v>
      </c>
      <c r="L772" s="203"/>
      <c r="M772" s="3" t="s">
        <v>11</v>
      </c>
      <c r="Q772" s="203">
        <v>1</v>
      </c>
      <c r="R772" s="203"/>
      <c r="S772" s="203"/>
    </row>
    <row r="773" spans="1:27" x14ac:dyDescent="0.25">
      <c r="A773" s="3" t="s">
        <v>10</v>
      </c>
      <c r="B773" s="3"/>
      <c r="C773" s="3"/>
      <c r="E773" s="209">
        <f>Q772*K772*D772</f>
        <v>749.98</v>
      </c>
      <c r="F773" s="209"/>
      <c r="G773" s="209"/>
      <c r="H773" s="209"/>
      <c r="I773" s="209"/>
      <c r="J773" s="209"/>
    </row>
    <row r="774" spans="1:27" x14ac:dyDescent="0.25">
      <c r="A774" s="3"/>
      <c r="B774" s="3"/>
      <c r="C774" s="3"/>
      <c r="E774" s="172"/>
      <c r="F774" s="172"/>
      <c r="G774" s="172"/>
      <c r="H774" s="172"/>
      <c r="I774" s="172"/>
      <c r="J774" s="172"/>
    </row>
    <row r="775" spans="1:27" x14ac:dyDescent="0.25">
      <c r="A775" s="210" t="s">
        <v>12</v>
      </c>
      <c r="B775" s="210"/>
      <c r="C775" s="210"/>
      <c r="D775" s="210"/>
      <c r="E775" s="210"/>
      <c r="F775" s="210"/>
      <c r="G775" s="210"/>
      <c r="H775" s="210"/>
      <c r="I775" s="210"/>
      <c r="J775" s="210" t="s">
        <v>18</v>
      </c>
      <c r="K775" s="210"/>
      <c r="L775" s="210"/>
      <c r="M775" s="211" t="s">
        <v>20</v>
      </c>
      <c r="N775" s="211"/>
      <c r="O775" s="211"/>
      <c r="P775" s="211" t="s">
        <v>21</v>
      </c>
      <c r="Q775" s="211"/>
      <c r="R775" s="211"/>
      <c r="S775" s="211"/>
      <c r="T775" s="210" t="s">
        <v>23</v>
      </c>
      <c r="U775" s="210"/>
      <c r="V775" s="210"/>
      <c r="W775" s="210"/>
      <c r="X775" s="210" t="s">
        <v>29</v>
      </c>
      <c r="Y775" s="210"/>
      <c r="Z775" s="210"/>
      <c r="AA775" s="210"/>
    </row>
    <row r="776" spans="1:27" x14ac:dyDescent="0.25">
      <c r="A776" s="210"/>
      <c r="B776" s="210"/>
      <c r="C776" s="210"/>
      <c r="D776" s="210"/>
      <c r="E776" s="210"/>
      <c r="F776" s="210"/>
      <c r="G776" s="210"/>
      <c r="H776" s="210"/>
      <c r="I776" s="210"/>
      <c r="J776" s="210"/>
      <c r="K776" s="210"/>
      <c r="L776" s="210"/>
      <c r="M776" s="211"/>
      <c r="N776" s="211"/>
      <c r="O776" s="211"/>
      <c r="P776" s="211"/>
      <c r="Q776" s="211"/>
      <c r="R776" s="211"/>
      <c r="S776" s="211"/>
      <c r="T776" s="210"/>
      <c r="U776" s="210"/>
      <c r="V776" s="210"/>
      <c r="W776" s="210"/>
      <c r="X776" s="210"/>
      <c r="Y776" s="210"/>
      <c r="Z776" s="210"/>
      <c r="AA776" s="210"/>
    </row>
    <row r="777" spans="1:27" x14ac:dyDescent="0.25">
      <c r="A777" s="210"/>
      <c r="B777" s="210"/>
      <c r="C777" s="210"/>
      <c r="D777" s="210"/>
      <c r="E777" s="210"/>
      <c r="F777" s="210"/>
      <c r="G777" s="210"/>
      <c r="H777" s="210"/>
      <c r="I777" s="210"/>
      <c r="J777" s="210"/>
      <c r="K777" s="210"/>
      <c r="L777" s="210"/>
      <c r="M777" s="211"/>
      <c r="N777" s="211"/>
      <c r="O777" s="211"/>
      <c r="P777" s="211"/>
      <c r="Q777" s="211"/>
      <c r="R777" s="211"/>
      <c r="S777" s="211"/>
      <c r="T777" s="210"/>
      <c r="U777" s="210"/>
      <c r="V777" s="210"/>
      <c r="W777" s="210"/>
      <c r="X777" s="210"/>
      <c r="Y777" s="210"/>
      <c r="Z777" s="210"/>
      <c r="AA777" s="210"/>
    </row>
    <row r="778" spans="1:27" x14ac:dyDescent="0.25">
      <c r="A778" s="210"/>
      <c r="B778" s="210"/>
      <c r="C778" s="210"/>
      <c r="D778" s="210"/>
      <c r="E778" s="210"/>
      <c r="F778" s="210"/>
      <c r="G778" s="210"/>
      <c r="H778" s="210"/>
      <c r="I778" s="210"/>
      <c r="J778" s="210"/>
      <c r="K778" s="210"/>
      <c r="L778" s="210"/>
      <c r="M778" s="211"/>
      <c r="N778" s="211"/>
      <c r="O778" s="211"/>
      <c r="P778" s="211"/>
      <c r="Q778" s="211"/>
      <c r="R778" s="211"/>
      <c r="S778" s="211"/>
      <c r="T778" s="210" t="s">
        <v>24</v>
      </c>
      <c r="U778" s="210"/>
      <c r="V778" s="210" t="s">
        <v>25</v>
      </c>
      <c r="W778" s="210"/>
    </row>
    <row r="779" spans="1:27" x14ac:dyDescent="0.25">
      <c r="A779" s="210" t="s">
        <v>13</v>
      </c>
      <c r="B779" s="210"/>
      <c r="C779" s="210"/>
      <c r="D779" s="210"/>
      <c r="E779" s="210"/>
      <c r="F779" s="210"/>
      <c r="G779" s="210"/>
      <c r="H779" s="210"/>
      <c r="I779" s="210"/>
      <c r="J779" s="173"/>
      <c r="K779" s="173"/>
      <c r="L779" s="173"/>
      <c r="M779" s="174"/>
      <c r="N779" s="174"/>
      <c r="O779" s="174"/>
      <c r="P779" s="174"/>
      <c r="Q779" s="174"/>
      <c r="R779" s="174"/>
      <c r="S779" s="174"/>
      <c r="T779" s="176"/>
      <c r="U779" s="176"/>
      <c r="V779" s="176"/>
      <c r="W779" s="176"/>
    </row>
    <row r="780" spans="1:27" x14ac:dyDescent="0.25">
      <c r="A780" s="200" t="s">
        <v>17</v>
      </c>
      <c r="B780" s="200"/>
      <c r="C780" s="200"/>
      <c r="D780" s="200"/>
      <c r="E780" s="200"/>
      <c r="F780" s="200"/>
      <c r="G780" s="200"/>
      <c r="H780" s="200"/>
      <c r="I780" s="200"/>
      <c r="J780" s="203">
        <v>105104</v>
      </c>
      <c r="K780" s="203"/>
      <c r="L780" s="203"/>
      <c r="M780" s="203">
        <v>1667</v>
      </c>
      <c r="N780" s="203"/>
      <c r="O780" s="203"/>
      <c r="P780" s="203" t="s">
        <v>22</v>
      </c>
      <c r="Q780" s="203"/>
      <c r="R780" s="203"/>
      <c r="S780" s="203"/>
      <c r="T780" s="203">
        <v>16</v>
      </c>
      <c r="U780" s="203"/>
      <c r="V780" s="205">
        <f>ROUND((T780/T790),2)</f>
        <v>0.38</v>
      </c>
      <c r="W780" s="205"/>
      <c r="X780" s="204">
        <f>E773*V780</f>
        <v>284.99240000000003</v>
      </c>
      <c r="Y780" s="203"/>
      <c r="Z780" s="203"/>
      <c r="AA780" s="203"/>
    </row>
    <row r="781" spans="1:27" x14ac:dyDescent="0.25">
      <c r="A781" s="206" t="s">
        <v>66</v>
      </c>
      <c r="B781" s="206"/>
      <c r="C781" s="206"/>
      <c r="D781" s="206"/>
      <c r="E781" s="206"/>
      <c r="F781" s="206"/>
      <c r="G781" s="206"/>
      <c r="H781" s="206"/>
      <c r="I781" s="206"/>
      <c r="J781" s="203">
        <v>0</v>
      </c>
      <c r="K781" s="203"/>
      <c r="L781" s="203"/>
      <c r="M781" s="203">
        <v>0</v>
      </c>
      <c r="N781" s="203"/>
      <c r="O781" s="203"/>
      <c r="P781" s="203" t="s">
        <v>22</v>
      </c>
      <c r="Q781" s="203"/>
      <c r="R781" s="203"/>
      <c r="S781" s="203"/>
      <c r="T781" s="203">
        <v>0</v>
      </c>
      <c r="U781" s="203"/>
      <c r="V781" s="205">
        <f>ROUND((T781/T790),2)</f>
        <v>0</v>
      </c>
      <c r="W781" s="205"/>
      <c r="X781" s="204">
        <f>E773*V781</f>
        <v>0</v>
      </c>
      <c r="Y781" s="203"/>
      <c r="Z781" s="203"/>
      <c r="AA781" s="203"/>
    </row>
    <row r="782" spans="1:27" x14ac:dyDescent="0.25">
      <c r="A782" s="206" t="s">
        <v>67</v>
      </c>
      <c r="B782" s="206"/>
      <c r="C782" s="206"/>
      <c r="D782" s="206"/>
      <c r="E782" s="206"/>
      <c r="F782" s="206"/>
      <c r="G782" s="206"/>
      <c r="H782" s="206"/>
      <c r="I782" s="206"/>
      <c r="J782" s="203">
        <v>105207</v>
      </c>
      <c r="K782" s="203"/>
      <c r="L782" s="203"/>
      <c r="M782" s="203">
        <v>1679</v>
      </c>
      <c r="N782" s="203"/>
      <c r="O782" s="203"/>
      <c r="P782" s="203" t="s">
        <v>22</v>
      </c>
      <c r="Q782" s="203"/>
      <c r="R782" s="203"/>
      <c r="S782" s="203"/>
      <c r="T782" s="203">
        <v>1</v>
      </c>
      <c r="U782" s="203"/>
      <c r="V782" s="205">
        <f>ROUND((T782/T790),2)</f>
        <v>0.02</v>
      </c>
      <c r="W782" s="205"/>
      <c r="X782" s="204">
        <f>E773*V782</f>
        <v>14.999600000000001</v>
      </c>
      <c r="Y782" s="203"/>
      <c r="Z782" s="203"/>
      <c r="AA782" s="203"/>
    </row>
    <row r="783" spans="1:27" x14ac:dyDescent="0.25">
      <c r="A783" s="201" t="s">
        <v>27</v>
      </c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>
        <f>SUM(T780:U782)</f>
        <v>17</v>
      </c>
      <c r="U783" s="201"/>
      <c r="V783" s="205">
        <f t="shared" ref="V783" si="76">SUM(V780:W782)</f>
        <v>0.4</v>
      </c>
      <c r="W783" s="205"/>
      <c r="X783" s="202">
        <f t="shared" ref="X783" si="77">SUM(X780:AA782)</f>
        <v>299.99200000000002</v>
      </c>
      <c r="Y783" s="201"/>
      <c r="Z783" s="201"/>
      <c r="AA783" s="201"/>
    </row>
    <row r="784" spans="1:27" x14ac:dyDescent="0.25">
      <c r="A784" s="201" t="s">
        <v>14</v>
      </c>
      <c r="B784" s="201"/>
      <c r="C784" s="201"/>
      <c r="D784" s="201"/>
      <c r="E784" s="201"/>
      <c r="F784" s="201"/>
      <c r="G784" s="201"/>
      <c r="H784" s="201"/>
      <c r="I784" s="201"/>
      <c r="V784" s="19"/>
      <c r="W784" s="19"/>
    </row>
    <row r="785" spans="1:27" x14ac:dyDescent="0.25">
      <c r="A785" s="200" t="s">
        <v>15</v>
      </c>
      <c r="B785" s="200"/>
      <c r="C785" s="200"/>
      <c r="D785" s="200"/>
      <c r="E785" s="200"/>
      <c r="F785" s="200"/>
      <c r="G785" s="200"/>
      <c r="H785" s="200"/>
      <c r="I785" s="200"/>
      <c r="J785" s="203">
        <v>98009</v>
      </c>
      <c r="K785" s="203"/>
      <c r="L785" s="203"/>
      <c r="M785" s="203">
        <v>1645</v>
      </c>
      <c r="N785" s="203"/>
      <c r="O785" s="203"/>
      <c r="P785" s="203" t="s">
        <v>33</v>
      </c>
      <c r="Q785" s="203"/>
      <c r="R785" s="203"/>
      <c r="S785" s="203"/>
      <c r="T785" s="203">
        <v>3</v>
      </c>
      <c r="U785" s="203"/>
      <c r="V785" s="205">
        <f>ROUND((T785/T790),2)</f>
        <v>7.0000000000000007E-2</v>
      </c>
      <c r="W785" s="205"/>
      <c r="X785" s="204">
        <f>E773*V785</f>
        <v>52.498600000000003</v>
      </c>
      <c r="Y785" s="203"/>
      <c r="Z785" s="203"/>
      <c r="AA785" s="203"/>
    </row>
    <row r="786" spans="1:27" x14ac:dyDescent="0.25">
      <c r="A786" s="200" t="s">
        <v>16</v>
      </c>
      <c r="B786" s="200"/>
      <c r="C786" s="200"/>
      <c r="D786" s="200"/>
      <c r="E786" s="200"/>
      <c r="F786" s="200"/>
      <c r="G786" s="200"/>
      <c r="H786" s="200"/>
      <c r="I786" s="200"/>
      <c r="J786" s="203">
        <v>103008</v>
      </c>
      <c r="K786" s="203"/>
      <c r="L786" s="203"/>
      <c r="M786" s="203">
        <v>2212</v>
      </c>
      <c r="N786" s="203"/>
      <c r="O786" s="203"/>
      <c r="P786" s="203" t="s">
        <v>33</v>
      </c>
      <c r="Q786" s="203"/>
      <c r="R786" s="203"/>
      <c r="S786" s="203"/>
      <c r="T786" s="203">
        <v>3</v>
      </c>
      <c r="U786" s="203"/>
      <c r="V786" s="205">
        <f>ROUND((T786/T790),2)</f>
        <v>7.0000000000000007E-2</v>
      </c>
      <c r="W786" s="205"/>
      <c r="X786" s="204">
        <f>E773*V786</f>
        <v>52.498600000000003</v>
      </c>
      <c r="Y786" s="203"/>
      <c r="Z786" s="203"/>
      <c r="AA786" s="203"/>
    </row>
    <row r="787" spans="1:27" x14ac:dyDescent="0.25">
      <c r="A787" s="200" t="s">
        <v>17</v>
      </c>
      <c r="B787" s="200"/>
      <c r="C787" s="200"/>
      <c r="D787" s="200"/>
      <c r="E787" s="200"/>
      <c r="F787" s="200"/>
      <c r="G787" s="200"/>
      <c r="H787" s="200"/>
      <c r="I787" s="200"/>
      <c r="J787" s="203">
        <v>94021</v>
      </c>
      <c r="K787" s="203"/>
      <c r="L787" s="203"/>
      <c r="M787" s="203">
        <v>1629</v>
      </c>
      <c r="N787" s="203"/>
      <c r="O787" s="203"/>
      <c r="P787" s="203" t="s">
        <v>33</v>
      </c>
      <c r="Q787" s="203"/>
      <c r="R787" s="203"/>
      <c r="S787" s="203"/>
      <c r="T787" s="203">
        <v>19</v>
      </c>
      <c r="U787" s="203"/>
      <c r="V787" s="205">
        <f>ROUND((T787/T790),2)+0.01</f>
        <v>0.46</v>
      </c>
      <c r="W787" s="205"/>
      <c r="X787" s="204">
        <f>E773*V787</f>
        <v>344.99080000000004</v>
      </c>
      <c r="Y787" s="203"/>
      <c r="Z787" s="203"/>
      <c r="AA787" s="203"/>
    </row>
    <row r="788" spans="1:27" x14ac:dyDescent="0.25">
      <c r="A788" s="200" t="s">
        <v>65</v>
      </c>
      <c r="B788" s="200"/>
      <c r="C788" s="200"/>
      <c r="D788" s="200"/>
      <c r="E788" s="200"/>
      <c r="F788" s="200"/>
      <c r="G788" s="200"/>
      <c r="H788" s="200"/>
      <c r="I788" s="200"/>
      <c r="J788" s="203">
        <v>0</v>
      </c>
      <c r="K788" s="203"/>
      <c r="L788" s="203"/>
      <c r="M788" s="203">
        <v>0</v>
      </c>
      <c r="N788" s="203"/>
      <c r="O788" s="203"/>
      <c r="P788" s="203">
        <v>0</v>
      </c>
      <c r="Q788" s="203"/>
      <c r="R788" s="203"/>
      <c r="S788" s="203"/>
      <c r="T788" s="203">
        <v>0</v>
      </c>
      <c r="U788" s="203"/>
      <c r="V788" s="205">
        <f>ROUND((T788/T790),2)</f>
        <v>0</v>
      </c>
      <c r="W788" s="205"/>
      <c r="X788" s="204">
        <f t="shared" ref="X788" si="78">E$626*V788</f>
        <v>0</v>
      </c>
      <c r="Y788" s="203"/>
      <c r="Z788" s="203"/>
      <c r="AA788" s="203"/>
    </row>
    <row r="789" spans="1:27" x14ac:dyDescent="0.25">
      <c r="A789" s="201" t="s">
        <v>27</v>
      </c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>
        <f>SUM(T785:U788)</f>
        <v>25</v>
      </c>
      <c r="U789" s="201"/>
      <c r="V789" s="205">
        <f>ROUND((T789/T790),2)</f>
        <v>0.6</v>
      </c>
      <c r="W789" s="205"/>
      <c r="X789" s="202">
        <f>SUM(X785:AA788)</f>
        <v>449.98800000000006</v>
      </c>
      <c r="Y789" s="201"/>
      <c r="Z789" s="201"/>
      <c r="AA789" s="201"/>
    </row>
    <row r="790" spans="1:27" x14ac:dyDescent="0.25">
      <c r="A790" s="201" t="s">
        <v>28</v>
      </c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>
        <f>T789+T783</f>
        <v>42</v>
      </c>
      <c r="U790" s="201"/>
      <c r="V790" s="205">
        <f>ROUND((T790/T790),2)</f>
        <v>1</v>
      </c>
      <c r="W790" s="205"/>
      <c r="X790" s="202">
        <f>X789+X783</f>
        <v>749.98</v>
      </c>
      <c r="Y790" s="201"/>
      <c r="Z790" s="201"/>
      <c r="AA790" s="201"/>
    </row>
    <row r="791" spans="1:27" x14ac:dyDescent="0.25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8"/>
      <c r="W791" s="168"/>
      <c r="X791" s="171"/>
      <c r="Y791" s="169"/>
      <c r="Z791" s="169"/>
      <c r="AA791" s="169"/>
    </row>
    <row r="793" spans="1:27" x14ac:dyDescent="0.25">
      <c r="A793" s="198" t="s">
        <v>1</v>
      </c>
      <c r="B793" s="198"/>
      <c r="C793" s="198"/>
      <c r="D793" t="s">
        <v>78</v>
      </c>
    </row>
    <row r="794" spans="1:27" x14ac:dyDescent="0.25">
      <c r="A794" s="175" t="s">
        <v>6</v>
      </c>
      <c r="B794" s="175"/>
      <c r="C794" s="175"/>
      <c r="D794" t="s">
        <v>79</v>
      </c>
    </row>
    <row r="795" spans="1:27" x14ac:dyDescent="0.25">
      <c r="A795" s="175" t="s">
        <v>94</v>
      </c>
      <c r="B795" s="175"/>
      <c r="C795" s="175"/>
      <c r="D795" s="199" t="s">
        <v>98</v>
      </c>
      <c r="E795" s="200"/>
      <c r="F795" s="200"/>
      <c r="G795" s="200"/>
    </row>
    <row r="796" spans="1:27" x14ac:dyDescent="0.25">
      <c r="A796" s="3" t="s">
        <v>2</v>
      </c>
      <c r="B796" s="3"/>
      <c r="C796" s="3"/>
      <c r="F796" s="203" t="s">
        <v>360</v>
      </c>
      <c r="G796" s="203"/>
      <c r="H796" s="203"/>
      <c r="I796" s="203"/>
    </row>
    <row r="797" spans="1:27" x14ac:dyDescent="0.25">
      <c r="A797" s="3" t="s">
        <v>3</v>
      </c>
      <c r="B797" s="3"/>
      <c r="C797" s="3"/>
      <c r="D797">
        <v>7</v>
      </c>
    </row>
    <row r="798" spans="1:27" x14ac:dyDescent="0.25">
      <c r="A798" s="3" t="s">
        <v>8</v>
      </c>
      <c r="B798" s="3"/>
      <c r="C798" s="3"/>
      <c r="D798" s="208">
        <v>5.05</v>
      </c>
      <c r="E798" s="208"/>
      <c r="F798" s="208"/>
      <c r="H798" s="3" t="s">
        <v>9</v>
      </c>
      <c r="K798" s="203">
        <v>56</v>
      </c>
      <c r="L798" s="203"/>
      <c r="M798" s="3" t="s">
        <v>11</v>
      </c>
      <c r="Q798" s="203">
        <v>40</v>
      </c>
      <c r="R798" s="203"/>
      <c r="S798" s="203"/>
    </row>
    <row r="799" spans="1:27" x14ac:dyDescent="0.25">
      <c r="A799" s="3" t="s">
        <v>10</v>
      </c>
      <c r="B799" s="3"/>
      <c r="C799" s="3"/>
      <c r="E799" s="209">
        <f>Q798*K798*D798</f>
        <v>11312</v>
      </c>
      <c r="F799" s="209"/>
      <c r="G799" s="209"/>
      <c r="H799" s="209"/>
      <c r="I799" s="209"/>
      <c r="J799" s="209"/>
    </row>
    <row r="800" spans="1:27" x14ac:dyDescent="0.25">
      <c r="A800" s="3"/>
      <c r="B800" s="3"/>
      <c r="C800" s="3"/>
      <c r="E800" s="172"/>
      <c r="F800" s="172"/>
      <c r="G800" s="172"/>
      <c r="H800" s="172"/>
      <c r="I800" s="172"/>
      <c r="J800" s="172"/>
    </row>
    <row r="801" spans="1:27" x14ac:dyDescent="0.25">
      <c r="A801" s="210" t="s">
        <v>12</v>
      </c>
      <c r="B801" s="210"/>
      <c r="C801" s="210"/>
      <c r="D801" s="210"/>
      <c r="E801" s="210"/>
      <c r="F801" s="210"/>
      <c r="G801" s="210"/>
      <c r="H801" s="210"/>
      <c r="I801" s="210"/>
      <c r="J801" s="210" t="s">
        <v>18</v>
      </c>
      <c r="K801" s="210"/>
      <c r="L801" s="210"/>
      <c r="M801" s="211" t="s">
        <v>20</v>
      </c>
      <c r="N801" s="211"/>
      <c r="O801" s="211"/>
      <c r="P801" s="211" t="s">
        <v>21</v>
      </c>
      <c r="Q801" s="211"/>
      <c r="R801" s="211"/>
      <c r="S801" s="211"/>
      <c r="T801" s="210" t="s">
        <v>23</v>
      </c>
      <c r="U801" s="210"/>
      <c r="V801" s="210"/>
      <c r="W801" s="210"/>
      <c r="X801" s="210" t="s">
        <v>29</v>
      </c>
      <c r="Y801" s="210"/>
      <c r="Z801" s="210"/>
      <c r="AA801" s="210"/>
    </row>
    <row r="802" spans="1:27" x14ac:dyDescent="0.25">
      <c r="A802" s="210"/>
      <c r="B802" s="210"/>
      <c r="C802" s="210"/>
      <c r="D802" s="210"/>
      <c r="E802" s="210"/>
      <c r="F802" s="210"/>
      <c r="G802" s="210"/>
      <c r="H802" s="210"/>
      <c r="I802" s="210"/>
      <c r="J802" s="210"/>
      <c r="K802" s="210"/>
      <c r="L802" s="210"/>
      <c r="M802" s="211"/>
      <c r="N802" s="211"/>
      <c r="O802" s="211"/>
      <c r="P802" s="211"/>
      <c r="Q802" s="211"/>
      <c r="R802" s="211"/>
      <c r="S802" s="211"/>
      <c r="T802" s="210"/>
      <c r="U802" s="210"/>
      <c r="V802" s="210"/>
      <c r="W802" s="210"/>
      <c r="X802" s="210"/>
      <c r="Y802" s="210"/>
      <c r="Z802" s="210"/>
      <c r="AA802" s="210"/>
    </row>
    <row r="803" spans="1:27" x14ac:dyDescent="0.25">
      <c r="A803" s="210"/>
      <c r="B803" s="210"/>
      <c r="C803" s="210"/>
      <c r="D803" s="210"/>
      <c r="E803" s="210"/>
      <c r="F803" s="210"/>
      <c r="G803" s="210"/>
      <c r="H803" s="210"/>
      <c r="I803" s="210"/>
      <c r="J803" s="210"/>
      <c r="K803" s="210"/>
      <c r="L803" s="210"/>
      <c r="M803" s="211"/>
      <c r="N803" s="211"/>
      <c r="O803" s="211"/>
      <c r="P803" s="211"/>
      <c r="Q803" s="211"/>
      <c r="R803" s="211"/>
      <c r="S803" s="211"/>
      <c r="T803" s="210"/>
      <c r="U803" s="210"/>
      <c r="V803" s="210"/>
      <c r="W803" s="210"/>
      <c r="X803" s="210"/>
      <c r="Y803" s="210"/>
      <c r="Z803" s="210"/>
      <c r="AA803" s="210"/>
    </row>
    <row r="804" spans="1:27" x14ac:dyDescent="0.25">
      <c r="A804" s="210"/>
      <c r="B804" s="210"/>
      <c r="C804" s="210"/>
      <c r="D804" s="210"/>
      <c r="E804" s="210"/>
      <c r="F804" s="210"/>
      <c r="G804" s="210"/>
      <c r="H804" s="210"/>
      <c r="I804" s="210"/>
      <c r="J804" s="210"/>
      <c r="K804" s="210"/>
      <c r="L804" s="210"/>
      <c r="M804" s="211"/>
      <c r="N804" s="211"/>
      <c r="O804" s="211"/>
      <c r="P804" s="211"/>
      <c r="Q804" s="211"/>
      <c r="R804" s="211"/>
      <c r="S804" s="211"/>
      <c r="T804" s="210" t="s">
        <v>24</v>
      </c>
      <c r="U804" s="210"/>
      <c r="V804" s="210" t="s">
        <v>25</v>
      </c>
      <c r="W804" s="210"/>
    </row>
    <row r="805" spans="1:27" x14ac:dyDescent="0.25">
      <c r="A805" s="210" t="s">
        <v>13</v>
      </c>
      <c r="B805" s="210"/>
      <c r="C805" s="210"/>
      <c r="D805" s="210"/>
      <c r="E805" s="210"/>
      <c r="F805" s="210"/>
      <c r="G805" s="210"/>
      <c r="H805" s="210"/>
      <c r="I805" s="210"/>
      <c r="J805" s="173"/>
      <c r="K805" s="173"/>
      <c r="L805" s="173"/>
      <c r="M805" s="174"/>
      <c r="N805" s="174"/>
      <c r="O805" s="174"/>
      <c r="P805" s="174"/>
      <c r="Q805" s="174"/>
      <c r="R805" s="174"/>
      <c r="S805" s="174"/>
      <c r="T805" s="176"/>
      <c r="U805" s="176"/>
      <c r="V805" s="176"/>
      <c r="W805" s="176"/>
    </row>
    <row r="806" spans="1:27" x14ac:dyDescent="0.25">
      <c r="A806" s="200" t="s">
        <v>17</v>
      </c>
      <c r="B806" s="200"/>
      <c r="C806" s="200"/>
      <c r="D806" s="200"/>
      <c r="E806" s="200"/>
      <c r="F806" s="200"/>
      <c r="G806" s="200"/>
      <c r="H806" s="200"/>
      <c r="I806" s="200"/>
      <c r="J806" s="203">
        <v>105104</v>
      </c>
      <c r="K806" s="203"/>
      <c r="L806" s="203"/>
      <c r="M806" s="203">
        <v>1667</v>
      </c>
      <c r="N806" s="203"/>
      <c r="O806" s="203"/>
      <c r="P806" s="203" t="s">
        <v>22</v>
      </c>
      <c r="Q806" s="203"/>
      <c r="R806" s="203"/>
      <c r="S806" s="203"/>
      <c r="T806" s="203">
        <v>16</v>
      </c>
      <c r="U806" s="203"/>
      <c r="V806" s="205">
        <f>ROUND((T806/T816),2)</f>
        <v>0.38</v>
      </c>
      <c r="W806" s="205"/>
      <c r="X806" s="204">
        <f>E799*V806</f>
        <v>4298.5600000000004</v>
      </c>
      <c r="Y806" s="203"/>
      <c r="Z806" s="203"/>
      <c r="AA806" s="203"/>
    </row>
    <row r="807" spans="1:27" x14ac:dyDescent="0.25">
      <c r="A807" s="206" t="s">
        <v>66</v>
      </c>
      <c r="B807" s="206"/>
      <c r="C807" s="206"/>
      <c r="D807" s="206"/>
      <c r="E807" s="206"/>
      <c r="F807" s="206"/>
      <c r="G807" s="206"/>
      <c r="H807" s="206"/>
      <c r="I807" s="206"/>
      <c r="J807" s="203">
        <v>0</v>
      </c>
      <c r="K807" s="203"/>
      <c r="L807" s="203"/>
      <c r="M807" s="203">
        <v>0</v>
      </c>
      <c r="N807" s="203"/>
      <c r="O807" s="203"/>
      <c r="P807" s="203" t="s">
        <v>22</v>
      </c>
      <c r="Q807" s="203"/>
      <c r="R807" s="203"/>
      <c r="S807" s="203"/>
      <c r="T807" s="203">
        <v>0</v>
      </c>
      <c r="U807" s="203"/>
      <c r="V807" s="205">
        <f>ROUND((T807/T816),2)</f>
        <v>0</v>
      </c>
      <c r="W807" s="205"/>
      <c r="X807" s="204">
        <f>E799*V807</f>
        <v>0</v>
      </c>
      <c r="Y807" s="203"/>
      <c r="Z807" s="203"/>
      <c r="AA807" s="203"/>
    </row>
    <row r="808" spans="1:27" x14ac:dyDescent="0.25">
      <c r="A808" s="206" t="s">
        <v>67</v>
      </c>
      <c r="B808" s="206"/>
      <c r="C808" s="206"/>
      <c r="D808" s="206"/>
      <c r="E808" s="206"/>
      <c r="F808" s="206"/>
      <c r="G808" s="206"/>
      <c r="H808" s="206"/>
      <c r="I808" s="206"/>
      <c r="J808" s="203">
        <v>105207</v>
      </c>
      <c r="K808" s="203"/>
      <c r="L808" s="203"/>
      <c r="M808" s="203">
        <v>1679</v>
      </c>
      <c r="N808" s="203"/>
      <c r="O808" s="203"/>
      <c r="P808" s="203" t="s">
        <v>22</v>
      </c>
      <c r="Q808" s="203"/>
      <c r="R808" s="203"/>
      <c r="S808" s="203"/>
      <c r="T808" s="203">
        <v>1</v>
      </c>
      <c r="U808" s="203"/>
      <c r="V808" s="205">
        <f>ROUND((T808/T816),2)</f>
        <v>0.02</v>
      </c>
      <c r="W808" s="205"/>
      <c r="X808" s="204">
        <f>E799*V808</f>
        <v>226.24</v>
      </c>
      <c r="Y808" s="203"/>
      <c r="Z808" s="203"/>
      <c r="AA808" s="203"/>
    </row>
    <row r="809" spans="1:27" x14ac:dyDescent="0.25">
      <c r="A809" s="201" t="s">
        <v>27</v>
      </c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>
        <f>SUM(T806:U808)</f>
        <v>17</v>
      </c>
      <c r="U809" s="201"/>
      <c r="V809" s="205">
        <f t="shared" ref="V809" si="79">SUM(V806:W808)</f>
        <v>0.4</v>
      </c>
      <c r="W809" s="205"/>
      <c r="X809" s="202">
        <f t="shared" ref="X809" si="80">SUM(X806:AA808)</f>
        <v>4524.8</v>
      </c>
      <c r="Y809" s="201"/>
      <c r="Z809" s="201"/>
      <c r="AA809" s="201"/>
    </row>
    <row r="810" spans="1:27" x14ac:dyDescent="0.25">
      <c r="A810" s="201" t="s">
        <v>14</v>
      </c>
      <c r="B810" s="201"/>
      <c r="C810" s="201"/>
      <c r="D810" s="201"/>
      <c r="E810" s="201"/>
      <c r="F810" s="201"/>
      <c r="G810" s="201"/>
      <c r="H810" s="201"/>
      <c r="I810" s="201"/>
      <c r="V810" s="19"/>
      <c r="W810" s="19"/>
    </row>
    <row r="811" spans="1:27" x14ac:dyDescent="0.25">
      <c r="A811" s="200" t="s">
        <v>15</v>
      </c>
      <c r="B811" s="200"/>
      <c r="C811" s="200"/>
      <c r="D811" s="200"/>
      <c r="E811" s="200"/>
      <c r="F811" s="200"/>
      <c r="G811" s="200"/>
      <c r="H811" s="200"/>
      <c r="I811" s="200"/>
      <c r="J811" s="203">
        <v>98009</v>
      </c>
      <c r="K811" s="203"/>
      <c r="L811" s="203"/>
      <c r="M811" s="203">
        <v>1645</v>
      </c>
      <c r="N811" s="203"/>
      <c r="O811" s="203"/>
      <c r="P811" s="203" t="s">
        <v>33</v>
      </c>
      <c r="Q811" s="203"/>
      <c r="R811" s="203"/>
      <c r="S811" s="203"/>
      <c r="T811" s="203">
        <v>3</v>
      </c>
      <c r="U811" s="203"/>
      <c r="V811" s="205">
        <f>ROUND((T811/T816),2)</f>
        <v>7.0000000000000007E-2</v>
      </c>
      <c r="W811" s="205"/>
      <c r="X811" s="204">
        <f>E799*V811</f>
        <v>791.84</v>
      </c>
      <c r="Y811" s="203"/>
      <c r="Z811" s="203"/>
      <c r="AA811" s="203"/>
    </row>
    <row r="812" spans="1:27" x14ac:dyDescent="0.25">
      <c r="A812" s="200" t="s">
        <v>16</v>
      </c>
      <c r="B812" s="200"/>
      <c r="C812" s="200"/>
      <c r="D812" s="200"/>
      <c r="E812" s="200"/>
      <c r="F812" s="200"/>
      <c r="G812" s="200"/>
      <c r="H812" s="200"/>
      <c r="I812" s="200"/>
      <c r="J812" s="203">
        <v>103008</v>
      </c>
      <c r="K812" s="203"/>
      <c r="L812" s="203"/>
      <c r="M812" s="203">
        <v>2212</v>
      </c>
      <c r="N812" s="203"/>
      <c r="O812" s="203"/>
      <c r="P812" s="203" t="s">
        <v>33</v>
      </c>
      <c r="Q812" s="203"/>
      <c r="R812" s="203"/>
      <c r="S812" s="203"/>
      <c r="T812" s="203">
        <v>3</v>
      </c>
      <c r="U812" s="203"/>
      <c r="V812" s="205">
        <f>ROUND((T812/T816),2)</f>
        <v>7.0000000000000007E-2</v>
      </c>
      <c r="W812" s="205"/>
      <c r="X812" s="204">
        <f>E799*V812</f>
        <v>791.84</v>
      </c>
      <c r="Y812" s="203"/>
      <c r="Z812" s="203"/>
      <c r="AA812" s="203"/>
    </row>
    <row r="813" spans="1:27" x14ac:dyDescent="0.25">
      <c r="A813" s="200" t="s">
        <v>17</v>
      </c>
      <c r="B813" s="200"/>
      <c r="C813" s="200"/>
      <c r="D813" s="200"/>
      <c r="E813" s="200"/>
      <c r="F813" s="200"/>
      <c r="G813" s="200"/>
      <c r="H813" s="200"/>
      <c r="I813" s="200"/>
      <c r="J813" s="203">
        <v>94021</v>
      </c>
      <c r="K813" s="203"/>
      <c r="L813" s="203"/>
      <c r="M813" s="203">
        <v>1629</v>
      </c>
      <c r="N813" s="203"/>
      <c r="O813" s="203"/>
      <c r="P813" s="203" t="s">
        <v>33</v>
      </c>
      <c r="Q813" s="203"/>
      <c r="R813" s="203"/>
      <c r="S813" s="203"/>
      <c r="T813" s="203">
        <v>19</v>
      </c>
      <c r="U813" s="203"/>
      <c r="V813" s="205">
        <f>ROUND((T813/T816),2)+0.01</f>
        <v>0.46</v>
      </c>
      <c r="W813" s="205"/>
      <c r="X813" s="204">
        <f>E799*V813</f>
        <v>5203.5200000000004</v>
      </c>
      <c r="Y813" s="203"/>
      <c r="Z813" s="203"/>
      <c r="AA813" s="203"/>
    </row>
    <row r="814" spans="1:27" x14ac:dyDescent="0.25">
      <c r="A814" s="200" t="s">
        <v>65</v>
      </c>
      <c r="B814" s="200"/>
      <c r="C814" s="200"/>
      <c r="D814" s="200"/>
      <c r="E814" s="200"/>
      <c r="F814" s="200"/>
      <c r="G814" s="200"/>
      <c r="H814" s="200"/>
      <c r="I814" s="200"/>
      <c r="J814" s="203">
        <v>0</v>
      </c>
      <c r="K814" s="203"/>
      <c r="L814" s="203"/>
      <c r="M814" s="203">
        <v>0</v>
      </c>
      <c r="N814" s="203"/>
      <c r="O814" s="203"/>
      <c r="P814" s="203">
        <v>0</v>
      </c>
      <c r="Q814" s="203"/>
      <c r="R814" s="203"/>
      <c r="S814" s="203"/>
      <c r="T814" s="203">
        <v>0</v>
      </c>
      <c r="U814" s="203"/>
      <c r="V814" s="205">
        <f>ROUND((T814/T816),2)</f>
        <v>0</v>
      </c>
      <c r="W814" s="205"/>
      <c r="X814" s="204">
        <f t="shared" ref="X814" si="81">E$626*V814</f>
        <v>0</v>
      </c>
      <c r="Y814" s="203"/>
      <c r="Z814" s="203"/>
      <c r="AA814" s="203"/>
    </row>
    <row r="815" spans="1:27" x14ac:dyDescent="0.25">
      <c r="A815" s="201" t="s">
        <v>27</v>
      </c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>
        <f>SUM(T811:U814)</f>
        <v>25</v>
      </c>
      <c r="U815" s="201"/>
      <c r="V815" s="205">
        <f>ROUND((T815/T816),2)</f>
        <v>0.6</v>
      </c>
      <c r="W815" s="205"/>
      <c r="X815" s="202">
        <f>SUM(X811:AA814)</f>
        <v>6787.2000000000007</v>
      </c>
      <c r="Y815" s="201"/>
      <c r="Z815" s="201"/>
      <c r="AA815" s="201"/>
    </row>
    <row r="816" spans="1:27" x14ac:dyDescent="0.25">
      <c r="A816" s="201" t="s">
        <v>28</v>
      </c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>
        <f>T815+T809</f>
        <v>42</v>
      </c>
      <c r="U816" s="201"/>
      <c r="V816" s="205">
        <f>ROUND((T816/T816),2)</f>
        <v>1</v>
      </c>
      <c r="W816" s="205"/>
      <c r="X816" s="202">
        <f>X815+X809</f>
        <v>11312</v>
      </c>
      <c r="Y816" s="201"/>
      <c r="Z816" s="201"/>
      <c r="AA816" s="201"/>
    </row>
    <row r="819" spans="1:27" x14ac:dyDescent="0.25">
      <c r="A819" s="198" t="s">
        <v>1</v>
      </c>
      <c r="B819" s="198"/>
      <c r="C819" s="198"/>
      <c r="D819" t="s">
        <v>82</v>
      </c>
    </row>
    <row r="820" spans="1:27" x14ac:dyDescent="0.25">
      <c r="A820" s="2" t="s">
        <v>6</v>
      </c>
      <c r="B820" s="2"/>
      <c r="C820" s="2"/>
      <c r="D820" t="s">
        <v>83</v>
      </c>
    </row>
    <row r="821" spans="1:27" x14ac:dyDescent="0.25">
      <c r="A821" s="25" t="s">
        <v>94</v>
      </c>
      <c r="B821" s="25"/>
      <c r="C821" s="25"/>
      <c r="D821" s="199" t="s">
        <v>98</v>
      </c>
      <c r="E821" s="200"/>
      <c r="F821" s="200"/>
      <c r="G821" s="200"/>
    </row>
    <row r="822" spans="1:27" x14ac:dyDescent="0.25">
      <c r="A822" s="3" t="s">
        <v>2</v>
      </c>
      <c r="B822" s="3"/>
      <c r="C822" s="3"/>
      <c r="F822" s="203" t="s">
        <v>84</v>
      </c>
      <c r="G822" s="203"/>
      <c r="H822" s="203"/>
      <c r="I822" s="203"/>
    </row>
    <row r="823" spans="1:27" x14ac:dyDescent="0.25">
      <c r="A823" s="3" t="s">
        <v>3</v>
      </c>
      <c r="B823" s="3"/>
      <c r="C823" s="3"/>
      <c r="D823">
        <v>8</v>
      </c>
    </row>
    <row r="824" spans="1:27" x14ac:dyDescent="0.25">
      <c r="A824" s="3" t="s">
        <v>8</v>
      </c>
      <c r="B824" s="3"/>
      <c r="C824" s="3"/>
      <c r="D824" s="208">
        <v>5.25</v>
      </c>
      <c r="E824" s="208"/>
      <c r="F824" s="208"/>
      <c r="H824" s="3" t="s">
        <v>9</v>
      </c>
      <c r="K824" s="203">
        <v>78.900000000000006</v>
      </c>
      <c r="L824" s="203"/>
      <c r="M824" s="3" t="s">
        <v>11</v>
      </c>
      <c r="Q824" s="203">
        <v>200</v>
      </c>
      <c r="R824" s="203"/>
      <c r="S824" s="203"/>
    </row>
    <row r="825" spans="1:27" x14ac:dyDescent="0.25">
      <c r="A825" s="3" t="s">
        <v>10</v>
      </c>
      <c r="B825" s="3"/>
      <c r="C825" s="3"/>
      <c r="E825" s="209">
        <f>Q824*K824*D824</f>
        <v>82845.000000000015</v>
      </c>
      <c r="F825" s="209"/>
      <c r="G825" s="209"/>
      <c r="H825" s="209"/>
      <c r="I825" s="209"/>
      <c r="J825" s="209"/>
    </row>
    <row r="826" spans="1:27" x14ac:dyDescent="0.25">
      <c r="A826" s="3"/>
      <c r="B826" s="3"/>
      <c r="C826" s="3"/>
      <c r="E826" s="21"/>
      <c r="F826" s="21"/>
      <c r="G826" s="21"/>
      <c r="H826" s="21"/>
      <c r="I826" s="21"/>
      <c r="J826" s="21"/>
    </row>
    <row r="827" spans="1:27" x14ac:dyDescent="0.25">
      <c r="A827" s="210" t="s">
        <v>12</v>
      </c>
      <c r="B827" s="210"/>
      <c r="C827" s="210"/>
      <c r="D827" s="210"/>
      <c r="E827" s="210"/>
      <c r="F827" s="210"/>
      <c r="G827" s="210"/>
      <c r="H827" s="210"/>
      <c r="I827" s="210"/>
      <c r="J827" s="210" t="s">
        <v>18</v>
      </c>
      <c r="K827" s="210"/>
      <c r="L827" s="210"/>
      <c r="M827" s="211" t="s">
        <v>20</v>
      </c>
      <c r="N827" s="211"/>
      <c r="O827" s="211"/>
      <c r="P827" s="211" t="s">
        <v>21</v>
      </c>
      <c r="Q827" s="211"/>
      <c r="R827" s="211"/>
      <c r="S827" s="211"/>
      <c r="T827" s="210" t="s">
        <v>23</v>
      </c>
      <c r="U827" s="210"/>
      <c r="V827" s="210"/>
      <c r="W827" s="210"/>
      <c r="X827" s="210" t="s">
        <v>29</v>
      </c>
      <c r="Y827" s="210"/>
      <c r="Z827" s="210"/>
      <c r="AA827" s="210"/>
    </row>
    <row r="828" spans="1:27" x14ac:dyDescent="0.25">
      <c r="A828" s="210"/>
      <c r="B828" s="210"/>
      <c r="C828" s="210"/>
      <c r="D828" s="210"/>
      <c r="E828" s="210"/>
      <c r="F828" s="210"/>
      <c r="G828" s="210"/>
      <c r="H828" s="210"/>
      <c r="I828" s="210"/>
      <c r="J828" s="210"/>
      <c r="K828" s="210"/>
      <c r="L828" s="210"/>
      <c r="M828" s="211"/>
      <c r="N828" s="211"/>
      <c r="O828" s="211"/>
      <c r="P828" s="211"/>
      <c r="Q828" s="211"/>
      <c r="R828" s="211"/>
      <c r="S828" s="211"/>
      <c r="T828" s="210"/>
      <c r="U828" s="210"/>
      <c r="V828" s="210"/>
      <c r="W828" s="210"/>
      <c r="X828" s="210"/>
      <c r="Y828" s="210"/>
      <c r="Z828" s="210"/>
      <c r="AA828" s="210"/>
    </row>
    <row r="829" spans="1:27" x14ac:dyDescent="0.25">
      <c r="A829" s="210"/>
      <c r="B829" s="210"/>
      <c r="C829" s="210"/>
      <c r="D829" s="210"/>
      <c r="E829" s="210"/>
      <c r="F829" s="210"/>
      <c r="G829" s="210"/>
      <c r="H829" s="210"/>
      <c r="I829" s="210"/>
      <c r="J829" s="210"/>
      <c r="K829" s="210"/>
      <c r="L829" s="210"/>
      <c r="M829" s="211"/>
      <c r="N829" s="211"/>
      <c r="O829" s="211"/>
      <c r="P829" s="211"/>
      <c r="Q829" s="211"/>
      <c r="R829" s="211"/>
      <c r="S829" s="211"/>
      <c r="T829" s="210"/>
      <c r="U829" s="210"/>
      <c r="V829" s="210"/>
      <c r="W829" s="210"/>
      <c r="X829" s="210"/>
      <c r="Y829" s="210"/>
      <c r="Z829" s="210"/>
      <c r="AA829" s="210"/>
    </row>
    <row r="830" spans="1:27" x14ac:dyDescent="0.25">
      <c r="A830" s="210"/>
      <c r="B830" s="210"/>
      <c r="C830" s="210"/>
      <c r="D830" s="210"/>
      <c r="E830" s="210"/>
      <c r="F830" s="210"/>
      <c r="G830" s="210"/>
      <c r="H830" s="210"/>
      <c r="I830" s="210"/>
      <c r="J830" s="210"/>
      <c r="K830" s="210"/>
      <c r="L830" s="210"/>
      <c r="M830" s="211"/>
      <c r="N830" s="211"/>
      <c r="O830" s="211"/>
      <c r="P830" s="211"/>
      <c r="Q830" s="211"/>
      <c r="R830" s="211"/>
      <c r="S830" s="211"/>
      <c r="T830" s="210" t="s">
        <v>24</v>
      </c>
      <c r="U830" s="210"/>
      <c r="V830" s="210" t="s">
        <v>25</v>
      </c>
      <c r="W830" s="210"/>
    </row>
    <row r="831" spans="1:27" x14ac:dyDescent="0.25">
      <c r="A831" s="210" t="s">
        <v>13</v>
      </c>
      <c r="B831" s="210"/>
      <c r="C831" s="210"/>
      <c r="D831" s="210"/>
      <c r="E831" s="210"/>
      <c r="F831" s="210"/>
      <c r="G831" s="210"/>
      <c r="H831" s="210"/>
      <c r="I831" s="210"/>
      <c r="J831" s="7"/>
      <c r="K831" s="7"/>
      <c r="L831" s="7"/>
      <c r="M831" s="10"/>
      <c r="N831" s="10"/>
      <c r="O831" s="10"/>
      <c r="P831" s="10"/>
      <c r="Q831" s="10"/>
      <c r="R831" s="10"/>
      <c r="S831" s="10"/>
      <c r="T831" s="8"/>
      <c r="U831" s="8"/>
      <c r="V831" s="8"/>
      <c r="W831" s="8"/>
    </row>
    <row r="832" spans="1:27" x14ac:dyDescent="0.25">
      <c r="A832" s="200" t="s">
        <v>17</v>
      </c>
      <c r="B832" s="200"/>
      <c r="C832" s="200"/>
      <c r="D832" s="200"/>
      <c r="E832" s="200"/>
      <c r="F832" s="200"/>
      <c r="G832" s="200"/>
      <c r="H832" s="200"/>
      <c r="I832" s="200"/>
      <c r="J832" s="203">
        <v>105105</v>
      </c>
      <c r="K832" s="203"/>
      <c r="L832" s="203"/>
      <c r="M832" s="203">
        <v>1668</v>
      </c>
      <c r="N832" s="203"/>
      <c r="O832" s="203"/>
      <c r="P832" s="203" t="s">
        <v>22</v>
      </c>
      <c r="Q832" s="203"/>
      <c r="R832" s="203"/>
      <c r="S832" s="203"/>
      <c r="T832" s="203">
        <v>39</v>
      </c>
      <c r="U832" s="203"/>
      <c r="V832" s="205">
        <f>((T832*100)/T842)/100</f>
        <v>0.48148148148148145</v>
      </c>
      <c r="W832" s="205"/>
      <c r="X832" s="204">
        <f>E825*V832</f>
        <v>39888.333333333336</v>
      </c>
      <c r="Y832" s="204"/>
      <c r="Z832" s="204"/>
      <c r="AA832" s="204"/>
    </row>
    <row r="833" spans="1:27" x14ac:dyDescent="0.25">
      <c r="A833" s="206" t="s">
        <v>66</v>
      </c>
      <c r="B833" s="206"/>
      <c r="C833" s="206"/>
      <c r="D833" s="206"/>
      <c r="E833" s="206"/>
      <c r="F833" s="206"/>
      <c r="G833" s="206"/>
      <c r="H833" s="206"/>
      <c r="I833" s="206"/>
      <c r="J833" s="203">
        <v>105208</v>
      </c>
      <c r="K833" s="203"/>
      <c r="L833" s="203"/>
      <c r="M833" s="203">
        <v>2213</v>
      </c>
      <c r="N833" s="203"/>
      <c r="O833" s="203"/>
      <c r="P833" s="203" t="s">
        <v>22</v>
      </c>
      <c r="Q833" s="203"/>
      <c r="R833" s="203"/>
      <c r="S833" s="203"/>
      <c r="T833" s="203">
        <v>7</v>
      </c>
      <c r="U833" s="203"/>
      <c r="V833" s="205">
        <f>((T833*100)/T842)/100</f>
        <v>8.6419753086419748E-2</v>
      </c>
      <c r="W833" s="205"/>
      <c r="X833" s="204">
        <f>E825*V833</f>
        <v>7159.4444444444453</v>
      </c>
      <c r="Y833" s="204"/>
      <c r="Z833" s="204"/>
      <c r="AA833" s="204"/>
    </row>
    <row r="834" spans="1:27" x14ac:dyDescent="0.25">
      <c r="A834" s="206" t="s">
        <v>67</v>
      </c>
      <c r="B834" s="206"/>
      <c r="C834" s="206"/>
      <c r="D834" s="206"/>
      <c r="E834" s="206"/>
      <c r="F834" s="206"/>
      <c r="G834" s="206"/>
      <c r="H834" s="206"/>
      <c r="I834" s="206"/>
      <c r="J834" s="203">
        <v>105208</v>
      </c>
      <c r="K834" s="203"/>
      <c r="L834" s="203"/>
      <c r="M834" s="203">
        <v>1680</v>
      </c>
      <c r="N834" s="203"/>
      <c r="O834" s="203"/>
      <c r="P834" s="203" t="s">
        <v>22</v>
      </c>
      <c r="Q834" s="203"/>
      <c r="R834" s="203"/>
      <c r="S834" s="203"/>
      <c r="T834" s="203">
        <v>15</v>
      </c>
      <c r="U834" s="203"/>
      <c r="V834" s="205">
        <f>((T834*100)/T842)/100</f>
        <v>0.1851851851851852</v>
      </c>
      <c r="W834" s="205"/>
      <c r="X834" s="204">
        <f>E825*V834</f>
        <v>15341.666666666672</v>
      </c>
      <c r="Y834" s="204"/>
      <c r="Z834" s="204"/>
      <c r="AA834" s="204"/>
    </row>
    <row r="835" spans="1:27" x14ac:dyDescent="0.25">
      <c r="A835" s="201" t="s">
        <v>27</v>
      </c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>
        <f>SUM(T832:U834)</f>
        <v>61</v>
      </c>
      <c r="U835" s="201"/>
      <c r="V835" s="205">
        <f t="shared" ref="V835" si="82">SUM(V832:W834)</f>
        <v>0.75308641975308643</v>
      </c>
      <c r="W835" s="205"/>
      <c r="X835" s="202">
        <f t="shared" ref="X835" si="83">SUM(X832:AA834)</f>
        <v>62389.444444444453</v>
      </c>
      <c r="Y835" s="202"/>
      <c r="Z835" s="202"/>
      <c r="AA835" s="202"/>
    </row>
    <row r="836" spans="1:27" x14ac:dyDescent="0.25">
      <c r="A836" s="201" t="s">
        <v>14</v>
      </c>
      <c r="B836" s="201"/>
      <c r="C836" s="201"/>
      <c r="D836" s="201"/>
      <c r="E836" s="201"/>
      <c r="F836" s="201"/>
      <c r="G836" s="201"/>
      <c r="H836" s="201"/>
      <c r="I836" s="201"/>
      <c r="V836" s="19"/>
      <c r="W836" s="19"/>
    </row>
    <row r="837" spans="1:27" x14ac:dyDescent="0.25">
      <c r="A837" s="200" t="s">
        <v>15</v>
      </c>
      <c r="B837" s="200"/>
      <c r="C837" s="200"/>
      <c r="D837" s="200"/>
      <c r="E837" s="200"/>
      <c r="F837" s="200"/>
      <c r="G837" s="200"/>
      <c r="H837" s="200"/>
      <c r="I837" s="200"/>
      <c r="J837" s="203">
        <v>108303</v>
      </c>
      <c r="K837" s="203"/>
      <c r="L837" s="203"/>
      <c r="M837" s="203">
        <v>1646</v>
      </c>
      <c r="N837" s="203"/>
      <c r="O837" s="203"/>
      <c r="P837" s="203" t="s">
        <v>81</v>
      </c>
      <c r="Q837" s="203"/>
      <c r="R837" s="203"/>
      <c r="S837" s="203"/>
      <c r="T837" s="203">
        <v>10</v>
      </c>
      <c r="U837" s="203"/>
      <c r="V837" s="205">
        <f>((T837*100)/T842)/100</f>
        <v>0.12345679012345678</v>
      </c>
      <c r="W837" s="205"/>
      <c r="X837" s="204">
        <f>E825*V837</f>
        <v>10227.777777777779</v>
      </c>
      <c r="Y837" s="204"/>
      <c r="Z837" s="204"/>
      <c r="AA837" s="204"/>
    </row>
    <row r="838" spans="1:27" x14ac:dyDescent="0.25">
      <c r="A838" s="200" t="s">
        <v>16</v>
      </c>
      <c r="B838" s="200"/>
      <c r="C838" s="200"/>
      <c r="D838" s="200"/>
      <c r="E838" s="200"/>
      <c r="F838" s="200"/>
      <c r="G838" s="200"/>
      <c r="H838" s="200"/>
      <c r="I838" s="200"/>
      <c r="J838" s="203">
        <v>0</v>
      </c>
      <c r="K838" s="203"/>
      <c r="L838" s="203"/>
      <c r="M838" s="203">
        <v>0</v>
      </c>
      <c r="N838" s="203"/>
      <c r="O838" s="203"/>
      <c r="P838" s="203">
        <v>0</v>
      </c>
      <c r="Q838" s="203"/>
      <c r="R838" s="203"/>
      <c r="S838" s="203"/>
      <c r="T838" s="203">
        <v>0</v>
      </c>
      <c r="U838" s="203"/>
      <c r="V838" s="205">
        <f>((T838*100)/T842)/100</f>
        <v>0</v>
      </c>
      <c r="W838" s="205"/>
      <c r="X838" s="204">
        <f>E825*V838</f>
        <v>0</v>
      </c>
      <c r="Y838" s="204"/>
      <c r="Z838" s="204"/>
      <c r="AA838" s="204"/>
    </row>
    <row r="839" spans="1:27" x14ac:dyDescent="0.25">
      <c r="A839" s="200" t="s">
        <v>17</v>
      </c>
      <c r="B839" s="200"/>
      <c r="C839" s="200"/>
      <c r="D839" s="200"/>
      <c r="E839" s="200"/>
      <c r="F839" s="200"/>
      <c r="G839" s="200"/>
      <c r="H839" s="200"/>
      <c r="I839" s="200"/>
      <c r="J839" s="203">
        <v>108003</v>
      </c>
      <c r="K839" s="203"/>
      <c r="L839" s="203"/>
      <c r="M839" s="203">
        <v>1630</v>
      </c>
      <c r="N839" s="203"/>
      <c r="O839" s="203"/>
      <c r="P839" s="203" t="s">
        <v>81</v>
      </c>
      <c r="Q839" s="203"/>
      <c r="R839" s="203"/>
      <c r="S839" s="203"/>
      <c r="T839" s="203">
        <v>10</v>
      </c>
      <c r="U839" s="203"/>
      <c r="V839" s="205">
        <f>((T839*100)/T842)/100</f>
        <v>0.12345679012345678</v>
      </c>
      <c r="W839" s="205"/>
      <c r="X839" s="204">
        <f>E825*V839</f>
        <v>10227.777777777779</v>
      </c>
      <c r="Y839" s="204"/>
      <c r="Z839" s="204"/>
      <c r="AA839" s="204"/>
    </row>
    <row r="840" spans="1:27" x14ac:dyDescent="0.25">
      <c r="A840" s="200" t="s">
        <v>65</v>
      </c>
      <c r="B840" s="200"/>
      <c r="C840" s="200"/>
      <c r="D840" s="200"/>
      <c r="E840" s="200"/>
      <c r="F840" s="200"/>
      <c r="G840" s="200"/>
      <c r="H840" s="200"/>
      <c r="I840" s="200"/>
      <c r="J840" s="203">
        <v>0</v>
      </c>
      <c r="K840" s="203"/>
      <c r="L840" s="203"/>
      <c r="M840" s="203">
        <v>0</v>
      </c>
      <c r="N840" s="203"/>
      <c r="O840" s="203"/>
      <c r="P840" s="203">
        <v>0</v>
      </c>
      <c r="Q840" s="203"/>
      <c r="R840" s="203"/>
      <c r="S840" s="203"/>
      <c r="T840" s="203">
        <v>0</v>
      </c>
      <c r="U840" s="203"/>
      <c r="V840" s="205">
        <f>ROUND((T840/T842),2)</f>
        <v>0</v>
      </c>
      <c r="W840" s="205"/>
      <c r="X840" s="204">
        <f t="shared" ref="X840" si="84">E$626*V840</f>
        <v>0</v>
      </c>
      <c r="Y840" s="204"/>
      <c r="Z840" s="204"/>
      <c r="AA840" s="204"/>
    </row>
    <row r="841" spans="1:27" x14ac:dyDescent="0.25">
      <c r="A841" s="201" t="s">
        <v>27</v>
      </c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>
        <f>SUM(T837:U840)</f>
        <v>20</v>
      </c>
      <c r="U841" s="201"/>
      <c r="V841" s="205">
        <f t="shared" ref="V841" si="85">SUM(V837:W840)</f>
        <v>0.24691358024691357</v>
      </c>
      <c r="W841" s="205"/>
      <c r="X841" s="202">
        <f>SUM(X837:AA840)</f>
        <v>20455.555555555558</v>
      </c>
      <c r="Y841" s="202"/>
      <c r="Z841" s="202"/>
      <c r="AA841" s="202"/>
    </row>
    <row r="842" spans="1:27" x14ac:dyDescent="0.25">
      <c r="A842" s="201" t="s">
        <v>28</v>
      </c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>
        <f>T841+T835</f>
        <v>81</v>
      </c>
      <c r="U842" s="201"/>
      <c r="V842" s="205">
        <f>ROUND((T842/T842),2)</f>
        <v>1</v>
      </c>
      <c r="W842" s="205"/>
      <c r="X842" s="202">
        <f>X841+X835</f>
        <v>82845.000000000015</v>
      </c>
      <c r="Y842" s="202"/>
      <c r="Z842" s="202"/>
      <c r="AA842" s="202"/>
    </row>
    <row r="843" spans="1:27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2"/>
      <c r="W843" s="42"/>
    </row>
    <row r="844" spans="1:27" x14ac:dyDescent="0.25">
      <c r="A844" s="121"/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0"/>
      <c r="W844" s="120"/>
    </row>
    <row r="845" spans="1:27" x14ac:dyDescent="0.25">
      <c r="A845" s="198" t="s">
        <v>1</v>
      </c>
      <c r="B845" s="198"/>
      <c r="C845" s="198"/>
      <c r="D845" t="s">
        <v>82</v>
      </c>
      <c r="N845" s="121"/>
      <c r="O845" s="121"/>
      <c r="P845" s="121"/>
      <c r="Q845" s="121"/>
      <c r="R845" s="121"/>
      <c r="S845" s="121"/>
      <c r="T845" s="121"/>
      <c r="U845" s="121"/>
      <c r="V845" s="120"/>
      <c r="W845" s="120"/>
    </row>
    <row r="846" spans="1:27" x14ac:dyDescent="0.25">
      <c r="A846" s="3" t="s">
        <v>2</v>
      </c>
      <c r="B846" s="3"/>
      <c r="C846" s="3"/>
      <c r="F846" s="203" t="s">
        <v>198</v>
      </c>
      <c r="G846" s="203"/>
      <c r="H846" s="203"/>
      <c r="I846" s="203"/>
    </row>
    <row r="847" spans="1:27" x14ac:dyDescent="0.25">
      <c r="A847" s="3" t="s">
        <v>3</v>
      </c>
      <c r="B847" s="3"/>
      <c r="C847" s="3"/>
      <c r="D847">
        <v>8</v>
      </c>
    </row>
    <row r="848" spans="1:27" x14ac:dyDescent="0.25">
      <c r="A848" s="3" t="s">
        <v>8</v>
      </c>
      <c r="B848" s="3"/>
      <c r="C848" s="3"/>
      <c r="D848" s="208">
        <v>5.25</v>
      </c>
      <c r="E848" s="208"/>
      <c r="F848" s="208"/>
      <c r="H848" s="3" t="s">
        <v>199</v>
      </c>
      <c r="L848" s="203">
        <f>16+86.8</f>
        <v>102.8</v>
      </c>
      <c r="M848" s="203"/>
      <c r="N848" s="3" t="s">
        <v>11</v>
      </c>
      <c r="R848" s="203">
        <v>0</v>
      </c>
      <c r="S848" s="203"/>
      <c r="T848" s="203"/>
    </row>
    <row r="849" spans="1:27" x14ac:dyDescent="0.25">
      <c r="A849" s="3" t="s">
        <v>10</v>
      </c>
      <c r="B849" s="3"/>
      <c r="C849" s="3"/>
      <c r="E849" s="209">
        <v>539.70000000000005</v>
      </c>
      <c r="F849" s="209"/>
      <c r="G849" s="209"/>
      <c r="H849" s="209"/>
      <c r="I849" s="209"/>
      <c r="J849" s="209"/>
    </row>
    <row r="850" spans="1:27" x14ac:dyDescent="0.25">
      <c r="A850" s="3"/>
      <c r="B850" s="3"/>
      <c r="C850" s="3"/>
      <c r="E850" s="44"/>
      <c r="F850" s="44"/>
      <c r="G850" s="44"/>
      <c r="H850" s="44"/>
      <c r="I850" s="44"/>
      <c r="J850" s="44"/>
    </row>
    <row r="851" spans="1:27" x14ac:dyDescent="0.25">
      <c r="A851" s="210" t="s">
        <v>12</v>
      </c>
      <c r="B851" s="210"/>
      <c r="C851" s="210"/>
      <c r="D851" s="210"/>
      <c r="E851" s="210"/>
      <c r="F851" s="210"/>
      <c r="G851" s="210"/>
      <c r="H851" s="210"/>
      <c r="I851" s="210"/>
      <c r="J851" s="210" t="s">
        <v>18</v>
      </c>
      <c r="K851" s="210"/>
      <c r="L851" s="210"/>
      <c r="M851" s="211" t="s">
        <v>20</v>
      </c>
      <c r="N851" s="211"/>
      <c r="O851" s="211"/>
      <c r="P851" s="211" t="s">
        <v>21</v>
      </c>
      <c r="Q851" s="211"/>
      <c r="R851" s="211"/>
      <c r="S851" s="211"/>
      <c r="T851" s="210" t="s">
        <v>23</v>
      </c>
      <c r="U851" s="210"/>
      <c r="V851" s="210"/>
      <c r="W851" s="210"/>
      <c r="X851" s="210" t="s">
        <v>29</v>
      </c>
      <c r="Y851" s="210"/>
      <c r="Z851" s="210"/>
      <c r="AA851" s="210"/>
    </row>
    <row r="852" spans="1:27" x14ac:dyDescent="0.25">
      <c r="A852" s="210"/>
      <c r="B852" s="210"/>
      <c r="C852" s="210"/>
      <c r="D852" s="210"/>
      <c r="E852" s="210"/>
      <c r="F852" s="210"/>
      <c r="G852" s="210"/>
      <c r="H852" s="210"/>
      <c r="I852" s="210"/>
      <c r="J852" s="210"/>
      <c r="K852" s="210"/>
      <c r="L852" s="210"/>
      <c r="M852" s="211"/>
      <c r="N852" s="211"/>
      <c r="O852" s="211"/>
      <c r="P852" s="211"/>
      <c r="Q852" s="211"/>
      <c r="R852" s="211"/>
      <c r="S852" s="211"/>
      <c r="T852" s="210"/>
      <c r="U852" s="210"/>
      <c r="V852" s="210"/>
      <c r="W852" s="210"/>
      <c r="X852" s="210"/>
      <c r="Y852" s="210"/>
      <c r="Z852" s="210"/>
      <c r="AA852" s="210"/>
    </row>
    <row r="853" spans="1:27" x14ac:dyDescent="0.25">
      <c r="A853" s="210"/>
      <c r="B853" s="210"/>
      <c r="C853" s="210"/>
      <c r="D853" s="210"/>
      <c r="E853" s="210"/>
      <c r="F853" s="210"/>
      <c r="G853" s="210"/>
      <c r="H853" s="210"/>
      <c r="I853" s="210"/>
      <c r="J853" s="210"/>
      <c r="K853" s="210"/>
      <c r="L853" s="210"/>
      <c r="M853" s="211"/>
      <c r="N853" s="211"/>
      <c r="O853" s="211"/>
      <c r="P853" s="211"/>
      <c r="Q853" s="211"/>
      <c r="R853" s="211"/>
      <c r="S853" s="211"/>
      <c r="T853" s="210"/>
      <c r="U853" s="210"/>
      <c r="V853" s="210"/>
      <c r="W853" s="210"/>
      <c r="X853" s="210"/>
      <c r="Y853" s="210"/>
      <c r="Z853" s="210"/>
      <c r="AA853" s="210"/>
    </row>
    <row r="854" spans="1:27" x14ac:dyDescent="0.25">
      <c r="A854" s="210"/>
      <c r="B854" s="210"/>
      <c r="C854" s="210"/>
      <c r="D854" s="210"/>
      <c r="E854" s="210"/>
      <c r="F854" s="210"/>
      <c r="G854" s="210"/>
      <c r="H854" s="210"/>
      <c r="I854" s="210"/>
      <c r="J854" s="210"/>
      <c r="K854" s="210"/>
      <c r="L854" s="210"/>
      <c r="M854" s="211"/>
      <c r="N854" s="211"/>
      <c r="O854" s="211"/>
      <c r="P854" s="211"/>
      <c r="Q854" s="211"/>
      <c r="R854" s="211"/>
      <c r="S854" s="211"/>
      <c r="T854" s="210" t="s">
        <v>24</v>
      </c>
      <c r="U854" s="210"/>
      <c r="V854" s="210" t="s">
        <v>25</v>
      </c>
      <c r="W854" s="210"/>
    </row>
    <row r="855" spans="1:27" x14ac:dyDescent="0.25">
      <c r="A855" s="210" t="s">
        <v>13</v>
      </c>
      <c r="B855" s="210"/>
      <c r="C855" s="210"/>
      <c r="D855" s="210"/>
      <c r="E855" s="210"/>
      <c r="F855" s="210"/>
      <c r="G855" s="210"/>
      <c r="H855" s="210"/>
      <c r="I855" s="210"/>
      <c r="J855" s="43"/>
      <c r="K855" s="43"/>
      <c r="L855" s="43"/>
      <c r="M855" s="45"/>
      <c r="N855" s="45"/>
      <c r="O855" s="45"/>
      <c r="P855" s="45"/>
      <c r="Q855" s="45"/>
      <c r="R855" s="45"/>
      <c r="S855" s="45"/>
      <c r="T855" s="40"/>
      <c r="U855" s="40"/>
      <c r="V855" s="40"/>
      <c r="W855" s="40"/>
    </row>
    <row r="856" spans="1:27" x14ac:dyDescent="0.25">
      <c r="A856" s="200" t="s">
        <v>17</v>
      </c>
      <c r="B856" s="200"/>
      <c r="C856" s="200"/>
      <c r="D856" s="200"/>
      <c r="E856" s="200"/>
      <c r="F856" s="200"/>
      <c r="G856" s="200"/>
      <c r="H856" s="200"/>
      <c r="I856" s="200"/>
      <c r="J856" s="203">
        <v>105105</v>
      </c>
      <c r="K856" s="203"/>
      <c r="L856" s="203"/>
      <c r="M856" s="203">
        <v>1668</v>
      </c>
      <c r="N856" s="203"/>
      <c r="O856" s="203"/>
      <c r="P856" s="203" t="s">
        <v>22</v>
      </c>
      <c r="Q856" s="203"/>
      <c r="R856" s="203"/>
      <c r="S856" s="203"/>
      <c r="T856" s="203">
        <v>39</v>
      </c>
      <c r="U856" s="203"/>
      <c r="V856" s="205">
        <f>((T856*100)/T866)/100</f>
        <v>0.48148148148148145</v>
      </c>
      <c r="W856" s="205"/>
      <c r="X856" s="204">
        <f>E849*V856</f>
        <v>259.85555555555555</v>
      </c>
      <c r="Y856" s="204"/>
      <c r="Z856" s="204"/>
      <c r="AA856" s="204"/>
    </row>
    <row r="857" spans="1:27" x14ac:dyDescent="0.25">
      <c r="A857" s="206" t="s">
        <v>66</v>
      </c>
      <c r="B857" s="206"/>
      <c r="C857" s="206"/>
      <c r="D857" s="206"/>
      <c r="E857" s="206"/>
      <c r="F857" s="206"/>
      <c r="G857" s="206"/>
      <c r="H857" s="206"/>
      <c r="I857" s="206"/>
      <c r="J857" s="203">
        <v>105208</v>
      </c>
      <c r="K857" s="203"/>
      <c r="L857" s="203"/>
      <c r="M857" s="203">
        <v>2213</v>
      </c>
      <c r="N857" s="203"/>
      <c r="O857" s="203"/>
      <c r="P857" s="203" t="s">
        <v>22</v>
      </c>
      <c r="Q857" s="203"/>
      <c r="R857" s="203"/>
      <c r="S857" s="203"/>
      <c r="T857" s="203">
        <v>7</v>
      </c>
      <c r="U857" s="203"/>
      <c r="V857" s="205">
        <f>((T857*100)/T866)/100</f>
        <v>8.6419753086419748E-2</v>
      </c>
      <c r="W857" s="205"/>
      <c r="X857" s="204">
        <f>E849*V857</f>
        <v>46.640740740740739</v>
      </c>
      <c r="Y857" s="204"/>
      <c r="Z857" s="204"/>
      <c r="AA857" s="204"/>
    </row>
    <row r="858" spans="1:27" x14ac:dyDescent="0.25">
      <c r="A858" s="206" t="s">
        <v>67</v>
      </c>
      <c r="B858" s="206"/>
      <c r="C858" s="206"/>
      <c r="D858" s="206"/>
      <c r="E858" s="206"/>
      <c r="F858" s="206"/>
      <c r="G858" s="206"/>
      <c r="H858" s="206"/>
      <c r="I858" s="206"/>
      <c r="J858" s="203">
        <v>105208</v>
      </c>
      <c r="K858" s="203"/>
      <c r="L858" s="203"/>
      <c r="M858" s="203">
        <v>1680</v>
      </c>
      <c r="N858" s="203"/>
      <c r="O858" s="203"/>
      <c r="P858" s="203" t="s">
        <v>22</v>
      </c>
      <c r="Q858" s="203"/>
      <c r="R858" s="203"/>
      <c r="S858" s="203"/>
      <c r="T858" s="203">
        <v>15</v>
      </c>
      <c r="U858" s="203"/>
      <c r="V858" s="205">
        <f>((T858*100)/T866)/100</f>
        <v>0.1851851851851852</v>
      </c>
      <c r="W858" s="205"/>
      <c r="X858" s="204">
        <f>E849*V858</f>
        <v>99.944444444444457</v>
      </c>
      <c r="Y858" s="204"/>
      <c r="Z858" s="204"/>
      <c r="AA858" s="204"/>
    </row>
    <row r="859" spans="1:27" x14ac:dyDescent="0.25">
      <c r="A859" s="201" t="s">
        <v>27</v>
      </c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>
        <f>SUM(T856:U858)</f>
        <v>61</v>
      </c>
      <c r="U859" s="201"/>
      <c r="V859" s="205">
        <f t="shared" ref="V859" si="86">SUM(V856:W858)</f>
        <v>0.75308641975308643</v>
      </c>
      <c r="W859" s="205"/>
      <c r="X859" s="202">
        <f t="shared" ref="X859" si="87">SUM(X856:AA858)</f>
        <v>406.44074074074075</v>
      </c>
      <c r="Y859" s="202"/>
      <c r="Z859" s="202"/>
      <c r="AA859" s="202"/>
    </row>
    <row r="860" spans="1:27" x14ac:dyDescent="0.25">
      <c r="A860" s="201" t="s">
        <v>14</v>
      </c>
      <c r="B860" s="201"/>
      <c r="C860" s="201"/>
      <c r="D860" s="201"/>
      <c r="E860" s="201"/>
      <c r="F860" s="201"/>
      <c r="G860" s="201"/>
      <c r="H860" s="201"/>
      <c r="I860" s="201"/>
      <c r="V860" s="19"/>
      <c r="W860" s="19"/>
    </row>
    <row r="861" spans="1:27" x14ac:dyDescent="0.25">
      <c r="A861" s="200" t="s">
        <v>15</v>
      </c>
      <c r="B861" s="200"/>
      <c r="C861" s="200"/>
      <c r="D861" s="200"/>
      <c r="E861" s="200"/>
      <c r="F861" s="200"/>
      <c r="G861" s="200"/>
      <c r="H861" s="200"/>
      <c r="I861" s="200"/>
      <c r="J861" s="203">
        <v>108303</v>
      </c>
      <c r="K861" s="203"/>
      <c r="L861" s="203"/>
      <c r="M861" s="203">
        <v>1646</v>
      </c>
      <c r="N861" s="203"/>
      <c r="O861" s="203"/>
      <c r="P861" s="203" t="s">
        <v>81</v>
      </c>
      <c r="Q861" s="203"/>
      <c r="R861" s="203"/>
      <c r="S861" s="203"/>
      <c r="T861" s="203">
        <v>10</v>
      </c>
      <c r="U861" s="203"/>
      <c r="V861" s="205">
        <f>((T861*100)/T866)/100</f>
        <v>0.12345679012345678</v>
      </c>
      <c r="W861" s="205"/>
      <c r="X861" s="204">
        <f>E849*V861</f>
        <v>66.629629629629633</v>
      </c>
      <c r="Y861" s="204"/>
      <c r="Z861" s="204"/>
      <c r="AA861" s="204"/>
    </row>
    <row r="862" spans="1:27" x14ac:dyDescent="0.25">
      <c r="A862" s="200" t="s">
        <v>16</v>
      </c>
      <c r="B862" s="200"/>
      <c r="C862" s="200"/>
      <c r="D862" s="200"/>
      <c r="E862" s="200"/>
      <c r="F862" s="200"/>
      <c r="G862" s="200"/>
      <c r="H862" s="200"/>
      <c r="I862" s="200"/>
      <c r="J862" s="203">
        <v>0</v>
      </c>
      <c r="K862" s="203"/>
      <c r="L862" s="203"/>
      <c r="M862" s="203">
        <v>0</v>
      </c>
      <c r="N862" s="203"/>
      <c r="O862" s="203"/>
      <c r="P862" s="203">
        <v>0</v>
      </c>
      <c r="Q862" s="203"/>
      <c r="R862" s="203"/>
      <c r="S862" s="203"/>
      <c r="T862" s="203">
        <v>0</v>
      </c>
      <c r="U862" s="203"/>
      <c r="V862" s="205">
        <f>((T862*100)/T866)/100</f>
        <v>0</v>
      </c>
      <c r="W862" s="205"/>
      <c r="X862" s="204">
        <f>E849*V862</f>
        <v>0</v>
      </c>
      <c r="Y862" s="204"/>
      <c r="Z862" s="204"/>
      <c r="AA862" s="204"/>
    </row>
    <row r="863" spans="1:27" x14ac:dyDescent="0.25">
      <c r="A863" s="200" t="s">
        <v>17</v>
      </c>
      <c r="B863" s="200"/>
      <c r="C863" s="200"/>
      <c r="D863" s="200"/>
      <c r="E863" s="200"/>
      <c r="F863" s="200"/>
      <c r="G863" s="200"/>
      <c r="H863" s="200"/>
      <c r="I863" s="200"/>
      <c r="J863" s="203">
        <v>108003</v>
      </c>
      <c r="K863" s="203"/>
      <c r="L863" s="203"/>
      <c r="M863" s="203">
        <v>1630</v>
      </c>
      <c r="N863" s="203"/>
      <c r="O863" s="203"/>
      <c r="P863" s="203" t="s">
        <v>81</v>
      </c>
      <c r="Q863" s="203"/>
      <c r="R863" s="203"/>
      <c r="S863" s="203"/>
      <c r="T863" s="203">
        <v>10</v>
      </c>
      <c r="U863" s="203"/>
      <c r="V863" s="205">
        <f>((T863*100)/T866)/100</f>
        <v>0.12345679012345678</v>
      </c>
      <c r="W863" s="205"/>
      <c r="X863" s="204">
        <f>E849*V863</f>
        <v>66.629629629629633</v>
      </c>
      <c r="Y863" s="204"/>
      <c r="Z863" s="204"/>
      <c r="AA863" s="204"/>
    </row>
    <row r="864" spans="1:27" x14ac:dyDescent="0.25">
      <c r="A864" s="200" t="s">
        <v>65</v>
      </c>
      <c r="B864" s="200"/>
      <c r="C864" s="200"/>
      <c r="D864" s="200"/>
      <c r="E864" s="200"/>
      <c r="F864" s="200"/>
      <c r="G864" s="200"/>
      <c r="H864" s="200"/>
      <c r="I864" s="200"/>
      <c r="J864" s="203">
        <v>0</v>
      </c>
      <c r="K864" s="203"/>
      <c r="L864" s="203"/>
      <c r="M864" s="203">
        <v>0</v>
      </c>
      <c r="N864" s="203"/>
      <c r="O864" s="203"/>
      <c r="P864" s="203">
        <v>0</v>
      </c>
      <c r="Q864" s="203"/>
      <c r="R864" s="203"/>
      <c r="S864" s="203"/>
      <c r="T864" s="203">
        <v>0</v>
      </c>
      <c r="U864" s="203"/>
      <c r="V864" s="205">
        <f>ROUND((T864/T866),2)</f>
        <v>0</v>
      </c>
      <c r="W864" s="205"/>
      <c r="X864" s="204">
        <f t="shared" ref="X864" si="88">E$626*V864</f>
        <v>0</v>
      </c>
      <c r="Y864" s="204"/>
      <c r="Z864" s="204"/>
      <c r="AA864" s="204"/>
    </row>
    <row r="865" spans="1:27" x14ac:dyDescent="0.25">
      <c r="A865" s="201" t="s">
        <v>27</v>
      </c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>
        <f>SUM(T861:U864)</f>
        <v>20</v>
      </c>
      <c r="U865" s="201"/>
      <c r="V865" s="205">
        <f t="shared" ref="V865" si="89">SUM(V861:W864)</f>
        <v>0.24691358024691357</v>
      </c>
      <c r="W865" s="205"/>
      <c r="X865" s="202">
        <f>SUM(X861:AA864)</f>
        <v>133.25925925925927</v>
      </c>
      <c r="Y865" s="202"/>
      <c r="Z865" s="202"/>
      <c r="AA865" s="202"/>
    </row>
    <row r="866" spans="1:27" x14ac:dyDescent="0.25">
      <c r="A866" s="201" t="s">
        <v>28</v>
      </c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>
        <f>T865+T859</f>
        <v>81</v>
      </c>
      <c r="U866" s="201"/>
      <c r="V866" s="205">
        <f>ROUND((T866/T866),2)</f>
        <v>1</v>
      </c>
      <c r="W866" s="205"/>
      <c r="X866" s="202">
        <f>X865+X859</f>
        <v>539.70000000000005</v>
      </c>
      <c r="Y866" s="202"/>
      <c r="Z866" s="202"/>
      <c r="AA866" s="202"/>
    </row>
    <row r="867" spans="1:27" x14ac:dyDescent="0.25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2"/>
      <c r="W867" s="42"/>
    </row>
    <row r="868" spans="1:27" x14ac:dyDescent="0.25">
      <c r="A868" s="121"/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0"/>
      <c r="W868" s="120"/>
    </row>
    <row r="869" spans="1:27" x14ac:dyDescent="0.25">
      <c r="A869" s="198" t="s">
        <v>1</v>
      </c>
      <c r="B869" s="198"/>
      <c r="C869" s="198"/>
      <c r="D869" t="s">
        <v>82</v>
      </c>
      <c r="N869" s="121"/>
      <c r="O869" s="121"/>
      <c r="P869" s="121"/>
      <c r="Q869" s="121"/>
      <c r="R869" s="121"/>
      <c r="S869" s="121"/>
      <c r="T869" s="121"/>
      <c r="U869" s="121"/>
      <c r="V869" s="120"/>
      <c r="W869" s="120"/>
    </row>
    <row r="870" spans="1:27" x14ac:dyDescent="0.25">
      <c r="A870" s="3" t="s">
        <v>2</v>
      </c>
      <c r="B870" s="3"/>
      <c r="C870" s="3"/>
      <c r="F870" s="203" t="s">
        <v>204</v>
      </c>
      <c r="G870" s="203"/>
      <c r="H870" s="203"/>
      <c r="I870" s="203"/>
    </row>
    <row r="871" spans="1:27" x14ac:dyDescent="0.25">
      <c r="A871" s="3" t="s">
        <v>3</v>
      </c>
      <c r="B871" s="3"/>
      <c r="C871" s="3"/>
      <c r="D871">
        <v>8</v>
      </c>
    </row>
    <row r="872" spans="1:27" x14ac:dyDescent="0.25">
      <c r="A872" s="3" t="s">
        <v>8</v>
      </c>
      <c r="B872" s="3"/>
      <c r="C872" s="3"/>
      <c r="D872" s="208">
        <v>5.25</v>
      </c>
      <c r="E872" s="208"/>
      <c r="F872" s="208"/>
      <c r="H872" s="3" t="s">
        <v>199</v>
      </c>
      <c r="L872" s="203">
        <v>5.8</v>
      </c>
      <c r="M872" s="203"/>
      <c r="N872" s="3" t="s">
        <v>11</v>
      </c>
      <c r="R872" s="203">
        <v>174</v>
      </c>
      <c r="S872" s="203"/>
      <c r="T872" s="203"/>
    </row>
    <row r="873" spans="1:27" x14ac:dyDescent="0.25">
      <c r="A873" s="3" t="s">
        <v>10</v>
      </c>
      <c r="B873" s="3"/>
      <c r="C873" s="3"/>
      <c r="E873" s="209">
        <f>D872*L872*R872</f>
        <v>5298.3</v>
      </c>
      <c r="F873" s="209"/>
      <c r="G873" s="209"/>
      <c r="H873" s="209"/>
      <c r="I873" s="209"/>
      <c r="J873" s="209"/>
    </row>
    <row r="874" spans="1:27" x14ac:dyDescent="0.25">
      <c r="A874" s="3"/>
      <c r="B874" s="3"/>
      <c r="C874" s="3"/>
      <c r="E874" s="49"/>
      <c r="F874" s="49"/>
      <c r="G874" s="49"/>
      <c r="H874" s="49"/>
      <c r="I874" s="49"/>
      <c r="J874" s="49"/>
    </row>
    <row r="875" spans="1:27" x14ac:dyDescent="0.25">
      <c r="A875" s="210" t="s">
        <v>12</v>
      </c>
      <c r="B875" s="210"/>
      <c r="C875" s="210"/>
      <c r="D875" s="210"/>
      <c r="E875" s="210"/>
      <c r="F875" s="210"/>
      <c r="G875" s="210"/>
      <c r="H875" s="210"/>
      <c r="I875" s="210"/>
      <c r="J875" s="210" t="s">
        <v>18</v>
      </c>
      <c r="K875" s="210"/>
      <c r="L875" s="210"/>
      <c r="M875" s="211" t="s">
        <v>20</v>
      </c>
      <c r="N875" s="211"/>
      <c r="O875" s="211"/>
      <c r="P875" s="211" t="s">
        <v>21</v>
      </c>
      <c r="Q875" s="211"/>
      <c r="R875" s="211"/>
      <c r="S875" s="211"/>
      <c r="T875" s="210" t="s">
        <v>23</v>
      </c>
      <c r="U875" s="210"/>
      <c r="V875" s="210"/>
      <c r="W875" s="210"/>
      <c r="X875" s="210" t="s">
        <v>29</v>
      </c>
      <c r="Y875" s="210"/>
      <c r="Z875" s="210"/>
      <c r="AA875" s="210"/>
    </row>
    <row r="876" spans="1:27" x14ac:dyDescent="0.25">
      <c r="A876" s="210"/>
      <c r="B876" s="210"/>
      <c r="C876" s="210"/>
      <c r="D876" s="210"/>
      <c r="E876" s="210"/>
      <c r="F876" s="210"/>
      <c r="G876" s="210"/>
      <c r="H876" s="210"/>
      <c r="I876" s="210"/>
      <c r="J876" s="210"/>
      <c r="K876" s="210"/>
      <c r="L876" s="210"/>
      <c r="M876" s="211"/>
      <c r="N876" s="211"/>
      <c r="O876" s="211"/>
      <c r="P876" s="211"/>
      <c r="Q876" s="211"/>
      <c r="R876" s="211"/>
      <c r="S876" s="211"/>
      <c r="T876" s="210"/>
      <c r="U876" s="210"/>
      <c r="V876" s="210"/>
      <c r="W876" s="210"/>
      <c r="X876" s="210"/>
      <c r="Y876" s="210"/>
      <c r="Z876" s="210"/>
      <c r="AA876" s="210"/>
    </row>
    <row r="877" spans="1:27" x14ac:dyDescent="0.25">
      <c r="A877" s="210"/>
      <c r="B877" s="210"/>
      <c r="C877" s="210"/>
      <c r="D877" s="210"/>
      <c r="E877" s="210"/>
      <c r="F877" s="210"/>
      <c r="G877" s="210"/>
      <c r="H877" s="210"/>
      <c r="I877" s="210"/>
      <c r="J877" s="210"/>
      <c r="K877" s="210"/>
      <c r="L877" s="210"/>
      <c r="M877" s="211"/>
      <c r="N877" s="211"/>
      <c r="O877" s="211"/>
      <c r="P877" s="211"/>
      <c r="Q877" s="211"/>
      <c r="R877" s="211"/>
      <c r="S877" s="211"/>
      <c r="T877" s="210"/>
      <c r="U877" s="210"/>
      <c r="V877" s="210"/>
      <c r="W877" s="210"/>
      <c r="X877" s="210"/>
      <c r="Y877" s="210"/>
      <c r="Z877" s="210"/>
      <c r="AA877" s="210"/>
    </row>
    <row r="878" spans="1:27" x14ac:dyDescent="0.25">
      <c r="A878" s="210"/>
      <c r="B878" s="210"/>
      <c r="C878" s="210"/>
      <c r="D878" s="210"/>
      <c r="E878" s="210"/>
      <c r="F878" s="210"/>
      <c r="G878" s="210"/>
      <c r="H878" s="210"/>
      <c r="I878" s="210"/>
      <c r="J878" s="210"/>
      <c r="K878" s="210"/>
      <c r="L878" s="210"/>
      <c r="M878" s="211"/>
      <c r="N878" s="211"/>
      <c r="O878" s="211"/>
      <c r="P878" s="211"/>
      <c r="Q878" s="211"/>
      <c r="R878" s="211"/>
      <c r="S878" s="211"/>
      <c r="T878" s="210" t="s">
        <v>24</v>
      </c>
      <c r="U878" s="210"/>
      <c r="V878" s="210" t="s">
        <v>25</v>
      </c>
      <c r="W878" s="210"/>
    </row>
    <row r="879" spans="1:27" x14ac:dyDescent="0.25">
      <c r="A879" s="210" t="s">
        <v>13</v>
      </c>
      <c r="B879" s="210"/>
      <c r="C879" s="210"/>
      <c r="D879" s="210"/>
      <c r="E879" s="210"/>
      <c r="F879" s="210"/>
      <c r="G879" s="210"/>
      <c r="H879" s="210"/>
      <c r="I879" s="210"/>
      <c r="J879" s="50"/>
      <c r="K879" s="50"/>
      <c r="L879" s="50"/>
      <c r="M879" s="51"/>
      <c r="N879" s="51"/>
      <c r="O879" s="51"/>
      <c r="P879" s="51"/>
      <c r="Q879" s="51"/>
      <c r="R879" s="51"/>
      <c r="S879" s="51"/>
      <c r="T879" s="53"/>
      <c r="U879" s="53"/>
      <c r="V879" s="53"/>
      <c r="W879" s="53"/>
    </row>
    <row r="880" spans="1:27" x14ac:dyDescent="0.25">
      <c r="A880" s="200" t="s">
        <v>17</v>
      </c>
      <c r="B880" s="200"/>
      <c r="C880" s="200"/>
      <c r="D880" s="200"/>
      <c r="E880" s="200"/>
      <c r="F880" s="200"/>
      <c r="G880" s="200"/>
      <c r="H880" s="200"/>
      <c r="I880" s="200"/>
      <c r="J880" s="203">
        <v>105105</v>
      </c>
      <c r="K880" s="203"/>
      <c r="L880" s="203"/>
      <c r="M880" s="203">
        <v>1668</v>
      </c>
      <c r="N880" s="203"/>
      <c r="O880" s="203"/>
      <c r="P880" s="203" t="s">
        <v>22</v>
      </c>
      <c r="Q880" s="203"/>
      <c r="R880" s="203"/>
      <c r="S880" s="203"/>
      <c r="T880" s="203">
        <v>39</v>
      </c>
      <c r="U880" s="203"/>
      <c r="V880" s="205">
        <f>((T880*100)/T890)/100</f>
        <v>0.48148148148148145</v>
      </c>
      <c r="W880" s="205"/>
      <c r="X880" s="204">
        <f>E873*V880</f>
        <v>2551.0333333333333</v>
      </c>
      <c r="Y880" s="204"/>
      <c r="Z880" s="204"/>
      <c r="AA880" s="204"/>
    </row>
    <row r="881" spans="1:27" x14ac:dyDescent="0.25">
      <c r="A881" s="206" t="s">
        <v>66</v>
      </c>
      <c r="B881" s="206"/>
      <c r="C881" s="206"/>
      <c r="D881" s="206"/>
      <c r="E881" s="206"/>
      <c r="F881" s="206"/>
      <c r="G881" s="206"/>
      <c r="H881" s="206"/>
      <c r="I881" s="206"/>
      <c r="J881" s="203">
        <v>105208</v>
      </c>
      <c r="K881" s="203"/>
      <c r="L881" s="203"/>
      <c r="M881" s="203">
        <v>2213</v>
      </c>
      <c r="N881" s="203"/>
      <c r="O881" s="203"/>
      <c r="P881" s="203" t="s">
        <v>22</v>
      </c>
      <c r="Q881" s="203"/>
      <c r="R881" s="203"/>
      <c r="S881" s="203"/>
      <c r="T881" s="203">
        <v>7</v>
      </c>
      <c r="U881" s="203"/>
      <c r="V881" s="205">
        <f>((T881*100)/T890)/100</f>
        <v>8.6419753086419748E-2</v>
      </c>
      <c r="W881" s="205"/>
      <c r="X881" s="204">
        <f>E873*V881</f>
        <v>457.87777777777779</v>
      </c>
      <c r="Y881" s="204"/>
      <c r="Z881" s="204"/>
      <c r="AA881" s="204"/>
    </row>
    <row r="882" spans="1:27" x14ac:dyDescent="0.25">
      <c r="A882" s="206" t="s">
        <v>67</v>
      </c>
      <c r="B882" s="206"/>
      <c r="C882" s="206"/>
      <c r="D882" s="206"/>
      <c r="E882" s="206"/>
      <c r="F882" s="206"/>
      <c r="G882" s="206"/>
      <c r="H882" s="206"/>
      <c r="I882" s="206"/>
      <c r="J882" s="203">
        <v>105208</v>
      </c>
      <c r="K882" s="203"/>
      <c r="L882" s="203"/>
      <c r="M882" s="203">
        <v>1680</v>
      </c>
      <c r="N882" s="203"/>
      <c r="O882" s="203"/>
      <c r="P882" s="203" t="s">
        <v>22</v>
      </c>
      <c r="Q882" s="203"/>
      <c r="R882" s="203"/>
      <c r="S882" s="203"/>
      <c r="T882" s="203">
        <v>15</v>
      </c>
      <c r="U882" s="203"/>
      <c r="V882" s="205">
        <f>((T882*100)/T890)/100</f>
        <v>0.1851851851851852</v>
      </c>
      <c r="W882" s="205"/>
      <c r="X882" s="204">
        <f>E873*V882</f>
        <v>981.16666666666674</v>
      </c>
      <c r="Y882" s="204"/>
      <c r="Z882" s="204"/>
      <c r="AA882" s="204"/>
    </row>
    <row r="883" spans="1:27" x14ac:dyDescent="0.25">
      <c r="A883" s="201" t="s">
        <v>27</v>
      </c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>
        <f>SUM(T880:U882)</f>
        <v>61</v>
      </c>
      <c r="U883" s="201"/>
      <c r="V883" s="205">
        <f t="shared" ref="V883" si="90">SUM(V880:W882)</f>
        <v>0.75308641975308643</v>
      </c>
      <c r="W883" s="205"/>
      <c r="X883" s="202">
        <f t="shared" ref="X883" si="91">SUM(X880:AA882)</f>
        <v>3990.0777777777776</v>
      </c>
      <c r="Y883" s="202"/>
      <c r="Z883" s="202"/>
      <c r="AA883" s="202"/>
    </row>
    <row r="884" spans="1:27" x14ac:dyDescent="0.25">
      <c r="A884" s="201" t="s">
        <v>14</v>
      </c>
      <c r="B884" s="201"/>
      <c r="C884" s="201"/>
      <c r="D884" s="201"/>
      <c r="E884" s="201"/>
      <c r="F884" s="201"/>
      <c r="G884" s="201"/>
      <c r="H884" s="201"/>
      <c r="I884" s="201"/>
      <c r="V884" s="19"/>
      <c r="W884" s="19"/>
    </row>
    <row r="885" spans="1:27" x14ac:dyDescent="0.25">
      <c r="A885" s="200" t="s">
        <v>15</v>
      </c>
      <c r="B885" s="200"/>
      <c r="C885" s="200"/>
      <c r="D885" s="200"/>
      <c r="E885" s="200"/>
      <c r="F885" s="200"/>
      <c r="G885" s="200"/>
      <c r="H885" s="200"/>
      <c r="I885" s="200"/>
      <c r="J885" s="203">
        <v>108303</v>
      </c>
      <c r="K885" s="203"/>
      <c r="L885" s="203"/>
      <c r="M885" s="203">
        <v>1646</v>
      </c>
      <c r="N885" s="203"/>
      <c r="O885" s="203"/>
      <c r="P885" s="203" t="s">
        <v>81</v>
      </c>
      <c r="Q885" s="203"/>
      <c r="R885" s="203"/>
      <c r="S885" s="203"/>
      <c r="T885" s="203">
        <v>10</v>
      </c>
      <c r="U885" s="203"/>
      <c r="V885" s="205">
        <f>((T885*100)/T890)/100</f>
        <v>0.12345679012345678</v>
      </c>
      <c r="W885" s="205"/>
      <c r="X885" s="204">
        <f>E873*V885</f>
        <v>654.11111111111109</v>
      </c>
      <c r="Y885" s="204"/>
      <c r="Z885" s="204"/>
      <c r="AA885" s="204"/>
    </row>
    <row r="886" spans="1:27" x14ac:dyDescent="0.25">
      <c r="A886" s="200" t="s">
        <v>16</v>
      </c>
      <c r="B886" s="200"/>
      <c r="C886" s="200"/>
      <c r="D886" s="200"/>
      <c r="E886" s="200"/>
      <c r="F886" s="200"/>
      <c r="G886" s="200"/>
      <c r="H886" s="200"/>
      <c r="I886" s="200"/>
      <c r="J886" s="203">
        <v>0</v>
      </c>
      <c r="K886" s="203"/>
      <c r="L886" s="203"/>
      <c r="M886" s="203">
        <v>0</v>
      </c>
      <c r="N886" s="203"/>
      <c r="O886" s="203"/>
      <c r="P886" s="203">
        <v>0</v>
      </c>
      <c r="Q886" s="203"/>
      <c r="R886" s="203"/>
      <c r="S886" s="203"/>
      <c r="T886" s="203">
        <v>0</v>
      </c>
      <c r="U886" s="203"/>
      <c r="V886" s="205">
        <f>((T886*100)/T890)/100</f>
        <v>0</v>
      </c>
      <c r="W886" s="205"/>
      <c r="X886" s="204">
        <f>E873*V886</f>
        <v>0</v>
      </c>
      <c r="Y886" s="204"/>
      <c r="Z886" s="204"/>
      <c r="AA886" s="204"/>
    </row>
    <row r="887" spans="1:27" x14ac:dyDescent="0.25">
      <c r="A887" s="200" t="s">
        <v>17</v>
      </c>
      <c r="B887" s="200"/>
      <c r="C887" s="200"/>
      <c r="D887" s="200"/>
      <c r="E887" s="200"/>
      <c r="F887" s="200"/>
      <c r="G887" s="200"/>
      <c r="H887" s="200"/>
      <c r="I887" s="200"/>
      <c r="J887" s="203">
        <v>108003</v>
      </c>
      <c r="K887" s="203"/>
      <c r="L887" s="203"/>
      <c r="M887" s="203">
        <v>1630</v>
      </c>
      <c r="N887" s="203"/>
      <c r="O887" s="203"/>
      <c r="P887" s="203" t="s">
        <v>81</v>
      </c>
      <c r="Q887" s="203"/>
      <c r="R887" s="203"/>
      <c r="S887" s="203"/>
      <c r="T887" s="203">
        <v>10</v>
      </c>
      <c r="U887" s="203"/>
      <c r="V887" s="205">
        <f>((T887*100)/T890)/100</f>
        <v>0.12345679012345678</v>
      </c>
      <c r="W887" s="205"/>
      <c r="X887" s="204">
        <f>E873*V887</f>
        <v>654.11111111111109</v>
      </c>
      <c r="Y887" s="204"/>
      <c r="Z887" s="204"/>
      <c r="AA887" s="204"/>
    </row>
    <row r="888" spans="1:27" x14ac:dyDescent="0.25">
      <c r="A888" s="200" t="s">
        <v>65</v>
      </c>
      <c r="B888" s="200"/>
      <c r="C888" s="200"/>
      <c r="D888" s="200"/>
      <c r="E888" s="200"/>
      <c r="F888" s="200"/>
      <c r="G888" s="200"/>
      <c r="H888" s="200"/>
      <c r="I888" s="200"/>
      <c r="J888" s="203">
        <v>0</v>
      </c>
      <c r="K888" s="203"/>
      <c r="L888" s="203"/>
      <c r="M888" s="203">
        <v>0</v>
      </c>
      <c r="N888" s="203"/>
      <c r="O888" s="203"/>
      <c r="P888" s="203">
        <v>0</v>
      </c>
      <c r="Q888" s="203"/>
      <c r="R888" s="203"/>
      <c r="S888" s="203"/>
      <c r="T888" s="203">
        <v>0</v>
      </c>
      <c r="U888" s="203"/>
      <c r="V888" s="205">
        <f>ROUND((T888/T890),2)</f>
        <v>0</v>
      </c>
      <c r="W888" s="205"/>
      <c r="X888" s="204">
        <f t="shared" ref="X888" si="92">E$626*V888</f>
        <v>0</v>
      </c>
      <c r="Y888" s="204"/>
      <c r="Z888" s="204"/>
      <c r="AA888" s="204"/>
    </row>
    <row r="889" spans="1:27" x14ac:dyDescent="0.25">
      <c r="A889" s="201" t="s">
        <v>27</v>
      </c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>
        <f>SUM(T885:U888)</f>
        <v>20</v>
      </c>
      <c r="U889" s="201"/>
      <c r="V889" s="205">
        <f t="shared" ref="V889" si="93">SUM(V885:W888)</f>
        <v>0.24691358024691357</v>
      </c>
      <c r="W889" s="205"/>
      <c r="X889" s="202">
        <f>SUM(X885:AA888)</f>
        <v>1308.2222222222222</v>
      </c>
      <c r="Y889" s="202"/>
      <c r="Z889" s="202"/>
      <c r="AA889" s="202"/>
    </row>
    <row r="890" spans="1:27" x14ac:dyDescent="0.25">
      <c r="A890" s="201" t="s">
        <v>28</v>
      </c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>
        <f>T889+T883</f>
        <v>81</v>
      </c>
      <c r="U890" s="201"/>
      <c r="V890" s="205">
        <f>ROUND((T890/T890),2)</f>
        <v>1</v>
      </c>
      <c r="W890" s="205"/>
      <c r="X890" s="202">
        <f>X889+X883</f>
        <v>5298.2999999999993</v>
      </c>
      <c r="Y890" s="202"/>
      <c r="Z890" s="202"/>
      <c r="AA890" s="202"/>
    </row>
    <row r="891" spans="1:27" x14ac:dyDescent="0.25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4"/>
      <c r="W891" s="104"/>
    </row>
    <row r="892" spans="1:27" x14ac:dyDescent="0.25">
      <c r="A892" s="121"/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0"/>
      <c r="W892" s="120"/>
    </row>
    <row r="893" spans="1:27" x14ac:dyDescent="0.25">
      <c r="A893" s="198" t="s">
        <v>1</v>
      </c>
      <c r="B893" s="198"/>
      <c r="C893" s="198"/>
      <c r="D893" t="s">
        <v>82</v>
      </c>
      <c r="N893" s="121"/>
      <c r="O893" s="121"/>
      <c r="P893" s="121"/>
      <c r="Q893" s="121"/>
      <c r="R893" s="121"/>
      <c r="S893" s="121"/>
      <c r="T893" s="121"/>
      <c r="U893" s="121"/>
      <c r="V893" s="120"/>
      <c r="W893" s="120"/>
    </row>
    <row r="894" spans="1:27" x14ac:dyDescent="0.25">
      <c r="A894" s="3" t="s">
        <v>2</v>
      </c>
      <c r="B894" s="3"/>
      <c r="C894" s="3"/>
      <c r="F894" s="203" t="s">
        <v>263</v>
      </c>
      <c r="G894" s="203"/>
      <c r="H894" s="203"/>
      <c r="I894" s="203"/>
    </row>
    <row r="895" spans="1:27" x14ac:dyDescent="0.25">
      <c r="A895" s="3" t="s">
        <v>3</v>
      </c>
      <c r="B895" s="3"/>
      <c r="C895" s="3"/>
      <c r="D895">
        <v>8</v>
      </c>
    </row>
    <row r="896" spans="1:27" x14ac:dyDescent="0.25">
      <c r="A896" s="3" t="s">
        <v>8</v>
      </c>
      <c r="B896" s="3"/>
      <c r="C896" s="3"/>
      <c r="D896" s="208">
        <v>5.16</v>
      </c>
      <c r="E896" s="208"/>
      <c r="F896" s="208"/>
      <c r="H896" s="3" t="s">
        <v>199</v>
      </c>
      <c r="L896" s="203">
        <v>18</v>
      </c>
      <c r="M896" s="203"/>
      <c r="N896" s="3" t="s">
        <v>11</v>
      </c>
      <c r="R896" s="203">
        <v>1</v>
      </c>
      <c r="S896" s="203"/>
      <c r="T896" s="203"/>
    </row>
    <row r="897" spans="1:27" x14ac:dyDescent="0.25">
      <c r="A897" s="3" t="s">
        <v>10</v>
      </c>
      <c r="B897" s="3"/>
      <c r="C897" s="3"/>
      <c r="E897" s="209">
        <f>D896*L896*R896</f>
        <v>92.88</v>
      </c>
      <c r="F897" s="209"/>
      <c r="G897" s="209"/>
      <c r="H897" s="209"/>
      <c r="I897" s="209"/>
      <c r="J897" s="209"/>
    </row>
    <row r="898" spans="1:27" x14ac:dyDescent="0.25">
      <c r="A898" s="3"/>
      <c r="B898" s="3"/>
      <c r="C898" s="3"/>
      <c r="E898" s="106"/>
      <c r="F898" s="106"/>
      <c r="G898" s="106"/>
      <c r="H898" s="106"/>
      <c r="I898" s="106"/>
      <c r="J898" s="106"/>
    </row>
    <row r="899" spans="1:27" x14ac:dyDescent="0.25">
      <c r="A899" s="210" t="s">
        <v>12</v>
      </c>
      <c r="B899" s="210"/>
      <c r="C899" s="210"/>
      <c r="D899" s="210"/>
      <c r="E899" s="210"/>
      <c r="F899" s="210"/>
      <c r="G899" s="210"/>
      <c r="H899" s="210"/>
      <c r="I899" s="210"/>
      <c r="J899" s="210" t="s">
        <v>18</v>
      </c>
      <c r="K899" s="210"/>
      <c r="L899" s="210"/>
      <c r="M899" s="211" t="s">
        <v>20</v>
      </c>
      <c r="N899" s="211"/>
      <c r="O899" s="211"/>
      <c r="P899" s="211" t="s">
        <v>21</v>
      </c>
      <c r="Q899" s="211"/>
      <c r="R899" s="211"/>
      <c r="S899" s="211"/>
      <c r="T899" s="210" t="s">
        <v>23</v>
      </c>
      <c r="U899" s="210"/>
      <c r="V899" s="210"/>
      <c r="W899" s="210"/>
      <c r="X899" s="210" t="s">
        <v>29</v>
      </c>
      <c r="Y899" s="210"/>
      <c r="Z899" s="210"/>
      <c r="AA899" s="210"/>
    </row>
    <row r="900" spans="1:27" x14ac:dyDescent="0.25">
      <c r="A900" s="210"/>
      <c r="B900" s="210"/>
      <c r="C900" s="210"/>
      <c r="D900" s="210"/>
      <c r="E900" s="210"/>
      <c r="F900" s="210"/>
      <c r="G900" s="210"/>
      <c r="H900" s="210"/>
      <c r="I900" s="210"/>
      <c r="J900" s="210"/>
      <c r="K900" s="210"/>
      <c r="L900" s="210"/>
      <c r="M900" s="211"/>
      <c r="N900" s="211"/>
      <c r="O900" s="211"/>
      <c r="P900" s="211"/>
      <c r="Q900" s="211"/>
      <c r="R900" s="211"/>
      <c r="S900" s="211"/>
      <c r="T900" s="210"/>
      <c r="U900" s="210"/>
      <c r="V900" s="210"/>
      <c r="W900" s="210"/>
      <c r="X900" s="210"/>
      <c r="Y900" s="210"/>
      <c r="Z900" s="210"/>
      <c r="AA900" s="210"/>
    </row>
    <row r="901" spans="1:27" x14ac:dyDescent="0.25">
      <c r="A901" s="210"/>
      <c r="B901" s="210"/>
      <c r="C901" s="210"/>
      <c r="D901" s="210"/>
      <c r="E901" s="210"/>
      <c r="F901" s="210"/>
      <c r="G901" s="210"/>
      <c r="H901" s="210"/>
      <c r="I901" s="210"/>
      <c r="J901" s="210"/>
      <c r="K901" s="210"/>
      <c r="L901" s="210"/>
      <c r="M901" s="211"/>
      <c r="N901" s="211"/>
      <c r="O901" s="211"/>
      <c r="P901" s="211"/>
      <c r="Q901" s="211"/>
      <c r="R901" s="211"/>
      <c r="S901" s="211"/>
      <c r="T901" s="210"/>
      <c r="U901" s="210"/>
      <c r="V901" s="210"/>
      <c r="W901" s="210"/>
      <c r="X901" s="210"/>
      <c r="Y901" s="210"/>
      <c r="Z901" s="210"/>
      <c r="AA901" s="210"/>
    </row>
    <row r="902" spans="1:27" x14ac:dyDescent="0.25">
      <c r="A902" s="210"/>
      <c r="B902" s="210"/>
      <c r="C902" s="210"/>
      <c r="D902" s="210"/>
      <c r="E902" s="210"/>
      <c r="F902" s="210"/>
      <c r="G902" s="210"/>
      <c r="H902" s="210"/>
      <c r="I902" s="210"/>
      <c r="J902" s="210"/>
      <c r="K902" s="210"/>
      <c r="L902" s="210"/>
      <c r="M902" s="211"/>
      <c r="N902" s="211"/>
      <c r="O902" s="211"/>
      <c r="P902" s="211"/>
      <c r="Q902" s="211"/>
      <c r="R902" s="211"/>
      <c r="S902" s="211"/>
      <c r="T902" s="210" t="s">
        <v>24</v>
      </c>
      <c r="U902" s="210"/>
      <c r="V902" s="210" t="s">
        <v>25</v>
      </c>
      <c r="W902" s="210"/>
    </row>
    <row r="903" spans="1:27" x14ac:dyDescent="0.25">
      <c r="A903" s="210" t="s">
        <v>13</v>
      </c>
      <c r="B903" s="210"/>
      <c r="C903" s="210"/>
      <c r="D903" s="210"/>
      <c r="E903" s="210"/>
      <c r="F903" s="210"/>
      <c r="G903" s="210"/>
      <c r="H903" s="210"/>
      <c r="I903" s="210"/>
      <c r="J903" s="101"/>
      <c r="K903" s="101"/>
      <c r="L903" s="101"/>
      <c r="M903" s="107"/>
      <c r="N903" s="107"/>
      <c r="O903" s="107"/>
      <c r="P903" s="107"/>
      <c r="Q903" s="107"/>
      <c r="R903" s="107"/>
      <c r="S903" s="107"/>
      <c r="T903" s="108"/>
      <c r="U903" s="108"/>
      <c r="V903" s="108"/>
      <c r="W903" s="108"/>
    </row>
    <row r="904" spans="1:27" x14ac:dyDescent="0.25">
      <c r="A904" s="200" t="s">
        <v>17</v>
      </c>
      <c r="B904" s="200"/>
      <c r="C904" s="200"/>
      <c r="D904" s="200"/>
      <c r="E904" s="200"/>
      <c r="F904" s="200"/>
      <c r="G904" s="200"/>
      <c r="H904" s="200"/>
      <c r="I904" s="200"/>
      <c r="J904" s="203">
        <v>105105</v>
      </c>
      <c r="K904" s="203"/>
      <c r="L904" s="203"/>
      <c r="M904" s="203">
        <v>1668</v>
      </c>
      <c r="N904" s="203"/>
      <c r="O904" s="203"/>
      <c r="P904" s="203" t="s">
        <v>22</v>
      </c>
      <c r="Q904" s="203"/>
      <c r="R904" s="203"/>
      <c r="S904" s="203"/>
      <c r="T904" s="203">
        <v>39</v>
      </c>
      <c r="U904" s="203"/>
      <c r="V904" s="205">
        <f>((T904*100)/T914)/100</f>
        <v>0.48148148148148145</v>
      </c>
      <c r="W904" s="205"/>
      <c r="X904" s="204">
        <f>E$897*V904</f>
        <v>44.72</v>
      </c>
      <c r="Y904" s="203"/>
      <c r="Z904" s="203"/>
      <c r="AA904" s="203"/>
    </row>
    <row r="905" spans="1:27" x14ac:dyDescent="0.25">
      <c r="A905" s="206" t="s">
        <v>66</v>
      </c>
      <c r="B905" s="206"/>
      <c r="C905" s="206"/>
      <c r="D905" s="206"/>
      <c r="E905" s="206"/>
      <c r="F905" s="206"/>
      <c r="G905" s="206"/>
      <c r="H905" s="206"/>
      <c r="I905" s="206"/>
      <c r="J905" s="203">
        <v>105208</v>
      </c>
      <c r="K905" s="203"/>
      <c r="L905" s="203"/>
      <c r="M905" s="203">
        <v>2213</v>
      </c>
      <c r="N905" s="203"/>
      <c r="O905" s="203"/>
      <c r="P905" s="203" t="s">
        <v>22</v>
      </c>
      <c r="Q905" s="203"/>
      <c r="R905" s="203"/>
      <c r="S905" s="203"/>
      <c r="T905" s="203">
        <v>7</v>
      </c>
      <c r="U905" s="203"/>
      <c r="V905" s="205">
        <f>((T905*100)/T914)/100</f>
        <v>8.6419753086419748E-2</v>
      </c>
      <c r="W905" s="205"/>
      <c r="X905" s="204">
        <f>E$897*V905-0.01</f>
        <v>8.0166666666666657</v>
      </c>
      <c r="Y905" s="203"/>
      <c r="Z905" s="203"/>
      <c r="AA905" s="203"/>
    </row>
    <row r="906" spans="1:27" x14ac:dyDescent="0.25">
      <c r="A906" s="206" t="s">
        <v>67</v>
      </c>
      <c r="B906" s="206"/>
      <c r="C906" s="206"/>
      <c r="D906" s="206"/>
      <c r="E906" s="206"/>
      <c r="F906" s="206"/>
      <c r="G906" s="206"/>
      <c r="H906" s="206"/>
      <c r="I906" s="206"/>
      <c r="J906" s="203">
        <v>105208</v>
      </c>
      <c r="K906" s="203"/>
      <c r="L906" s="203"/>
      <c r="M906" s="203">
        <v>1680</v>
      </c>
      <c r="N906" s="203"/>
      <c r="O906" s="203"/>
      <c r="P906" s="203" t="s">
        <v>22</v>
      </c>
      <c r="Q906" s="203"/>
      <c r="R906" s="203"/>
      <c r="S906" s="203"/>
      <c r="T906" s="203">
        <v>15</v>
      </c>
      <c r="U906" s="203"/>
      <c r="V906" s="205">
        <f>((T906*100)/T914)/100</f>
        <v>0.1851851851851852</v>
      </c>
      <c r="W906" s="205"/>
      <c r="X906" s="204">
        <f t="shared" ref="X906" si="94">E$897*V906</f>
        <v>17.2</v>
      </c>
      <c r="Y906" s="203"/>
      <c r="Z906" s="203"/>
      <c r="AA906" s="203"/>
    </row>
    <row r="907" spans="1:27" x14ac:dyDescent="0.25">
      <c r="A907" s="201" t="s">
        <v>27</v>
      </c>
      <c r="B907" s="201"/>
      <c r="C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>
        <f>SUM(T904:U906)</f>
        <v>61</v>
      </c>
      <c r="U907" s="201"/>
      <c r="V907" s="212">
        <f t="shared" ref="V907" si="95">SUM(V904:W906)</f>
        <v>0.75308641975308643</v>
      </c>
      <c r="W907" s="212"/>
      <c r="X907" s="202">
        <f t="shared" ref="X907" si="96">SUM(X904:AA906)</f>
        <v>69.936666666666667</v>
      </c>
      <c r="Y907" s="201"/>
      <c r="Z907" s="201"/>
      <c r="AA907" s="201"/>
    </row>
    <row r="908" spans="1:27" x14ac:dyDescent="0.25">
      <c r="A908" s="201" t="s">
        <v>14</v>
      </c>
      <c r="B908" s="201"/>
      <c r="C908" s="201"/>
      <c r="D908" s="201"/>
      <c r="E908" s="201"/>
      <c r="F908" s="201"/>
      <c r="G908" s="201"/>
      <c r="H908" s="201"/>
      <c r="I908" s="201"/>
      <c r="V908" s="19"/>
      <c r="W908" s="19"/>
    </row>
    <row r="909" spans="1:27" x14ac:dyDescent="0.25">
      <c r="A909" s="200" t="s">
        <v>15</v>
      </c>
      <c r="B909" s="200"/>
      <c r="C909" s="200"/>
      <c r="D909" s="200"/>
      <c r="E909" s="200"/>
      <c r="F909" s="200"/>
      <c r="G909" s="200"/>
      <c r="H909" s="200"/>
      <c r="I909" s="200"/>
      <c r="J909" s="203">
        <v>108303</v>
      </c>
      <c r="K909" s="203"/>
      <c r="L909" s="203"/>
      <c r="M909" s="203">
        <v>1646</v>
      </c>
      <c r="N909" s="203"/>
      <c r="O909" s="203"/>
      <c r="P909" s="203" t="s">
        <v>81</v>
      </c>
      <c r="Q909" s="203"/>
      <c r="R909" s="203"/>
      <c r="S909" s="203"/>
      <c r="T909" s="203">
        <v>10</v>
      </c>
      <c r="U909" s="203"/>
      <c r="V909" s="205">
        <f>((T909*100)/T914)/100</f>
        <v>0.12345679012345678</v>
      </c>
      <c r="W909" s="205"/>
      <c r="X909" s="204">
        <f t="shared" ref="X909:X912" si="97">E$897*V909</f>
        <v>11.466666666666665</v>
      </c>
      <c r="Y909" s="203"/>
      <c r="Z909" s="203"/>
      <c r="AA909" s="203"/>
    </row>
    <row r="910" spans="1:27" x14ac:dyDescent="0.25">
      <c r="A910" s="200" t="s">
        <v>16</v>
      </c>
      <c r="B910" s="200"/>
      <c r="C910" s="200"/>
      <c r="D910" s="200"/>
      <c r="E910" s="200"/>
      <c r="F910" s="200"/>
      <c r="G910" s="200"/>
      <c r="H910" s="200"/>
      <c r="I910" s="200"/>
      <c r="J910" s="203">
        <v>0</v>
      </c>
      <c r="K910" s="203"/>
      <c r="L910" s="203"/>
      <c r="M910" s="203">
        <v>0</v>
      </c>
      <c r="N910" s="203"/>
      <c r="O910" s="203"/>
      <c r="P910" s="203">
        <v>0</v>
      </c>
      <c r="Q910" s="203"/>
      <c r="R910" s="203"/>
      <c r="S910" s="203"/>
      <c r="T910" s="203">
        <v>0</v>
      </c>
      <c r="U910" s="203"/>
      <c r="V910" s="205">
        <f>((T910*100)/T914)/100</f>
        <v>0</v>
      </c>
      <c r="W910" s="205"/>
      <c r="X910" s="204">
        <f t="shared" si="97"/>
        <v>0</v>
      </c>
      <c r="Y910" s="203"/>
      <c r="Z910" s="203"/>
      <c r="AA910" s="203"/>
    </row>
    <row r="911" spans="1:27" x14ac:dyDescent="0.25">
      <c r="A911" s="200" t="s">
        <v>17</v>
      </c>
      <c r="B911" s="200"/>
      <c r="C911" s="200"/>
      <c r="D911" s="200"/>
      <c r="E911" s="200"/>
      <c r="F911" s="200"/>
      <c r="G911" s="200"/>
      <c r="H911" s="200"/>
      <c r="I911" s="200"/>
      <c r="J911" s="203">
        <v>108003</v>
      </c>
      <c r="K911" s="203"/>
      <c r="L911" s="203"/>
      <c r="M911" s="203">
        <v>1630</v>
      </c>
      <c r="N911" s="203"/>
      <c r="O911" s="203"/>
      <c r="P911" s="203" t="s">
        <v>81</v>
      </c>
      <c r="Q911" s="203"/>
      <c r="R911" s="203"/>
      <c r="S911" s="203"/>
      <c r="T911" s="203">
        <v>10</v>
      </c>
      <c r="U911" s="203"/>
      <c r="V911" s="205">
        <f>((T911*100)/T914)/100</f>
        <v>0.12345679012345678</v>
      </c>
      <c r="W911" s="205"/>
      <c r="X911" s="204">
        <f t="shared" si="97"/>
        <v>11.466666666666665</v>
      </c>
      <c r="Y911" s="203"/>
      <c r="Z911" s="203"/>
      <c r="AA911" s="203"/>
    </row>
    <row r="912" spans="1:27" x14ac:dyDescent="0.25">
      <c r="A912" s="200" t="s">
        <v>65</v>
      </c>
      <c r="B912" s="200"/>
      <c r="C912" s="200"/>
      <c r="D912" s="200"/>
      <c r="E912" s="200"/>
      <c r="F912" s="200"/>
      <c r="G912" s="200"/>
      <c r="H912" s="200"/>
      <c r="I912" s="200"/>
      <c r="J912" s="203">
        <v>0</v>
      </c>
      <c r="K912" s="203"/>
      <c r="L912" s="203"/>
      <c r="M912" s="203">
        <v>0</v>
      </c>
      <c r="N912" s="203"/>
      <c r="O912" s="203"/>
      <c r="P912" s="203">
        <v>0</v>
      </c>
      <c r="Q912" s="203"/>
      <c r="R912" s="203"/>
      <c r="S912" s="203"/>
      <c r="T912" s="203">
        <v>0</v>
      </c>
      <c r="U912" s="203"/>
      <c r="V912" s="205">
        <f>ROUND((T912/T914),2)</f>
        <v>0</v>
      </c>
      <c r="W912" s="205"/>
      <c r="X912" s="204">
        <f t="shared" si="97"/>
        <v>0</v>
      </c>
      <c r="Y912" s="203"/>
      <c r="Z912" s="203"/>
      <c r="AA912" s="203"/>
    </row>
    <row r="913" spans="1:27" x14ac:dyDescent="0.25">
      <c r="A913" s="201" t="s">
        <v>27</v>
      </c>
      <c r="B913" s="201"/>
      <c r="C913" s="201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>
        <f>SUM(T909:U912)</f>
        <v>20</v>
      </c>
      <c r="U913" s="201"/>
      <c r="V913" s="212">
        <f t="shared" ref="V913" si="98">SUM(V909:W912)</f>
        <v>0.24691358024691357</v>
      </c>
      <c r="W913" s="212"/>
      <c r="X913" s="202">
        <f>SUM(X909:AA912)+0.01</f>
        <v>22.943333333333332</v>
      </c>
      <c r="Y913" s="201"/>
      <c r="Z913" s="201"/>
      <c r="AA913" s="201"/>
    </row>
    <row r="914" spans="1:27" x14ac:dyDescent="0.25">
      <c r="A914" s="201" t="s">
        <v>28</v>
      </c>
      <c r="B914" s="201"/>
      <c r="C914" s="201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>
        <f>T913+T907</f>
        <v>81</v>
      </c>
      <c r="U914" s="201"/>
      <c r="V914" s="212">
        <f>ROUND((T914/T914),2)</f>
        <v>1</v>
      </c>
      <c r="W914" s="212"/>
      <c r="X914" s="202">
        <f>X913+X907</f>
        <v>92.88</v>
      </c>
      <c r="Y914" s="201"/>
      <c r="Z914" s="201"/>
      <c r="AA914" s="201"/>
    </row>
    <row r="915" spans="1:27" x14ac:dyDescent="0.25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4"/>
      <c r="W915" s="104"/>
    </row>
    <row r="916" spans="1:27" x14ac:dyDescent="0.25">
      <c r="A916" s="121"/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0"/>
      <c r="W916" s="120"/>
    </row>
    <row r="917" spans="1:27" x14ac:dyDescent="0.25">
      <c r="A917" s="121"/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0"/>
      <c r="W917" s="120"/>
    </row>
    <row r="918" spans="1:27" x14ac:dyDescent="0.25">
      <c r="A918" s="198" t="s">
        <v>1</v>
      </c>
      <c r="B918" s="198"/>
      <c r="C918" s="198"/>
      <c r="D918" t="s">
        <v>82</v>
      </c>
      <c r="N918" s="121"/>
      <c r="O918" s="121"/>
      <c r="P918" s="121"/>
      <c r="Q918" s="121"/>
      <c r="R918" s="121"/>
      <c r="S918" s="121"/>
      <c r="T918" s="121"/>
      <c r="U918" s="121"/>
      <c r="V918" s="120"/>
      <c r="W918" s="120"/>
    </row>
    <row r="919" spans="1:27" x14ac:dyDescent="0.25">
      <c r="A919" s="3" t="s">
        <v>2</v>
      </c>
      <c r="B919" s="3"/>
      <c r="C919" s="3"/>
      <c r="F919" s="203" t="s">
        <v>285</v>
      </c>
      <c r="G919" s="203"/>
      <c r="H919" s="203"/>
      <c r="I919" s="203"/>
    </row>
    <row r="920" spans="1:27" x14ac:dyDescent="0.25">
      <c r="A920" s="3" t="s">
        <v>3</v>
      </c>
      <c r="B920" s="3"/>
      <c r="C920" s="3"/>
      <c r="D920" s="119">
        <v>8</v>
      </c>
    </row>
    <row r="921" spans="1:27" x14ac:dyDescent="0.25">
      <c r="A921" s="3" t="s">
        <v>8</v>
      </c>
      <c r="B921" s="3"/>
      <c r="C921" s="3"/>
      <c r="D921" s="208">
        <v>5.16</v>
      </c>
      <c r="E921" s="208"/>
      <c r="F921" s="208"/>
      <c r="H921" s="3" t="s">
        <v>199</v>
      </c>
      <c r="L921" s="203">
        <v>37.799999999999997</v>
      </c>
      <c r="M921" s="203"/>
      <c r="N921" s="3" t="s">
        <v>11</v>
      </c>
      <c r="R921" s="203">
        <v>1</v>
      </c>
      <c r="S921" s="203"/>
      <c r="T921" s="203"/>
    </row>
    <row r="922" spans="1:27" x14ac:dyDescent="0.25">
      <c r="A922" s="3" t="s">
        <v>10</v>
      </c>
      <c r="B922" s="3"/>
      <c r="C922" s="3"/>
      <c r="E922" s="209">
        <f>D921*L921*R921-0.01</f>
        <v>195.03800000000001</v>
      </c>
      <c r="F922" s="209"/>
      <c r="G922" s="209"/>
      <c r="H922" s="209"/>
      <c r="I922" s="209"/>
      <c r="J922" s="209"/>
    </row>
    <row r="923" spans="1:27" x14ac:dyDescent="0.25">
      <c r="A923" s="3"/>
      <c r="B923" s="3"/>
      <c r="C923" s="3"/>
      <c r="E923" s="124"/>
      <c r="F923" s="124"/>
      <c r="G923" s="124"/>
      <c r="H923" s="124"/>
      <c r="I923" s="124"/>
      <c r="J923" s="124"/>
    </row>
    <row r="924" spans="1:27" x14ac:dyDescent="0.25">
      <c r="A924" s="210" t="s">
        <v>12</v>
      </c>
      <c r="B924" s="210"/>
      <c r="C924" s="210"/>
      <c r="D924" s="210"/>
      <c r="E924" s="210"/>
      <c r="F924" s="210"/>
      <c r="G924" s="210"/>
      <c r="H924" s="210"/>
      <c r="I924" s="210"/>
      <c r="J924" s="210" t="s">
        <v>18</v>
      </c>
      <c r="K924" s="210"/>
      <c r="L924" s="210"/>
      <c r="M924" s="211" t="s">
        <v>20</v>
      </c>
      <c r="N924" s="211"/>
      <c r="O924" s="211"/>
      <c r="P924" s="211" t="s">
        <v>21</v>
      </c>
      <c r="Q924" s="211"/>
      <c r="R924" s="211"/>
      <c r="S924" s="211"/>
      <c r="T924" s="210" t="s">
        <v>23</v>
      </c>
      <c r="U924" s="210"/>
      <c r="V924" s="210"/>
      <c r="W924" s="210"/>
      <c r="X924" s="210" t="s">
        <v>29</v>
      </c>
      <c r="Y924" s="210"/>
      <c r="Z924" s="210"/>
      <c r="AA924" s="210"/>
    </row>
    <row r="925" spans="1:27" x14ac:dyDescent="0.25">
      <c r="A925" s="210"/>
      <c r="B925" s="210"/>
      <c r="C925" s="210"/>
      <c r="D925" s="210"/>
      <c r="E925" s="210"/>
      <c r="F925" s="210"/>
      <c r="G925" s="210"/>
      <c r="H925" s="210"/>
      <c r="I925" s="210"/>
      <c r="J925" s="210"/>
      <c r="K925" s="210"/>
      <c r="L925" s="210"/>
      <c r="M925" s="211"/>
      <c r="N925" s="211"/>
      <c r="O925" s="211"/>
      <c r="P925" s="211"/>
      <c r="Q925" s="211"/>
      <c r="R925" s="211"/>
      <c r="S925" s="211"/>
      <c r="T925" s="210"/>
      <c r="U925" s="210"/>
      <c r="V925" s="210"/>
      <c r="W925" s="210"/>
      <c r="X925" s="210"/>
      <c r="Y925" s="210"/>
      <c r="Z925" s="210"/>
      <c r="AA925" s="210"/>
    </row>
    <row r="926" spans="1:27" x14ac:dyDescent="0.25">
      <c r="A926" s="210"/>
      <c r="B926" s="210"/>
      <c r="C926" s="210"/>
      <c r="D926" s="210"/>
      <c r="E926" s="210"/>
      <c r="F926" s="210"/>
      <c r="G926" s="210"/>
      <c r="H926" s="210"/>
      <c r="I926" s="210"/>
      <c r="J926" s="210"/>
      <c r="K926" s="210"/>
      <c r="L926" s="210"/>
      <c r="M926" s="211"/>
      <c r="N926" s="211"/>
      <c r="O926" s="211"/>
      <c r="P926" s="211"/>
      <c r="Q926" s="211"/>
      <c r="R926" s="211"/>
      <c r="S926" s="211"/>
      <c r="T926" s="210"/>
      <c r="U926" s="210"/>
      <c r="V926" s="210"/>
      <c r="W926" s="210"/>
      <c r="X926" s="210"/>
      <c r="Y926" s="210"/>
      <c r="Z926" s="210"/>
      <c r="AA926" s="210"/>
    </row>
    <row r="927" spans="1:27" x14ac:dyDescent="0.25">
      <c r="A927" s="210"/>
      <c r="B927" s="210"/>
      <c r="C927" s="210"/>
      <c r="D927" s="210"/>
      <c r="E927" s="210"/>
      <c r="F927" s="210"/>
      <c r="G927" s="210"/>
      <c r="H927" s="210"/>
      <c r="I927" s="210"/>
      <c r="J927" s="210"/>
      <c r="K927" s="210"/>
      <c r="L927" s="210"/>
      <c r="M927" s="211"/>
      <c r="N927" s="211"/>
      <c r="O927" s="211"/>
      <c r="P927" s="211"/>
      <c r="Q927" s="211"/>
      <c r="R927" s="211"/>
      <c r="S927" s="211"/>
      <c r="T927" s="210" t="s">
        <v>24</v>
      </c>
      <c r="U927" s="210"/>
      <c r="V927" s="210" t="s">
        <v>25</v>
      </c>
      <c r="W927" s="210"/>
    </row>
    <row r="928" spans="1:27" x14ac:dyDescent="0.25">
      <c r="A928" s="210" t="s">
        <v>13</v>
      </c>
      <c r="B928" s="210"/>
      <c r="C928" s="210"/>
      <c r="D928" s="210"/>
      <c r="E928" s="210"/>
      <c r="F928" s="210"/>
      <c r="G928" s="210"/>
      <c r="H928" s="210"/>
      <c r="I928" s="210"/>
      <c r="J928" s="122"/>
      <c r="K928" s="122"/>
      <c r="L928" s="122"/>
      <c r="M928" s="125"/>
      <c r="N928" s="125"/>
      <c r="O928" s="125"/>
      <c r="P928" s="125"/>
      <c r="Q928" s="125"/>
      <c r="R928" s="125"/>
      <c r="S928" s="125"/>
      <c r="T928" s="126"/>
      <c r="U928" s="126"/>
      <c r="V928" s="126"/>
      <c r="W928" s="126"/>
    </row>
    <row r="929" spans="1:27" x14ac:dyDescent="0.25">
      <c r="A929" s="200" t="s">
        <v>17</v>
      </c>
      <c r="B929" s="200"/>
      <c r="C929" s="200"/>
      <c r="D929" s="200"/>
      <c r="E929" s="200"/>
      <c r="F929" s="200"/>
      <c r="G929" s="200"/>
      <c r="H929" s="200"/>
      <c r="I929" s="200"/>
      <c r="J929" s="203">
        <v>105105</v>
      </c>
      <c r="K929" s="203"/>
      <c r="L929" s="203"/>
      <c r="M929" s="203">
        <v>1668</v>
      </c>
      <c r="N929" s="203"/>
      <c r="O929" s="203"/>
      <c r="P929" s="203" t="s">
        <v>22</v>
      </c>
      <c r="Q929" s="203"/>
      <c r="R929" s="203"/>
      <c r="S929" s="203"/>
      <c r="T929" s="203">
        <v>39</v>
      </c>
      <c r="U929" s="203"/>
      <c r="V929" s="205">
        <f>((T929*100)/T939)/100</f>
        <v>0.48148148148148145</v>
      </c>
      <c r="W929" s="205"/>
      <c r="X929" s="204">
        <f>E922*V929</f>
        <v>93.907185185185185</v>
      </c>
      <c r="Y929" s="203"/>
      <c r="Z929" s="203"/>
      <c r="AA929" s="203"/>
    </row>
    <row r="930" spans="1:27" x14ac:dyDescent="0.25">
      <c r="A930" s="206" t="s">
        <v>66</v>
      </c>
      <c r="B930" s="206"/>
      <c r="C930" s="206"/>
      <c r="D930" s="206"/>
      <c r="E930" s="206"/>
      <c r="F930" s="206"/>
      <c r="G930" s="206"/>
      <c r="H930" s="206"/>
      <c r="I930" s="206"/>
      <c r="J930" s="203">
        <v>105208</v>
      </c>
      <c r="K930" s="203"/>
      <c r="L930" s="203"/>
      <c r="M930" s="203">
        <v>2213</v>
      </c>
      <c r="N930" s="203"/>
      <c r="O930" s="203"/>
      <c r="P930" s="203" t="s">
        <v>22</v>
      </c>
      <c r="Q930" s="203"/>
      <c r="R930" s="203"/>
      <c r="S930" s="203"/>
      <c r="T930" s="203">
        <v>7</v>
      </c>
      <c r="U930" s="203"/>
      <c r="V930" s="205">
        <f>((T930*100)/T939)/100</f>
        <v>8.6419753086419748E-2</v>
      </c>
      <c r="W930" s="205"/>
      <c r="X930" s="204">
        <f>E922*V930-0.01</f>
        <v>16.845135802469134</v>
      </c>
      <c r="Y930" s="203"/>
      <c r="Z930" s="203"/>
      <c r="AA930" s="203"/>
    </row>
    <row r="931" spans="1:27" x14ac:dyDescent="0.25">
      <c r="A931" s="206" t="s">
        <v>67</v>
      </c>
      <c r="B931" s="206"/>
      <c r="C931" s="206"/>
      <c r="D931" s="206"/>
      <c r="E931" s="206"/>
      <c r="F931" s="206"/>
      <c r="G931" s="206"/>
      <c r="H931" s="206"/>
      <c r="I931" s="206"/>
      <c r="J931" s="203">
        <v>105208</v>
      </c>
      <c r="K931" s="203"/>
      <c r="L931" s="203"/>
      <c r="M931" s="203">
        <v>1680</v>
      </c>
      <c r="N931" s="203"/>
      <c r="O931" s="203"/>
      <c r="P931" s="203" t="s">
        <v>22</v>
      </c>
      <c r="Q931" s="203"/>
      <c r="R931" s="203"/>
      <c r="S931" s="203"/>
      <c r="T931" s="203">
        <v>15</v>
      </c>
      <c r="U931" s="203"/>
      <c r="V931" s="205">
        <f>((T931*100)/T939)/100</f>
        <v>0.1851851851851852</v>
      </c>
      <c r="W931" s="205"/>
      <c r="X931" s="204">
        <f>E922*V931</f>
        <v>36.118148148148151</v>
      </c>
      <c r="Y931" s="203"/>
      <c r="Z931" s="203"/>
      <c r="AA931" s="203"/>
    </row>
    <row r="932" spans="1:27" x14ac:dyDescent="0.25">
      <c r="A932" s="201" t="s">
        <v>27</v>
      </c>
      <c r="B932" s="201"/>
      <c r="C932" s="201"/>
      <c r="D932" s="201"/>
      <c r="E932" s="201"/>
      <c r="F932" s="201"/>
      <c r="G932" s="201"/>
      <c r="H932" s="201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>
        <f>SUM(T929:U931)</f>
        <v>61</v>
      </c>
      <c r="U932" s="201"/>
      <c r="V932" s="212">
        <f t="shared" ref="V932" si="99">SUM(V929:W931)</f>
        <v>0.75308641975308643</v>
      </c>
      <c r="W932" s="212"/>
      <c r="X932" s="202">
        <f>SUM(X929:AA931)+0.01</f>
        <v>146.88046913580246</v>
      </c>
      <c r="Y932" s="201"/>
      <c r="Z932" s="201"/>
      <c r="AA932" s="201"/>
    </row>
    <row r="933" spans="1:27" x14ac:dyDescent="0.25">
      <c r="A933" s="201" t="s">
        <v>14</v>
      </c>
      <c r="B933" s="201"/>
      <c r="C933" s="201"/>
      <c r="D933" s="201"/>
      <c r="E933" s="201"/>
      <c r="F933" s="201"/>
      <c r="G933" s="201"/>
      <c r="H933" s="201"/>
      <c r="I933" s="201"/>
      <c r="V933" s="19"/>
      <c r="W933" s="19"/>
    </row>
    <row r="934" spans="1:27" x14ac:dyDescent="0.25">
      <c r="A934" s="200" t="s">
        <v>15</v>
      </c>
      <c r="B934" s="200"/>
      <c r="C934" s="200"/>
      <c r="D934" s="200"/>
      <c r="E934" s="200"/>
      <c r="F934" s="200"/>
      <c r="G934" s="200"/>
      <c r="H934" s="200"/>
      <c r="I934" s="200"/>
      <c r="J934" s="203">
        <v>108303</v>
      </c>
      <c r="K934" s="203"/>
      <c r="L934" s="203"/>
      <c r="M934" s="203">
        <v>1646</v>
      </c>
      <c r="N934" s="203"/>
      <c r="O934" s="203"/>
      <c r="P934" s="203" t="s">
        <v>81</v>
      </c>
      <c r="Q934" s="203"/>
      <c r="R934" s="203"/>
      <c r="S934" s="203"/>
      <c r="T934" s="203">
        <v>10</v>
      </c>
      <c r="U934" s="203"/>
      <c r="V934" s="205">
        <f>((T934*100)/T939)/100</f>
        <v>0.12345679012345678</v>
      </c>
      <c r="W934" s="205"/>
      <c r="X934" s="204">
        <f>E922*V934</f>
        <v>24.078765432098766</v>
      </c>
      <c r="Y934" s="203"/>
      <c r="Z934" s="203"/>
      <c r="AA934" s="203"/>
    </row>
    <row r="935" spans="1:27" x14ac:dyDescent="0.25">
      <c r="A935" s="200" t="s">
        <v>16</v>
      </c>
      <c r="B935" s="200"/>
      <c r="C935" s="200"/>
      <c r="D935" s="200"/>
      <c r="E935" s="200"/>
      <c r="F935" s="200"/>
      <c r="G935" s="200"/>
      <c r="H935" s="200"/>
      <c r="I935" s="200"/>
      <c r="J935" s="203">
        <v>0</v>
      </c>
      <c r="K935" s="203"/>
      <c r="L935" s="203"/>
      <c r="M935" s="203">
        <v>0</v>
      </c>
      <c r="N935" s="203"/>
      <c r="O935" s="203"/>
      <c r="P935" s="203">
        <v>0</v>
      </c>
      <c r="Q935" s="203"/>
      <c r="R935" s="203"/>
      <c r="S935" s="203"/>
      <c r="T935" s="203">
        <v>0</v>
      </c>
      <c r="U935" s="203"/>
      <c r="V935" s="205">
        <f>((T935*100)/T939)/100</f>
        <v>0</v>
      </c>
      <c r="W935" s="205"/>
      <c r="X935" s="204">
        <f>E922*V935</f>
        <v>0</v>
      </c>
      <c r="Y935" s="203"/>
      <c r="Z935" s="203"/>
      <c r="AA935" s="203"/>
    </row>
    <row r="936" spans="1:27" x14ac:dyDescent="0.25">
      <c r="A936" s="200" t="s">
        <v>17</v>
      </c>
      <c r="B936" s="200"/>
      <c r="C936" s="200"/>
      <c r="D936" s="200"/>
      <c r="E936" s="200"/>
      <c r="F936" s="200"/>
      <c r="G936" s="200"/>
      <c r="H936" s="200"/>
      <c r="I936" s="200"/>
      <c r="J936" s="203">
        <v>108003</v>
      </c>
      <c r="K936" s="203"/>
      <c r="L936" s="203"/>
      <c r="M936" s="203">
        <v>1630</v>
      </c>
      <c r="N936" s="203"/>
      <c r="O936" s="203"/>
      <c r="P936" s="203" t="s">
        <v>81</v>
      </c>
      <c r="Q936" s="203"/>
      <c r="R936" s="203"/>
      <c r="S936" s="203"/>
      <c r="T936" s="203">
        <v>10</v>
      </c>
      <c r="U936" s="203"/>
      <c r="V936" s="205">
        <f>((T936*100)/T939)/100</f>
        <v>0.12345679012345678</v>
      </c>
      <c r="W936" s="205"/>
      <c r="X936" s="204">
        <f>E922*V936</f>
        <v>24.078765432098766</v>
      </c>
      <c r="Y936" s="203"/>
      <c r="Z936" s="203"/>
      <c r="AA936" s="203"/>
    </row>
    <row r="937" spans="1:27" x14ac:dyDescent="0.25">
      <c r="A937" s="200" t="s">
        <v>65</v>
      </c>
      <c r="B937" s="200"/>
      <c r="C937" s="200"/>
      <c r="D937" s="200"/>
      <c r="E937" s="200"/>
      <c r="F937" s="200"/>
      <c r="G937" s="200"/>
      <c r="H937" s="200"/>
      <c r="I937" s="200"/>
      <c r="J937" s="203">
        <v>0</v>
      </c>
      <c r="K937" s="203"/>
      <c r="L937" s="203"/>
      <c r="M937" s="203">
        <v>0</v>
      </c>
      <c r="N937" s="203"/>
      <c r="O937" s="203"/>
      <c r="P937" s="203">
        <v>0</v>
      </c>
      <c r="Q937" s="203"/>
      <c r="R937" s="203"/>
      <c r="S937" s="203"/>
      <c r="T937" s="203">
        <v>0</v>
      </c>
      <c r="U937" s="203"/>
      <c r="V937" s="205">
        <f>ROUND((T937/T939),2)</f>
        <v>0</v>
      </c>
      <c r="W937" s="205"/>
      <c r="X937" s="204">
        <f>E922*V937</f>
        <v>0</v>
      </c>
      <c r="Y937" s="203"/>
      <c r="Z937" s="203"/>
      <c r="AA937" s="203"/>
    </row>
    <row r="938" spans="1:27" x14ac:dyDescent="0.25">
      <c r="A938" s="201" t="s">
        <v>27</v>
      </c>
      <c r="B938" s="201"/>
      <c r="C938" s="201"/>
      <c r="D938" s="201"/>
      <c r="E938" s="201"/>
      <c r="F938" s="201"/>
      <c r="G938" s="201"/>
      <c r="H938" s="201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>
        <f>SUM(T934:U937)</f>
        <v>20</v>
      </c>
      <c r="U938" s="201"/>
      <c r="V938" s="212">
        <f t="shared" ref="V938" si="100">SUM(V934:W937)</f>
        <v>0.24691358024691357</v>
      </c>
      <c r="W938" s="212"/>
      <c r="X938" s="202">
        <f>SUM(X934:AA937)</f>
        <v>48.157530864197533</v>
      </c>
      <c r="Y938" s="201"/>
      <c r="Z938" s="201"/>
      <c r="AA938" s="201"/>
    </row>
    <row r="939" spans="1:27" x14ac:dyDescent="0.25">
      <c r="A939" s="201" t="s">
        <v>28</v>
      </c>
      <c r="B939" s="201"/>
      <c r="C939" s="201"/>
      <c r="D939" s="201"/>
      <c r="E939" s="201"/>
      <c r="F939" s="201"/>
      <c r="G939" s="201"/>
      <c r="H939" s="201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>
        <f>T938+T932</f>
        <v>81</v>
      </c>
      <c r="U939" s="201"/>
      <c r="V939" s="212">
        <f>ROUND((T939/T939),2)</f>
        <v>1</v>
      </c>
      <c r="W939" s="212"/>
      <c r="X939" s="202">
        <f>X938+X932</f>
        <v>195.03799999999998</v>
      </c>
      <c r="Y939" s="201"/>
      <c r="Z939" s="201"/>
      <c r="AA939" s="201"/>
    </row>
    <row r="940" spans="1:27" x14ac:dyDescent="0.25">
      <c r="A940" s="121"/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0"/>
      <c r="W940" s="120"/>
    </row>
    <row r="943" spans="1:27" x14ac:dyDescent="0.25">
      <c r="A943" s="198" t="s">
        <v>1</v>
      </c>
      <c r="B943" s="198"/>
      <c r="C943" s="198"/>
      <c r="D943" t="s">
        <v>82</v>
      </c>
    </row>
    <row r="944" spans="1:27" x14ac:dyDescent="0.25">
      <c r="A944" s="3" t="s">
        <v>2</v>
      </c>
      <c r="B944" s="3"/>
      <c r="C944" s="3"/>
      <c r="F944" s="203" t="s">
        <v>307</v>
      </c>
      <c r="G944" s="203"/>
      <c r="H944" s="203"/>
      <c r="I944" s="203"/>
    </row>
    <row r="945" spans="1:27" x14ac:dyDescent="0.25">
      <c r="A945" s="3" t="s">
        <v>3</v>
      </c>
      <c r="B945" s="3"/>
      <c r="C945" s="3"/>
      <c r="D945" s="136">
        <v>8</v>
      </c>
    </row>
    <row r="946" spans="1:27" x14ac:dyDescent="0.25">
      <c r="A946" s="3" t="s">
        <v>8</v>
      </c>
      <c r="B946" s="3"/>
      <c r="C946" s="3"/>
      <c r="D946" s="208">
        <v>5.16</v>
      </c>
      <c r="E946" s="208"/>
      <c r="F946" s="208"/>
      <c r="H946" s="3" t="s">
        <v>199</v>
      </c>
      <c r="L946" s="203">
        <v>84.7</v>
      </c>
      <c r="M946" s="203"/>
      <c r="N946" s="3" t="s">
        <v>11</v>
      </c>
      <c r="R946" s="213">
        <v>1.0000199999999999</v>
      </c>
      <c r="S946" s="213"/>
      <c r="T946" s="213"/>
    </row>
    <row r="947" spans="1:27" x14ac:dyDescent="0.25">
      <c r="A947" s="3" t="s">
        <v>10</v>
      </c>
      <c r="B947" s="3"/>
      <c r="C947" s="3"/>
      <c r="E947" s="209">
        <f>D946*L946*R946-0.01</f>
        <v>437.05074103999999</v>
      </c>
      <c r="F947" s="209"/>
      <c r="G947" s="209"/>
      <c r="H947" s="209"/>
      <c r="I947" s="209"/>
      <c r="J947" s="209"/>
    </row>
    <row r="948" spans="1:27" x14ac:dyDescent="0.25">
      <c r="A948" s="3"/>
      <c r="B948" s="3"/>
      <c r="C948" s="3"/>
      <c r="E948" s="140"/>
      <c r="F948" s="140"/>
      <c r="G948" s="140"/>
      <c r="H948" s="140"/>
      <c r="I948" s="140"/>
      <c r="J948" s="140"/>
    </row>
    <row r="949" spans="1:27" x14ac:dyDescent="0.25">
      <c r="A949" s="210" t="s">
        <v>12</v>
      </c>
      <c r="B949" s="210"/>
      <c r="C949" s="210"/>
      <c r="D949" s="210"/>
      <c r="E949" s="210"/>
      <c r="F949" s="210"/>
      <c r="G949" s="210"/>
      <c r="H949" s="210"/>
      <c r="I949" s="210"/>
      <c r="J949" s="210" t="s">
        <v>18</v>
      </c>
      <c r="K949" s="210"/>
      <c r="L949" s="210"/>
      <c r="M949" s="211" t="s">
        <v>20</v>
      </c>
      <c r="N949" s="211"/>
      <c r="O949" s="211"/>
      <c r="P949" s="211" t="s">
        <v>21</v>
      </c>
      <c r="Q949" s="211"/>
      <c r="R949" s="211"/>
      <c r="S949" s="211"/>
      <c r="T949" s="210" t="s">
        <v>23</v>
      </c>
      <c r="U949" s="210"/>
      <c r="V949" s="210"/>
      <c r="W949" s="210"/>
      <c r="X949" s="210" t="s">
        <v>29</v>
      </c>
      <c r="Y949" s="210"/>
      <c r="Z949" s="210"/>
      <c r="AA949" s="210"/>
    </row>
    <row r="950" spans="1:27" x14ac:dyDescent="0.25">
      <c r="A950" s="210"/>
      <c r="B950" s="210"/>
      <c r="C950" s="210"/>
      <c r="D950" s="210"/>
      <c r="E950" s="210"/>
      <c r="F950" s="210"/>
      <c r="G950" s="210"/>
      <c r="H950" s="210"/>
      <c r="I950" s="210"/>
      <c r="J950" s="210"/>
      <c r="K950" s="210"/>
      <c r="L950" s="210"/>
      <c r="M950" s="211"/>
      <c r="N950" s="211"/>
      <c r="O950" s="211"/>
      <c r="P950" s="211"/>
      <c r="Q950" s="211"/>
      <c r="R950" s="211"/>
      <c r="S950" s="211"/>
      <c r="T950" s="210"/>
      <c r="U950" s="210"/>
      <c r="V950" s="210"/>
      <c r="W950" s="210"/>
      <c r="X950" s="210"/>
      <c r="Y950" s="210"/>
      <c r="Z950" s="210"/>
      <c r="AA950" s="210"/>
    </row>
    <row r="951" spans="1:27" x14ac:dyDescent="0.25">
      <c r="A951" s="210"/>
      <c r="B951" s="210"/>
      <c r="C951" s="210"/>
      <c r="D951" s="210"/>
      <c r="E951" s="210"/>
      <c r="F951" s="210"/>
      <c r="G951" s="210"/>
      <c r="H951" s="210"/>
      <c r="I951" s="210"/>
      <c r="J951" s="210"/>
      <c r="K951" s="210"/>
      <c r="L951" s="210"/>
      <c r="M951" s="211"/>
      <c r="N951" s="211"/>
      <c r="O951" s="211"/>
      <c r="P951" s="211"/>
      <c r="Q951" s="211"/>
      <c r="R951" s="211"/>
      <c r="S951" s="211"/>
      <c r="T951" s="210"/>
      <c r="U951" s="210"/>
      <c r="V951" s="210"/>
      <c r="W951" s="210"/>
      <c r="X951" s="210"/>
      <c r="Y951" s="210"/>
      <c r="Z951" s="210"/>
      <c r="AA951" s="210"/>
    </row>
    <row r="952" spans="1:27" x14ac:dyDescent="0.25">
      <c r="A952" s="210"/>
      <c r="B952" s="210"/>
      <c r="C952" s="210"/>
      <c r="D952" s="210"/>
      <c r="E952" s="210"/>
      <c r="F952" s="210"/>
      <c r="G952" s="210"/>
      <c r="H952" s="210"/>
      <c r="I952" s="210"/>
      <c r="J952" s="210"/>
      <c r="K952" s="210"/>
      <c r="L952" s="210"/>
      <c r="M952" s="211"/>
      <c r="N952" s="211"/>
      <c r="O952" s="211"/>
      <c r="P952" s="211"/>
      <c r="Q952" s="211"/>
      <c r="R952" s="211"/>
      <c r="S952" s="211"/>
      <c r="T952" s="210" t="s">
        <v>24</v>
      </c>
      <c r="U952" s="210"/>
      <c r="V952" s="210" t="s">
        <v>25</v>
      </c>
      <c r="W952" s="210"/>
    </row>
    <row r="953" spans="1:27" x14ac:dyDescent="0.25">
      <c r="A953" s="210" t="s">
        <v>13</v>
      </c>
      <c r="B953" s="210"/>
      <c r="C953" s="210"/>
      <c r="D953" s="210"/>
      <c r="E953" s="210"/>
      <c r="F953" s="210"/>
      <c r="G953" s="210"/>
      <c r="H953" s="210"/>
      <c r="I953" s="210"/>
      <c r="J953" s="141"/>
      <c r="K953" s="141"/>
      <c r="L953" s="141"/>
      <c r="M953" s="142"/>
      <c r="N953" s="142"/>
      <c r="O953" s="142"/>
      <c r="P953" s="142"/>
      <c r="Q953" s="142"/>
      <c r="R953" s="142"/>
      <c r="S953" s="142"/>
      <c r="T953" s="144"/>
      <c r="U953" s="144"/>
      <c r="V953" s="144"/>
      <c r="W953" s="144"/>
    </row>
    <row r="954" spans="1:27" x14ac:dyDescent="0.25">
      <c r="A954" s="200" t="s">
        <v>17</v>
      </c>
      <c r="B954" s="200"/>
      <c r="C954" s="200"/>
      <c r="D954" s="200"/>
      <c r="E954" s="200"/>
      <c r="F954" s="200"/>
      <c r="G954" s="200"/>
      <c r="H954" s="200"/>
      <c r="I954" s="200"/>
      <c r="J954" s="203">
        <v>105105</v>
      </c>
      <c r="K954" s="203"/>
      <c r="L954" s="203"/>
      <c r="M954" s="203">
        <v>1668</v>
      </c>
      <c r="N954" s="203"/>
      <c r="O954" s="203"/>
      <c r="P954" s="203" t="s">
        <v>22</v>
      </c>
      <c r="Q954" s="203"/>
      <c r="R954" s="203"/>
      <c r="S954" s="203"/>
      <c r="T954" s="203">
        <v>39</v>
      </c>
      <c r="U954" s="203"/>
      <c r="V954" s="205">
        <f>((T954*100)/T964)/100</f>
        <v>0.48148148148148145</v>
      </c>
      <c r="W954" s="205"/>
      <c r="X954" s="204">
        <f>E947*V954</f>
        <v>210.43183827851851</v>
      </c>
      <c r="Y954" s="203"/>
      <c r="Z954" s="203"/>
      <c r="AA954" s="203"/>
    </row>
    <row r="955" spans="1:27" x14ac:dyDescent="0.25">
      <c r="A955" s="206" t="s">
        <v>66</v>
      </c>
      <c r="B955" s="206"/>
      <c r="C955" s="206"/>
      <c r="D955" s="206"/>
      <c r="E955" s="206"/>
      <c r="F955" s="206"/>
      <c r="G955" s="206"/>
      <c r="H955" s="206"/>
      <c r="I955" s="206"/>
      <c r="J955" s="203">
        <v>105208</v>
      </c>
      <c r="K955" s="203"/>
      <c r="L955" s="203"/>
      <c r="M955" s="203">
        <v>2213</v>
      </c>
      <c r="N955" s="203"/>
      <c r="O955" s="203"/>
      <c r="P955" s="203" t="s">
        <v>22</v>
      </c>
      <c r="Q955" s="203"/>
      <c r="R955" s="203"/>
      <c r="S955" s="203"/>
      <c r="T955" s="203">
        <v>7</v>
      </c>
      <c r="U955" s="203"/>
      <c r="V955" s="205">
        <f>((T955*100)/T964)/100</f>
        <v>8.6419753086419748E-2</v>
      </c>
      <c r="W955" s="205"/>
      <c r="X955" s="204">
        <f>E947*V955-0.01</f>
        <v>37.759817126913582</v>
      </c>
      <c r="Y955" s="203"/>
      <c r="Z955" s="203"/>
      <c r="AA955" s="203"/>
    </row>
    <row r="956" spans="1:27" x14ac:dyDescent="0.25">
      <c r="A956" s="206" t="s">
        <v>67</v>
      </c>
      <c r="B956" s="206"/>
      <c r="C956" s="206"/>
      <c r="D956" s="206"/>
      <c r="E956" s="206"/>
      <c r="F956" s="206"/>
      <c r="G956" s="206"/>
      <c r="H956" s="206"/>
      <c r="I956" s="206"/>
      <c r="J956" s="203">
        <v>105208</v>
      </c>
      <c r="K956" s="203"/>
      <c r="L956" s="203"/>
      <c r="M956" s="203">
        <v>1680</v>
      </c>
      <c r="N956" s="203"/>
      <c r="O956" s="203"/>
      <c r="P956" s="203" t="s">
        <v>22</v>
      </c>
      <c r="Q956" s="203"/>
      <c r="R956" s="203"/>
      <c r="S956" s="203"/>
      <c r="T956" s="203">
        <v>15</v>
      </c>
      <c r="U956" s="203"/>
      <c r="V956" s="205">
        <f>((T956*100)/T964)/100</f>
        <v>0.1851851851851852</v>
      </c>
      <c r="W956" s="205"/>
      <c r="X956" s="204">
        <f>E947*V956</f>
        <v>80.93532241481482</v>
      </c>
      <c r="Y956" s="203"/>
      <c r="Z956" s="203"/>
      <c r="AA956" s="203"/>
    </row>
    <row r="957" spans="1:27" x14ac:dyDescent="0.25">
      <c r="A957" s="201" t="s">
        <v>27</v>
      </c>
      <c r="B957" s="201"/>
      <c r="C957" s="201"/>
      <c r="D957" s="201"/>
      <c r="E957" s="201"/>
      <c r="F957" s="201"/>
      <c r="G957" s="201"/>
      <c r="H957" s="201"/>
      <c r="I957" s="201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>
        <f>SUM(T954:U956)</f>
        <v>61</v>
      </c>
      <c r="U957" s="201"/>
      <c r="V957" s="212">
        <f t="shared" ref="V957" si="101">SUM(V954:W956)</f>
        <v>0.75308641975308643</v>
      </c>
      <c r="W957" s="212"/>
      <c r="X957" s="202">
        <f>SUM(X954:AA956)</f>
        <v>329.12697782024691</v>
      </c>
      <c r="Y957" s="201"/>
      <c r="Z957" s="201"/>
      <c r="AA957" s="201"/>
    </row>
    <row r="958" spans="1:27" x14ac:dyDescent="0.25">
      <c r="A958" s="201" t="s">
        <v>14</v>
      </c>
      <c r="B958" s="201"/>
      <c r="C958" s="201"/>
      <c r="D958" s="201"/>
      <c r="E958" s="201"/>
      <c r="F958" s="201"/>
      <c r="G958" s="201"/>
      <c r="H958" s="201"/>
      <c r="I958" s="201"/>
      <c r="V958" s="19"/>
      <c r="W958" s="19"/>
    </row>
    <row r="959" spans="1:27" x14ac:dyDescent="0.25">
      <c r="A959" s="200" t="s">
        <v>15</v>
      </c>
      <c r="B959" s="200"/>
      <c r="C959" s="200"/>
      <c r="D959" s="200"/>
      <c r="E959" s="200"/>
      <c r="F959" s="200"/>
      <c r="G959" s="200"/>
      <c r="H959" s="200"/>
      <c r="I959" s="200"/>
      <c r="J959" s="203">
        <v>108303</v>
      </c>
      <c r="K959" s="203"/>
      <c r="L959" s="203"/>
      <c r="M959" s="203">
        <v>1646</v>
      </c>
      <c r="N959" s="203"/>
      <c r="O959" s="203"/>
      <c r="P959" s="203" t="s">
        <v>81</v>
      </c>
      <c r="Q959" s="203"/>
      <c r="R959" s="203"/>
      <c r="S959" s="203"/>
      <c r="T959" s="203">
        <v>10</v>
      </c>
      <c r="U959" s="203"/>
      <c r="V959" s="205">
        <f>((T959*100)/T964)/100</f>
        <v>0.12345679012345678</v>
      </c>
      <c r="W959" s="205"/>
      <c r="X959" s="204">
        <f>E947*V959</f>
        <v>53.95688160987654</v>
      </c>
      <c r="Y959" s="203"/>
      <c r="Z959" s="203"/>
      <c r="AA959" s="203"/>
    </row>
    <row r="960" spans="1:27" x14ac:dyDescent="0.25">
      <c r="A960" s="200" t="s">
        <v>16</v>
      </c>
      <c r="B960" s="200"/>
      <c r="C960" s="200"/>
      <c r="D960" s="200"/>
      <c r="E960" s="200"/>
      <c r="F960" s="200"/>
      <c r="G960" s="200"/>
      <c r="H960" s="200"/>
      <c r="I960" s="200"/>
      <c r="J960" s="203">
        <v>0</v>
      </c>
      <c r="K960" s="203"/>
      <c r="L960" s="203"/>
      <c r="M960" s="203">
        <v>0</v>
      </c>
      <c r="N960" s="203"/>
      <c r="O960" s="203"/>
      <c r="P960" s="203">
        <v>0</v>
      </c>
      <c r="Q960" s="203"/>
      <c r="R960" s="203"/>
      <c r="S960" s="203"/>
      <c r="T960" s="203">
        <v>0</v>
      </c>
      <c r="U960" s="203"/>
      <c r="V960" s="205">
        <f>((T960*100)/T964)/100</f>
        <v>0</v>
      </c>
      <c r="W960" s="205"/>
      <c r="X960" s="204">
        <f>E947*V960</f>
        <v>0</v>
      </c>
      <c r="Y960" s="203"/>
      <c r="Z960" s="203"/>
      <c r="AA960" s="203"/>
    </row>
    <row r="961" spans="1:27" x14ac:dyDescent="0.25">
      <c r="A961" s="200" t="s">
        <v>17</v>
      </c>
      <c r="B961" s="200"/>
      <c r="C961" s="200"/>
      <c r="D961" s="200"/>
      <c r="E961" s="200"/>
      <c r="F961" s="200"/>
      <c r="G961" s="200"/>
      <c r="H961" s="200"/>
      <c r="I961" s="200"/>
      <c r="J961" s="203">
        <v>108003</v>
      </c>
      <c r="K961" s="203"/>
      <c r="L961" s="203"/>
      <c r="M961" s="203">
        <v>1630</v>
      </c>
      <c r="N961" s="203"/>
      <c r="O961" s="203"/>
      <c r="P961" s="203" t="s">
        <v>81</v>
      </c>
      <c r="Q961" s="203"/>
      <c r="R961" s="203"/>
      <c r="S961" s="203"/>
      <c r="T961" s="203">
        <v>10</v>
      </c>
      <c r="U961" s="203"/>
      <c r="V961" s="205">
        <f>((T961*100)/T964)/100</f>
        <v>0.12345679012345678</v>
      </c>
      <c r="W961" s="205"/>
      <c r="X961" s="204">
        <f>E947*V961</f>
        <v>53.95688160987654</v>
      </c>
      <c r="Y961" s="203"/>
      <c r="Z961" s="203"/>
      <c r="AA961" s="203"/>
    </row>
    <row r="962" spans="1:27" x14ac:dyDescent="0.25">
      <c r="A962" s="200" t="s">
        <v>65</v>
      </c>
      <c r="B962" s="200"/>
      <c r="C962" s="200"/>
      <c r="D962" s="200"/>
      <c r="E962" s="200"/>
      <c r="F962" s="200"/>
      <c r="G962" s="200"/>
      <c r="H962" s="200"/>
      <c r="I962" s="200"/>
      <c r="J962" s="203">
        <v>0</v>
      </c>
      <c r="K962" s="203"/>
      <c r="L962" s="203"/>
      <c r="M962" s="203">
        <v>0</v>
      </c>
      <c r="N962" s="203"/>
      <c r="O962" s="203"/>
      <c r="P962" s="203">
        <v>0</v>
      </c>
      <c r="Q962" s="203"/>
      <c r="R962" s="203"/>
      <c r="S962" s="203"/>
      <c r="T962" s="203">
        <v>0</v>
      </c>
      <c r="U962" s="203"/>
      <c r="V962" s="205">
        <f>ROUND((T962/T964),2)</f>
        <v>0</v>
      </c>
      <c r="W962" s="205"/>
      <c r="X962" s="204">
        <f>E947*V962</f>
        <v>0</v>
      </c>
      <c r="Y962" s="203"/>
      <c r="Z962" s="203"/>
      <c r="AA962" s="203"/>
    </row>
    <row r="963" spans="1:27" x14ac:dyDescent="0.25">
      <c r="A963" s="201" t="s">
        <v>27</v>
      </c>
      <c r="B963" s="201"/>
      <c r="C963" s="201"/>
      <c r="D963" s="201"/>
      <c r="E963" s="201"/>
      <c r="F963" s="201"/>
      <c r="G963" s="201"/>
      <c r="H963" s="201"/>
      <c r="I963" s="201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>
        <f>SUM(T959:U962)</f>
        <v>20</v>
      </c>
      <c r="U963" s="201"/>
      <c r="V963" s="212">
        <f t="shared" ref="V963" si="102">SUM(V959:W962)</f>
        <v>0.24691358024691357</v>
      </c>
      <c r="W963" s="212"/>
      <c r="X963" s="202">
        <f>SUM(X959:AA962)+0.01</f>
        <v>107.92376321975308</v>
      </c>
      <c r="Y963" s="201"/>
      <c r="Z963" s="201"/>
      <c r="AA963" s="201"/>
    </row>
    <row r="964" spans="1:27" x14ac:dyDescent="0.25">
      <c r="A964" s="201" t="s">
        <v>28</v>
      </c>
      <c r="B964" s="201"/>
      <c r="C964" s="201"/>
      <c r="D964" s="201"/>
      <c r="E964" s="201"/>
      <c r="F964" s="201"/>
      <c r="G964" s="201"/>
      <c r="H964" s="201"/>
      <c r="I964" s="201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>
        <f>T963+T957</f>
        <v>81</v>
      </c>
      <c r="U964" s="201"/>
      <c r="V964" s="212">
        <f>ROUND((T964/T964),2)</f>
        <v>1</v>
      </c>
      <c r="W964" s="212"/>
      <c r="X964" s="202">
        <f>X963+X957</f>
        <v>437.05074103999999</v>
      </c>
      <c r="Y964" s="201"/>
      <c r="Z964" s="201"/>
      <c r="AA964" s="201"/>
    </row>
    <row r="965" spans="1:27" x14ac:dyDescent="0.25">
      <c r="A965" s="169"/>
      <c r="B965" s="169"/>
      <c r="C965" s="169"/>
      <c r="D965" s="169"/>
      <c r="E965" s="169"/>
      <c r="F965" s="169"/>
      <c r="G965" s="169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70"/>
      <c r="W965" s="170"/>
      <c r="X965" s="171"/>
      <c r="Y965" s="169"/>
      <c r="Z965" s="169"/>
      <c r="AA965" s="169"/>
    </row>
    <row r="966" spans="1:27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7"/>
      <c r="W966" s="137"/>
    </row>
    <row r="967" spans="1:27" x14ac:dyDescent="0.25">
      <c r="A967" s="198" t="s">
        <v>1</v>
      </c>
      <c r="B967" s="198"/>
      <c r="C967" s="198"/>
      <c r="D967" t="s">
        <v>82</v>
      </c>
    </row>
    <row r="968" spans="1:27" x14ac:dyDescent="0.25">
      <c r="A968" s="3" t="s">
        <v>2</v>
      </c>
      <c r="B968" s="3"/>
      <c r="C968" s="3"/>
      <c r="F968" s="203" t="s">
        <v>354</v>
      </c>
      <c r="G968" s="203"/>
      <c r="H968" s="203"/>
      <c r="I968" s="203"/>
    </row>
    <row r="969" spans="1:27" x14ac:dyDescent="0.25">
      <c r="A969" s="3" t="s">
        <v>3</v>
      </c>
      <c r="B969" s="3"/>
      <c r="C969" s="3"/>
      <c r="D969" s="153">
        <v>8</v>
      </c>
    </row>
    <row r="970" spans="1:27" x14ac:dyDescent="0.25">
      <c r="A970" s="3" t="s">
        <v>8</v>
      </c>
      <c r="B970" s="3"/>
      <c r="C970" s="3"/>
      <c r="D970" s="208">
        <v>5.16</v>
      </c>
      <c r="E970" s="208"/>
      <c r="F970" s="208"/>
      <c r="H970" s="3" t="s">
        <v>199</v>
      </c>
      <c r="L970" s="203">
        <v>53</v>
      </c>
      <c r="M970" s="203"/>
      <c r="N970" s="3" t="s">
        <v>11</v>
      </c>
      <c r="R970" s="213">
        <v>1.0000199999999999</v>
      </c>
      <c r="S970" s="213"/>
      <c r="T970" s="213"/>
    </row>
    <row r="971" spans="1:27" x14ac:dyDescent="0.25">
      <c r="A971" s="3" t="s">
        <v>10</v>
      </c>
      <c r="B971" s="3"/>
      <c r="C971" s="3"/>
      <c r="E971" s="209">
        <f>D970*L970*R970-0.01</f>
        <v>273.4754696</v>
      </c>
      <c r="F971" s="209"/>
      <c r="G971" s="209"/>
      <c r="H971" s="209"/>
      <c r="I971" s="209"/>
      <c r="J971" s="209"/>
    </row>
    <row r="972" spans="1:27" x14ac:dyDescent="0.25">
      <c r="A972" s="3"/>
      <c r="B972" s="3"/>
      <c r="C972" s="3"/>
      <c r="E972" s="155"/>
      <c r="F972" s="155"/>
      <c r="G972" s="155"/>
      <c r="H972" s="155"/>
      <c r="I972" s="155"/>
      <c r="J972" s="155"/>
    </row>
    <row r="973" spans="1:27" x14ac:dyDescent="0.25">
      <c r="A973" s="210" t="s">
        <v>12</v>
      </c>
      <c r="B973" s="210"/>
      <c r="C973" s="210"/>
      <c r="D973" s="210"/>
      <c r="E973" s="210"/>
      <c r="F973" s="210"/>
      <c r="G973" s="210"/>
      <c r="H973" s="210"/>
      <c r="I973" s="210"/>
      <c r="J973" s="210" t="s">
        <v>18</v>
      </c>
      <c r="K973" s="210"/>
      <c r="L973" s="210"/>
      <c r="M973" s="211" t="s">
        <v>20</v>
      </c>
      <c r="N973" s="211"/>
      <c r="O973" s="211"/>
      <c r="P973" s="211" t="s">
        <v>21</v>
      </c>
      <c r="Q973" s="211"/>
      <c r="R973" s="211"/>
      <c r="S973" s="211"/>
      <c r="T973" s="210" t="s">
        <v>23</v>
      </c>
      <c r="U973" s="210"/>
      <c r="V973" s="210"/>
      <c r="W973" s="210"/>
      <c r="X973" s="210" t="s">
        <v>29</v>
      </c>
      <c r="Y973" s="210"/>
      <c r="Z973" s="210"/>
      <c r="AA973" s="210"/>
    </row>
    <row r="974" spans="1:27" x14ac:dyDescent="0.25">
      <c r="A974" s="210"/>
      <c r="B974" s="210"/>
      <c r="C974" s="210"/>
      <c r="D974" s="210"/>
      <c r="E974" s="210"/>
      <c r="F974" s="210"/>
      <c r="G974" s="210"/>
      <c r="H974" s="210"/>
      <c r="I974" s="210"/>
      <c r="J974" s="210"/>
      <c r="K974" s="210"/>
      <c r="L974" s="210"/>
      <c r="M974" s="211"/>
      <c r="N974" s="211"/>
      <c r="O974" s="211"/>
      <c r="P974" s="211"/>
      <c r="Q974" s="211"/>
      <c r="R974" s="211"/>
      <c r="S974" s="211"/>
      <c r="T974" s="210"/>
      <c r="U974" s="210"/>
      <c r="V974" s="210"/>
      <c r="W974" s="210"/>
      <c r="X974" s="210"/>
      <c r="Y974" s="210"/>
      <c r="Z974" s="210"/>
      <c r="AA974" s="210"/>
    </row>
    <row r="975" spans="1:27" x14ac:dyDescent="0.25">
      <c r="A975" s="210"/>
      <c r="B975" s="210"/>
      <c r="C975" s="210"/>
      <c r="D975" s="210"/>
      <c r="E975" s="210"/>
      <c r="F975" s="210"/>
      <c r="G975" s="210"/>
      <c r="H975" s="210"/>
      <c r="I975" s="210"/>
      <c r="J975" s="210"/>
      <c r="K975" s="210"/>
      <c r="L975" s="210"/>
      <c r="M975" s="211"/>
      <c r="N975" s="211"/>
      <c r="O975" s="211"/>
      <c r="P975" s="211"/>
      <c r="Q975" s="211"/>
      <c r="R975" s="211"/>
      <c r="S975" s="211"/>
      <c r="T975" s="210"/>
      <c r="U975" s="210"/>
      <c r="V975" s="210"/>
      <c r="W975" s="210"/>
      <c r="X975" s="210"/>
      <c r="Y975" s="210"/>
      <c r="Z975" s="210"/>
      <c r="AA975" s="210"/>
    </row>
    <row r="976" spans="1:27" x14ac:dyDescent="0.25">
      <c r="A976" s="210"/>
      <c r="B976" s="210"/>
      <c r="C976" s="210"/>
      <c r="D976" s="210"/>
      <c r="E976" s="210"/>
      <c r="F976" s="210"/>
      <c r="G976" s="210"/>
      <c r="H976" s="210"/>
      <c r="I976" s="210"/>
      <c r="J976" s="210"/>
      <c r="K976" s="210"/>
      <c r="L976" s="210"/>
      <c r="M976" s="211"/>
      <c r="N976" s="211"/>
      <c r="O976" s="211"/>
      <c r="P976" s="211"/>
      <c r="Q976" s="211"/>
      <c r="R976" s="211"/>
      <c r="S976" s="211"/>
      <c r="T976" s="210" t="s">
        <v>24</v>
      </c>
      <c r="U976" s="210"/>
      <c r="V976" s="210" t="s">
        <v>25</v>
      </c>
      <c r="W976" s="210"/>
    </row>
    <row r="977" spans="1:27" x14ac:dyDescent="0.25">
      <c r="A977" s="210" t="s">
        <v>13</v>
      </c>
      <c r="B977" s="210"/>
      <c r="C977" s="210"/>
      <c r="D977" s="210"/>
      <c r="E977" s="210"/>
      <c r="F977" s="210"/>
      <c r="G977" s="210"/>
      <c r="H977" s="210"/>
      <c r="I977" s="210"/>
      <c r="J977" s="154"/>
      <c r="K977" s="154"/>
      <c r="L977" s="154"/>
      <c r="M977" s="156"/>
      <c r="N977" s="156"/>
      <c r="O977" s="156"/>
      <c r="P977" s="156"/>
      <c r="Q977" s="156"/>
      <c r="R977" s="156"/>
      <c r="S977" s="156"/>
      <c r="T977" s="157"/>
      <c r="U977" s="157"/>
      <c r="V977" s="157"/>
      <c r="W977" s="157"/>
    </row>
    <row r="978" spans="1:27" x14ac:dyDescent="0.25">
      <c r="A978" s="200" t="s">
        <v>17</v>
      </c>
      <c r="B978" s="200"/>
      <c r="C978" s="200"/>
      <c r="D978" s="200"/>
      <c r="E978" s="200"/>
      <c r="F978" s="200"/>
      <c r="G978" s="200"/>
      <c r="H978" s="200"/>
      <c r="I978" s="200"/>
      <c r="J978" s="203">
        <v>105105</v>
      </c>
      <c r="K978" s="203"/>
      <c r="L978" s="203"/>
      <c r="M978" s="203">
        <v>1668</v>
      </c>
      <c r="N978" s="203"/>
      <c r="O978" s="203"/>
      <c r="P978" s="203" t="s">
        <v>22</v>
      </c>
      <c r="Q978" s="203"/>
      <c r="R978" s="203"/>
      <c r="S978" s="203"/>
      <c r="T978" s="203">
        <v>39</v>
      </c>
      <c r="U978" s="203"/>
      <c r="V978" s="205">
        <f>((T978*100)/T988)/100-0.01%</f>
        <v>0.48138148148148147</v>
      </c>
      <c r="W978" s="205"/>
      <c r="X978" s="204">
        <f>E971*V978+0.01</f>
        <v>131.65602670489184</v>
      </c>
      <c r="Y978" s="203"/>
      <c r="Z978" s="203"/>
      <c r="AA978" s="203"/>
    </row>
    <row r="979" spans="1:27" x14ac:dyDescent="0.25">
      <c r="A979" s="206" t="s">
        <v>66</v>
      </c>
      <c r="B979" s="206"/>
      <c r="C979" s="206"/>
      <c r="D979" s="206"/>
      <c r="E979" s="206"/>
      <c r="F979" s="206"/>
      <c r="G979" s="206"/>
      <c r="H979" s="206"/>
      <c r="I979" s="206"/>
      <c r="J979" s="203">
        <v>105208</v>
      </c>
      <c r="K979" s="203"/>
      <c r="L979" s="203"/>
      <c r="M979" s="203">
        <v>2213</v>
      </c>
      <c r="N979" s="203"/>
      <c r="O979" s="203"/>
      <c r="P979" s="203" t="s">
        <v>22</v>
      </c>
      <c r="Q979" s="203"/>
      <c r="R979" s="203"/>
      <c r="S979" s="203"/>
      <c r="T979" s="203">
        <v>7</v>
      </c>
      <c r="U979" s="203"/>
      <c r="V979" s="205">
        <f>((T979*100)/T988)/100</f>
        <v>8.6419753086419748E-2</v>
      </c>
      <c r="W979" s="205"/>
      <c r="X979" s="204">
        <f>E971*V979+0.02+0.01</f>
        <v>23.663682558024689</v>
      </c>
      <c r="Y979" s="203"/>
      <c r="Z979" s="203"/>
      <c r="AA979" s="203"/>
    </row>
    <row r="980" spans="1:27" x14ac:dyDescent="0.25">
      <c r="A980" s="206" t="s">
        <v>67</v>
      </c>
      <c r="B980" s="206"/>
      <c r="C980" s="206"/>
      <c r="D980" s="206"/>
      <c r="E980" s="206"/>
      <c r="F980" s="206"/>
      <c r="G980" s="206"/>
      <c r="H980" s="206"/>
      <c r="I980" s="206"/>
      <c r="J980" s="203">
        <v>105208</v>
      </c>
      <c r="K980" s="203"/>
      <c r="L980" s="203"/>
      <c r="M980" s="203">
        <v>1680</v>
      </c>
      <c r="N980" s="203"/>
      <c r="O980" s="203"/>
      <c r="P980" s="203" t="s">
        <v>22</v>
      </c>
      <c r="Q980" s="203"/>
      <c r="R980" s="203"/>
      <c r="S980" s="203"/>
      <c r="T980" s="203">
        <v>15</v>
      </c>
      <c r="U980" s="203"/>
      <c r="V980" s="205">
        <f>((T980*100)/T988)/100</f>
        <v>0.1851851851851852</v>
      </c>
      <c r="W980" s="205"/>
      <c r="X980" s="204">
        <f>E971*V980</f>
        <v>50.643605481481487</v>
      </c>
      <c r="Y980" s="203"/>
      <c r="Z980" s="203"/>
      <c r="AA980" s="203"/>
    </row>
    <row r="981" spans="1:27" x14ac:dyDescent="0.25">
      <c r="A981" s="201" t="s">
        <v>27</v>
      </c>
      <c r="B981" s="201"/>
      <c r="C981" s="201"/>
      <c r="D981" s="201"/>
      <c r="E981" s="201"/>
      <c r="F981" s="201"/>
      <c r="G981" s="201"/>
      <c r="H981" s="201"/>
      <c r="I981" s="201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>
        <f>SUM(T978:U980)</f>
        <v>61</v>
      </c>
      <c r="U981" s="201"/>
      <c r="V981" s="212">
        <f t="shared" ref="V981" si="103">SUM(V978:W980)</f>
        <v>0.75298641975308644</v>
      </c>
      <c r="W981" s="212"/>
      <c r="X981" s="202">
        <f>SUM(X978:AA980)-0.011</f>
        <v>205.95231474439802</v>
      </c>
      <c r="Y981" s="201"/>
      <c r="Z981" s="201"/>
      <c r="AA981" s="201"/>
    </row>
    <row r="982" spans="1:27" x14ac:dyDescent="0.25">
      <c r="A982" s="201" t="s">
        <v>14</v>
      </c>
      <c r="B982" s="201"/>
      <c r="C982" s="201"/>
      <c r="D982" s="201"/>
      <c r="E982" s="201"/>
      <c r="F982" s="201"/>
      <c r="G982" s="201"/>
      <c r="H982" s="201"/>
      <c r="I982" s="201"/>
      <c r="V982" s="19"/>
      <c r="W982" s="19"/>
    </row>
    <row r="983" spans="1:27" x14ac:dyDescent="0.25">
      <c r="A983" s="200" t="s">
        <v>15</v>
      </c>
      <c r="B983" s="200"/>
      <c r="C983" s="200"/>
      <c r="D983" s="200"/>
      <c r="E983" s="200"/>
      <c r="F983" s="200"/>
      <c r="G983" s="200"/>
      <c r="H983" s="200"/>
      <c r="I983" s="200"/>
      <c r="J983" s="203">
        <v>108303</v>
      </c>
      <c r="K983" s="203"/>
      <c r="L983" s="203"/>
      <c r="M983" s="203">
        <v>1646</v>
      </c>
      <c r="N983" s="203"/>
      <c r="O983" s="203"/>
      <c r="P983" s="203" t="s">
        <v>81</v>
      </c>
      <c r="Q983" s="203"/>
      <c r="R983" s="203"/>
      <c r="S983" s="203"/>
      <c r="T983" s="203">
        <v>10</v>
      </c>
      <c r="U983" s="203"/>
      <c r="V983" s="205">
        <f>((T983*100)/T988)/100</f>
        <v>0.12345679012345678</v>
      </c>
      <c r="W983" s="205"/>
      <c r="X983" s="204">
        <f>E971*V983</f>
        <v>33.762403654320984</v>
      </c>
      <c r="Y983" s="203"/>
      <c r="Z983" s="203"/>
      <c r="AA983" s="203"/>
    </row>
    <row r="984" spans="1:27" x14ac:dyDescent="0.25">
      <c r="A984" s="200" t="s">
        <v>16</v>
      </c>
      <c r="B984" s="200"/>
      <c r="C984" s="200"/>
      <c r="D984" s="200"/>
      <c r="E984" s="200"/>
      <c r="F984" s="200"/>
      <c r="G984" s="200"/>
      <c r="H984" s="200"/>
      <c r="I984" s="200"/>
      <c r="J984" s="203">
        <v>0</v>
      </c>
      <c r="K984" s="203"/>
      <c r="L984" s="203"/>
      <c r="M984" s="203">
        <v>0</v>
      </c>
      <c r="N984" s="203"/>
      <c r="O984" s="203"/>
      <c r="P984" s="203">
        <v>0</v>
      </c>
      <c r="Q984" s="203"/>
      <c r="R984" s="203"/>
      <c r="S984" s="203"/>
      <c r="T984" s="203">
        <v>0</v>
      </c>
      <c r="U984" s="203"/>
      <c r="V984" s="205">
        <f>((T984*100)/T988)/100</f>
        <v>0</v>
      </c>
      <c r="W984" s="205"/>
      <c r="X984" s="204">
        <f>E971*V984</f>
        <v>0</v>
      </c>
      <c r="Y984" s="203"/>
      <c r="Z984" s="203"/>
      <c r="AA984" s="203"/>
    </row>
    <row r="985" spans="1:27" x14ac:dyDescent="0.25">
      <c r="A985" s="200" t="s">
        <v>17</v>
      </c>
      <c r="B985" s="200"/>
      <c r="C985" s="200"/>
      <c r="D985" s="200"/>
      <c r="E985" s="200"/>
      <c r="F985" s="200"/>
      <c r="G985" s="200"/>
      <c r="H985" s="200"/>
      <c r="I985" s="200"/>
      <c r="J985" s="203">
        <v>108003</v>
      </c>
      <c r="K985" s="203"/>
      <c r="L985" s="203"/>
      <c r="M985" s="203">
        <v>1630</v>
      </c>
      <c r="N985" s="203"/>
      <c r="O985" s="203"/>
      <c r="P985" s="203" t="s">
        <v>81</v>
      </c>
      <c r="Q985" s="203"/>
      <c r="R985" s="203"/>
      <c r="S985" s="203"/>
      <c r="T985" s="203">
        <v>10</v>
      </c>
      <c r="U985" s="203"/>
      <c r="V985" s="205">
        <f>((T985*100)/T988)/100</f>
        <v>0.12345679012345678</v>
      </c>
      <c r="W985" s="205"/>
      <c r="X985" s="204">
        <f>E971*V985</f>
        <v>33.762403654320984</v>
      </c>
      <c r="Y985" s="203"/>
      <c r="Z985" s="203"/>
      <c r="AA985" s="203"/>
    </row>
    <row r="986" spans="1:27" x14ac:dyDescent="0.25">
      <c r="A986" s="200" t="s">
        <v>65</v>
      </c>
      <c r="B986" s="200"/>
      <c r="C986" s="200"/>
      <c r="D986" s="200"/>
      <c r="E986" s="200"/>
      <c r="F986" s="200"/>
      <c r="G986" s="200"/>
      <c r="H986" s="200"/>
      <c r="I986" s="200"/>
      <c r="J986" s="203">
        <v>0</v>
      </c>
      <c r="K986" s="203"/>
      <c r="L986" s="203"/>
      <c r="M986" s="203">
        <v>0</v>
      </c>
      <c r="N986" s="203"/>
      <c r="O986" s="203"/>
      <c r="P986" s="203">
        <v>0</v>
      </c>
      <c r="Q986" s="203"/>
      <c r="R986" s="203"/>
      <c r="S986" s="203"/>
      <c r="T986" s="203">
        <v>0</v>
      </c>
      <c r="U986" s="203"/>
      <c r="V986" s="205">
        <f>ROUND((T986/T988),2)</f>
        <v>0</v>
      </c>
      <c r="W986" s="205"/>
      <c r="X986" s="204">
        <f>E971*V986</f>
        <v>0</v>
      </c>
      <c r="Y986" s="203"/>
      <c r="Z986" s="203"/>
      <c r="AA986" s="203"/>
    </row>
    <row r="987" spans="1:27" x14ac:dyDescent="0.25">
      <c r="A987" s="201" t="s">
        <v>27</v>
      </c>
      <c r="B987" s="201"/>
      <c r="C987" s="201"/>
      <c r="D987" s="201"/>
      <c r="E987" s="201"/>
      <c r="F987" s="201"/>
      <c r="G987" s="201"/>
      <c r="H987" s="201"/>
      <c r="I987" s="201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>
        <f>SUM(T983:U986)</f>
        <v>20</v>
      </c>
      <c r="U987" s="201"/>
      <c r="V987" s="212">
        <f>SUM(V983:W986)+0.01%</f>
        <v>0.24701358024691356</v>
      </c>
      <c r="W987" s="212"/>
      <c r="X987" s="202">
        <f>SUM(X983:AA986)</f>
        <v>67.524807308641968</v>
      </c>
      <c r="Y987" s="201"/>
      <c r="Z987" s="201"/>
      <c r="AA987" s="201"/>
    </row>
    <row r="988" spans="1:27" x14ac:dyDescent="0.25">
      <c r="A988" s="201" t="s">
        <v>28</v>
      </c>
      <c r="B988" s="201"/>
      <c r="C988" s="201"/>
      <c r="D988" s="201"/>
      <c r="E988" s="201"/>
      <c r="F988" s="201"/>
      <c r="G988" s="201"/>
      <c r="H988" s="201"/>
      <c r="I988" s="201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>
        <f>T987+T981</f>
        <v>81</v>
      </c>
      <c r="U988" s="201"/>
      <c r="V988" s="212">
        <f>ROUND((T988/T988),2)</f>
        <v>1</v>
      </c>
      <c r="W988" s="212"/>
      <c r="X988" s="202">
        <f>X987+X981</f>
        <v>273.47712205303998</v>
      </c>
      <c r="Y988" s="201"/>
      <c r="Z988" s="201"/>
      <c r="AA988" s="201"/>
    </row>
    <row r="990" spans="1:27" x14ac:dyDescent="0.25">
      <c r="A990" s="198" t="s">
        <v>1</v>
      </c>
      <c r="B990" s="198"/>
      <c r="C990" s="198"/>
      <c r="D990" t="s">
        <v>82</v>
      </c>
    </row>
    <row r="991" spans="1:27" x14ac:dyDescent="0.25">
      <c r="A991" s="3" t="s">
        <v>2</v>
      </c>
      <c r="B991" s="3"/>
      <c r="C991" s="3"/>
      <c r="F991" s="203" t="s">
        <v>361</v>
      </c>
      <c r="G991" s="203"/>
      <c r="H991" s="203"/>
      <c r="I991" s="203"/>
    </row>
    <row r="992" spans="1:27" x14ac:dyDescent="0.25">
      <c r="A992" s="3" t="s">
        <v>3</v>
      </c>
      <c r="B992" s="3"/>
      <c r="C992" s="3"/>
      <c r="D992" s="167">
        <v>8</v>
      </c>
    </row>
    <row r="993" spans="1:27" x14ac:dyDescent="0.25">
      <c r="A993" s="3" t="s">
        <v>8</v>
      </c>
      <c r="B993" s="3"/>
      <c r="C993" s="3"/>
      <c r="D993" s="208">
        <v>5.29</v>
      </c>
      <c r="E993" s="208"/>
      <c r="F993" s="208"/>
      <c r="H993" s="3" t="s">
        <v>199</v>
      </c>
      <c r="L993" s="203">
        <v>84.7</v>
      </c>
      <c r="M993" s="203"/>
      <c r="N993" s="3" t="s">
        <v>11</v>
      </c>
      <c r="R993" s="213">
        <v>65</v>
      </c>
      <c r="S993" s="213"/>
      <c r="T993" s="213"/>
    </row>
    <row r="994" spans="1:27" x14ac:dyDescent="0.25">
      <c r="A994" s="3" t="s">
        <v>10</v>
      </c>
      <c r="B994" s="3"/>
      <c r="C994" s="3"/>
      <c r="E994" s="209">
        <f>D993*L993*R993-0.01</f>
        <v>29124.085000000003</v>
      </c>
      <c r="F994" s="209"/>
      <c r="G994" s="209"/>
      <c r="H994" s="209"/>
      <c r="I994" s="209"/>
      <c r="J994" s="209"/>
    </row>
    <row r="995" spans="1:27" x14ac:dyDescent="0.25">
      <c r="A995" s="3"/>
      <c r="B995" s="3"/>
      <c r="C995" s="3"/>
      <c r="E995" s="172"/>
      <c r="F995" s="172"/>
      <c r="G995" s="172"/>
      <c r="H995" s="172"/>
      <c r="I995" s="172"/>
      <c r="J995" s="172"/>
    </row>
    <row r="996" spans="1:27" x14ac:dyDescent="0.25">
      <c r="A996" s="210" t="s">
        <v>12</v>
      </c>
      <c r="B996" s="210"/>
      <c r="C996" s="210"/>
      <c r="D996" s="210"/>
      <c r="E996" s="210"/>
      <c r="F996" s="210"/>
      <c r="G996" s="210"/>
      <c r="H996" s="210"/>
      <c r="I996" s="210"/>
      <c r="J996" s="210" t="s">
        <v>18</v>
      </c>
      <c r="K996" s="210"/>
      <c r="L996" s="210"/>
      <c r="M996" s="211" t="s">
        <v>20</v>
      </c>
      <c r="N996" s="211"/>
      <c r="O996" s="211"/>
      <c r="P996" s="211" t="s">
        <v>21</v>
      </c>
      <c r="Q996" s="211"/>
      <c r="R996" s="211"/>
      <c r="S996" s="211"/>
      <c r="T996" s="210" t="s">
        <v>23</v>
      </c>
      <c r="U996" s="210"/>
      <c r="V996" s="210"/>
      <c r="W996" s="210"/>
      <c r="X996" s="210" t="s">
        <v>29</v>
      </c>
      <c r="Y996" s="210"/>
      <c r="Z996" s="210"/>
      <c r="AA996" s="210"/>
    </row>
    <row r="997" spans="1:27" x14ac:dyDescent="0.25">
      <c r="A997" s="210"/>
      <c r="B997" s="210"/>
      <c r="C997" s="210"/>
      <c r="D997" s="210"/>
      <c r="E997" s="210"/>
      <c r="F997" s="210"/>
      <c r="G997" s="210"/>
      <c r="H997" s="210"/>
      <c r="I997" s="210"/>
      <c r="J997" s="210"/>
      <c r="K997" s="210"/>
      <c r="L997" s="210"/>
      <c r="M997" s="211"/>
      <c r="N997" s="211"/>
      <c r="O997" s="211"/>
      <c r="P997" s="211"/>
      <c r="Q997" s="211"/>
      <c r="R997" s="211"/>
      <c r="S997" s="211"/>
      <c r="T997" s="210"/>
      <c r="U997" s="210"/>
      <c r="V997" s="210"/>
      <c r="W997" s="210"/>
      <c r="X997" s="210"/>
      <c r="Y997" s="210"/>
      <c r="Z997" s="210"/>
      <c r="AA997" s="210"/>
    </row>
    <row r="998" spans="1:27" x14ac:dyDescent="0.25">
      <c r="A998" s="210"/>
      <c r="B998" s="210"/>
      <c r="C998" s="210"/>
      <c r="D998" s="210"/>
      <c r="E998" s="210"/>
      <c r="F998" s="210"/>
      <c r="G998" s="210"/>
      <c r="H998" s="210"/>
      <c r="I998" s="210"/>
      <c r="J998" s="210"/>
      <c r="K998" s="210"/>
      <c r="L998" s="210"/>
      <c r="M998" s="211"/>
      <c r="N998" s="211"/>
      <c r="O998" s="211"/>
      <c r="P998" s="211"/>
      <c r="Q998" s="211"/>
      <c r="R998" s="211"/>
      <c r="S998" s="211"/>
      <c r="T998" s="210"/>
      <c r="U998" s="210"/>
      <c r="V998" s="210"/>
      <c r="W998" s="210"/>
      <c r="X998" s="210"/>
      <c r="Y998" s="210"/>
      <c r="Z998" s="210"/>
      <c r="AA998" s="210"/>
    </row>
    <row r="999" spans="1:27" x14ac:dyDescent="0.25">
      <c r="A999" s="210"/>
      <c r="B999" s="210"/>
      <c r="C999" s="210"/>
      <c r="D999" s="210"/>
      <c r="E999" s="210"/>
      <c r="F999" s="210"/>
      <c r="G999" s="210"/>
      <c r="H999" s="210"/>
      <c r="I999" s="210"/>
      <c r="J999" s="210"/>
      <c r="K999" s="210"/>
      <c r="L999" s="210"/>
      <c r="M999" s="211"/>
      <c r="N999" s="211"/>
      <c r="O999" s="211"/>
      <c r="P999" s="211"/>
      <c r="Q999" s="211"/>
      <c r="R999" s="211"/>
      <c r="S999" s="211"/>
      <c r="T999" s="210" t="s">
        <v>24</v>
      </c>
      <c r="U999" s="210"/>
      <c r="V999" s="210" t="s">
        <v>25</v>
      </c>
      <c r="W999" s="210"/>
    </row>
    <row r="1000" spans="1:27" x14ac:dyDescent="0.25">
      <c r="A1000" s="210" t="s">
        <v>13</v>
      </c>
      <c r="B1000" s="210"/>
      <c r="C1000" s="210"/>
      <c r="D1000" s="210"/>
      <c r="E1000" s="210"/>
      <c r="F1000" s="210"/>
      <c r="G1000" s="210"/>
      <c r="H1000" s="210"/>
      <c r="I1000" s="210"/>
      <c r="J1000" s="173"/>
      <c r="K1000" s="173"/>
      <c r="L1000" s="173"/>
      <c r="M1000" s="174"/>
      <c r="N1000" s="174"/>
      <c r="O1000" s="174"/>
      <c r="P1000" s="174"/>
      <c r="Q1000" s="174"/>
      <c r="R1000" s="174"/>
      <c r="S1000" s="174"/>
      <c r="T1000" s="176"/>
      <c r="U1000" s="176"/>
      <c r="V1000" s="176"/>
      <c r="W1000" s="176"/>
    </row>
    <row r="1001" spans="1:27" x14ac:dyDescent="0.25">
      <c r="A1001" s="200" t="s">
        <v>17</v>
      </c>
      <c r="B1001" s="200"/>
      <c r="C1001" s="200"/>
      <c r="D1001" s="200"/>
      <c r="E1001" s="200"/>
      <c r="F1001" s="200"/>
      <c r="G1001" s="200"/>
      <c r="H1001" s="200"/>
      <c r="I1001" s="200"/>
      <c r="J1001" s="203">
        <v>105105</v>
      </c>
      <c r="K1001" s="203"/>
      <c r="L1001" s="203"/>
      <c r="M1001" s="203">
        <v>1668</v>
      </c>
      <c r="N1001" s="203"/>
      <c r="O1001" s="203"/>
      <c r="P1001" s="203" t="s">
        <v>22</v>
      </c>
      <c r="Q1001" s="203"/>
      <c r="R1001" s="203"/>
      <c r="S1001" s="203"/>
      <c r="T1001" s="203">
        <v>39</v>
      </c>
      <c r="U1001" s="203"/>
      <c r="V1001" s="205">
        <f>((T1001*100)/T1011)/100-0.01%</f>
        <v>0.48138148148148147</v>
      </c>
      <c r="W1001" s="205"/>
      <c r="X1001" s="204">
        <f>E994*V1001+0.01+0.37-0.01</f>
        <v>14020.165184092595</v>
      </c>
      <c r="Y1001" s="203"/>
      <c r="Z1001" s="203"/>
      <c r="AA1001" s="203"/>
    </row>
    <row r="1002" spans="1:27" x14ac:dyDescent="0.25">
      <c r="A1002" s="206" t="s">
        <v>66</v>
      </c>
      <c r="B1002" s="206"/>
      <c r="C1002" s="206"/>
      <c r="D1002" s="206"/>
      <c r="E1002" s="206"/>
      <c r="F1002" s="206"/>
      <c r="G1002" s="206"/>
      <c r="H1002" s="206"/>
      <c r="I1002" s="206"/>
      <c r="J1002" s="203">
        <v>105208</v>
      </c>
      <c r="K1002" s="203"/>
      <c r="L1002" s="203"/>
      <c r="M1002" s="203">
        <v>2213</v>
      </c>
      <c r="N1002" s="203"/>
      <c r="O1002" s="203"/>
      <c r="P1002" s="203" t="s">
        <v>22</v>
      </c>
      <c r="Q1002" s="203"/>
      <c r="R1002" s="203"/>
      <c r="S1002" s="203"/>
      <c r="T1002" s="203">
        <v>7</v>
      </c>
      <c r="U1002" s="203"/>
      <c r="V1002" s="205">
        <f>((T1002*100)/T1011)/100</f>
        <v>8.6419753086419748E-2</v>
      </c>
      <c r="W1002" s="205"/>
      <c r="X1002" s="204">
        <f>E994*V1002+0.02+0.01+1.5</f>
        <v>2518.4262345679017</v>
      </c>
      <c r="Y1002" s="203"/>
      <c r="Z1002" s="203"/>
      <c r="AA1002" s="203"/>
    </row>
    <row r="1003" spans="1:27" x14ac:dyDescent="0.25">
      <c r="A1003" s="206" t="s">
        <v>67</v>
      </c>
      <c r="B1003" s="206"/>
      <c r="C1003" s="206"/>
      <c r="D1003" s="206"/>
      <c r="E1003" s="206"/>
      <c r="F1003" s="206"/>
      <c r="G1003" s="206"/>
      <c r="H1003" s="206"/>
      <c r="I1003" s="206"/>
      <c r="J1003" s="203">
        <v>105208</v>
      </c>
      <c r="K1003" s="203"/>
      <c r="L1003" s="203"/>
      <c r="M1003" s="203">
        <v>1680</v>
      </c>
      <c r="N1003" s="203"/>
      <c r="O1003" s="203"/>
      <c r="P1003" s="203" t="s">
        <v>22</v>
      </c>
      <c r="Q1003" s="203"/>
      <c r="R1003" s="203"/>
      <c r="S1003" s="203"/>
      <c r="T1003" s="203">
        <v>15</v>
      </c>
      <c r="U1003" s="203"/>
      <c r="V1003" s="205">
        <f>((T1003*100)/T1011)/100</f>
        <v>0.1851851851851852</v>
      </c>
      <c r="W1003" s="205"/>
      <c r="X1003" s="204">
        <f>E994*V1003+1</f>
        <v>5394.3490740740754</v>
      </c>
      <c r="Y1003" s="203"/>
      <c r="Z1003" s="203"/>
      <c r="AA1003" s="203"/>
    </row>
    <row r="1004" spans="1:27" x14ac:dyDescent="0.25">
      <c r="A1004" s="201" t="s">
        <v>27</v>
      </c>
      <c r="B1004" s="201"/>
      <c r="C1004" s="201"/>
      <c r="D1004" s="201"/>
      <c r="E1004" s="201"/>
      <c r="F1004" s="201"/>
      <c r="G1004" s="201"/>
      <c r="H1004" s="201"/>
      <c r="I1004" s="201"/>
      <c r="J1004" s="201"/>
      <c r="K1004" s="201"/>
      <c r="L1004" s="201"/>
      <c r="M1004" s="201"/>
      <c r="N1004" s="201"/>
      <c r="O1004" s="201"/>
      <c r="P1004" s="201"/>
      <c r="Q1004" s="201"/>
      <c r="R1004" s="201"/>
      <c r="S1004" s="201"/>
      <c r="T1004" s="201">
        <f>SUM(T1001:U1003)</f>
        <v>61</v>
      </c>
      <c r="U1004" s="201"/>
      <c r="V1004" s="212">
        <f t="shared" ref="V1004" si="104">SUM(V1001:W1003)</f>
        <v>0.75298641975308644</v>
      </c>
      <c r="W1004" s="212"/>
      <c r="X1004" s="202">
        <f>X1003+X1002+X1001+0.01</f>
        <v>21932.95049273457</v>
      </c>
      <c r="Y1004" s="201"/>
      <c r="Z1004" s="201"/>
      <c r="AA1004" s="201"/>
    </row>
    <row r="1005" spans="1:27" x14ac:dyDescent="0.25">
      <c r="A1005" s="201" t="s">
        <v>14</v>
      </c>
      <c r="B1005" s="201"/>
      <c r="C1005" s="201"/>
      <c r="D1005" s="201"/>
      <c r="E1005" s="201"/>
      <c r="F1005" s="201"/>
      <c r="G1005" s="201"/>
      <c r="H1005" s="201"/>
      <c r="I1005" s="201"/>
      <c r="V1005" s="19"/>
      <c r="W1005" s="19"/>
    </row>
    <row r="1006" spans="1:27" x14ac:dyDescent="0.25">
      <c r="A1006" s="200" t="s">
        <v>15</v>
      </c>
      <c r="B1006" s="200"/>
      <c r="C1006" s="200"/>
      <c r="D1006" s="200"/>
      <c r="E1006" s="200"/>
      <c r="F1006" s="200"/>
      <c r="G1006" s="200"/>
      <c r="H1006" s="200"/>
      <c r="I1006" s="200"/>
      <c r="J1006" s="203">
        <v>108303</v>
      </c>
      <c r="K1006" s="203"/>
      <c r="L1006" s="203"/>
      <c r="M1006" s="203">
        <v>1646</v>
      </c>
      <c r="N1006" s="203"/>
      <c r="O1006" s="203"/>
      <c r="P1006" s="203" t="s">
        <v>81</v>
      </c>
      <c r="Q1006" s="203"/>
      <c r="R1006" s="203"/>
      <c r="S1006" s="203"/>
      <c r="T1006" s="203">
        <v>10</v>
      </c>
      <c r="U1006" s="203"/>
      <c r="V1006" s="205">
        <f>((T1006*100)/T1011)/100</f>
        <v>0.12345679012345678</v>
      </c>
      <c r="W1006" s="205"/>
      <c r="X1006" s="204">
        <f>E994*V1006</f>
        <v>3595.5660493827163</v>
      </c>
      <c r="Y1006" s="203"/>
      <c r="Z1006" s="203"/>
      <c r="AA1006" s="203"/>
    </row>
    <row r="1007" spans="1:27" x14ac:dyDescent="0.25">
      <c r="A1007" s="200" t="s">
        <v>16</v>
      </c>
      <c r="B1007" s="200"/>
      <c r="C1007" s="200"/>
      <c r="D1007" s="200"/>
      <c r="E1007" s="200"/>
      <c r="F1007" s="200"/>
      <c r="G1007" s="200"/>
      <c r="H1007" s="200"/>
      <c r="I1007" s="200"/>
      <c r="J1007" s="203">
        <v>0</v>
      </c>
      <c r="K1007" s="203"/>
      <c r="L1007" s="203"/>
      <c r="M1007" s="203">
        <v>0</v>
      </c>
      <c r="N1007" s="203"/>
      <c r="O1007" s="203"/>
      <c r="P1007" s="203">
        <v>0</v>
      </c>
      <c r="Q1007" s="203"/>
      <c r="R1007" s="203"/>
      <c r="S1007" s="203"/>
      <c r="T1007" s="203">
        <v>0</v>
      </c>
      <c r="U1007" s="203"/>
      <c r="V1007" s="205">
        <f>((T1007*100)/T1011)/100</f>
        <v>0</v>
      </c>
      <c r="W1007" s="205"/>
      <c r="X1007" s="204">
        <f>E994*V1007</f>
        <v>0</v>
      </c>
      <c r="Y1007" s="203"/>
      <c r="Z1007" s="203"/>
      <c r="AA1007" s="203"/>
    </row>
    <row r="1008" spans="1:27" x14ac:dyDescent="0.25">
      <c r="A1008" s="200" t="s">
        <v>17</v>
      </c>
      <c r="B1008" s="200"/>
      <c r="C1008" s="200"/>
      <c r="D1008" s="200"/>
      <c r="E1008" s="200"/>
      <c r="F1008" s="200"/>
      <c r="G1008" s="200"/>
      <c r="H1008" s="200"/>
      <c r="I1008" s="200"/>
      <c r="J1008" s="203">
        <v>108003</v>
      </c>
      <c r="K1008" s="203"/>
      <c r="L1008" s="203"/>
      <c r="M1008" s="203">
        <v>1630</v>
      </c>
      <c r="N1008" s="203"/>
      <c r="O1008" s="203"/>
      <c r="P1008" s="203" t="s">
        <v>81</v>
      </c>
      <c r="Q1008" s="203"/>
      <c r="R1008" s="203"/>
      <c r="S1008" s="203"/>
      <c r="T1008" s="203">
        <v>10</v>
      </c>
      <c r="U1008" s="203"/>
      <c r="V1008" s="205">
        <f>((T1008*100)/T1011)/100</f>
        <v>0.12345679012345678</v>
      </c>
      <c r="W1008" s="205"/>
      <c r="X1008" s="204">
        <f>E994*V1008</f>
        <v>3595.5660493827163</v>
      </c>
      <c r="Y1008" s="203"/>
      <c r="Z1008" s="203"/>
      <c r="AA1008" s="203"/>
    </row>
    <row r="1009" spans="1:27" x14ac:dyDescent="0.25">
      <c r="A1009" s="200" t="s">
        <v>65</v>
      </c>
      <c r="B1009" s="200"/>
      <c r="C1009" s="200"/>
      <c r="D1009" s="200"/>
      <c r="E1009" s="200"/>
      <c r="F1009" s="200"/>
      <c r="G1009" s="200"/>
      <c r="H1009" s="200"/>
      <c r="I1009" s="200"/>
      <c r="J1009" s="203">
        <v>0</v>
      </c>
      <c r="K1009" s="203"/>
      <c r="L1009" s="203"/>
      <c r="M1009" s="203">
        <v>0</v>
      </c>
      <c r="N1009" s="203"/>
      <c r="O1009" s="203"/>
      <c r="P1009" s="203">
        <v>0</v>
      </c>
      <c r="Q1009" s="203"/>
      <c r="R1009" s="203"/>
      <c r="S1009" s="203"/>
      <c r="T1009" s="203">
        <v>0</v>
      </c>
      <c r="U1009" s="203"/>
      <c r="V1009" s="205">
        <f>ROUND((T1009/T1011),2)</f>
        <v>0</v>
      </c>
      <c r="W1009" s="205"/>
      <c r="X1009" s="204">
        <f>E994*V1009</f>
        <v>0</v>
      </c>
      <c r="Y1009" s="203"/>
      <c r="Z1009" s="203"/>
      <c r="AA1009" s="203"/>
    </row>
    <row r="1010" spans="1:27" x14ac:dyDescent="0.25">
      <c r="A1010" s="201" t="s">
        <v>27</v>
      </c>
      <c r="B1010" s="201"/>
      <c r="C1010" s="201"/>
      <c r="D1010" s="201"/>
      <c r="E1010" s="201"/>
      <c r="F1010" s="201"/>
      <c r="G1010" s="201"/>
      <c r="H1010" s="201"/>
      <c r="I1010" s="201"/>
      <c r="J1010" s="201"/>
      <c r="K1010" s="201"/>
      <c r="L1010" s="201"/>
      <c r="M1010" s="201"/>
      <c r="N1010" s="201"/>
      <c r="O1010" s="201"/>
      <c r="P1010" s="201"/>
      <c r="Q1010" s="201"/>
      <c r="R1010" s="201"/>
      <c r="S1010" s="201"/>
      <c r="T1010" s="201">
        <f>SUM(T1006:U1009)</f>
        <v>20</v>
      </c>
      <c r="U1010" s="201"/>
      <c r="V1010" s="212">
        <f>SUM(V1006:W1009)+0.01%</f>
        <v>0.24701358024691356</v>
      </c>
      <c r="W1010" s="212"/>
      <c r="X1010" s="202">
        <v>7191.14</v>
      </c>
      <c r="Y1010" s="201"/>
      <c r="Z1010" s="201"/>
      <c r="AA1010" s="201"/>
    </row>
    <row r="1011" spans="1:27" x14ac:dyDescent="0.25">
      <c r="A1011" s="201" t="s">
        <v>28</v>
      </c>
      <c r="B1011" s="201"/>
      <c r="C1011" s="201"/>
      <c r="D1011" s="201"/>
      <c r="E1011" s="201"/>
      <c r="F1011" s="201"/>
      <c r="G1011" s="201"/>
      <c r="H1011" s="201"/>
      <c r="I1011" s="201"/>
      <c r="J1011" s="201"/>
      <c r="K1011" s="201"/>
      <c r="L1011" s="201"/>
      <c r="M1011" s="201"/>
      <c r="N1011" s="201"/>
      <c r="O1011" s="201"/>
      <c r="P1011" s="201"/>
      <c r="Q1011" s="201"/>
      <c r="R1011" s="201"/>
      <c r="S1011" s="201"/>
      <c r="T1011" s="201">
        <f>T1010+T1004</f>
        <v>81</v>
      </c>
      <c r="U1011" s="201"/>
      <c r="V1011" s="212">
        <f>ROUND((T1011/T1011),2)</f>
        <v>1</v>
      </c>
      <c r="W1011" s="212"/>
      <c r="X1011" s="202">
        <f>X1004+X1010</f>
        <v>29124.090492734569</v>
      </c>
      <c r="Y1011" s="201"/>
      <c r="Z1011" s="201"/>
      <c r="AA1011" s="201"/>
    </row>
    <row r="1015" spans="1:27" x14ac:dyDescent="0.25">
      <c r="A1015" s="198" t="s">
        <v>1</v>
      </c>
      <c r="B1015" s="198"/>
      <c r="C1015" s="198"/>
      <c r="D1015" t="s">
        <v>85</v>
      </c>
    </row>
    <row r="1016" spans="1:27" x14ac:dyDescent="0.25">
      <c r="A1016" s="2" t="s">
        <v>6</v>
      </c>
      <c r="B1016" s="2"/>
      <c r="C1016" s="2"/>
      <c r="D1016" t="s">
        <v>86</v>
      </c>
    </row>
    <row r="1017" spans="1:27" x14ac:dyDescent="0.25">
      <c r="A1017" s="25" t="s">
        <v>94</v>
      </c>
      <c r="B1017" s="25"/>
      <c r="C1017" s="25"/>
      <c r="D1017" s="199" t="s">
        <v>98</v>
      </c>
      <c r="E1017" s="200"/>
      <c r="F1017" s="200"/>
      <c r="G1017" s="200"/>
    </row>
    <row r="1018" spans="1:27" x14ac:dyDescent="0.25">
      <c r="A1018" s="3" t="s">
        <v>2</v>
      </c>
      <c r="B1018" s="3"/>
      <c r="C1018" s="3"/>
      <c r="F1018" s="203" t="s">
        <v>87</v>
      </c>
      <c r="G1018" s="203"/>
      <c r="H1018" s="203"/>
      <c r="I1018" s="203"/>
    </row>
    <row r="1019" spans="1:27" x14ac:dyDescent="0.25">
      <c r="A1019" s="3" t="s">
        <v>3</v>
      </c>
      <c r="B1019" s="3"/>
      <c r="C1019" s="3"/>
      <c r="D1019">
        <v>9</v>
      </c>
    </row>
    <row r="1020" spans="1:27" x14ac:dyDescent="0.25">
      <c r="A1020" s="3" t="s">
        <v>8</v>
      </c>
      <c r="B1020" s="3"/>
      <c r="C1020" s="3"/>
      <c r="D1020" s="208">
        <v>3.32</v>
      </c>
      <c r="E1020" s="208"/>
      <c r="F1020" s="208"/>
      <c r="H1020" s="3" t="s">
        <v>9</v>
      </c>
      <c r="K1020" s="203">
        <v>157.19999999999999</v>
      </c>
      <c r="L1020" s="203"/>
      <c r="M1020" s="3" t="s">
        <v>11</v>
      </c>
      <c r="Q1020" s="203">
        <v>200</v>
      </c>
      <c r="R1020" s="203"/>
      <c r="S1020" s="203"/>
    </row>
    <row r="1021" spans="1:27" x14ac:dyDescent="0.25">
      <c r="A1021" s="3" t="s">
        <v>10</v>
      </c>
      <c r="B1021" s="3"/>
      <c r="C1021" s="3"/>
      <c r="E1021" s="209">
        <f>Q1020*K1020*D1020</f>
        <v>104380.79999999999</v>
      </c>
      <c r="F1021" s="209"/>
      <c r="G1021" s="209"/>
      <c r="H1021" s="209"/>
      <c r="I1021" s="209"/>
      <c r="J1021" s="209"/>
    </row>
    <row r="1022" spans="1:27" x14ac:dyDescent="0.25">
      <c r="A1022" s="3"/>
      <c r="B1022" s="3"/>
      <c r="C1022" s="3"/>
      <c r="E1022" s="21"/>
      <c r="F1022" s="21"/>
      <c r="G1022" s="21"/>
      <c r="H1022" s="21"/>
      <c r="I1022" s="21"/>
      <c r="J1022" s="21"/>
    </row>
    <row r="1023" spans="1:27" x14ac:dyDescent="0.25">
      <c r="A1023" s="210" t="s">
        <v>12</v>
      </c>
      <c r="B1023" s="210"/>
      <c r="C1023" s="210"/>
      <c r="D1023" s="210"/>
      <c r="E1023" s="210"/>
      <c r="F1023" s="210"/>
      <c r="G1023" s="210"/>
      <c r="H1023" s="210"/>
      <c r="I1023" s="210"/>
      <c r="J1023" s="210" t="s">
        <v>18</v>
      </c>
      <c r="K1023" s="210"/>
      <c r="L1023" s="210"/>
      <c r="M1023" s="211" t="s">
        <v>20</v>
      </c>
      <c r="N1023" s="211"/>
      <c r="O1023" s="211"/>
      <c r="P1023" s="211" t="s">
        <v>21</v>
      </c>
      <c r="Q1023" s="211"/>
      <c r="R1023" s="211"/>
      <c r="S1023" s="211"/>
      <c r="T1023" s="210" t="s">
        <v>23</v>
      </c>
      <c r="U1023" s="210"/>
      <c r="V1023" s="210"/>
      <c r="W1023" s="210"/>
    </row>
    <row r="1024" spans="1:27" x14ac:dyDescent="0.25">
      <c r="A1024" s="210"/>
      <c r="B1024" s="210"/>
      <c r="C1024" s="210"/>
      <c r="D1024" s="210"/>
      <c r="E1024" s="210"/>
      <c r="F1024" s="210"/>
      <c r="G1024" s="210"/>
      <c r="H1024" s="210"/>
      <c r="I1024" s="210"/>
      <c r="J1024" s="210"/>
      <c r="K1024" s="210"/>
      <c r="L1024" s="210"/>
      <c r="M1024" s="211"/>
      <c r="N1024" s="211"/>
      <c r="O1024" s="211"/>
      <c r="P1024" s="211"/>
      <c r="Q1024" s="211"/>
      <c r="R1024" s="211"/>
      <c r="S1024" s="211"/>
      <c r="T1024" s="210"/>
      <c r="U1024" s="210"/>
      <c r="V1024" s="210"/>
      <c r="W1024" s="210"/>
    </row>
    <row r="1025" spans="1:23" x14ac:dyDescent="0.25">
      <c r="A1025" s="210"/>
      <c r="B1025" s="210"/>
      <c r="C1025" s="210"/>
      <c r="D1025" s="210"/>
      <c r="E1025" s="210"/>
      <c r="F1025" s="210"/>
      <c r="G1025" s="210"/>
      <c r="H1025" s="210"/>
      <c r="I1025" s="210"/>
      <c r="J1025" s="210"/>
      <c r="K1025" s="210"/>
      <c r="L1025" s="210"/>
      <c r="M1025" s="211"/>
      <c r="N1025" s="211"/>
      <c r="O1025" s="211"/>
      <c r="P1025" s="211"/>
      <c r="Q1025" s="211"/>
      <c r="R1025" s="211"/>
      <c r="S1025" s="211"/>
      <c r="T1025" s="210"/>
      <c r="U1025" s="210"/>
      <c r="V1025" s="210"/>
      <c r="W1025" s="210"/>
    </row>
    <row r="1026" spans="1:23" x14ac:dyDescent="0.25">
      <c r="A1026" s="210"/>
      <c r="B1026" s="210"/>
      <c r="C1026" s="210"/>
      <c r="D1026" s="210"/>
      <c r="E1026" s="210"/>
      <c r="F1026" s="210"/>
      <c r="G1026" s="210"/>
      <c r="H1026" s="210"/>
      <c r="I1026" s="210"/>
      <c r="J1026" s="210"/>
      <c r="K1026" s="210"/>
      <c r="L1026" s="210"/>
      <c r="M1026" s="211"/>
      <c r="N1026" s="211"/>
      <c r="O1026" s="211"/>
      <c r="P1026" s="211"/>
      <c r="Q1026" s="211"/>
      <c r="R1026" s="211"/>
      <c r="S1026" s="211"/>
      <c r="T1026" s="210" t="s">
        <v>24</v>
      </c>
      <c r="U1026" s="210"/>
      <c r="V1026" s="210" t="s">
        <v>25</v>
      </c>
      <c r="W1026" s="210"/>
    </row>
    <row r="1027" spans="1:23" x14ac:dyDescent="0.25">
      <c r="A1027" s="210" t="s">
        <v>13</v>
      </c>
      <c r="B1027" s="210"/>
      <c r="C1027" s="210"/>
      <c r="D1027" s="210"/>
      <c r="E1027" s="210"/>
      <c r="F1027" s="210"/>
      <c r="G1027" s="210"/>
      <c r="H1027" s="210"/>
      <c r="I1027" s="210"/>
      <c r="J1027" s="7"/>
      <c r="K1027" s="7"/>
      <c r="L1027" s="7"/>
      <c r="M1027" s="10"/>
      <c r="N1027" s="10"/>
      <c r="O1027" s="10"/>
      <c r="P1027" s="10"/>
      <c r="Q1027" s="10"/>
      <c r="R1027" s="10"/>
      <c r="S1027" s="10"/>
      <c r="T1027" s="8"/>
      <c r="U1027" s="8"/>
      <c r="V1027" s="8"/>
      <c r="W1027" s="8"/>
    </row>
    <row r="1028" spans="1:23" x14ac:dyDescent="0.25">
      <c r="A1028" s="200" t="s">
        <v>17</v>
      </c>
      <c r="B1028" s="200"/>
      <c r="C1028" s="200"/>
      <c r="D1028" s="200"/>
      <c r="E1028" s="200"/>
      <c r="F1028" s="200"/>
      <c r="G1028" s="200"/>
      <c r="H1028" s="200"/>
      <c r="I1028" s="200"/>
      <c r="J1028" s="203">
        <v>105108</v>
      </c>
      <c r="K1028" s="203"/>
      <c r="L1028" s="203"/>
      <c r="M1028" s="203">
        <v>1669</v>
      </c>
      <c r="N1028" s="203"/>
      <c r="O1028" s="203"/>
      <c r="P1028" s="203" t="s">
        <v>22</v>
      </c>
      <c r="Q1028" s="203"/>
      <c r="R1028" s="203"/>
      <c r="S1028" s="203"/>
      <c r="T1028" s="203">
        <v>5</v>
      </c>
      <c r="U1028" s="203"/>
      <c r="V1028" s="205">
        <f>((T1028*100)/T1038)/100</f>
        <v>0.11904761904761905</v>
      </c>
      <c r="W1028" s="205"/>
    </row>
    <row r="1029" spans="1:23" x14ac:dyDescent="0.25">
      <c r="A1029" s="206" t="s">
        <v>66</v>
      </c>
      <c r="B1029" s="206"/>
      <c r="C1029" s="206"/>
      <c r="D1029" s="206"/>
      <c r="E1029" s="206"/>
      <c r="F1029" s="206"/>
      <c r="G1029" s="206"/>
      <c r="H1029" s="206"/>
      <c r="I1029" s="206"/>
      <c r="J1029" s="203">
        <v>105209</v>
      </c>
      <c r="K1029" s="203"/>
      <c r="L1029" s="203"/>
      <c r="M1029" s="203">
        <v>1686</v>
      </c>
      <c r="N1029" s="203"/>
      <c r="O1029" s="203"/>
      <c r="P1029" s="203" t="s">
        <v>22</v>
      </c>
      <c r="Q1029" s="203"/>
      <c r="R1029" s="203"/>
      <c r="S1029" s="203"/>
      <c r="T1029" s="203">
        <v>6</v>
      </c>
      <c r="U1029" s="203"/>
      <c r="V1029" s="205">
        <f>((T1029*100)/T1038)/100</f>
        <v>0.14285714285714288</v>
      </c>
      <c r="W1029" s="205"/>
    </row>
    <row r="1030" spans="1:23" x14ac:dyDescent="0.25">
      <c r="A1030" s="206" t="s">
        <v>67</v>
      </c>
      <c r="B1030" s="206"/>
      <c r="C1030" s="206"/>
      <c r="D1030" s="206"/>
      <c r="E1030" s="206"/>
      <c r="F1030" s="206"/>
      <c r="G1030" s="206"/>
      <c r="H1030" s="206"/>
      <c r="I1030" s="206"/>
      <c r="J1030" s="203">
        <v>105209</v>
      </c>
      <c r="K1030" s="203"/>
      <c r="L1030" s="203"/>
      <c r="M1030" s="203">
        <v>1681</v>
      </c>
      <c r="N1030" s="203"/>
      <c r="O1030" s="203"/>
      <c r="P1030" s="203" t="s">
        <v>22</v>
      </c>
      <c r="Q1030" s="203"/>
      <c r="R1030" s="203"/>
      <c r="S1030" s="203"/>
      <c r="T1030" s="203">
        <v>25</v>
      </c>
      <c r="U1030" s="203"/>
      <c r="V1030" s="205">
        <f>((T1030*100)/T1038)/100</f>
        <v>0.59523809523809523</v>
      </c>
      <c r="W1030" s="205"/>
    </row>
    <row r="1031" spans="1:23" x14ac:dyDescent="0.25">
      <c r="A1031" s="201" t="s">
        <v>27</v>
      </c>
      <c r="B1031" s="201"/>
      <c r="C1031" s="201"/>
      <c r="D1031" s="201"/>
      <c r="E1031" s="201"/>
      <c r="F1031" s="201"/>
      <c r="G1031" s="201"/>
      <c r="H1031" s="201"/>
      <c r="I1031" s="201"/>
      <c r="J1031" s="201"/>
      <c r="K1031" s="201"/>
      <c r="L1031" s="201"/>
      <c r="M1031" s="201"/>
      <c r="N1031" s="201"/>
      <c r="O1031" s="201"/>
      <c r="P1031" s="201"/>
      <c r="Q1031" s="201"/>
      <c r="R1031" s="201"/>
      <c r="S1031" s="201"/>
      <c r="T1031" s="201">
        <f>SUM(T1028:U1030)</f>
        <v>36</v>
      </c>
      <c r="U1031" s="201"/>
      <c r="V1031" s="205">
        <f>SUM(V1028:W1030)</f>
        <v>0.85714285714285721</v>
      </c>
      <c r="W1031" s="205"/>
    </row>
    <row r="1032" spans="1:23" x14ac:dyDescent="0.25">
      <c r="A1032" s="201" t="s">
        <v>14</v>
      </c>
      <c r="B1032" s="201"/>
      <c r="C1032" s="201"/>
      <c r="D1032" s="201"/>
      <c r="E1032" s="201"/>
      <c r="F1032" s="201"/>
      <c r="G1032" s="201"/>
      <c r="H1032" s="201"/>
      <c r="I1032" s="201"/>
      <c r="V1032" s="19"/>
      <c r="W1032" s="19"/>
    </row>
    <row r="1033" spans="1:23" x14ac:dyDescent="0.25">
      <c r="A1033" s="200" t="s">
        <v>15</v>
      </c>
      <c r="B1033" s="200"/>
      <c r="C1033" s="200"/>
      <c r="D1033" s="200"/>
      <c r="E1033" s="200"/>
      <c r="F1033" s="200"/>
      <c r="G1033" s="200"/>
      <c r="H1033" s="200"/>
      <c r="I1033" s="200"/>
      <c r="J1033" s="203">
        <v>0</v>
      </c>
      <c r="K1033" s="203"/>
      <c r="L1033" s="203"/>
      <c r="M1033" s="203">
        <v>0</v>
      </c>
      <c r="N1033" s="203"/>
      <c r="O1033" s="203"/>
      <c r="P1033" s="203">
        <v>0</v>
      </c>
      <c r="Q1033" s="203"/>
      <c r="R1033" s="203"/>
      <c r="S1033" s="203"/>
      <c r="T1033" s="203">
        <v>0</v>
      </c>
      <c r="U1033" s="203"/>
      <c r="V1033" s="205">
        <f>((T1033*100)/T1038)/100</f>
        <v>0</v>
      </c>
      <c r="W1033" s="205"/>
    </row>
    <row r="1034" spans="1:23" x14ac:dyDescent="0.25">
      <c r="A1034" s="200" t="s">
        <v>16</v>
      </c>
      <c r="B1034" s="200"/>
      <c r="C1034" s="200"/>
      <c r="D1034" s="200"/>
      <c r="E1034" s="200"/>
      <c r="F1034" s="200"/>
      <c r="G1034" s="200"/>
      <c r="H1034" s="200"/>
      <c r="I1034" s="200"/>
      <c r="J1034" s="203">
        <v>0</v>
      </c>
      <c r="K1034" s="203"/>
      <c r="L1034" s="203"/>
      <c r="M1034" s="203">
        <v>0</v>
      </c>
      <c r="N1034" s="203"/>
      <c r="O1034" s="203"/>
      <c r="P1034" s="203">
        <v>0</v>
      </c>
      <c r="Q1034" s="203"/>
      <c r="R1034" s="203"/>
      <c r="S1034" s="203"/>
      <c r="T1034" s="203">
        <v>0</v>
      </c>
      <c r="U1034" s="203"/>
      <c r="V1034" s="205">
        <f>((T1034*100)/T1038)/100</f>
        <v>0</v>
      </c>
      <c r="W1034" s="205"/>
    </row>
    <row r="1035" spans="1:23" x14ac:dyDescent="0.25">
      <c r="A1035" s="200" t="s">
        <v>17</v>
      </c>
      <c r="B1035" s="200"/>
      <c r="C1035" s="200"/>
      <c r="D1035" s="200"/>
      <c r="E1035" s="200"/>
      <c r="F1035" s="200"/>
      <c r="G1035" s="200"/>
      <c r="H1035" s="200"/>
      <c r="I1035" s="200"/>
      <c r="J1035" s="203">
        <v>0</v>
      </c>
      <c r="K1035" s="203"/>
      <c r="L1035" s="203"/>
      <c r="M1035" s="203">
        <v>0</v>
      </c>
      <c r="N1035" s="203"/>
      <c r="O1035" s="203"/>
      <c r="P1035" s="203">
        <v>0</v>
      </c>
      <c r="Q1035" s="203"/>
      <c r="R1035" s="203"/>
      <c r="S1035" s="203"/>
      <c r="T1035" s="203">
        <v>0</v>
      </c>
      <c r="U1035" s="203"/>
      <c r="V1035" s="205">
        <f>((T1035*100)/T1038)/100</f>
        <v>0</v>
      </c>
      <c r="W1035" s="205"/>
    </row>
    <row r="1036" spans="1:23" x14ac:dyDescent="0.25">
      <c r="A1036" s="200" t="s">
        <v>65</v>
      </c>
      <c r="B1036" s="200"/>
      <c r="C1036" s="200"/>
      <c r="D1036" s="200"/>
      <c r="E1036" s="200"/>
      <c r="F1036" s="200"/>
      <c r="G1036" s="200"/>
      <c r="H1036" s="200"/>
      <c r="I1036" s="200"/>
      <c r="J1036" s="203">
        <v>101001</v>
      </c>
      <c r="K1036" s="203"/>
      <c r="L1036" s="203"/>
      <c r="M1036" s="203">
        <v>1659</v>
      </c>
      <c r="N1036" s="203"/>
      <c r="O1036" s="203"/>
      <c r="P1036" s="203" t="s">
        <v>33</v>
      </c>
      <c r="Q1036" s="203"/>
      <c r="R1036" s="203"/>
      <c r="S1036" s="203"/>
      <c r="T1036" s="203">
        <v>6</v>
      </c>
      <c r="U1036" s="203"/>
      <c r="V1036" s="205">
        <f>((T1036*100)/T1038)/100</f>
        <v>0.14285714285714288</v>
      </c>
      <c r="W1036" s="205"/>
    </row>
    <row r="1037" spans="1:23" x14ac:dyDescent="0.25">
      <c r="A1037" s="201" t="s">
        <v>27</v>
      </c>
      <c r="B1037" s="201"/>
      <c r="C1037" s="201"/>
      <c r="D1037" s="201"/>
      <c r="E1037" s="201"/>
      <c r="F1037" s="201"/>
      <c r="G1037" s="201"/>
      <c r="H1037" s="201"/>
      <c r="I1037" s="201"/>
      <c r="J1037" s="201"/>
      <c r="K1037" s="201"/>
      <c r="L1037" s="201"/>
      <c r="M1037" s="201"/>
      <c r="N1037" s="201"/>
      <c r="O1037" s="201"/>
      <c r="P1037" s="201"/>
      <c r="Q1037" s="201"/>
      <c r="R1037" s="201"/>
      <c r="S1037" s="201"/>
      <c r="T1037" s="201">
        <f>SUM(T1033:U1036)</f>
        <v>6</v>
      </c>
      <c r="U1037" s="201"/>
      <c r="V1037" s="205">
        <f t="shared" ref="V1037" si="105">SUM(V1033:W1036)</f>
        <v>0.14285714285714288</v>
      </c>
      <c r="W1037" s="205"/>
    </row>
    <row r="1038" spans="1:23" x14ac:dyDescent="0.25">
      <c r="A1038" s="201" t="s">
        <v>28</v>
      </c>
      <c r="B1038" s="201"/>
      <c r="C1038" s="201"/>
      <c r="D1038" s="201"/>
      <c r="E1038" s="201"/>
      <c r="F1038" s="201"/>
      <c r="G1038" s="201"/>
      <c r="H1038" s="201"/>
      <c r="I1038" s="201"/>
      <c r="J1038" s="201"/>
      <c r="K1038" s="201"/>
      <c r="L1038" s="201"/>
      <c r="M1038" s="201"/>
      <c r="N1038" s="201"/>
      <c r="O1038" s="201"/>
      <c r="P1038" s="201"/>
      <c r="Q1038" s="201"/>
      <c r="R1038" s="201"/>
      <c r="S1038" s="201"/>
      <c r="T1038" s="201">
        <f>T1037+T1031</f>
        <v>42</v>
      </c>
      <c r="U1038" s="201"/>
      <c r="V1038" s="205">
        <f>ROUND((T1038/T1038),2)</f>
        <v>1</v>
      </c>
      <c r="W1038" s="205"/>
    </row>
    <row r="1039" spans="1:23" x14ac:dyDescent="0.25">
      <c r="A1039" s="103"/>
      <c r="B1039" s="103"/>
      <c r="C1039" s="103"/>
      <c r="D1039" s="103"/>
      <c r="E1039" s="103"/>
      <c r="F1039" s="103"/>
      <c r="G1039" s="103"/>
      <c r="H1039" s="103"/>
      <c r="I1039" s="103"/>
      <c r="J1039" s="103"/>
      <c r="K1039" s="103"/>
      <c r="L1039" s="103"/>
      <c r="M1039" s="103"/>
      <c r="N1039" s="103"/>
      <c r="O1039" s="103"/>
      <c r="P1039" s="103"/>
      <c r="Q1039" s="103"/>
      <c r="R1039" s="103"/>
      <c r="S1039" s="103"/>
      <c r="T1039" s="103"/>
      <c r="U1039" s="103"/>
      <c r="V1039" s="104"/>
      <c r="W1039" s="104"/>
    </row>
    <row r="1040" spans="1:23" x14ac:dyDescent="0.25">
      <c r="A1040" s="121"/>
      <c r="B1040" s="121"/>
      <c r="C1040" s="121"/>
      <c r="D1040" s="121"/>
      <c r="E1040" s="121"/>
      <c r="F1040" s="121"/>
      <c r="G1040" s="121"/>
      <c r="H1040" s="121"/>
      <c r="I1040" s="121"/>
      <c r="J1040" s="121"/>
      <c r="K1040" s="121"/>
      <c r="L1040" s="121"/>
      <c r="M1040" s="121"/>
      <c r="N1040" s="121"/>
      <c r="O1040" s="121"/>
      <c r="P1040" s="121"/>
      <c r="Q1040" s="121"/>
      <c r="R1040" s="121"/>
      <c r="S1040" s="121"/>
      <c r="T1040" s="121"/>
      <c r="U1040" s="121"/>
      <c r="V1040" s="120"/>
      <c r="W1040" s="120"/>
    </row>
    <row r="1041" spans="1:27" x14ac:dyDescent="0.25">
      <c r="A1041" s="121"/>
      <c r="B1041" s="121"/>
      <c r="C1041" s="121"/>
      <c r="D1041" s="121"/>
      <c r="E1041" s="121"/>
      <c r="F1041" s="121"/>
      <c r="G1041" s="121"/>
      <c r="H1041" s="121"/>
      <c r="I1041" s="121"/>
      <c r="J1041" s="121"/>
      <c r="K1041" s="121"/>
      <c r="L1041" s="121"/>
      <c r="M1041" s="121"/>
      <c r="N1041" s="121"/>
      <c r="O1041" s="121"/>
      <c r="P1041" s="121"/>
      <c r="Q1041" s="121"/>
      <c r="R1041" s="121"/>
      <c r="S1041" s="121"/>
      <c r="T1041" s="121"/>
      <c r="U1041" s="121"/>
      <c r="V1041" s="120"/>
      <c r="W1041" s="120"/>
    </row>
    <row r="1042" spans="1:27" x14ac:dyDescent="0.25">
      <c r="A1042" s="198" t="s">
        <v>1</v>
      </c>
      <c r="B1042" s="198"/>
      <c r="C1042" s="198"/>
      <c r="D1042" t="s">
        <v>85</v>
      </c>
      <c r="O1042" s="121"/>
      <c r="P1042" s="121"/>
      <c r="Q1042" s="121"/>
      <c r="R1042" s="121"/>
      <c r="S1042" s="121"/>
      <c r="T1042" s="121"/>
      <c r="U1042" s="121"/>
      <c r="V1042" s="120"/>
      <c r="W1042" s="120"/>
    </row>
    <row r="1043" spans="1:27" x14ac:dyDescent="0.25">
      <c r="A1043" s="180" t="s">
        <v>6</v>
      </c>
      <c r="B1043" s="180"/>
      <c r="C1043" s="180"/>
      <c r="D1043" t="s">
        <v>86</v>
      </c>
      <c r="O1043" s="121"/>
      <c r="P1043" s="121"/>
      <c r="Q1043" s="121"/>
      <c r="R1043" s="121"/>
      <c r="S1043" s="121"/>
      <c r="T1043" s="121"/>
      <c r="U1043" s="121"/>
      <c r="V1043" s="120"/>
      <c r="W1043" s="120"/>
    </row>
    <row r="1044" spans="1:27" x14ac:dyDescent="0.25">
      <c r="A1044" s="105" t="s">
        <v>94</v>
      </c>
      <c r="B1044" s="105"/>
      <c r="C1044" s="105"/>
      <c r="D1044" s="199" t="s">
        <v>98</v>
      </c>
      <c r="E1044" s="200"/>
      <c r="F1044" s="200"/>
      <c r="G1044" s="200"/>
    </row>
    <row r="1045" spans="1:27" x14ac:dyDescent="0.25">
      <c r="A1045" s="3" t="s">
        <v>2</v>
      </c>
      <c r="B1045" s="3"/>
      <c r="C1045" s="3"/>
      <c r="F1045" s="203" t="s">
        <v>245</v>
      </c>
      <c r="G1045" s="203"/>
      <c r="H1045" s="203"/>
      <c r="I1045" s="203"/>
    </row>
    <row r="1046" spans="1:27" x14ac:dyDescent="0.25">
      <c r="A1046" s="3" t="s">
        <v>3</v>
      </c>
      <c r="B1046" s="3"/>
      <c r="C1046" s="3"/>
      <c r="D1046">
        <v>9</v>
      </c>
    </row>
    <row r="1047" spans="1:27" x14ac:dyDescent="0.25">
      <c r="A1047" s="3" t="s">
        <v>8</v>
      </c>
      <c r="B1047" s="3"/>
      <c r="C1047" s="3"/>
      <c r="D1047" s="208">
        <v>3.32</v>
      </c>
      <c r="E1047" s="208"/>
      <c r="F1047" s="208"/>
      <c r="H1047" s="3" t="s">
        <v>9</v>
      </c>
      <c r="K1047" s="203">
        <v>4</v>
      </c>
      <c r="L1047" s="203"/>
      <c r="M1047" s="3" t="s">
        <v>11</v>
      </c>
      <c r="Q1047" s="213">
        <v>20.5</v>
      </c>
      <c r="R1047" s="213"/>
      <c r="S1047" s="213"/>
    </row>
    <row r="1048" spans="1:27" x14ac:dyDescent="0.25">
      <c r="A1048" s="3" t="s">
        <v>10</v>
      </c>
      <c r="B1048" s="3"/>
      <c r="C1048" s="3"/>
      <c r="E1048" s="209">
        <f>Q1047*K1047*D1047</f>
        <v>272.24</v>
      </c>
      <c r="F1048" s="209"/>
      <c r="G1048" s="209"/>
      <c r="H1048" s="209"/>
      <c r="I1048" s="209"/>
      <c r="J1048" s="209"/>
    </row>
    <row r="1049" spans="1:27" x14ac:dyDescent="0.25">
      <c r="A1049" s="3"/>
      <c r="B1049" s="3"/>
      <c r="C1049" s="3"/>
      <c r="E1049" s="106"/>
      <c r="F1049" s="106"/>
      <c r="G1049" s="106"/>
      <c r="H1049" s="106"/>
      <c r="I1049" s="106"/>
      <c r="J1049" s="106"/>
    </row>
    <row r="1050" spans="1:27" x14ac:dyDescent="0.25">
      <c r="A1050" s="210" t="s">
        <v>12</v>
      </c>
      <c r="B1050" s="210"/>
      <c r="C1050" s="210"/>
      <c r="D1050" s="210"/>
      <c r="E1050" s="210"/>
      <c r="F1050" s="210"/>
      <c r="G1050" s="210"/>
      <c r="H1050" s="210"/>
      <c r="I1050" s="210"/>
      <c r="J1050" s="210" t="s">
        <v>18</v>
      </c>
      <c r="K1050" s="210"/>
      <c r="L1050" s="210"/>
      <c r="M1050" s="211" t="s">
        <v>20</v>
      </c>
      <c r="N1050" s="211"/>
      <c r="O1050" s="211"/>
      <c r="P1050" s="211" t="s">
        <v>21</v>
      </c>
      <c r="Q1050" s="211"/>
      <c r="R1050" s="211"/>
      <c r="S1050" s="211"/>
      <c r="T1050" s="210" t="s">
        <v>23</v>
      </c>
      <c r="U1050" s="210"/>
      <c r="V1050" s="210"/>
      <c r="W1050" s="210"/>
      <c r="X1050" s="215" t="s">
        <v>29</v>
      </c>
      <c r="Y1050" s="215"/>
      <c r="Z1050" s="215"/>
      <c r="AA1050" s="215"/>
    </row>
    <row r="1051" spans="1:27" x14ac:dyDescent="0.25">
      <c r="A1051" s="210"/>
      <c r="B1051" s="210"/>
      <c r="C1051" s="210"/>
      <c r="D1051" s="210"/>
      <c r="E1051" s="210"/>
      <c r="F1051" s="210"/>
      <c r="G1051" s="210"/>
      <c r="H1051" s="210"/>
      <c r="I1051" s="210"/>
      <c r="J1051" s="210"/>
      <c r="K1051" s="210"/>
      <c r="L1051" s="210"/>
      <c r="M1051" s="211"/>
      <c r="N1051" s="211"/>
      <c r="O1051" s="211"/>
      <c r="P1051" s="211"/>
      <c r="Q1051" s="211"/>
      <c r="R1051" s="211"/>
      <c r="S1051" s="211"/>
      <c r="T1051" s="210"/>
      <c r="U1051" s="210"/>
      <c r="V1051" s="210"/>
      <c r="W1051" s="210"/>
      <c r="X1051" s="215"/>
      <c r="Y1051" s="215"/>
      <c r="Z1051" s="215"/>
      <c r="AA1051" s="215"/>
    </row>
    <row r="1052" spans="1:27" x14ac:dyDescent="0.25">
      <c r="A1052" s="210"/>
      <c r="B1052" s="210"/>
      <c r="C1052" s="210"/>
      <c r="D1052" s="210"/>
      <c r="E1052" s="210"/>
      <c r="F1052" s="210"/>
      <c r="G1052" s="210"/>
      <c r="H1052" s="210"/>
      <c r="I1052" s="210"/>
      <c r="J1052" s="210"/>
      <c r="K1052" s="210"/>
      <c r="L1052" s="210"/>
      <c r="M1052" s="211"/>
      <c r="N1052" s="211"/>
      <c r="O1052" s="211"/>
      <c r="P1052" s="211"/>
      <c r="Q1052" s="211"/>
      <c r="R1052" s="211"/>
      <c r="S1052" s="211"/>
      <c r="T1052" s="210"/>
      <c r="U1052" s="210"/>
      <c r="V1052" s="210"/>
      <c r="W1052" s="210"/>
      <c r="X1052" s="215"/>
      <c r="Y1052" s="215"/>
      <c r="Z1052" s="215"/>
      <c r="AA1052" s="215"/>
    </row>
    <row r="1053" spans="1:27" x14ac:dyDescent="0.25">
      <c r="A1053" s="210"/>
      <c r="B1053" s="210"/>
      <c r="C1053" s="210"/>
      <c r="D1053" s="210"/>
      <c r="E1053" s="210"/>
      <c r="F1053" s="210"/>
      <c r="G1053" s="210"/>
      <c r="H1053" s="210"/>
      <c r="I1053" s="210"/>
      <c r="J1053" s="210"/>
      <c r="K1053" s="210"/>
      <c r="L1053" s="210"/>
      <c r="M1053" s="211"/>
      <c r="N1053" s="211"/>
      <c r="O1053" s="211"/>
      <c r="P1053" s="211"/>
      <c r="Q1053" s="211"/>
      <c r="R1053" s="211"/>
      <c r="S1053" s="211"/>
      <c r="T1053" s="210" t="s">
        <v>24</v>
      </c>
      <c r="U1053" s="210"/>
      <c r="V1053" s="210" t="s">
        <v>25</v>
      </c>
      <c r="W1053" s="210"/>
    </row>
    <row r="1054" spans="1:27" x14ac:dyDescent="0.25">
      <c r="A1054" s="210" t="s">
        <v>13</v>
      </c>
      <c r="B1054" s="210"/>
      <c r="C1054" s="210"/>
      <c r="D1054" s="210"/>
      <c r="E1054" s="210"/>
      <c r="F1054" s="210"/>
      <c r="G1054" s="210"/>
      <c r="H1054" s="210"/>
      <c r="I1054" s="210"/>
      <c r="J1054" s="101"/>
      <c r="K1054" s="101"/>
      <c r="L1054" s="101"/>
      <c r="M1054" s="107"/>
      <c r="N1054" s="107"/>
      <c r="O1054" s="107"/>
      <c r="P1054" s="107"/>
      <c r="Q1054" s="107"/>
      <c r="R1054" s="107"/>
      <c r="S1054" s="107"/>
      <c r="T1054" s="108"/>
      <c r="U1054" s="108"/>
      <c r="V1054" s="108"/>
      <c r="W1054" s="108"/>
    </row>
    <row r="1055" spans="1:27" x14ac:dyDescent="0.25">
      <c r="A1055" s="200" t="s">
        <v>17</v>
      </c>
      <c r="B1055" s="200"/>
      <c r="C1055" s="200"/>
      <c r="D1055" s="200"/>
      <c r="E1055" s="200"/>
      <c r="F1055" s="200"/>
      <c r="G1055" s="200"/>
      <c r="H1055" s="200"/>
      <c r="I1055" s="200"/>
      <c r="J1055" s="203">
        <v>105108</v>
      </c>
      <c r="K1055" s="203"/>
      <c r="L1055" s="203"/>
      <c r="M1055" s="203">
        <v>1669</v>
      </c>
      <c r="N1055" s="203"/>
      <c r="O1055" s="203"/>
      <c r="P1055" s="203" t="s">
        <v>22</v>
      </c>
      <c r="Q1055" s="203"/>
      <c r="R1055" s="203"/>
      <c r="S1055" s="203"/>
      <c r="T1055" s="203">
        <v>5</v>
      </c>
      <c r="U1055" s="203"/>
      <c r="V1055" s="205">
        <f>((T1055*100)/T1065)/100</f>
        <v>0.11904761904761905</v>
      </c>
      <c r="W1055" s="205"/>
      <c r="X1055" s="204">
        <f>E$1048*V1055</f>
        <v>32.409523809523812</v>
      </c>
      <c r="Y1055" s="203"/>
      <c r="Z1055" s="203"/>
      <c r="AA1055" s="203"/>
    </row>
    <row r="1056" spans="1:27" x14ac:dyDescent="0.25">
      <c r="A1056" s="206" t="s">
        <v>66</v>
      </c>
      <c r="B1056" s="206"/>
      <c r="C1056" s="206"/>
      <c r="D1056" s="206"/>
      <c r="E1056" s="206"/>
      <c r="F1056" s="206"/>
      <c r="G1056" s="206"/>
      <c r="H1056" s="206"/>
      <c r="I1056" s="206"/>
      <c r="J1056" s="203">
        <v>105209</v>
      </c>
      <c r="K1056" s="203"/>
      <c r="L1056" s="203"/>
      <c r="M1056" s="203">
        <v>1686</v>
      </c>
      <c r="N1056" s="203"/>
      <c r="O1056" s="203"/>
      <c r="P1056" s="203" t="s">
        <v>22</v>
      </c>
      <c r="Q1056" s="203"/>
      <c r="R1056" s="203"/>
      <c r="S1056" s="203"/>
      <c r="T1056" s="203">
        <v>6</v>
      </c>
      <c r="U1056" s="203"/>
      <c r="V1056" s="205">
        <f>((T1056*100)/T1065)/100</f>
        <v>0.14285714285714288</v>
      </c>
      <c r="W1056" s="205"/>
      <c r="X1056" s="204">
        <f>E$1048*V1056</f>
        <v>38.891428571428577</v>
      </c>
      <c r="Y1056" s="203"/>
      <c r="Z1056" s="203"/>
      <c r="AA1056" s="203"/>
    </row>
    <row r="1057" spans="1:27" x14ac:dyDescent="0.25">
      <c r="A1057" s="206" t="s">
        <v>67</v>
      </c>
      <c r="B1057" s="206"/>
      <c r="C1057" s="206"/>
      <c r="D1057" s="206"/>
      <c r="E1057" s="206"/>
      <c r="F1057" s="206"/>
      <c r="G1057" s="206"/>
      <c r="H1057" s="206"/>
      <c r="I1057" s="206"/>
      <c r="J1057" s="203">
        <v>105209</v>
      </c>
      <c r="K1057" s="203"/>
      <c r="L1057" s="203"/>
      <c r="M1057" s="203">
        <v>1681</v>
      </c>
      <c r="N1057" s="203"/>
      <c r="O1057" s="203"/>
      <c r="P1057" s="203" t="s">
        <v>22</v>
      </c>
      <c r="Q1057" s="203"/>
      <c r="R1057" s="203"/>
      <c r="S1057" s="203"/>
      <c r="T1057" s="203">
        <v>25</v>
      </c>
      <c r="U1057" s="203"/>
      <c r="V1057" s="205">
        <f>((T1057*100)/T1065)/100</f>
        <v>0.59523809523809523</v>
      </c>
      <c r="W1057" s="205"/>
      <c r="X1057" s="204">
        <f>E$1048*V1057</f>
        <v>162.04761904761907</v>
      </c>
      <c r="Y1057" s="203"/>
      <c r="Z1057" s="203"/>
      <c r="AA1057" s="203"/>
    </row>
    <row r="1058" spans="1:27" x14ac:dyDescent="0.25">
      <c r="A1058" s="201" t="s">
        <v>27</v>
      </c>
      <c r="B1058" s="201"/>
      <c r="C1058" s="201"/>
      <c r="D1058" s="201"/>
      <c r="E1058" s="201"/>
      <c r="F1058" s="201"/>
      <c r="G1058" s="201"/>
      <c r="H1058" s="201"/>
      <c r="I1058" s="201"/>
      <c r="J1058" s="201"/>
      <c r="K1058" s="201"/>
      <c r="L1058" s="201"/>
      <c r="M1058" s="201"/>
      <c r="N1058" s="201"/>
      <c r="O1058" s="201"/>
      <c r="P1058" s="201"/>
      <c r="Q1058" s="201"/>
      <c r="R1058" s="201"/>
      <c r="S1058" s="201"/>
      <c r="T1058" s="201">
        <f>SUM(T1055:U1057)</f>
        <v>36</v>
      </c>
      <c r="U1058" s="201"/>
      <c r="V1058" s="212">
        <f>SUM(V1055:W1057)</f>
        <v>0.85714285714285721</v>
      </c>
      <c r="W1058" s="212"/>
      <c r="X1058" s="202">
        <f t="shared" ref="X1058" si="106">SUM(X1055:AA1057)</f>
        <v>233.34857142857146</v>
      </c>
      <c r="Y1058" s="201"/>
      <c r="Z1058" s="201"/>
      <c r="AA1058" s="201"/>
    </row>
    <row r="1059" spans="1:27" x14ac:dyDescent="0.25">
      <c r="A1059" s="201" t="s">
        <v>14</v>
      </c>
      <c r="B1059" s="201"/>
      <c r="C1059" s="201"/>
      <c r="D1059" s="201"/>
      <c r="E1059" s="201"/>
      <c r="F1059" s="201"/>
      <c r="G1059" s="201"/>
      <c r="H1059" s="201"/>
      <c r="I1059" s="201"/>
      <c r="V1059" s="19"/>
      <c r="W1059" s="19"/>
    </row>
    <row r="1060" spans="1:27" x14ac:dyDescent="0.25">
      <c r="A1060" s="200" t="s">
        <v>15</v>
      </c>
      <c r="B1060" s="200"/>
      <c r="C1060" s="200"/>
      <c r="D1060" s="200"/>
      <c r="E1060" s="200"/>
      <c r="F1060" s="200"/>
      <c r="G1060" s="200"/>
      <c r="H1060" s="200"/>
      <c r="I1060" s="200"/>
      <c r="J1060" s="203">
        <v>0</v>
      </c>
      <c r="K1060" s="203"/>
      <c r="L1060" s="203"/>
      <c r="M1060" s="203">
        <v>0</v>
      </c>
      <c r="N1060" s="203"/>
      <c r="O1060" s="203"/>
      <c r="P1060" s="203">
        <v>0</v>
      </c>
      <c r="Q1060" s="203"/>
      <c r="R1060" s="203"/>
      <c r="S1060" s="203"/>
      <c r="T1060" s="203">
        <v>0</v>
      </c>
      <c r="U1060" s="203"/>
      <c r="V1060" s="205">
        <f>((T1060*100)/T1065)/100</f>
        <v>0</v>
      </c>
      <c r="W1060" s="205"/>
      <c r="X1060" s="204">
        <f>E$1048*V1060</f>
        <v>0</v>
      </c>
      <c r="Y1060" s="203"/>
      <c r="Z1060" s="203"/>
      <c r="AA1060" s="203"/>
    </row>
    <row r="1061" spans="1:27" x14ac:dyDescent="0.25">
      <c r="A1061" s="200" t="s">
        <v>16</v>
      </c>
      <c r="B1061" s="200"/>
      <c r="C1061" s="200"/>
      <c r="D1061" s="200"/>
      <c r="E1061" s="200"/>
      <c r="F1061" s="200"/>
      <c r="G1061" s="200"/>
      <c r="H1061" s="200"/>
      <c r="I1061" s="200"/>
      <c r="J1061" s="203">
        <v>0</v>
      </c>
      <c r="K1061" s="203"/>
      <c r="L1061" s="203"/>
      <c r="M1061" s="203">
        <v>0</v>
      </c>
      <c r="N1061" s="203"/>
      <c r="O1061" s="203"/>
      <c r="P1061" s="203">
        <v>0</v>
      </c>
      <c r="Q1061" s="203"/>
      <c r="R1061" s="203"/>
      <c r="S1061" s="203"/>
      <c r="T1061" s="203">
        <v>0</v>
      </c>
      <c r="U1061" s="203"/>
      <c r="V1061" s="205">
        <f>((T1061*100)/T1065)/100</f>
        <v>0</v>
      </c>
      <c r="W1061" s="205"/>
      <c r="X1061" s="204">
        <f>E$1048*V1061</f>
        <v>0</v>
      </c>
      <c r="Y1061" s="203"/>
      <c r="Z1061" s="203"/>
      <c r="AA1061" s="203"/>
    </row>
    <row r="1062" spans="1:27" x14ac:dyDescent="0.25">
      <c r="A1062" s="200" t="s">
        <v>17</v>
      </c>
      <c r="B1062" s="200"/>
      <c r="C1062" s="200"/>
      <c r="D1062" s="200"/>
      <c r="E1062" s="200"/>
      <c r="F1062" s="200"/>
      <c r="G1062" s="200"/>
      <c r="H1062" s="200"/>
      <c r="I1062" s="200"/>
      <c r="J1062" s="203">
        <v>0</v>
      </c>
      <c r="K1062" s="203"/>
      <c r="L1062" s="203"/>
      <c r="M1062" s="203">
        <v>0</v>
      </c>
      <c r="N1062" s="203"/>
      <c r="O1062" s="203"/>
      <c r="P1062" s="203">
        <v>0</v>
      </c>
      <c r="Q1062" s="203"/>
      <c r="R1062" s="203"/>
      <c r="S1062" s="203"/>
      <c r="T1062" s="203">
        <v>0</v>
      </c>
      <c r="U1062" s="203"/>
      <c r="V1062" s="205">
        <f>((T1062*100)/T1065)/100</f>
        <v>0</v>
      </c>
      <c r="W1062" s="205"/>
      <c r="X1062" s="204">
        <f>E$1048*V1062</f>
        <v>0</v>
      </c>
      <c r="Y1062" s="203"/>
      <c r="Z1062" s="203"/>
      <c r="AA1062" s="203"/>
    </row>
    <row r="1063" spans="1:27" x14ac:dyDescent="0.25">
      <c r="A1063" s="200" t="s">
        <v>65</v>
      </c>
      <c r="B1063" s="200"/>
      <c r="C1063" s="200"/>
      <c r="D1063" s="200"/>
      <c r="E1063" s="200"/>
      <c r="F1063" s="200"/>
      <c r="G1063" s="200"/>
      <c r="H1063" s="200"/>
      <c r="I1063" s="200"/>
      <c r="J1063" s="203">
        <v>101001</v>
      </c>
      <c r="K1063" s="203"/>
      <c r="L1063" s="203"/>
      <c r="M1063" s="203">
        <v>1659</v>
      </c>
      <c r="N1063" s="203"/>
      <c r="O1063" s="203"/>
      <c r="P1063" s="203" t="s">
        <v>33</v>
      </c>
      <c r="Q1063" s="203"/>
      <c r="R1063" s="203"/>
      <c r="S1063" s="203"/>
      <c r="T1063" s="203">
        <v>6</v>
      </c>
      <c r="U1063" s="203"/>
      <c r="V1063" s="205">
        <f>((T1063*100)/T1065)/100</f>
        <v>0.14285714285714288</v>
      </c>
      <c r="W1063" s="205"/>
      <c r="X1063" s="204">
        <f>E$1048*V1063</f>
        <v>38.891428571428577</v>
      </c>
      <c r="Y1063" s="203"/>
      <c r="Z1063" s="203"/>
      <c r="AA1063" s="203"/>
    </row>
    <row r="1064" spans="1:27" x14ac:dyDescent="0.25">
      <c r="A1064" s="201" t="s">
        <v>27</v>
      </c>
      <c r="B1064" s="201"/>
      <c r="C1064" s="201"/>
      <c r="D1064" s="201"/>
      <c r="E1064" s="201"/>
      <c r="F1064" s="201"/>
      <c r="G1064" s="201"/>
      <c r="H1064" s="201"/>
      <c r="I1064" s="201"/>
      <c r="J1064" s="201"/>
      <c r="K1064" s="201"/>
      <c r="L1064" s="201"/>
      <c r="M1064" s="201"/>
      <c r="N1064" s="201"/>
      <c r="O1064" s="201"/>
      <c r="P1064" s="201"/>
      <c r="Q1064" s="201"/>
      <c r="R1064" s="201"/>
      <c r="S1064" s="201"/>
      <c r="T1064" s="201">
        <f>SUM(T1060:U1063)</f>
        <v>6</v>
      </c>
      <c r="U1064" s="201"/>
      <c r="V1064" s="205">
        <f t="shared" ref="V1064" si="107">SUM(V1060:W1063)</f>
        <v>0.14285714285714288</v>
      </c>
      <c r="W1064" s="205"/>
      <c r="X1064" s="202">
        <f t="shared" ref="X1064" si="108">SUM(X1060:AA1063)</f>
        <v>38.891428571428577</v>
      </c>
      <c r="Y1064" s="201"/>
      <c r="Z1064" s="201"/>
      <c r="AA1064" s="201"/>
    </row>
    <row r="1065" spans="1:27" x14ac:dyDescent="0.25">
      <c r="A1065" s="201" t="s">
        <v>28</v>
      </c>
      <c r="B1065" s="201"/>
      <c r="C1065" s="201"/>
      <c r="D1065" s="201"/>
      <c r="E1065" s="201"/>
      <c r="F1065" s="201"/>
      <c r="G1065" s="201"/>
      <c r="H1065" s="201"/>
      <c r="I1065" s="201"/>
      <c r="J1065" s="201"/>
      <c r="K1065" s="201"/>
      <c r="L1065" s="201"/>
      <c r="M1065" s="201"/>
      <c r="N1065" s="201"/>
      <c r="O1065" s="201"/>
      <c r="P1065" s="201"/>
      <c r="Q1065" s="201"/>
      <c r="R1065" s="201"/>
      <c r="S1065" s="201"/>
      <c r="T1065" s="201">
        <f>T1064+T1058</f>
        <v>42</v>
      </c>
      <c r="U1065" s="201"/>
      <c r="V1065" s="205">
        <f>ROUND((T1065/T1065),2)</f>
        <v>1</v>
      </c>
      <c r="W1065" s="205"/>
      <c r="X1065" s="202">
        <f>X1058+X1064</f>
        <v>272.24</v>
      </c>
      <c r="Y1065" s="201"/>
      <c r="Z1065" s="201"/>
      <c r="AA1065" s="201"/>
    </row>
    <row r="1066" spans="1:27" x14ac:dyDescent="0.25">
      <c r="A1066" s="178"/>
      <c r="B1066" s="178"/>
      <c r="C1066" s="178"/>
      <c r="D1066" s="178"/>
      <c r="E1066" s="178"/>
      <c r="F1066" s="178"/>
      <c r="G1066" s="178"/>
      <c r="H1066" s="178"/>
      <c r="I1066" s="178"/>
      <c r="J1066" s="178"/>
      <c r="K1066" s="178"/>
      <c r="L1066" s="178"/>
      <c r="M1066" s="178"/>
      <c r="N1066" s="178"/>
      <c r="O1066" s="178"/>
      <c r="P1066" s="178"/>
      <c r="Q1066" s="178"/>
      <c r="R1066" s="178"/>
      <c r="S1066" s="178"/>
      <c r="T1066" s="178"/>
      <c r="U1066" s="178"/>
      <c r="V1066" s="177"/>
      <c r="W1066" s="177"/>
      <c r="X1066" s="179"/>
      <c r="Y1066" s="178"/>
      <c r="Z1066" s="178"/>
      <c r="AA1066" s="178"/>
    </row>
    <row r="1067" spans="1:27" x14ac:dyDescent="0.25">
      <c r="A1067" s="178"/>
      <c r="B1067" s="178"/>
      <c r="C1067" s="178"/>
      <c r="D1067" s="178"/>
      <c r="E1067" s="178"/>
      <c r="F1067" s="178"/>
      <c r="G1067" s="178"/>
      <c r="H1067" s="178"/>
      <c r="I1067" s="178"/>
      <c r="J1067" s="178"/>
      <c r="K1067" s="178"/>
      <c r="L1067" s="178"/>
      <c r="M1067" s="178"/>
      <c r="N1067" s="178"/>
      <c r="O1067" s="178"/>
      <c r="P1067" s="178"/>
      <c r="Q1067" s="178"/>
      <c r="R1067" s="178"/>
      <c r="S1067" s="178"/>
      <c r="T1067" s="178"/>
      <c r="U1067" s="178"/>
      <c r="V1067" s="177"/>
      <c r="W1067" s="177"/>
      <c r="X1067" s="179"/>
      <c r="Y1067" s="178"/>
      <c r="Z1067" s="178"/>
      <c r="AA1067" s="178"/>
    </row>
    <row r="1068" spans="1:27" x14ac:dyDescent="0.25">
      <c r="A1068" s="198" t="s">
        <v>1</v>
      </c>
      <c r="B1068" s="198"/>
      <c r="C1068" s="198"/>
      <c r="D1068" t="s">
        <v>85</v>
      </c>
      <c r="O1068" s="103"/>
      <c r="P1068" s="103"/>
      <c r="Q1068" s="103"/>
      <c r="R1068" s="103"/>
      <c r="S1068" s="103"/>
      <c r="T1068" s="103"/>
      <c r="U1068" s="103"/>
      <c r="V1068" s="104"/>
      <c r="W1068" s="104"/>
      <c r="X1068" s="102"/>
      <c r="Y1068" s="103"/>
      <c r="Z1068" s="103"/>
      <c r="AA1068" s="103"/>
    </row>
    <row r="1069" spans="1:27" x14ac:dyDescent="0.25">
      <c r="A1069" s="180" t="s">
        <v>6</v>
      </c>
      <c r="B1069" s="180"/>
      <c r="C1069" s="180"/>
      <c r="D1069" t="s">
        <v>86</v>
      </c>
      <c r="O1069" s="121"/>
      <c r="P1069" s="121"/>
      <c r="Q1069" s="121"/>
      <c r="R1069" s="121"/>
      <c r="S1069" s="121"/>
      <c r="T1069" s="121"/>
      <c r="U1069" s="121"/>
      <c r="V1069" s="120"/>
      <c r="W1069" s="120"/>
      <c r="X1069" s="123"/>
      <c r="Y1069" s="121"/>
      <c r="Z1069" s="121"/>
      <c r="AA1069" s="121"/>
    </row>
    <row r="1070" spans="1:27" x14ac:dyDescent="0.25">
      <c r="A1070" s="105" t="s">
        <v>94</v>
      </c>
      <c r="B1070" s="105"/>
      <c r="C1070" s="105"/>
      <c r="D1070" s="199" t="s">
        <v>98</v>
      </c>
      <c r="E1070" s="200"/>
      <c r="F1070" s="200"/>
      <c r="G1070" s="200"/>
    </row>
    <row r="1071" spans="1:27" x14ac:dyDescent="0.25">
      <c r="A1071" s="3" t="s">
        <v>2</v>
      </c>
      <c r="B1071" s="3"/>
      <c r="C1071" s="3"/>
      <c r="F1071" s="203" t="s">
        <v>241</v>
      </c>
      <c r="G1071" s="203"/>
      <c r="H1071" s="203"/>
      <c r="I1071" s="203"/>
    </row>
    <row r="1072" spans="1:27" x14ac:dyDescent="0.25">
      <c r="A1072" s="3" t="s">
        <v>3</v>
      </c>
      <c r="B1072" s="3"/>
      <c r="C1072" s="3"/>
      <c r="D1072">
        <v>9</v>
      </c>
    </row>
    <row r="1073" spans="1:27" x14ac:dyDescent="0.25">
      <c r="A1073" s="3" t="s">
        <v>8</v>
      </c>
      <c r="B1073" s="3"/>
      <c r="C1073" s="3"/>
      <c r="D1073" s="208">
        <v>3.32</v>
      </c>
      <c r="E1073" s="208"/>
      <c r="F1073" s="208"/>
      <c r="H1073" s="3" t="s">
        <v>9</v>
      </c>
      <c r="K1073" s="203">
        <v>4</v>
      </c>
      <c r="L1073" s="203"/>
      <c r="M1073" s="3" t="s">
        <v>11</v>
      </c>
      <c r="Q1073" s="213">
        <v>76.301000000000002</v>
      </c>
      <c r="R1073" s="213"/>
      <c r="S1073" s="213"/>
    </row>
    <row r="1074" spans="1:27" x14ac:dyDescent="0.25">
      <c r="A1074" s="3" t="s">
        <v>10</v>
      </c>
      <c r="B1074" s="3"/>
      <c r="C1074" s="3"/>
      <c r="E1074" s="209">
        <f>Q1073*K1073*D1073</f>
        <v>1013.27728</v>
      </c>
      <c r="F1074" s="209"/>
      <c r="G1074" s="209"/>
      <c r="H1074" s="209"/>
      <c r="I1074" s="209"/>
      <c r="J1074" s="209"/>
    </row>
    <row r="1075" spans="1:27" x14ac:dyDescent="0.25">
      <c r="A1075" s="3"/>
      <c r="B1075" s="3"/>
      <c r="C1075" s="3"/>
      <c r="E1075" s="106"/>
      <c r="F1075" s="106"/>
      <c r="G1075" s="106"/>
      <c r="H1075" s="106"/>
      <c r="I1075" s="106"/>
      <c r="J1075" s="106"/>
    </row>
    <row r="1076" spans="1:27" x14ac:dyDescent="0.25">
      <c r="A1076" s="210" t="s">
        <v>12</v>
      </c>
      <c r="B1076" s="210"/>
      <c r="C1076" s="210"/>
      <c r="D1076" s="210"/>
      <c r="E1076" s="210"/>
      <c r="F1076" s="210"/>
      <c r="G1076" s="210"/>
      <c r="H1076" s="210"/>
      <c r="I1076" s="210"/>
      <c r="J1076" s="210" t="s">
        <v>18</v>
      </c>
      <c r="K1076" s="210"/>
      <c r="L1076" s="210"/>
      <c r="M1076" s="211" t="s">
        <v>20</v>
      </c>
      <c r="N1076" s="211"/>
      <c r="O1076" s="211"/>
      <c r="P1076" s="211" t="s">
        <v>21</v>
      </c>
      <c r="Q1076" s="211"/>
      <c r="R1076" s="211"/>
      <c r="S1076" s="211"/>
      <c r="T1076" s="210" t="s">
        <v>23</v>
      </c>
      <c r="U1076" s="210"/>
      <c r="V1076" s="210"/>
      <c r="W1076" s="210"/>
      <c r="X1076" s="215" t="s">
        <v>29</v>
      </c>
      <c r="Y1076" s="215"/>
      <c r="Z1076" s="215"/>
      <c r="AA1076" s="215"/>
    </row>
    <row r="1077" spans="1:27" x14ac:dyDescent="0.25">
      <c r="A1077" s="210"/>
      <c r="B1077" s="210"/>
      <c r="C1077" s="210"/>
      <c r="D1077" s="210"/>
      <c r="E1077" s="210"/>
      <c r="F1077" s="210"/>
      <c r="G1077" s="210"/>
      <c r="H1077" s="210"/>
      <c r="I1077" s="210"/>
      <c r="J1077" s="210"/>
      <c r="K1077" s="210"/>
      <c r="L1077" s="210"/>
      <c r="M1077" s="211"/>
      <c r="N1077" s="211"/>
      <c r="O1077" s="211"/>
      <c r="P1077" s="211"/>
      <c r="Q1077" s="211"/>
      <c r="R1077" s="211"/>
      <c r="S1077" s="211"/>
      <c r="T1077" s="210"/>
      <c r="U1077" s="210"/>
      <c r="V1077" s="210"/>
      <c r="W1077" s="210"/>
      <c r="X1077" s="215"/>
      <c r="Y1077" s="215"/>
      <c r="Z1077" s="215"/>
      <c r="AA1077" s="215"/>
    </row>
    <row r="1078" spans="1:27" x14ac:dyDescent="0.25">
      <c r="A1078" s="210"/>
      <c r="B1078" s="210"/>
      <c r="C1078" s="210"/>
      <c r="D1078" s="210"/>
      <c r="E1078" s="210"/>
      <c r="F1078" s="210"/>
      <c r="G1078" s="210"/>
      <c r="H1078" s="210"/>
      <c r="I1078" s="210"/>
      <c r="J1078" s="210"/>
      <c r="K1078" s="210"/>
      <c r="L1078" s="210"/>
      <c r="M1078" s="211"/>
      <c r="N1078" s="211"/>
      <c r="O1078" s="211"/>
      <c r="P1078" s="211"/>
      <c r="Q1078" s="211"/>
      <c r="R1078" s="211"/>
      <c r="S1078" s="211"/>
      <c r="T1078" s="210"/>
      <c r="U1078" s="210"/>
      <c r="V1078" s="210"/>
      <c r="W1078" s="210"/>
      <c r="X1078" s="215"/>
      <c r="Y1078" s="215"/>
      <c r="Z1078" s="215"/>
      <c r="AA1078" s="215"/>
    </row>
    <row r="1079" spans="1:27" x14ac:dyDescent="0.25">
      <c r="A1079" s="210"/>
      <c r="B1079" s="210"/>
      <c r="C1079" s="210"/>
      <c r="D1079" s="210"/>
      <c r="E1079" s="210"/>
      <c r="F1079" s="210"/>
      <c r="G1079" s="210"/>
      <c r="H1079" s="210"/>
      <c r="I1079" s="210"/>
      <c r="J1079" s="210"/>
      <c r="K1079" s="210"/>
      <c r="L1079" s="210"/>
      <c r="M1079" s="211"/>
      <c r="N1079" s="211"/>
      <c r="O1079" s="211"/>
      <c r="P1079" s="211"/>
      <c r="Q1079" s="211"/>
      <c r="R1079" s="211"/>
      <c r="S1079" s="211"/>
      <c r="T1079" s="210" t="s">
        <v>24</v>
      </c>
      <c r="U1079" s="210"/>
      <c r="V1079" s="210" t="s">
        <v>25</v>
      </c>
      <c r="W1079" s="210"/>
    </row>
    <row r="1080" spans="1:27" x14ac:dyDescent="0.25">
      <c r="A1080" s="210" t="s">
        <v>13</v>
      </c>
      <c r="B1080" s="210"/>
      <c r="C1080" s="210"/>
      <c r="D1080" s="210"/>
      <c r="E1080" s="210"/>
      <c r="F1080" s="210"/>
      <c r="G1080" s="210"/>
      <c r="H1080" s="210"/>
      <c r="I1080" s="210"/>
      <c r="J1080" s="101"/>
      <c r="K1080" s="101"/>
      <c r="L1080" s="101"/>
      <c r="M1080" s="107"/>
      <c r="N1080" s="107"/>
      <c r="O1080" s="107"/>
      <c r="P1080" s="107"/>
      <c r="Q1080" s="107"/>
      <c r="R1080" s="107"/>
      <c r="S1080" s="107"/>
      <c r="T1080" s="108"/>
      <c r="U1080" s="108"/>
      <c r="V1080" s="108"/>
      <c r="W1080" s="108"/>
    </row>
    <row r="1081" spans="1:27" x14ac:dyDescent="0.25">
      <c r="A1081" s="200" t="s">
        <v>17</v>
      </c>
      <c r="B1081" s="200"/>
      <c r="C1081" s="200"/>
      <c r="D1081" s="200"/>
      <c r="E1081" s="200"/>
      <c r="F1081" s="200"/>
      <c r="G1081" s="200"/>
      <c r="H1081" s="200"/>
      <c r="I1081" s="200"/>
      <c r="J1081" s="203">
        <v>105108</v>
      </c>
      <c r="K1081" s="203"/>
      <c r="L1081" s="203"/>
      <c r="M1081" s="203">
        <v>1669</v>
      </c>
      <c r="N1081" s="203"/>
      <c r="O1081" s="203"/>
      <c r="P1081" s="203" t="s">
        <v>22</v>
      </c>
      <c r="Q1081" s="203"/>
      <c r="R1081" s="203"/>
      <c r="S1081" s="203"/>
      <c r="T1081" s="203">
        <v>5</v>
      </c>
      <c r="U1081" s="203"/>
      <c r="V1081" s="205">
        <f>((T1081*100)/T1091)/100</f>
        <v>0.11904761904761905</v>
      </c>
      <c r="W1081" s="205"/>
      <c r="X1081" s="204">
        <f>E$1074*V1081</f>
        <v>120.62824761904763</v>
      </c>
      <c r="Y1081" s="203"/>
      <c r="Z1081" s="203"/>
      <c r="AA1081" s="203"/>
    </row>
    <row r="1082" spans="1:27" x14ac:dyDescent="0.25">
      <c r="A1082" s="206" t="s">
        <v>66</v>
      </c>
      <c r="B1082" s="206"/>
      <c r="C1082" s="206"/>
      <c r="D1082" s="206"/>
      <c r="E1082" s="206"/>
      <c r="F1082" s="206"/>
      <c r="G1082" s="206"/>
      <c r="H1082" s="206"/>
      <c r="I1082" s="206"/>
      <c r="J1082" s="203">
        <v>105209</v>
      </c>
      <c r="K1082" s="203"/>
      <c r="L1082" s="203"/>
      <c r="M1082" s="203">
        <v>1686</v>
      </c>
      <c r="N1082" s="203"/>
      <c r="O1082" s="203"/>
      <c r="P1082" s="203" t="s">
        <v>22</v>
      </c>
      <c r="Q1082" s="203"/>
      <c r="R1082" s="203"/>
      <c r="S1082" s="203"/>
      <c r="T1082" s="203">
        <v>6</v>
      </c>
      <c r="U1082" s="203"/>
      <c r="V1082" s="205">
        <f>((T1082*100)/T1091)/100</f>
        <v>0.14285714285714288</v>
      </c>
      <c r="W1082" s="205"/>
      <c r="X1082" s="204">
        <f>E$1074*V1082</f>
        <v>144.75389714285717</v>
      </c>
      <c r="Y1082" s="203"/>
      <c r="Z1082" s="203"/>
      <c r="AA1082" s="203"/>
    </row>
    <row r="1083" spans="1:27" x14ac:dyDescent="0.25">
      <c r="A1083" s="206" t="s">
        <v>67</v>
      </c>
      <c r="B1083" s="206"/>
      <c r="C1083" s="206"/>
      <c r="D1083" s="206"/>
      <c r="E1083" s="206"/>
      <c r="F1083" s="206"/>
      <c r="G1083" s="206"/>
      <c r="H1083" s="206"/>
      <c r="I1083" s="206"/>
      <c r="J1083" s="203">
        <v>105209</v>
      </c>
      <c r="K1083" s="203"/>
      <c r="L1083" s="203"/>
      <c r="M1083" s="203">
        <v>1681</v>
      </c>
      <c r="N1083" s="203"/>
      <c r="O1083" s="203"/>
      <c r="P1083" s="203" t="s">
        <v>22</v>
      </c>
      <c r="Q1083" s="203"/>
      <c r="R1083" s="203"/>
      <c r="S1083" s="203"/>
      <c r="T1083" s="203">
        <v>25</v>
      </c>
      <c r="U1083" s="203"/>
      <c r="V1083" s="205">
        <f>((T1083*100)/T1091)/100</f>
        <v>0.59523809523809523</v>
      </c>
      <c r="W1083" s="205"/>
      <c r="X1083" s="204">
        <f>E$1074*V1083+0.01</f>
        <v>603.15123809523811</v>
      </c>
      <c r="Y1083" s="203"/>
      <c r="Z1083" s="203"/>
      <c r="AA1083" s="203"/>
    </row>
    <row r="1084" spans="1:27" x14ac:dyDescent="0.25">
      <c r="A1084" s="201" t="s">
        <v>27</v>
      </c>
      <c r="B1084" s="201"/>
      <c r="C1084" s="201"/>
      <c r="D1084" s="201"/>
      <c r="E1084" s="201"/>
      <c r="F1084" s="201"/>
      <c r="G1084" s="201"/>
      <c r="H1084" s="201"/>
      <c r="I1084" s="201"/>
      <c r="J1084" s="201"/>
      <c r="K1084" s="201"/>
      <c r="L1084" s="201"/>
      <c r="M1084" s="201"/>
      <c r="N1084" s="201"/>
      <c r="O1084" s="201"/>
      <c r="P1084" s="201"/>
      <c r="Q1084" s="201"/>
      <c r="R1084" s="201"/>
      <c r="S1084" s="201"/>
      <c r="T1084" s="201">
        <f>SUM(T1081:U1083)</f>
        <v>36</v>
      </c>
      <c r="U1084" s="201"/>
      <c r="V1084" s="212">
        <f>SUM(V1081:W1083)</f>
        <v>0.85714285714285721</v>
      </c>
      <c r="W1084" s="212"/>
      <c r="X1084" s="202">
        <f t="shared" ref="X1084" si="109">SUM(X1081:AA1083)</f>
        <v>868.5333828571429</v>
      </c>
      <c r="Y1084" s="201"/>
      <c r="Z1084" s="201"/>
      <c r="AA1084" s="201"/>
    </row>
    <row r="1085" spans="1:27" x14ac:dyDescent="0.25">
      <c r="A1085" s="201" t="s">
        <v>14</v>
      </c>
      <c r="B1085" s="201"/>
      <c r="C1085" s="201"/>
      <c r="D1085" s="201"/>
      <c r="E1085" s="201"/>
      <c r="F1085" s="201"/>
      <c r="G1085" s="201"/>
      <c r="H1085" s="201"/>
      <c r="I1085" s="201"/>
      <c r="V1085" s="19"/>
      <c r="W1085" s="19"/>
    </row>
    <row r="1086" spans="1:27" x14ac:dyDescent="0.25">
      <c r="A1086" s="200" t="s">
        <v>15</v>
      </c>
      <c r="B1086" s="200"/>
      <c r="C1086" s="200"/>
      <c r="D1086" s="200"/>
      <c r="E1086" s="200"/>
      <c r="F1086" s="200"/>
      <c r="G1086" s="200"/>
      <c r="H1086" s="200"/>
      <c r="I1086" s="200"/>
      <c r="J1086" s="203">
        <v>0</v>
      </c>
      <c r="K1086" s="203"/>
      <c r="L1086" s="203"/>
      <c r="M1086" s="203">
        <v>0</v>
      </c>
      <c r="N1086" s="203"/>
      <c r="O1086" s="203"/>
      <c r="P1086" s="203">
        <v>0</v>
      </c>
      <c r="Q1086" s="203"/>
      <c r="R1086" s="203"/>
      <c r="S1086" s="203"/>
      <c r="T1086" s="203">
        <v>0</v>
      </c>
      <c r="U1086" s="203"/>
      <c r="V1086" s="205">
        <f>((T1086*100)/T1091)/100</f>
        <v>0</v>
      </c>
      <c r="W1086" s="205"/>
      <c r="X1086" s="204">
        <f>E$1074*V1086</f>
        <v>0</v>
      </c>
      <c r="Y1086" s="203"/>
      <c r="Z1086" s="203"/>
      <c r="AA1086" s="203"/>
    </row>
    <row r="1087" spans="1:27" x14ac:dyDescent="0.25">
      <c r="A1087" s="200" t="s">
        <v>16</v>
      </c>
      <c r="B1087" s="200"/>
      <c r="C1087" s="200"/>
      <c r="D1087" s="200"/>
      <c r="E1087" s="200"/>
      <c r="F1087" s="200"/>
      <c r="G1087" s="200"/>
      <c r="H1087" s="200"/>
      <c r="I1087" s="200"/>
      <c r="J1087" s="203">
        <v>0</v>
      </c>
      <c r="K1087" s="203"/>
      <c r="L1087" s="203"/>
      <c r="M1087" s="203">
        <v>0</v>
      </c>
      <c r="N1087" s="203"/>
      <c r="O1087" s="203"/>
      <c r="P1087" s="203">
        <v>0</v>
      </c>
      <c r="Q1087" s="203"/>
      <c r="R1087" s="203"/>
      <c r="S1087" s="203"/>
      <c r="T1087" s="203">
        <v>0</v>
      </c>
      <c r="U1087" s="203"/>
      <c r="V1087" s="205">
        <f>((T1087*100)/T1091)/100</f>
        <v>0</v>
      </c>
      <c r="W1087" s="205"/>
      <c r="X1087" s="204">
        <f>E$1074*V1087</f>
        <v>0</v>
      </c>
      <c r="Y1087" s="203"/>
      <c r="Z1087" s="203"/>
      <c r="AA1087" s="203"/>
    </row>
    <row r="1088" spans="1:27" x14ac:dyDescent="0.25">
      <c r="A1088" s="200" t="s">
        <v>17</v>
      </c>
      <c r="B1088" s="200"/>
      <c r="C1088" s="200"/>
      <c r="D1088" s="200"/>
      <c r="E1088" s="200"/>
      <c r="F1088" s="200"/>
      <c r="G1088" s="200"/>
      <c r="H1088" s="200"/>
      <c r="I1088" s="200"/>
      <c r="J1088" s="203">
        <v>0</v>
      </c>
      <c r="K1088" s="203"/>
      <c r="L1088" s="203"/>
      <c r="M1088" s="203">
        <v>0</v>
      </c>
      <c r="N1088" s="203"/>
      <c r="O1088" s="203"/>
      <c r="P1088" s="203">
        <v>0</v>
      </c>
      <c r="Q1088" s="203"/>
      <c r="R1088" s="203"/>
      <c r="S1088" s="203"/>
      <c r="T1088" s="203">
        <v>0</v>
      </c>
      <c r="U1088" s="203"/>
      <c r="V1088" s="205">
        <f>((T1088*100)/T1091)/100</f>
        <v>0</v>
      </c>
      <c r="W1088" s="205"/>
      <c r="X1088" s="204">
        <f>E$1074*V1088</f>
        <v>0</v>
      </c>
      <c r="Y1088" s="203"/>
      <c r="Z1088" s="203"/>
      <c r="AA1088" s="203"/>
    </row>
    <row r="1089" spans="1:27" x14ac:dyDescent="0.25">
      <c r="A1089" s="200" t="s">
        <v>65</v>
      </c>
      <c r="B1089" s="200"/>
      <c r="C1089" s="200"/>
      <c r="D1089" s="200"/>
      <c r="E1089" s="200"/>
      <c r="F1089" s="200"/>
      <c r="G1089" s="200"/>
      <c r="H1089" s="200"/>
      <c r="I1089" s="200"/>
      <c r="J1089" s="203">
        <v>101001</v>
      </c>
      <c r="K1089" s="203"/>
      <c r="L1089" s="203"/>
      <c r="M1089" s="203">
        <v>1659</v>
      </c>
      <c r="N1089" s="203"/>
      <c r="O1089" s="203"/>
      <c r="P1089" s="203" t="s">
        <v>33</v>
      </c>
      <c r="Q1089" s="203"/>
      <c r="R1089" s="203"/>
      <c r="S1089" s="203"/>
      <c r="T1089" s="203">
        <v>6</v>
      </c>
      <c r="U1089" s="203"/>
      <c r="V1089" s="205">
        <f>((T1089*100)/T1091)/100</f>
        <v>0.14285714285714288</v>
      </c>
      <c r="W1089" s="205"/>
      <c r="X1089" s="204">
        <f>E$1074*V1089</f>
        <v>144.75389714285717</v>
      </c>
      <c r="Y1089" s="203"/>
      <c r="Z1089" s="203"/>
      <c r="AA1089" s="203"/>
    </row>
    <row r="1090" spans="1:27" x14ac:dyDescent="0.25">
      <c r="A1090" s="201" t="s">
        <v>27</v>
      </c>
      <c r="B1090" s="201"/>
      <c r="C1090" s="201"/>
      <c r="D1090" s="201"/>
      <c r="E1090" s="201"/>
      <c r="F1090" s="201"/>
      <c r="G1090" s="201"/>
      <c r="H1090" s="201"/>
      <c r="I1090" s="201"/>
      <c r="J1090" s="201"/>
      <c r="K1090" s="201"/>
      <c r="L1090" s="201"/>
      <c r="M1090" s="201"/>
      <c r="N1090" s="201"/>
      <c r="O1090" s="201"/>
      <c r="P1090" s="201"/>
      <c r="Q1090" s="201"/>
      <c r="R1090" s="201"/>
      <c r="S1090" s="201"/>
      <c r="T1090" s="201">
        <f>SUM(T1086:U1089)</f>
        <v>6</v>
      </c>
      <c r="U1090" s="201"/>
      <c r="V1090" s="205">
        <f t="shared" ref="V1090" si="110">SUM(V1086:W1089)</f>
        <v>0.14285714285714288</v>
      </c>
      <c r="W1090" s="205"/>
      <c r="X1090" s="202">
        <f t="shared" ref="X1090" si="111">SUM(X1086:AA1089)</f>
        <v>144.75389714285717</v>
      </c>
      <c r="Y1090" s="201"/>
      <c r="Z1090" s="201"/>
      <c r="AA1090" s="201"/>
    </row>
    <row r="1091" spans="1:27" x14ac:dyDescent="0.25">
      <c r="A1091" s="201" t="s">
        <v>28</v>
      </c>
      <c r="B1091" s="201"/>
      <c r="C1091" s="201"/>
      <c r="D1091" s="201"/>
      <c r="E1091" s="201"/>
      <c r="F1091" s="201"/>
      <c r="G1091" s="201"/>
      <c r="H1091" s="201"/>
      <c r="I1091" s="201"/>
      <c r="J1091" s="201"/>
      <c r="K1091" s="201"/>
      <c r="L1091" s="201"/>
      <c r="M1091" s="201"/>
      <c r="N1091" s="201"/>
      <c r="O1091" s="201"/>
      <c r="P1091" s="201"/>
      <c r="Q1091" s="201"/>
      <c r="R1091" s="201"/>
      <c r="S1091" s="201"/>
      <c r="T1091" s="201">
        <f>T1090+T1084</f>
        <v>42</v>
      </c>
      <c r="U1091" s="201"/>
      <c r="V1091" s="205">
        <f>ROUND((T1091/T1091),2)</f>
        <v>1</v>
      </c>
      <c r="W1091" s="205"/>
      <c r="X1091" s="202">
        <f>X1084+X1090-0.01</f>
        <v>1013.27728</v>
      </c>
      <c r="Y1091" s="201"/>
      <c r="Z1091" s="201"/>
      <c r="AA1091" s="201"/>
    </row>
    <row r="1092" spans="1:27" x14ac:dyDescent="0.25">
      <c r="A1092" s="110"/>
      <c r="B1092" s="110"/>
      <c r="C1092" s="110"/>
      <c r="D1092" s="110"/>
      <c r="E1092" s="110"/>
      <c r="F1092" s="110"/>
      <c r="G1092" s="110"/>
      <c r="H1092" s="110"/>
      <c r="I1092" s="110"/>
      <c r="J1092" s="110"/>
      <c r="K1092" s="110"/>
      <c r="L1092" s="110"/>
      <c r="M1092" s="110"/>
      <c r="N1092" s="110"/>
      <c r="O1092" s="110"/>
      <c r="P1092" s="110"/>
      <c r="Q1092" s="110"/>
      <c r="R1092" s="110"/>
      <c r="S1092" s="110"/>
      <c r="T1092" s="110"/>
      <c r="U1092" s="110"/>
      <c r="V1092" s="111"/>
      <c r="W1092" s="111"/>
      <c r="X1092" s="112"/>
      <c r="Y1092" s="110"/>
      <c r="Z1092" s="110"/>
      <c r="AA1092" s="110"/>
    </row>
    <row r="1093" spans="1:27" x14ac:dyDescent="0.25">
      <c r="A1093" s="121"/>
      <c r="B1093" s="121"/>
      <c r="C1093" s="121"/>
      <c r="D1093" s="121"/>
      <c r="E1093" s="121"/>
      <c r="F1093" s="121"/>
      <c r="G1093" s="121"/>
      <c r="H1093" s="121"/>
      <c r="I1093" s="121"/>
      <c r="J1093" s="121"/>
      <c r="K1093" s="121"/>
      <c r="L1093" s="121"/>
      <c r="M1093" s="121"/>
      <c r="N1093" s="121"/>
      <c r="O1093" s="121"/>
      <c r="P1093" s="121"/>
      <c r="Q1093" s="121"/>
      <c r="R1093" s="121"/>
      <c r="S1093" s="121"/>
      <c r="T1093" s="121"/>
      <c r="U1093" s="121"/>
      <c r="V1093" s="120"/>
      <c r="W1093" s="120"/>
      <c r="X1093" s="123"/>
      <c r="Y1093" s="121"/>
      <c r="Z1093" s="121"/>
      <c r="AA1093" s="121"/>
    </row>
    <row r="1094" spans="1:27" x14ac:dyDescent="0.25">
      <c r="A1094" s="121"/>
      <c r="B1094" s="121"/>
      <c r="C1094" s="121"/>
      <c r="D1094" s="121"/>
      <c r="E1094" s="121"/>
      <c r="F1094" s="121"/>
      <c r="G1094" s="121"/>
      <c r="H1094" s="121"/>
      <c r="I1094" s="121"/>
      <c r="J1094" s="121"/>
      <c r="K1094" s="121"/>
      <c r="L1094" s="121"/>
      <c r="M1094" s="121"/>
      <c r="N1094" s="121"/>
      <c r="O1094" s="121"/>
      <c r="P1094" s="121"/>
      <c r="Q1094" s="121"/>
      <c r="R1094" s="121"/>
      <c r="S1094" s="121"/>
      <c r="T1094" s="121"/>
      <c r="U1094" s="121"/>
      <c r="V1094" s="120"/>
      <c r="W1094" s="120"/>
      <c r="X1094" s="123"/>
      <c r="Y1094" s="121"/>
      <c r="Z1094" s="121"/>
      <c r="AA1094" s="121"/>
    </row>
    <row r="1095" spans="1:27" x14ac:dyDescent="0.25">
      <c r="A1095" s="121"/>
      <c r="B1095" s="121"/>
      <c r="C1095" s="121"/>
      <c r="D1095" s="121"/>
      <c r="E1095" s="121"/>
      <c r="F1095" s="121"/>
      <c r="G1095" s="121"/>
      <c r="H1095" s="121"/>
      <c r="I1095" s="121"/>
      <c r="J1095" s="121"/>
      <c r="K1095" s="121"/>
      <c r="L1095" s="121"/>
      <c r="M1095" s="121"/>
      <c r="N1095" s="121"/>
      <c r="O1095" s="121"/>
      <c r="P1095" s="121"/>
      <c r="Q1095" s="121"/>
      <c r="R1095" s="121"/>
      <c r="S1095" s="121"/>
      <c r="T1095" s="121"/>
      <c r="U1095" s="121"/>
      <c r="V1095" s="120"/>
      <c r="W1095" s="120"/>
      <c r="X1095" s="123"/>
      <c r="Y1095" s="121"/>
      <c r="Z1095" s="121"/>
      <c r="AA1095" s="121"/>
    </row>
    <row r="1096" spans="1:27" x14ac:dyDescent="0.25">
      <c r="A1096" s="198" t="s">
        <v>1</v>
      </c>
      <c r="B1096" s="198"/>
      <c r="C1096" s="198"/>
      <c r="D1096" t="s">
        <v>85</v>
      </c>
      <c r="N1096" s="121"/>
      <c r="O1096" s="121"/>
      <c r="P1096" s="121"/>
      <c r="Q1096" s="121"/>
      <c r="R1096" s="121"/>
      <c r="S1096" s="121"/>
      <c r="T1096" s="121"/>
      <c r="U1096" s="121"/>
      <c r="V1096" s="120"/>
      <c r="W1096" s="120"/>
      <c r="X1096" s="123"/>
      <c r="Y1096" s="121"/>
      <c r="Z1096" s="121"/>
      <c r="AA1096" s="121"/>
    </row>
    <row r="1097" spans="1:27" x14ac:dyDescent="0.25">
      <c r="A1097" s="180" t="s">
        <v>6</v>
      </c>
      <c r="B1097" s="180"/>
      <c r="C1097" s="180"/>
      <c r="D1097" t="s">
        <v>86</v>
      </c>
      <c r="N1097" s="121"/>
      <c r="O1097" s="121"/>
      <c r="P1097" s="121"/>
      <c r="Q1097" s="121"/>
      <c r="R1097" s="121"/>
      <c r="S1097" s="121"/>
      <c r="T1097" s="121"/>
      <c r="U1097" s="121"/>
      <c r="V1097" s="120"/>
      <c r="W1097" s="120"/>
      <c r="X1097" s="123"/>
      <c r="Y1097" s="121"/>
      <c r="Z1097" s="121"/>
      <c r="AA1097" s="121"/>
    </row>
    <row r="1098" spans="1:27" x14ac:dyDescent="0.25">
      <c r="A1098" s="113" t="s">
        <v>94</v>
      </c>
      <c r="B1098" s="113"/>
      <c r="C1098" s="113"/>
      <c r="D1098" s="199" t="s">
        <v>98</v>
      </c>
      <c r="E1098" s="200"/>
      <c r="F1098" s="200"/>
      <c r="G1098" s="200"/>
    </row>
    <row r="1099" spans="1:27" x14ac:dyDescent="0.25">
      <c r="A1099" s="3" t="s">
        <v>2</v>
      </c>
      <c r="B1099" s="3"/>
      <c r="C1099" s="3"/>
      <c r="F1099" s="36" t="s">
        <v>281</v>
      </c>
      <c r="G1099" s="36"/>
      <c r="H1099" s="36"/>
      <c r="I1099" s="36"/>
    </row>
    <row r="1100" spans="1:27" x14ac:dyDescent="0.25">
      <c r="A1100" s="3" t="s">
        <v>3</v>
      </c>
      <c r="B1100" s="3"/>
      <c r="C1100" s="3"/>
      <c r="D1100">
        <v>9</v>
      </c>
    </row>
    <row r="1101" spans="1:27" x14ac:dyDescent="0.25">
      <c r="A1101" s="3" t="s">
        <v>8</v>
      </c>
      <c r="B1101" s="3"/>
      <c r="C1101" s="3"/>
      <c r="D1101" s="208">
        <v>3.32</v>
      </c>
      <c r="E1101" s="208"/>
      <c r="F1101" s="208"/>
      <c r="H1101" s="3" t="s">
        <v>9</v>
      </c>
      <c r="K1101" s="203">
        <v>4</v>
      </c>
      <c r="L1101" s="203"/>
      <c r="M1101" s="3" t="s">
        <v>11</v>
      </c>
      <c r="Q1101" s="213">
        <v>76.301000000000002</v>
      </c>
      <c r="R1101" s="213"/>
      <c r="S1101" s="213"/>
    </row>
    <row r="1102" spans="1:27" x14ac:dyDescent="0.25">
      <c r="A1102" s="3" t="s">
        <v>10</v>
      </c>
      <c r="B1102" s="3"/>
      <c r="C1102" s="3"/>
      <c r="E1102" s="209">
        <v>1242.8</v>
      </c>
      <c r="F1102" s="209"/>
      <c r="G1102" s="209"/>
      <c r="H1102" s="209"/>
      <c r="I1102" s="209"/>
      <c r="J1102" s="209"/>
    </row>
    <row r="1103" spans="1:27" x14ac:dyDescent="0.25">
      <c r="A1103" s="3"/>
      <c r="B1103" s="3"/>
      <c r="C1103" s="3"/>
      <c r="E1103" s="114"/>
      <c r="F1103" s="114"/>
      <c r="G1103" s="114"/>
      <c r="H1103" s="114"/>
      <c r="I1103" s="114"/>
      <c r="J1103" s="114"/>
    </row>
    <row r="1104" spans="1:27" x14ac:dyDescent="0.25">
      <c r="A1104" s="210" t="s">
        <v>12</v>
      </c>
      <c r="B1104" s="210"/>
      <c r="C1104" s="210"/>
      <c r="D1104" s="210"/>
      <c r="E1104" s="210"/>
      <c r="F1104" s="210"/>
      <c r="G1104" s="210"/>
      <c r="H1104" s="210"/>
      <c r="I1104" s="210"/>
      <c r="J1104" s="210" t="s">
        <v>18</v>
      </c>
      <c r="K1104" s="210"/>
      <c r="L1104" s="210"/>
      <c r="M1104" s="211" t="s">
        <v>20</v>
      </c>
      <c r="N1104" s="211"/>
      <c r="O1104" s="211"/>
      <c r="P1104" s="211" t="s">
        <v>21</v>
      </c>
      <c r="Q1104" s="211"/>
      <c r="R1104" s="211"/>
      <c r="S1104" s="211"/>
      <c r="T1104" s="210" t="s">
        <v>23</v>
      </c>
      <c r="U1104" s="210"/>
      <c r="V1104" s="210"/>
      <c r="W1104" s="210"/>
      <c r="X1104" s="215" t="s">
        <v>29</v>
      </c>
      <c r="Y1104" s="215"/>
      <c r="Z1104" s="215"/>
      <c r="AA1104" s="215"/>
    </row>
    <row r="1105" spans="1:27" x14ac:dyDescent="0.25">
      <c r="A1105" s="210"/>
      <c r="B1105" s="210"/>
      <c r="C1105" s="210"/>
      <c r="D1105" s="210"/>
      <c r="E1105" s="210"/>
      <c r="F1105" s="210"/>
      <c r="G1105" s="210"/>
      <c r="H1105" s="210"/>
      <c r="I1105" s="210"/>
      <c r="J1105" s="210"/>
      <c r="K1105" s="210"/>
      <c r="L1105" s="210"/>
      <c r="M1105" s="211"/>
      <c r="N1105" s="211"/>
      <c r="O1105" s="211"/>
      <c r="P1105" s="211"/>
      <c r="Q1105" s="211"/>
      <c r="R1105" s="211"/>
      <c r="S1105" s="211"/>
      <c r="T1105" s="210"/>
      <c r="U1105" s="210"/>
      <c r="V1105" s="210"/>
      <c r="W1105" s="210"/>
      <c r="X1105" s="215"/>
      <c r="Y1105" s="215"/>
      <c r="Z1105" s="215"/>
      <c r="AA1105" s="215"/>
    </row>
    <row r="1106" spans="1:27" x14ac:dyDescent="0.25">
      <c r="A1106" s="210"/>
      <c r="B1106" s="210"/>
      <c r="C1106" s="210"/>
      <c r="D1106" s="210"/>
      <c r="E1106" s="210"/>
      <c r="F1106" s="210"/>
      <c r="G1106" s="210"/>
      <c r="H1106" s="210"/>
      <c r="I1106" s="210"/>
      <c r="J1106" s="210"/>
      <c r="K1106" s="210"/>
      <c r="L1106" s="210"/>
      <c r="M1106" s="211"/>
      <c r="N1106" s="211"/>
      <c r="O1106" s="211"/>
      <c r="P1106" s="211"/>
      <c r="Q1106" s="211"/>
      <c r="R1106" s="211"/>
      <c r="S1106" s="211"/>
      <c r="T1106" s="210"/>
      <c r="U1106" s="210"/>
      <c r="V1106" s="210"/>
      <c r="W1106" s="210"/>
      <c r="X1106" s="215"/>
      <c r="Y1106" s="215"/>
      <c r="Z1106" s="215"/>
      <c r="AA1106" s="215"/>
    </row>
    <row r="1107" spans="1:27" x14ac:dyDescent="0.25">
      <c r="A1107" s="210"/>
      <c r="B1107" s="210"/>
      <c r="C1107" s="210"/>
      <c r="D1107" s="210"/>
      <c r="E1107" s="210"/>
      <c r="F1107" s="210"/>
      <c r="G1107" s="210"/>
      <c r="H1107" s="210"/>
      <c r="I1107" s="210"/>
      <c r="J1107" s="210"/>
      <c r="K1107" s="210"/>
      <c r="L1107" s="210"/>
      <c r="M1107" s="211"/>
      <c r="N1107" s="211"/>
      <c r="O1107" s="211"/>
      <c r="P1107" s="211"/>
      <c r="Q1107" s="211"/>
      <c r="R1107" s="211"/>
      <c r="S1107" s="211"/>
      <c r="T1107" s="210" t="s">
        <v>24</v>
      </c>
      <c r="U1107" s="210"/>
      <c r="V1107" s="210" t="s">
        <v>25</v>
      </c>
      <c r="W1107" s="210"/>
    </row>
    <row r="1108" spans="1:27" x14ac:dyDescent="0.25">
      <c r="A1108" s="210" t="s">
        <v>13</v>
      </c>
      <c r="B1108" s="210"/>
      <c r="C1108" s="210"/>
      <c r="D1108" s="210"/>
      <c r="E1108" s="210"/>
      <c r="F1108" s="210"/>
      <c r="G1108" s="210"/>
      <c r="H1108" s="210"/>
      <c r="I1108" s="210"/>
      <c r="J1108" s="115"/>
      <c r="K1108" s="115"/>
      <c r="L1108" s="115"/>
      <c r="M1108" s="116"/>
      <c r="N1108" s="116"/>
      <c r="O1108" s="116"/>
      <c r="P1108" s="116"/>
      <c r="Q1108" s="116"/>
      <c r="R1108" s="116"/>
      <c r="S1108" s="116"/>
      <c r="T1108" s="117"/>
      <c r="U1108" s="117"/>
      <c r="V1108" s="117"/>
      <c r="W1108" s="117"/>
    </row>
    <row r="1109" spans="1:27" x14ac:dyDescent="0.25">
      <c r="A1109" s="200" t="s">
        <v>17</v>
      </c>
      <c r="B1109" s="200"/>
      <c r="C1109" s="200"/>
      <c r="D1109" s="200"/>
      <c r="E1109" s="200"/>
      <c r="F1109" s="200"/>
      <c r="G1109" s="200"/>
      <c r="H1109" s="200"/>
      <c r="I1109" s="200"/>
      <c r="J1109" s="203" t="s">
        <v>181</v>
      </c>
      <c r="K1109" s="203"/>
      <c r="L1109" s="203"/>
      <c r="M1109" s="203">
        <v>1669</v>
      </c>
      <c r="N1109" s="203"/>
      <c r="O1109" s="203"/>
      <c r="P1109" s="203" t="s">
        <v>22</v>
      </c>
      <c r="Q1109" s="203"/>
      <c r="R1109" s="203"/>
      <c r="S1109" s="203"/>
      <c r="T1109" s="203">
        <v>5</v>
      </c>
      <c r="U1109" s="203"/>
      <c r="V1109" s="205">
        <f>((T1109*100)/T1119)/100</f>
        <v>0.11904761904761905</v>
      </c>
      <c r="W1109" s="205"/>
      <c r="X1109" s="204">
        <f>E$1102*V1109</f>
        <v>147.95238095238096</v>
      </c>
      <c r="Y1109" s="203"/>
      <c r="Z1109" s="203"/>
      <c r="AA1109" s="203"/>
    </row>
    <row r="1110" spans="1:27" x14ac:dyDescent="0.25">
      <c r="A1110" s="206" t="s">
        <v>66</v>
      </c>
      <c r="B1110" s="206"/>
      <c r="C1110" s="206"/>
      <c r="D1110" s="206"/>
      <c r="E1110" s="206"/>
      <c r="F1110" s="206"/>
      <c r="G1110" s="206"/>
      <c r="H1110" s="206"/>
      <c r="I1110" s="206"/>
      <c r="J1110" s="203" t="s">
        <v>182</v>
      </c>
      <c r="K1110" s="203"/>
      <c r="L1110" s="203"/>
      <c r="M1110" s="203">
        <v>1686</v>
      </c>
      <c r="N1110" s="203"/>
      <c r="O1110" s="203"/>
      <c r="P1110" s="203" t="s">
        <v>22</v>
      </c>
      <c r="Q1110" s="203"/>
      <c r="R1110" s="203"/>
      <c r="S1110" s="203"/>
      <c r="T1110" s="203">
        <v>6</v>
      </c>
      <c r="U1110" s="203"/>
      <c r="V1110" s="205">
        <f>((T1110*100)/T1119)/100</f>
        <v>0.14285714285714288</v>
      </c>
      <c r="W1110" s="205"/>
      <c r="X1110" s="204">
        <f>E$1102*V1110</f>
        <v>177.54285714285717</v>
      </c>
      <c r="Y1110" s="203"/>
      <c r="Z1110" s="203"/>
      <c r="AA1110" s="203"/>
    </row>
    <row r="1111" spans="1:27" x14ac:dyDescent="0.25">
      <c r="A1111" s="206" t="s">
        <v>67</v>
      </c>
      <c r="B1111" s="206"/>
      <c r="C1111" s="206"/>
      <c r="D1111" s="206"/>
      <c r="E1111" s="206"/>
      <c r="F1111" s="206"/>
      <c r="G1111" s="206"/>
      <c r="H1111" s="206"/>
      <c r="I1111" s="206"/>
      <c r="J1111" s="203" t="s">
        <v>182</v>
      </c>
      <c r="K1111" s="203"/>
      <c r="L1111" s="203"/>
      <c r="M1111" s="203">
        <v>1681</v>
      </c>
      <c r="N1111" s="203"/>
      <c r="O1111" s="203"/>
      <c r="P1111" s="203" t="s">
        <v>22</v>
      </c>
      <c r="Q1111" s="203"/>
      <c r="R1111" s="203"/>
      <c r="S1111" s="203"/>
      <c r="T1111" s="203">
        <v>25</v>
      </c>
      <c r="U1111" s="203"/>
      <c r="V1111" s="205">
        <f>((T1111*100)/T1119)/100</f>
        <v>0.59523809523809523</v>
      </c>
      <c r="W1111" s="205"/>
      <c r="X1111" s="204">
        <f>E$1102*V1111</f>
        <v>739.7619047619047</v>
      </c>
      <c r="Y1111" s="203"/>
      <c r="Z1111" s="203"/>
      <c r="AA1111" s="203"/>
    </row>
    <row r="1112" spans="1:27" x14ac:dyDescent="0.25">
      <c r="A1112" s="201" t="s">
        <v>27</v>
      </c>
      <c r="B1112" s="201"/>
      <c r="C1112" s="201"/>
      <c r="D1112" s="201"/>
      <c r="E1112" s="201"/>
      <c r="F1112" s="201"/>
      <c r="G1112" s="201"/>
      <c r="H1112" s="201"/>
      <c r="I1112" s="201"/>
      <c r="J1112" s="201"/>
      <c r="K1112" s="201"/>
      <c r="L1112" s="201"/>
      <c r="M1112" s="201"/>
      <c r="N1112" s="201"/>
      <c r="O1112" s="201"/>
      <c r="P1112" s="201"/>
      <c r="Q1112" s="201"/>
      <c r="R1112" s="201"/>
      <c r="S1112" s="201"/>
      <c r="T1112" s="201">
        <f>SUM(T1109:U1111)</f>
        <v>36</v>
      </c>
      <c r="U1112" s="201"/>
      <c r="V1112" s="212">
        <f>SUM(V1109:W1111)</f>
        <v>0.85714285714285721</v>
      </c>
      <c r="W1112" s="212"/>
      <c r="X1112" s="202">
        <f t="shared" ref="X1112" si="112">SUM(X1109:AA1111)</f>
        <v>1065.2571428571428</v>
      </c>
      <c r="Y1112" s="201"/>
      <c r="Z1112" s="201"/>
      <c r="AA1112" s="201"/>
    </row>
    <row r="1113" spans="1:27" x14ac:dyDescent="0.25">
      <c r="A1113" s="201" t="s">
        <v>14</v>
      </c>
      <c r="B1113" s="201"/>
      <c r="C1113" s="201"/>
      <c r="D1113" s="201"/>
      <c r="E1113" s="201"/>
      <c r="F1113" s="201"/>
      <c r="G1113" s="201"/>
      <c r="H1113" s="201"/>
      <c r="I1113" s="201"/>
      <c r="V1113" s="19"/>
      <c r="W1113" s="19"/>
    </row>
    <row r="1114" spans="1:27" x14ac:dyDescent="0.25">
      <c r="A1114" s="200" t="s">
        <v>15</v>
      </c>
      <c r="B1114" s="200"/>
      <c r="C1114" s="200"/>
      <c r="D1114" s="200"/>
      <c r="E1114" s="200"/>
      <c r="F1114" s="200"/>
      <c r="G1114" s="200"/>
      <c r="H1114" s="200"/>
      <c r="I1114" s="200"/>
      <c r="J1114" s="203">
        <v>0</v>
      </c>
      <c r="K1114" s="203"/>
      <c r="L1114" s="203"/>
      <c r="M1114" s="203">
        <v>0</v>
      </c>
      <c r="N1114" s="203"/>
      <c r="O1114" s="203"/>
      <c r="P1114" s="203">
        <v>0</v>
      </c>
      <c r="Q1114" s="203"/>
      <c r="R1114" s="203"/>
      <c r="S1114" s="203"/>
      <c r="T1114" s="203">
        <v>0</v>
      </c>
      <c r="U1114" s="203"/>
      <c r="V1114" s="205">
        <f>((T1114*100)/T1119)/100</f>
        <v>0</v>
      </c>
      <c r="W1114" s="205"/>
      <c r="X1114" s="204">
        <f>E$1074*V1114</f>
        <v>0</v>
      </c>
      <c r="Y1114" s="203"/>
      <c r="Z1114" s="203"/>
      <c r="AA1114" s="203"/>
    </row>
    <row r="1115" spans="1:27" x14ac:dyDescent="0.25">
      <c r="A1115" s="200" t="s">
        <v>16</v>
      </c>
      <c r="B1115" s="200"/>
      <c r="C1115" s="200"/>
      <c r="D1115" s="200"/>
      <c r="E1115" s="200"/>
      <c r="F1115" s="200"/>
      <c r="G1115" s="200"/>
      <c r="H1115" s="200"/>
      <c r="I1115" s="200"/>
      <c r="J1115" s="203">
        <v>0</v>
      </c>
      <c r="K1115" s="203"/>
      <c r="L1115" s="203"/>
      <c r="M1115" s="203">
        <v>0</v>
      </c>
      <c r="N1115" s="203"/>
      <c r="O1115" s="203"/>
      <c r="P1115" s="203">
        <v>0</v>
      </c>
      <c r="Q1115" s="203"/>
      <c r="R1115" s="203"/>
      <c r="S1115" s="203"/>
      <c r="T1115" s="203">
        <v>0</v>
      </c>
      <c r="U1115" s="203"/>
      <c r="V1115" s="205">
        <f>((T1115*100)/T1119)/100</f>
        <v>0</v>
      </c>
      <c r="W1115" s="205"/>
      <c r="X1115" s="204">
        <f>E$1074*V1115</f>
        <v>0</v>
      </c>
      <c r="Y1115" s="203"/>
      <c r="Z1115" s="203"/>
      <c r="AA1115" s="203"/>
    </row>
    <row r="1116" spans="1:27" x14ac:dyDescent="0.25">
      <c r="A1116" s="200" t="s">
        <v>17</v>
      </c>
      <c r="B1116" s="200"/>
      <c r="C1116" s="200"/>
      <c r="D1116" s="200"/>
      <c r="E1116" s="200"/>
      <c r="F1116" s="200"/>
      <c r="G1116" s="200"/>
      <c r="H1116" s="200"/>
      <c r="I1116" s="200"/>
      <c r="J1116" s="203">
        <v>0</v>
      </c>
      <c r="K1116" s="203"/>
      <c r="L1116" s="203"/>
      <c r="M1116" s="203">
        <v>0</v>
      </c>
      <c r="N1116" s="203"/>
      <c r="O1116" s="203"/>
      <c r="P1116" s="203">
        <v>0</v>
      </c>
      <c r="Q1116" s="203"/>
      <c r="R1116" s="203"/>
      <c r="S1116" s="203"/>
      <c r="T1116" s="203">
        <v>0</v>
      </c>
      <c r="U1116" s="203"/>
      <c r="V1116" s="205">
        <f>((T1116*100)/T1119)/100</f>
        <v>0</v>
      </c>
      <c r="W1116" s="205"/>
      <c r="X1116" s="204">
        <f>E$1074*V1116</f>
        <v>0</v>
      </c>
      <c r="Y1116" s="203"/>
      <c r="Z1116" s="203"/>
      <c r="AA1116" s="203"/>
    </row>
    <row r="1117" spans="1:27" x14ac:dyDescent="0.25">
      <c r="A1117" s="200" t="s">
        <v>65</v>
      </c>
      <c r="B1117" s="200"/>
      <c r="C1117" s="200"/>
      <c r="D1117" s="200"/>
      <c r="E1117" s="200"/>
      <c r="F1117" s="200"/>
      <c r="G1117" s="200"/>
      <c r="H1117" s="200"/>
      <c r="I1117" s="200"/>
      <c r="J1117" s="203" t="s">
        <v>183</v>
      </c>
      <c r="K1117" s="203"/>
      <c r="L1117" s="203"/>
      <c r="M1117" s="203">
        <v>1659</v>
      </c>
      <c r="N1117" s="203"/>
      <c r="O1117" s="203"/>
      <c r="P1117" s="203" t="s">
        <v>33</v>
      </c>
      <c r="Q1117" s="203"/>
      <c r="R1117" s="203"/>
      <c r="S1117" s="203"/>
      <c r="T1117" s="203">
        <v>6</v>
      </c>
      <c r="U1117" s="203"/>
      <c r="V1117" s="205">
        <f>((T1117*100)/T1119)/100</f>
        <v>0.14285714285714288</v>
      </c>
      <c r="W1117" s="205"/>
      <c r="X1117" s="204">
        <f>E$1102*V1117</f>
        <v>177.54285714285717</v>
      </c>
      <c r="Y1117" s="203"/>
      <c r="Z1117" s="203"/>
      <c r="AA1117" s="203"/>
    </row>
    <row r="1118" spans="1:27" x14ac:dyDescent="0.25">
      <c r="A1118" s="201" t="s">
        <v>27</v>
      </c>
      <c r="B1118" s="201"/>
      <c r="C1118" s="201"/>
      <c r="D1118" s="201"/>
      <c r="E1118" s="201"/>
      <c r="F1118" s="201"/>
      <c r="G1118" s="201"/>
      <c r="H1118" s="201"/>
      <c r="I1118" s="201"/>
      <c r="J1118" s="201"/>
      <c r="K1118" s="201"/>
      <c r="L1118" s="201"/>
      <c r="M1118" s="201"/>
      <c r="N1118" s="201"/>
      <c r="O1118" s="201"/>
      <c r="P1118" s="201"/>
      <c r="Q1118" s="201"/>
      <c r="R1118" s="201"/>
      <c r="S1118" s="201"/>
      <c r="T1118" s="201">
        <f>SUM(T1114:U1117)</f>
        <v>6</v>
      </c>
      <c r="U1118" s="201"/>
      <c r="V1118" s="205">
        <f t="shared" ref="V1118" si="113">SUM(V1114:W1117)</f>
        <v>0.14285714285714288</v>
      </c>
      <c r="W1118" s="205"/>
      <c r="X1118" s="202">
        <f t="shared" ref="X1118" si="114">SUM(X1114:AA1117)</f>
        <v>177.54285714285717</v>
      </c>
      <c r="Y1118" s="201"/>
      <c r="Z1118" s="201"/>
      <c r="AA1118" s="201"/>
    </row>
    <row r="1119" spans="1:27" x14ac:dyDescent="0.25">
      <c r="A1119" s="201" t="s">
        <v>28</v>
      </c>
      <c r="B1119" s="201"/>
      <c r="C1119" s="201"/>
      <c r="D1119" s="201"/>
      <c r="E1119" s="201"/>
      <c r="F1119" s="201"/>
      <c r="G1119" s="201"/>
      <c r="H1119" s="201"/>
      <c r="I1119" s="201"/>
      <c r="J1119" s="201"/>
      <c r="K1119" s="201"/>
      <c r="L1119" s="201"/>
      <c r="M1119" s="201"/>
      <c r="N1119" s="201"/>
      <c r="O1119" s="201"/>
      <c r="P1119" s="201"/>
      <c r="Q1119" s="201"/>
      <c r="R1119" s="201"/>
      <c r="S1119" s="201"/>
      <c r="T1119" s="201">
        <f>T1118+T1112</f>
        <v>42</v>
      </c>
      <c r="U1119" s="201"/>
      <c r="V1119" s="205">
        <f>ROUND((T1119/T1119),2)</f>
        <v>1</v>
      </c>
      <c r="W1119" s="205"/>
      <c r="X1119" s="202">
        <f>X1112+X1118</f>
        <v>1242.8</v>
      </c>
      <c r="Y1119" s="201"/>
      <c r="Z1119" s="201"/>
      <c r="AA1119" s="201"/>
    </row>
    <row r="1120" spans="1:27" x14ac:dyDescent="0.25">
      <c r="A1120" s="178"/>
      <c r="B1120" s="178"/>
      <c r="C1120" s="178"/>
      <c r="D1120" s="178"/>
      <c r="E1120" s="178"/>
      <c r="F1120" s="178"/>
      <c r="G1120" s="178"/>
      <c r="H1120" s="178"/>
      <c r="I1120" s="178"/>
      <c r="J1120" s="178"/>
      <c r="K1120" s="178"/>
      <c r="L1120" s="178"/>
      <c r="M1120" s="178"/>
      <c r="N1120" s="178"/>
      <c r="O1120" s="178"/>
      <c r="P1120" s="178"/>
      <c r="Q1120" s="178"/>
      <c r="R1120" s="178"/>
      <c r="S1120" s="178"/>
      <c r="T1120" s="178"/>
      <c r="U1120" s="178"/>
      <c r="V1120" s="177"/>
      <c r="W1120" s="177"/>
      <c r="X1120" s="179"/>
      <c r="Y1120" s="178"/>
      <c r="Z1120" s="178"/>
      <c r="AA1120" s="178"/>
    </row>
    <row r="1121" spans="1:27" x14ac:dyDescent="0.25">
      <c r="A1121" s="110"/>
      <c r="B1121" s="110"/>
      <c r="C1121" s="110"/>
      <c r="D1121" s="110"/>
      <c r="E1121" s="110"/>
      <c r="F1121" s="110"/>
      <c r="G1121" s="110"/>
      <c r="H1121" s="110"/>
      <c r="I1121" s="110"/>
      <c r="J1121" s="110"/>
      <c r="K1121" s="110"/>
      <c r="L1121" s="110"/>
      <c r="M1121" s="110"/>
      <c r="N1121" s="110"/>
      <c r="O1121" s="110"/>
      <c r="P1121" s="110"/>
      <c r="Q1121" s="110"/>
      <c r="R1121" s="110"/>
      <c r="S1121" s="110"/>
      <c r="T1121" s="110"/>
      <c r="U1121" s="110"/>
      <c r="V1121" s="111"/>
      <c r="W1121" s="111"/>
      <c r="X1121" s="112"/>
      <c r="Y1121" s="110"/>
      <c r="Z1121" s="110"/>
      <c r="AA1121" s="110"/>
    </row>
    <row r="1122" spans="1:27" x14ac:dyDescent="0.25">
      <c r="A1122" s="198" t="s">
        <v>1</v>
      </c>
      <c r="B1122" s="198"/>
      <c r="C1122" s="198"/>
      <c r="D1122" t="s">
        <v>85</v>
      </c>
      <c r="N1122" s="121"/>
      <c r="O1122" s="121"/>
      <c r="P1122" s="121"/>
      <c r="Q1122" s="121"/>
      <c r="R1122" s="121"/>
      <c r="S1122" s="121"/>
      <c r="T1122" s="121"/>
      <c r="U1122" s="121"/>
      <c r="V1122" s="120"/>
      <c r="W1122" s="120"/>
      <c r="X1122" s="123"/>
      <c r="Y1122" s="121"/>
      <c r="Z1122" s="121"/>
      <c r="AA1122" s="121"/>
    </row>
    <row r="1123" spans="1:27" x14ac:dyDescent="0.25">
      <c r="A1123" s="180" t="s">
        <v>6</v>
      </c>
      <c r="B1123" s="180"/>
      <c r="C1123" s="180"/>
      <c r="D1123" t="s">
        <v>86</v>
      </c>
      <c r="N1123" s="121"/>
      <c r="O1123" s="121"/>
      <c r="P1123" s="121"/>
      <c r="Q1123" s="121"/>
      <c r="R1123" s="121"/>
      <c r="S1123" s="121"/>
      <c r="T1123" s="121"/>
      <c r="U1123" s="121"/>
      <c r="V1123" s="120"/>
      <c r="W1123" s="120"/>
      <c r="X1123" s="123"/>
      <c r="Y1123" s="121"/>
      <c r="Z1123" s="121"/>
      <c r="AA1123" s="121"/>
    </row>
    <row r="1124" spans="1:27" x14ac:dyDescent="0.25">
      <c r="A1124" s="127" t="s">
        <v>94</v>
      </c>
      <c r="B1124" s="127"/>
      <c r="C1124" s="127"/>
      <c r="D1124" s="199" t="s">
        <v>98</v>
      </c>
      <c r="E1124" s="200"/>
      <c r="F1124" s="200"/>
      <c r="G1124" s="200"/>
    </row>
    <row r="1125" spans="1:27" x14ac:dyDescent="0.25">
      <c r="A1125" s="3" t="s">
        <v>2</v>
      </c>
      <c r="B1125" s="3"/>
      <c r="C1125" s="3"/>
      <c r="F1125" s="36" t="s">
        <v>290</v>
      </c>
      <c r="G1125" s="36"/>
      <c r="H1125" s="36"/>
      <c r="I1125" s="36"/>
    </row>
    <row r="1126" spans="1:27" x14ac:dyDescent="0.25">
      <c r="A1126" s="3" t="s">
        <v>3</v>
      </c>
      <c r="B1126" s="3"/>
      <c r="C1126" s="3"/>
      <c r="D1126">
        <v>9</v>
      </c>
    </row>
    <row r="1127" spans="1:27" x14ac:dyDescent="0.25">
      <c r="A1127" s="3" t="s">
        <v>8</v>
      </c>
      <c r="B1127" s="3"/>
      <c r="C1127" s="3"/>
      <c r="D1127" s="208">
        <v>3.32</v>
      </c>
      <c r="E1127" s="208"/>
      <c r="F1127" s="208"/>
      <c r="H1127" s="3" t="s">
        <v>9</v>
      </c>
      <c r="K1127" s="203">
        <v>69</v>
      </c>
      <c r="L1127" s="203"/>
      <c r="M1127" s="3" t="s">
        <v>11</v>
      </c>
      <c r="Q1127" s="213">
        <v>1</v>
      </c>
      <c r="R1127" s="213"/>
      <c r="S1127" s="213"/>
    </row>
    <row r="1128" spans="1:27" x14ac:dyDescent="0.25">
      <c r="A1128" s="3" t="s">
        <v>10</v>
      </c>
      <c r="B1128" s="3"/>
      <c r="C1128" s="3"/>
      <c r="E1128" s="209">
        <f>Q1127*K1127*D1127</f>
        <v>229.07999999999998</v>
      </c>
      <c r="F1128" s="209"/>
      <c r="G1128" s="209"/>
      <c r="H1128" s="209"/>
      <c r="I1128" s="209"/>
      <c r="J1128" s="209"/>
    </row>
    <row r="1129" spans="1:27" x14ac:dyDescent="0.25">
      <c r="A1129" s="3"/>
      <c r="B1129" s="3"/>
      <c r="C1129" s="3"/>
      <c r="E1129" s="124"/>
      <c r="F1129" s="124"/>
      <c r="G1129" s="124"/>
      <c r="H1129" s="124"/>
      <c r="I1129" s="124"/>
      <c r="J1129" s="124"/>
    </row>
    <row r="1130" spans="1:27" x14ac:dyDescent="0.25">
      <c r="A1130" s="210" t="s">
        <v>12</v>
      </c>
      <c r="B1130" s="210"/>
      <c r="C1130" s="210"/>
      <c r="D1130" s="210"/>
      <c r="E1130" s="210"/>
      <c r="F1130" s="210"/>
      <c r="G1130" s="210"/>
      <c r="H1130" s="210"/>
      <c r="I1130" s="210"/>
      <c r="J1130" s="210" t="s">
        <v>18</v>
      </c>
      <c r="K1130" s="210"/>
      <c r="L1130" s="210"/>
      <c r="M1130" s="211" t="s">
        <v>20</v>
      </c>
      <c r="N1130" s="211"/>
      <c r="O1130" s="211"/>
      <c r="P1130" s="211" t="s">
        <v>21</v>
      </c>
      <c r="Q1130" s="211"/>
      <c r="R1130" s="211"/>
      <c r="S1130" s="211"/>
      <c r="T1130" s="210" t="s">
        <v>23</v>
      </c>
      <c r="U1130" s="210"/>
      <c r="V1130" s="210"/>
      <c r="W1130" s="210"/>
      <c r="X1130" s="215" t="s">
        <v>29</v>
      </c>
      <c r="Y1130" s="215"/>
      <c r="Z1130" s="215"/>
      <c r="AA1130" s="215"/>
    </row>
    <row r="1131" spans="1:27" x14ac:dyDescent="0.25">
      <c r="A1131" s="210"/>
      <c r="B1131" s="210"/>
      <c r="C1131" s="210"/>
      <c r="D1131" s="210"/>
      <c r="E1131" s="210"/>
      <c r="F1131" s="210"/>
      <c r="G1131" s="210"/>
      <c r="H1131" s="210"/>
      <c r="I1131" s="210"/>
      <c r="J1131" s="210"/>
      <c r="K1131" s="210"/>
      <c r="L1131" s="210"/>
      <c r="M1131" s="211"/>
      <c r="N1131" s="211"/>
      <c r="O1131" s="211"/>
      <c r="P1131" s="211"/>
      <c r="Q1131" s="211"/>
      <c r="R1131" s="211"/>
      <c r="S1131" s="211"/>
      <c r="T1131" s="210"/>
      <c r="U1131" s="210"/>
      <c r="V1131" s="210"/>
      <c r="W1131" s="210"/>
      <c r="X1131" s="215"/>
      <c r="Y1131" s="215"/>
      <c r="Z1131" s="215"/>
      <c r="AA1131" s="215"/>
    </row>
    <row r="1132" spans="1:27" x14ac:dyDescent="0.25">
      <c r="A1132" s="210"/>
      <c r="B1132" s="210"/>
      <c r="C1132" s="210"/>
      <c r="D1132" s="210"/>
      <c r="E1132" s="210"/>
      <c r="F1132" s="210"/>
      <c r="G1132" s="210"/>
      <c r="H1132" s="210"/>
      <c r="I1132" s="210"/>
      <c r="J1132" s="210"/>
      <c r="K1132" s="210"/>
      <c r="L1132" s="210"/>
      <c r="M1132" s="211"/>
      <c r="N1132" s="211"/>
      <c r="O1132" s="211"/>
      <c r="P1132" s="211"/>
      <c r="Q1132" s="211"/>
      <c r="R1132" s="211"/>
      <c r="S1132" s="211"/>
      <c r="T1132" s="210"/>
      <c r="U1132" s="210"/>
      <c r="V1132" s="210"/>
      <c r="W1132" s="210"/>
      <c r="X1132" s="215"/>
      <c r="Y1132" s="215"/>
      <c r="Z1132" s="215"/>
      <c r="AA1132" s="215"/>
    </row>
    <row r="1133" spans="1:27" x14ac:dyDescent="0.25">
      <c r="A1133" s="210"/>
      <c r="B1133" s="210"/>
      <c r="C1133" s="210"/>
      <c r="D1133" s="210"/>
      <c r="E1133" s="210"/>
      <c r="F1133" s="210"/>
      <c r="G1133" s="210"/>
      <c r="H1133" s="210"/>
      <c r="I1133" s="210"/>
      <c r="J1133" s="210"/>
      <c r="K1133" s="210"/>
      <c r="L1133" s="210"/>
      <c r="M1133" s="211"/>
      <c r="N1133" s="211"/>
      <c r="O1133" s="211"/>
      <c r="P1133" s="211"/>
      <c r="Q1133" s="211"/>
      <c r="R1133" s="211"/>
      <c r="S1133" s="211"/>
      <c r="T1133" s="210" t="s">
        <v>24</v>
      </c>
      <c r="U1133" s="210"/>
      <c r="V1133" s="210" t="s">
        <v>25</v>
      </c>
      <c r="W1133" s="210"/>
    </row>
    <row r="1134" spans="1:27" x14ac:dyDescent="0.25">
      <c r="A1134" s="210" t="s">
        <v>13</v>
      </c>
      <c r="B1134" s="210"/>
      <c r="C1134" s="210"/>
      <c r="D1134" s="210"/>
      <c r="E1134" s="210"/>
      <c r="F1134" s="210"/>
      <c r="G1134" s="210"/>
      <c r="H1134" s="210"/>
      <c r="I1134" s="210"/>
      <c r="J1134" s="122"/>
      <c r="K1134" s="122"/>
      <c r="L1134" s="122"/>
      <c r="M1134" s="125"/>
      <c r="N1134" s="125"/>
      <c r="O1134" s="125"/>
      <c r="P1134" s="125"/>
      <c r="Q1134" s="125"/>
      <c r="R1134" s="125"/>
      <c r="S1134" s="125"/>
      <c r="T1134" s="126"/>
      <c r="U1134" s="126"/>
      <c r="V1134" s="126"/>
      <c r="W1134" s="126"/>
    </row>
    <row r="1135" spans="1:27" x14ac:dyDescent="0.25">
      <c r="A1135" s="200" t="s">
        <v>17</v>
      </c>
      <c r="B1135" s="200"/>
      <c r="C1135" s="200"/>
      <c r="D1135" s="200"/>
      <c r="E1135" s="200"/>
      <c r="F1135" s="200"/>
      <c r="G1135" s="200"/>
      <c r="H1135" s="200"/>
      <c r="I1135" s="200"/>
      <c r="J1135" s="203" t="s">
        <v>181</v>
      </c>
      <c r="K1135" s="203"/>
      <c r="L1135" s="203"/>
      <c r="M1135" s="203">
        <v>1669</v>
      </c>
      <c r="N1135" s="203"/>
      <c r="O1135" s="203"/>
      <c r="P1135" s="203" t="s">
        <v>22</v>
      </c>
      <c r="Q1135" s="203"/>
      <c r="R1135" s="203"/>
      <c r="S1135" s="203"/>
      <c r="T1135" s="203">
        <v>5</v>
      </c>
      <c r="U1135" s="203"/>
      <c r="V1135" s="205">
        <f>((T1135*100)/T1145)/100</f>
        <v>0.11904761904761905</v>
      </c>
      <c r="W1135" s="205"/>
      <c r="X1135" s="204">
        <f>E1128*V1135</f>
        <v>27.271428571428572</v>
      </c>
      <c r="Y1135" s="203"/>
      <c r="Z1135" s="203"/>
      <c r="AA1135" s="203"/>
    </row>
    <row r="1136" spans="1:27" x14ac:dyDescent="0.25">
      <c r="A1136" s="206" t="s">
        <v>66</v>
      </c>
      <c r="B1136" s="206"/>
      <c r="C1136" s="206"/>
      <c r="D1136" s="206"/>
      <c r="E1136" s="206"/>
      <c r="F1136" s="206"/>
      <c r="G1136" s="206"/>
      <c r="H1136" s="206"/>
      <c r="I1136" s="206"/>
      <c r="J1136" s="203" t="s">
        <v>182</v>
      </c>
      <c r="K1136" s="203"/>
      <c r="L1136" s="203"/>
      <c r="M1136" s="203">
        <v>1686</v>
      </c>
      <c r="N1136" s="203"/>
      <c r="O1136" s="203"/>
      <c r="P1136" s="203" t="s">
        <v>22</v>
      </c>
      <c r="Q1136" s="203"/>
      <c r="R1136" s="203"/>
      <c r="S1136" s="203"/>
      <c r="T1136" s="203">
        <v>6</v>
      </c>
      <c r="U1136" s="203"/>
      <c r="V1136" s="205">
        <f>((T1136*100)/T1145)/100</f>
        <v>0.14285714285714288</v>
      </c>
      <c r="W1136" s="205"/>
      <c r="X1136" s="204">
        <f>E1128*V1136</f>
        <v>32.72571428571429</v>
      </c>
      <c r="Y1136" s="203"/>
      <c r="Z1136" s="203"/>
      <c r="AA1136" s="203"/>
    </row>
    <row r="1137" spans="1:27" x14ac:dyDescent="0.25">
      <c r="A1137" s="206" t="s">
        <v>67</v>
      </c>
      <c r="B1137" s="206"/>
      <c r="C1137" s="206"/>
      <c r="D1137" s="206"/>
      <c r="E1137" s="206"/>
      <c r="F1137" s="206"/>
      <c r="G1137" s="206"/>
      <c r="H1137" s="206"/>
      <c r="I1137" s="206"/>
      <c r="J1137" s="203" t="s">
        <v>182</v>
      </c>
      <c r="K1137" s="203"/>
      <c r="L1137" s="203"/>
      <c r="M1137" s="203">
        <v>1681</v>
      </c>
      <c r="N1137" s="203"/>
      <c r="O1137" s="203"/>
      <c r="P1137" s="203" t="s">
        <v>22</v>
      </c>
      <c r="Q1137" s="203"/>
      <c r="R1137" s="203"/>
      <c r="S1137" s="203"/>
      <c r="T1137" s="203">
        <v>25</v>
      </c>
      <c r="U1137" s="203"/>
      <c r="V1137" s="205">
        <f>((T1137*100)/T1145)/100</f>
        <v>0.59523809523809523</v>
      </c>
      <c r="W1137" s="205"/>
      <c r="X1137" s="204">
        <f>E1128*V1137-0.01</f>
        <v>136.34714285714284</v>
      </c>
      <c r="Y1137" s="203"/>
      <c r="Z1137" s="203"/>
      <c r="AA1137" s="203"/>
    </row>
    <row r="1138" spans="1:27" x14ac:dyDescent="0.25">
      <c r="A1138" s="201" t="s">
        <v>27</v>
      </c>
      <c r="B1138" s="201"/>
      <c r="C1138" s="201"/>
      <c r="D1138" s="201"/>
      <c r="E1138" s="201"/>
      <c r="F1138" s="201"/>
      <c r="G1138" s="201"/>
      <c r="H1138" s="201"/>
      <c r="I1138" s="201"/>
      <c r="J1138" s="201"/>
      <c r="K1138" s="201"/>
      <c r="L1138" s="201"/>
      <c r="M1138" s="201"/>
      <c r="N1138" s="201"/>
      <c r="O1138" s="201"/>
      <c r="P1138" s="201"/>
      <c r="Q1138" s="201"/>
      <c r="R1138" s="201"/>
      <c r="S1138" s="201"/>
      <c r="T1138" s="201">
        <f>SUM(T1135:U1137)</f>
        <v>36</v>
      </c>
      <c r="U1138" s="201"/>
      <c r="V1138" s="212">
        <f>SUM(V1135:W1137)</f>
        <v>0.85714285714285721</v>
      </c>
      <c r="W1138" s="212"/>
      <c r="X1138" s="202">
        <f>SUM(X1135:AA1137)+0.01</f>
        <v>196.35428571428571</v>
      </c>
      <c r="Y1138" s="201"/>
      <c r="Z1138" s="201"/>
      <c r="AA1138" s="201"/>
    </row>
    <row r="1139" spans="1:27" x14ac:dyDescent="0.25">
      <c r="A1139" s="201" t="s">
        <v>14</v>
      </c>
      <c r="B1139" s="201"/>
      <c r="C1139" s="201"/>
      <c r="D1139" s="201"/>
      <c r="E1139" s="201"/>
      <c r="F1139" s="201"/>
      <c r="G1139" s="201"/>
      <c r="H1139" s="201"/>
      <c r="I1139" s="201"/>
      <c r="V1139" s="19"/>
      <c r="W1139" s="19"/>
    </row>
    <row r="1140" spans="1:27" x14ac:dyDescent="0.25">
      <c r="A1140" s="200" t="s">
        <v>15</v>
      </c>
      <c r="B1140" s="200"/>
      <c r="C1140" s="200"/>
      <c r="D1140" s="200"/>
      <c r="E1140" s="200"/>
      <c r="F1140" s="200"/>
      <c r="G1140" s="200"/>
      <c r="H1140" s="200"/>
      <c r="I1140" s="200"/>
      <c r="J1140" s="203">
        <v>0</v>
      </c>
      <c r="K1140" s="203"/>
      <c r="L1140" s="203"/>
      <c r="M1140" s="203">
        <v>0</v>
      </c>
      <c r="N1140" s="203"/>
      <c r="O1140" s="203"/>
      <c r="P1140" s="203">
        <v>0</v>
      </c>
      <c r="Q1140" s="203"/>
      <c r="R1140" s="203"/>
      <c r="S1140" s="203"/>
      <c r="T1140" s="203">
        <v>0</v>
      </c>
      <c r="U1140" s="203"/>
      <c r="V1140" s="205">
        <f>((T1140*100)/T1145)/100</f>
        <v>0</v>
      </c>
      <c r="W1140" s="205"/>
      <c r="X1140" s="204">
        <f>E1128*V1140</f>
        <v>0</v>
      </c>
      <c r="Y1140" s="203"/>
      <c r="Z1140" s="203"/>
      <c r="AA1140" s="203"/>
    </row>
    <row r="1141" spans="1:27" x14ac:dyDescent="0.25">
      <c r="A1141" s="200" t="s">
        <v>16</v>
      </c>
      <c r="B1141" s="200"/>
      <c r="C1141" s="200"/>
      <c r="D1141" s="200"/>
      <c r="E1141" s="200"/>
      <c r="F1141" s="200"/>
      <c r="G1141" s="200"/>
      <c r="H1141" s="200"/>
      <c r="I1141" s="200"/>
      <c r="J1141" s="203">
        <v>0</v>
      </c>
      <c r="K1141" s="203"/>
      <c r="L1141" s="203"/>
      <c r="M1141" s="203">
        <v>0</v>
      </c>
      <c r="N1141" s="203"/>
      <c r="O1141" s="203"/>
      <c r="P1141" s="203">
        <v>0</v>
      </c>
      <c r="Q1141" s="203"/>
      <c r="R1141" s="203"/>
      <c r="S1141" s="203"/>
      <c r="T1141" s="203">
        <v>0</v>
      </c>
      <c r="U1141" s="203"/>
      <c r="V1141" s="205">
        <f>((T1141*100)/T1145)/100</f>
        <v>0</v>
      </c>
      <c r="W1141" s="205"/>
      <c r="X1141" s="204">
        <f>E1128*V1141</f>
        <v>0</v>
      </c>
      <c r="Y1141" s="203"/>
      <c r="Z1141" s="203"/>
      <c r="AA1141" s="203"/>
    </row>
    <row r="1142" spans="1:27" x14ac:dyDescent="0.25">
      <c r="A1142" s="200" t="s">
        <v>17</v>
      </c>
      <c r="B1142" s="200"/>
      <c r="C1142" s="200"/>
      <c r="D1142" s="200"/>
      <c r="E1142" s="200"/>
      <c r="F1142" s="200"/>
      <c r="G1142" s="200"/>
      <c r="H1142" s="200"/>
      <c r="I1142" s="200"/>
      <c r="J1142" s="203">
        <v>0</v>
      </c>
      <c r="K1142" s="203"/>
      <c r="L1142" s="203"/>
      <c r="M1142" s="203">
        <v>0</v>
      </c>
      <c r="N1142" s="203"/>
      <c r="O1142" s="203"/>
      <c r="P1142" s="203">
        <v>0</v>
      </c>
      <c r="Q1142" s="203"/>
      <c r="R1142" s="203"/>
      <c r="S1142" s="203"/>
      <c r="T1142" s="203">
        <v>0</v>
      </c>
      <c r="U1142" s="203"/>
      <c r="V1142" s="205">
        <f>((T1142*100)/T1145)/100</f>
        <v>0</v>
      </c>
      <c r="W1142" s="205"/>
      <c r="X1142" s="204">
        <f>E1128*V1142</f>
        <v>0</v>
      </c>
      <c r="Y1142" s="203"/>
      <c r="Z1142" s="203"/>
      <c r="AA1142" s="203"/>
    </row>
    <row r="1143" spans="1:27" x14ac:dyDescent="0.25">
      <c r="A1143" s="200" t="s">
        <v>65</v>
      </c>
      <c r="B1143" s="200"/>
      <c r="C1143" s="200"/>
      <c r="D1143" s="200"/>
      <c r="E1143" s="200"/>
      <c r="F1143" s="200"/>
      <c r="G1143" s="200"/>
      <c r="H1143" s="200"/>
      <c r="I1143" s="200"/>
      <c r="J1143" s="203" t="s">
        <v>183</v>
      </c>
      <c r="K1143" s="203"/>
      <c r="L1143" s="203"/>
      <c r="M1143" s="203">
        <v>1659</v>
      </c>
      <c r="N1143" s="203"/>
      <c r="O1143" s="203"/>
      <c r="P1143" s="203" t="s">
        <v>33</v>
      </c>
      <c r="Q1143" s="203"/>
      <c r="R1143" s="203"/>
      <c r="S1143" s="203"/>
      <c r="T1143" s="203">
        <v>6</v>
      </c>
      <c r="U1143" s="203"/>
      <c r="V1143" s="205">
        <f>((T1143*100)/T1145)/100</f>
        <v>0.14285714285714288</v>
      </c>
      <c r="W1143" s="205"/>
      <c r="X1143" s="204">
        <f>E1128*V1143</f>
        <v>32.72571428571429</v>
      </c>
      <c r="Y1143" s="203"/>
      <c r="Z1143" s="203"/>
      <c r="AA1143" s="203"/>
    </row>
    <row r="1144" spans="1:27" x14ac:dyDescent="0.25">
      <c r="A1144" s="201" t="s">
        <v>27</v>
      </c>
      <c r="B1144" s="201"/>
      <c r="C1144" s="201"/>
      <c r="D1144" s="201"/>
      <c r="E1144" s="201"/>
      <c r="F1144" s="201"/>
      <c r="G1144" s="201"/>
      <c r="H1144" s="201"/>
      <c r="I1144" s="201"/>
      <c r="J1144" s="201"/>
      <c r="K1144" s="201"/>
      <c r="L1144" s="201"/>
      <c r="M1144" s="201"/>
      <c r="N1144" s="201"/>
      <c r="O1144" s="201"/>
      <c r="P1144" s="201"/>
      <c r="Q1144" s="201"/>
      <c r="R1144" s="201"/>
      <c r="S1144" s="201"/>
      <c r="T1144" s="201">
        <f>SUM(T1140:U1143)</f>
        <v>6</v>
      </c>
      <c r="U1144" s="201"/>
      <c r="V1144" s="205">
        <f t="shared" ref="V1144" si="115">SUM(V1140:W1143)</f>
        <v>0.14285714285714288</v>
      </c>
      <c r="W1144" s="205"/>
      <c r="X1144" s="202">
        <f t="shared" ref="X1144" si="116">SUM(X1140:AA1143)</f>
        <v>32.72571428571429</v>
      </c>
      <c r="Y1144" s="201"/>
      <c r="Z1144" s="201"/>
      <c r="AA1144" s="201"/>
    </row>
    <row r="1145" spans="1:27" x14ac:dyDescent="0.25">
      <c r="A1145" s="201" t="s">
        <v>28</v>
      </c>
      <c r="B1145" s="201"/>
      <c r="C1145" s="201"/>
      <c r="D1145" s="201"/>
      <c r="E1145" s="201"/>
      <c r="F1145" s="201"/>
      <c r="G1145" s="201"/>
      <c r="H1145" s="201"/>
      <c r="I1145" s="201"/>
      <c r="J1145" s="201"/>
      <c r="K1145" s="201"/>
      <c r="L1145" s="201"/>
      <c r="M1145" s="201"/>
      <c r="N1145" s="201"/>
      <c r="O1145" s="201"/>
      <c r="P1145" s="201"/>
      <c r="Q1145" s="201"/>
      <c r="R1145" s="201"/>
      <c r="S1145" s="201"/>
      <c r="T1145" s="201">
        <f>T1144+T1138</f>
        <v>42</v>
      </c>
      <c r="U1145" s="201"/>
      <c r="V1145" s="205">
        <f>ROUND((T1145/T1145),2)</f>
        <v>1</v>
      </c>
      <c r="W1145" s="205"/>
      <c r="X1145" s="202">
        <f>X1138+X1144</f>
        <v>229.07999999999998</v>
      </c>
      <c r="Y1145" s="201"/>
      <c r="Z1145" s="201"/>
      <c r="AA1145" s="201"/>
    </row>
    <row r="1146" spans="1:27" x14ac:dyDescent="0.25">
      <c r="A1146" s="121"/>
      <c r="B1146" s="121"/>
      <c r="C1146" s="121"/>
      <c r="D1146" s="121"/>
      <c r="E1146" s="121"/>
      <c r="F1146" s="121"/>
      <c r="G1146" s="121"/>
      <c r="H1146" s="121"/>
      <c r="I1146" s="121"/>
      <c r="J1146" s="121"/>
      <c r="K1146" s="121"/>
      <c r="L1146" s="121"/>
      <c r="M1146" s="121"/>
      <c r="N1146" s="121"/>
      <c r="O1146" s="121"/>
      <c r="P1146" s="121"/>
      <c r="Q1146" s="121"/>
      <c r="R1146" s="121"/>
      <c r="S1146" s="121"/>
      <c r="T1146" s="121"/>
      <c r="U1146" s="121"/>
      <c r="V1146" s="120"/>
      <c r="W1146" s="120"/>
      <c r="X1146" s="123"/>
      <c r="Y1146" s="121"/>
      <c r="Z1146" s="121"/>
      <c r="AA1146" s="121"/>
    </row>
    <row r="1147" spans="1:27" x14ac:dyDescent="0.25">
      <c r="A1147" s="121"/>
      <c r="B1147" s="121"/>
      <c r="C1147" s="121"/>
      <c r="D1147" s="121"/>
      <c r="E1147" s="121"/>
      <c r="F1147" s="121"/>
      <c r="G1147" s="121"/>
      <c r="H1147" s="121"/>
      <c r="I1147" s="121"/>
      <c r="J1147" s="121"/>
      <c r="K1147" s="121"/>
      <c r="L1147" s="121"/>
      <c r="M1147" s="121"/>
      <c r="N1147" s="121"/>
      <c r="O1147" s="121"/>
      <c r="P1147" s="121"/>
      <c r="Q1147" s="121"/>
      <c r="R1147" s="121"/>
      <c r="S1147" s="121"/>
      <c r="T1147" s="121"/>
      <c r="U1147" s="121"/>
      <c r="V1147" s="120"/>
      <c r="W1147" s="120"/>
      <c r="X1147" s="123"/>
      <c r="Y1147" s="121"/>
      <c r="Z1147" s="121"/>
      <c r="AA1147" s="121"/>
    </row>
    <row r="1148" spans="1:27" x14ac:dyDescent="0.25">
      <c r="A1148" s="198" t="s">
        <v>1</v>
      </c>
      <c r="B1148" s="198"/>
      <c r="C1148" s="198"/>
      <c r="D1148" t="s">
        <v>88</v>
      </c>
    </row>
    <row r="1149" spans="1:27" x14ac:dyDescent="0.25">
      <c r="A1149" s="2" t="s">
        <v>6</v>
      </c>
      <c r="B1149" s="2"/>
      <c r="C1149" s="2"/>
      <c r="D1149" t="s">
        <v>89</v>
      </c>
    </row>
    <row r="1150" spans="1:27" x14ac:dyDescent="0.25">
      <c r="A1150" s="25" t="s">
        <v>94</v>
      </c>
      <c r="B1150" s="25"/>
      <c r="C1150" s="25"/>
      <c r="D1150" s="199" t="s">
        <v>98</v>
      </c>
      <c r="E1150" s="200"/>
      <c r="F1150" s="200"/>
      <c r="G1150" s="200"/>
    </row>
    <row r="1151" spans="1:27" x14ac:dyDescent="0.25">
      <c r="A1151" s="3" t="s">
        <v>2</v>
      </c>
      <c r="B1151" s="3"/>
      <c r="C1151" s="3"/>
      <c r="F1151" s="203" t="s">
        <v>90</v>
      </c>
      <c r="G1151" s="203"/>
      <c r="H1151" s="203"/>
      <c r="I1151" s="203"/>
    </row>
    <row r="1152" spans="1:27" x14ac:dyDescent="0.25">
      <c r="A1152" s="3" t="s">
        <v>3</v>
      </c>
      <c r="B1152" s="3"/>
      <c r="C1152" s="3"/>
      <c r="D1152">
        <v>10</v>
      </c>
    </row>
    <row r="1153" spans="1:23" x14ac:dyDescent="0.25">
      <c r="A1153" s="3" t="s">
        <v>8</v>
      </c>
      <c r="B1153" s="3"/>
      <c r="C1153" s="3"/>
      <c r="D1153" s="208">
        <v>4.33</v>
      </c>
      <c r="E1153" s="208"/>
      <c r="F1153" s="208"/>
      <c r="H1153" s="3" t="s">
        <v>9</v>
      </c>
      <c r="K1153" s="203">
        <v>88</v>
      </c>
      <c r="L1153" s="203"/>
      <c r="M1153" s="3" t="s">
        <v>11</v>
      </c>
      <c r="Q1153" s="203">
        <v>200</v>
      </c>
      <c r="R1153" s="203"/>
      <c r="S1153" s="203"/>
    </row>
    <row r="1154" spans="1:23" x14ac:dyDescent="0.25">
      <c r="A1154" s="3" t="s">
        <v>10</v>
      </c>
      <c r="B1154" s="3"/>
      <c r="C1154" s="3"/>
      <c r="E1154" s="209">
        <f>Q1153*K1153*D1153</f>
        <v>76208</v>
      </c>
      <c r="F1154" s="209"/>
      <c r="G1154" s="209"/>
      <c r="H1154" s="209"/>
      <c r="I1154" s="209"/>
      <c r="J1154" s="209"/>
    </row>
    <row r="1155" spans="1:23" x14ac:dyDescent="0.25">
      <c r="A1155" s="3"/>
      <c r="B1155" s="3"/>
      <c r="C1155" s="3"/>
      <c r="E1155" s="21"/>
      <c r="F1155" s="21"/>
      <c r="G1155" s="21"/>
      <c r="H1155" s="21"/>
      <c r="I1155" s="21"/>
      <c r="J1155" s="21"/>
    </row>
    <row r="1156" spans="1:23" x14ac:dyDescent="0.25">
      <c r="A1156" s="210" t="s">
        <v>12</v>
      </c>
      <c r="B1156" s="210"/>
      <c r="C1156" s="210"/>
      <c r="D1156" s="210"/>
      <c r="E1156" s="210"/>
      <c r="F1156" s="210"/>
      <c r="G1156" s="210"/>
      <c r="H1156" s="210"/>
      <c r="I1156" s="210"/>
      <c r="J1156" s="210" t="s">
        <v>18</v>
      </c>
      <c r="K1156" s="210"/>
      <c r="L1156" s="210"/>
      <c r="M1156" s="211" t="s">
        <v>20</v>
      </c>
      <c r="N1156" s="211"/>
      <c r="O1156" s="211"/>
      <c r="P1156" s="211" t="s">
        <v>21</v>
      </c>
      <c r="Q1156" s="211"/>
      <c r="R1156" s="211"/>
      <c r="S1156" s="211"/>
      <c r="T1156" s="210" t="s">
        <v>23</v>
      </c>
      <c r="U1156" s="210"/>
      <c r="V1156" s="210"/>
      <c r="W1156" s="210"/>
    </row>
    <row r="1157" spans="1:23" x14ac:dyDescent="0.25">
      <c r="A1157" s="210"/>
      <c r="B1157" s="210"/>
      <c r="C1157" s="210"/>
      <c r="D1157" s="210"/>
      <c r="E1157" s="210"/>
      <c r="F1157" s="210"/>
      <c r="G1157" s="210"/>
      <c r="H1157" s="210"/>
      <c r="I1157" s="210"/>
      <c r="J1157" s="210"/>
      <c r="K1157" s="210"/>
      <c r="L1157" s="210"/>
      <c r="M1157" s="211"/>
      <c r="N1157" s="211"/>
      <c r="O1157" s="211"/>
      <c r="P1157" s="211"/>
      <c r="Q1157" s="211"/>
      <c r="R1157" s="211"/>
      <c r="S1157" s="211"/>
      <c r="T1157" s="210"/>
      <c r="U1157" s="210"/>
      <c r="V1157" s="210"/>
      <c r="W1157" s="210"/>
    </row>
    <row r="1158" spans="1:23" x14ac:dyDescent="0.25">
      <c r="A1158" s="210"/>
      <c r="B1158" s="210"/>
      <c r="C1158" s="210"/>
      <c r="D1158" s="210"/>
      <c r="E1158" s="210"/>
      <c r="F1158" s="210"/>
      <c r="G1158" s="210"/>
      <c r="H1158" s="210"/>
      <c r="I1158" s="210"/>
      <c r="J1158" s="210"/>
      <c r="K1158" s="210"/>
      <c r="L1158" s="210"/>
      <c r="M1158" s="211"/>
      <c r="N1158" s="211"/>
      <c r="O1158" s="211"/>
      <c r="P1158" s="211"/>
      <c r="Q1158" s="211"/>
      <c r="R1158" s="211"/>
      <c r="S1158" s="211"/>
      <c r="T1158" s="210"/>
      <c r="U1158" s="210"/>
      <c r="V1158" s="210"/>
      <c r="W1158" s="210"/>
    </row>
    <row r="1159" spans="1:23" x14ac:dyDescent="0.25">
      <c r="A1159" s="210"/>
      <c r="B1159" s="210"/>
      <c r="C1159" s="210"/>
      <c r="D1159" s="210"/>
      <c r="E1159" s="210"/>
      <c r="F1159" s="210"/>
      <c r="G1159" s="210"/>
      <c r="H1159" s="210"/>
      <c r="I1159" s="210"/>
      <c r="J1159" s="210"/>
      <c r="K1159" s="210"/>
      <c r="L1159" s="210"/>
      <c r="M1159" s="211"/>
      <c r="N1159" s="211"/>
      <c r="O1159" s="211"/>
      <c r="P1159" s="211"/>
      <c r="Q1159" s="211"/>
      <c r="R1159" s="211"/>
      <c r="S1159" s="211"/>
      <c r="T1159" s="210" t="s">
        <v>24</v>
      </c>
      <c r="U1159" s="210"/>
      <c r="V1159" s="210" t="s">
        <v>25</v>
      </c>
      <c r="W1159" s="210"/>
    </row>
    <row r="1160" spans="1:23" x14ac:dyDescent="0.25">
      <c r="A1160" s="210" t="s">
        <v>13</v>
      </c>
      <c r="B1160" s="210"/>
      <c r="C1160" s="210"/>
      <c r="D1160" s="210"/>
      <c r="E1160" s="210"/>
      <c r="F1160" s="210"/>
      <c r="G1160" s="210"/>
      <c r="H1160" s="210"/>
      <c r="I1160" s="210"/>
      <c r="J1160" s="7"/>
      <c r="K1160" s="7"/>
      <c r="L1160" s="7"/>
      <c r="M1160" s="10"/>
      <c r="N1160" s="10"/>
      <c r="O1160" s="10"/>
      <c r="P1160" s="10"/>
      <c r="Q1160" s="10"/>
      <c r="R1160" s="10"/>
      <c r="S1160" s="10"/>
      <c r="T1160" s="8"/>
      <c r="U1160" s="8"/>
      <c r="V1160" s="8"/>
      <c r="W1160" s="8"/>
    </row>
    <row r="1161" spans="1:23" x14ac:dyDescent="0.25">
      <c r="A1161" s="200" t="s">
        <v>17</v>
      </c>
      <c r="B1161" s="200"/>
      <c r="C1161" s="200"/>
      <c r="D1161" s="200"/>
      <c r="E1161" s="200"/>
      <c r="F1161" s="200"/>
      <c r="G1161" s="200"/>
      <c r="H1161" s="200"/>
      <c r="I1161" s="200"/>
      <c r="J1161" s="203">
        <v>105106</v>
      </c>
      <c r="K1161" s="203"/>
      <c r="L1161" s="203"/>
      <c r="M1161" s="203">
        <v>1670</v>
      </c>
      <c r="N1161" s="203"/>
      <c r="O1161" s="203"/>
      <c r="P1161" s="203" t="s">
        <v>22</v>
      </c>
      <c r="Q1161" s="203"/>
      <c r="R1161" s="203"/>
      <c r="S1161" s="203"/>
      <c r="T1161" s="203">
        <v>5</v>
      </c>
      <c r="U1161" s="203"/>
      <c r="V1161" s="205">
        <f>((T1161*100)/T1171)/100</f>
        <v>0.21739130434782608</v>
      </c>
      <c r="W1161" s="205"/>
    </row>
    <row r="1162" spans="1:23" x14ac:dyDescent="0.25">
      <c r="A1162" s="206" t="s">
        <v>66</v>
      </c>
      <c r="B1162" s="206"/>
      <c r="C1162" s="206"/>
      <c r="D1162" s="206"/>
      <c r="E1162" s="206"/>
      <c r="F1162" s="206"/>
      <c r="G1162" s="206"/>
      <c r="H1162" s="206"/>
      <c r="I1162" s="206"/>
      <c r="J1162" s="203">
        <v>0</v>
      </c>
      <c r="K1162" s="203"/>
      <c r="L1162" s="203"/>
      <c r="M1162" s="203">
        <v>0</v>
      </c>
      <c r="N1162" s="203"/>
      <c r="O1162" s="203"/>
      <c r="P1162" s="203">
        <v>0</v>
      </c>
      <c r="Q1162" s="203"/>
      <c r="R1162" s="203"/>
      <c r="S1162" s="203"/>
      <c r="T1162" s="203">
        <v>0</v>
      </c>
      <c r="U1162" s="203"/>
      <c r="V1162" s="205">
        <f>((T1162*100)/T1171)/100</f>
        <v>0</v>
      </c>
      <c r="W1162" s="205"/>
    </row>
    <row r="1163" spans="1:23" x14ac:dyDescent="0.25">
      <c r="A1163" s="206" t="s">
        <v>67</v>
      </c>
      <c r="B1163" s="206"/>
      <c r="C1163" s="206"/>
      <c r="D1163" s="206"/>
      <c r="E1163" s="206"/>
      <c r="F1163" s="206"/>
      <c r="G1163" s="206"/>
      <c r="H1163" s="206"/>
      <c r="I1163" s="206"/>
      <c r="J1163" s="203">
        <v>105210</v>
      </c>
      <c r="K1163" s="203"/>
      <c r="L1163" s="203"/>
      <c r="M1163" s="203">
        <v>1682</v>
      </c>
      <c r="N1163" s="203"/>
      <c r="O1163" s="203"/>
      <c r="P1163" s="203" t="s">
        <v>22</v>
      </c>
      <c r="Q1163" s="203"/>
      <c r="R1163" s="203"/>
      <c r="S1163" s="203"/>
      <c r="T1163" s="203">
        <v>18</v>
      </c>
      <c r="U1163" s="203"/>
      <c r="V1163" s="205">
        <f>((T1163*100)/T1171)/100</f>
        <v>0.78260869565217395</v>
      </c>
      <c r="W1163" s="205"/>
    </row>
    <row r="1164" spans="1:23" x14ac:dyDescent="0.25">
      <c r="A1164" s="201" t="s">
        <v>27</v>
      </c>
      <c r="B1164" s="201"/>
      <c r="C1164" s="201"/>
      <c r="D1164" s="201"/>
      <c r="E1164" s="201"/>
      <c r="F1164" s="201"/>
      <c r="G1164" s="201"/>
      <c r="H1164" s="201"/>
      <c r="I1164" s="201"/>
      <c r="J1164" s="201"/>
      <c r="K1164" s="201"/>
      <c r="L1164" s="201"/>
      <c r="M1164" s="201"/>
      <c r="N1164" s="201"/>
      <c r="O1164" s="201"/>
      <c r="P1164" s="201"/>
      <c r="Q1164" s="201"/>
      <c r="R1164" s="201"/>
      <c r="S1164" s="201"/>
      <c r="T1164" s="201">
        <f>SUM(T1161:U1163)</f>
        <v>23</v>
      </c>
      <c r="U1164" s="201"/>
      <c r="V1164" s="205">
        <f t="shared" ref="V1164" si="117">SUM(V1161:W1163)</f>
        <v>1</v>
      </c>
      <c r="W1164" s="205"/>
    </row>
    <row r="1165" spans="1:23" x14ac:dyDescent="0.25">
      <c r="A1165" s="201" t="s">
        <v>14</v>
      </c>
      <c r="B1165" s="201"/>
      <c r="C1165" s="201"/>
      <c r="D1165" s="201"/>
      <c r="E1165" s="201"/>
      <c r="F1165" s="201"/>
      <c r="G1165" s="201"/>
      <c r="H1165" s="201"/>
      <c r="I1165" s="201"/>
      <c r="V1165" s="19"/>
      <c r="W1165" s="19"/>
    </row>
    <row r="1166" spans="1:23" x14ac:dyDescent="0.25">
      <c r="A1166" s="200" t="s">
        <v>15</v>
      </c>
      <c r="B1166" s="200"/>
      <c r="C1166" s="200"/>
      <c r="D1166" s="200"/>
      <c r="E1166" s="200"/>
      <c r="F1166" s="200"/>
      <c r="G1166" s="200"/>
      <c r="H1166" s="200"/>
      <c r="I1166" s="200"/>
      <c r="J1166" s="203">
        <v>0</v>
      </c>
      <c r="K1166" s="203"/>
      <c r="L1166" s="203"/>
      <c r="M1166" s="203">
        <v>0</v>
      </c>
      <c r="N1166" s="203"/>
      <c r="O1166" s="203"/>
      <c r="P1166" s="203">
        <v>0</v>
      </c>
      <c r="Q1166" s="203"/>
      <c r="R1166" s="203"/>
      <c r="S1166" s="203"/>
      <c r="T1166" s="203">
        <v>0</v>
      </c>
      <c r="U1166" s="203"/>
      <c r="V1166" s="205">
        <f>((T1166*100)/T1171)/100</f>
        <v>0</v>
      </c>
      <c r="W1166" s="205"/>
    </row>
    <row r="1167" spans="1:23" x14ac:dyDescent="0.25">
      <c r="A1167" s="200" t="s">
        <v>16</v>
      </c>
      <c r="B1167" s="200"/>
      <c r="C1167" s="200"/>
      <c r="D1167" s="200"/>
      <c r="E1167" s="200"/>
      <c r="F1167" s="200"/>
      <c r="G1167" s="200"/>
      <c r="H1167" s="200"/>
      <c r="I1167" s="200"/>
      <c r="J1167" s="203">
        <v>0</v>
      </c>
      <c r="K1167" s="203"/>
      <c r="L1167" s="203"/>
      <c r="M1167" s="203">
        <v>0</v>
      </c>
      <c r="N1167" s="203"/>
      <c r="O1167" s="203"/>
      <c r="P1167" s="203">
        <v>0</v>
      </c>
      <c r="Q1167" s="203"/>
      <c r="R1167" s="203"/>
      <c r="S1167" s="203"/>
      <c r="T1167" s="203">
        <v>0</v>
      </c>
      <c r="U1167" s="203"/>
      <c r="V1167" s="205">
        <f>((T1167*100)/T1171)/100</f>
        <v>0</v>
      </c>
      <c r="W1167" s="205"/>
    </row>
    <row r="1168" spans="1:23" x14ac:dyDescent="0.25">
      <c r="A1168" s="200" t="s">
        <v>17</v>
      </c>
      <c r="B1168" s="200"/>
      <c r="C1168" s="200"/>
      <c r="D1168" s="200"/>
      <c r="E1168" s="200"/>
      <c r="F1168" s="200"/>
      <c r="G1168" s="200"/>
      <c r="H1168" s="200"/>
      <c r="I1168" s="200"/>
      <c r="J1168" s="203">
        <v>0</v>
      </c>
      <c r="K1168" s="203"/>
      <c r="L1168" s="203"/>
      <c r="M1168" s="203">
        <v>0</v>
      </c>
      <c r="N1168" s="203"/>
      <c r="O1168" s="203"/>
      <c r="P1168" s="203">
        <v>0</v>
      </c>
      <c r="Q1168" s="203"/>
      <c r="R1168" s="203"/>
      <c r="S1168" s="203"/>
      <c r="T1168" s="203">
        <v>0</v>
      </c>
      <c r="U1168" s="203"/>
      <c r="V1168" s="205">
        <f>((T1168*100)/T1171)/100</f>
        <v>0</v>
      </c>
      <c r="W1168" s="205"/>
    </row>
    <row r="1169" spans="1:27" x14ac:dyDescent="0.25">
      <c r="A1169" s="200" t="s">
        <v>65</v>
      </c>
      <c r="B1169" s="200"/>
      <c r="C1169" s="200"/>
      <c r="D1169" s="200"/>
      <c r="E1169" s="200"/>
      <c r="F1169" s="200"/>
      <c r="G1169" s="200"/>
      <c r="H1169" s="200"/>
      <c r="I1169" s="200"/>
      <c r="J1169" s="203">
        <v>0</v>
      </c>
      <c r="K1169" s="203"/>
      <c r="L1169" s="203"/>
      <c r="M1169" s="203">
        <v>0</v>
      </c>
      <c r="N1169" s="203"/>
      <c r="O1169" s="203"/>
      <c r="P1169" s="203">
        <v>0</v>
      </c>
      <c r="Q1169" s="203"/>
      <c r="R1169" s="203"/>
      <c r="S1169" s="203"/>
      <c r="T1169" s="203">
        <v>0</v>
      </c>
      <c r="U1169" s="203"/>
      <c r="V1169" s="205">
        <f>ROUND((T1169/T1171),2)</f>
        <v>0</v>
      </c>
      <c r="W1169" s="205"/>
    </row>
    <row r="1170" spans="1:27" x14ac:dyDescent="0.25">
      <c r="A1170" s="201" t="s">
        <v>27</v>
      </c>
      <c r="B1170" s="201"/>
      <c r="C1170" s="201"/>
      <c r="D1170" s="201"/>
      <c r="E1170" s="201"/>
      <c r="F1170" s="201"/>
      <c r="G1170" s="201"/>
      <c r="H1170" s="201"/>
      <c r="I1170" s="201"/>
      <c r="J1170" s="201"/>
      <c r="K1170" s="201"/>
      <c r="L1170" s="201"/>
      <c r="M1170" s="201"/>
      <c r="N1170" s="201"/>
      <c r="O1170" s="201"/>
      <c r="P1170" s="201"/>
      <c r="Q1170" s="201"/>
      <c r="R1170" s="201"/>
      <c r="S1170" s="201"/>
      <c r="T1170" s="201">
        <f>SUM(T1166:U1169)</f>
        <v>0</v>
      </c>
      <c r="U1170" s="201"/>
      <c r="V1170" s="205">
        <f t="shared" ref="V1170" si="118">SUM(V1166:W1169)</f>
        <v>0</v>
      </c>
      <c r="W1170" s="205"/>
    </row>
    <row r="1171" spans="1:27" x14ac:dyDescent="0.25">
      <c r="A1171" s="201" t="s">
        <v>28</v>
      </c>
      <c r="B1171" s="201"/>
      <c r="C1171" s="201"/>
      <c r="D1171" s="201"/>
      <c r="E1171" s="201"/>
      <c r="F1171" s="201"/>
      <c r="G1171" s="201"/>
      <c r="H1171" s="201"/>
      <c r="I1171" s="201"/>
      <c r="J1171" s="201"/>
      <c r="K1171" s="201"/>
      <c r="L1171" s="201"/>
      <c r="M1171" s="201"/>
      <c r="N1171" s="201"/>
      <c r="O1171" s="201"/>
      <c r="P1171" s="201"/>
      <c r="Q1171" s="201"/>
      <c r="R1171" s="201"/>
      <c r="S1171" s="201"/>
      <c r="T1171" s="201">
        <f>T1170+T1164</f>
        <v>23</v>
      </c>
      <c r="U1171" s="201"/>
      <c r="V1171" s="205">
        <f>ROUND((T1171/T1171),2)</f>
        <v>1</v>
      </c>
      <c r="W1171" s="205"/>
    </row>
    <row r="1172" spans="1:27" x14ac:dyDescent="0.25">
      <c r="A1172" s="103"/>
      <c r="B1172" s="103"/>
      <c r="C1172" s="103"/>
      <c r="D1172" s="103"/>
      <c r="E1172" s="103"/>
      <c r="F1172" s="103"/>
      <c r="G1172" s="103"/>
      <c r="H1172" s="103"/>
      <c r="I1172" s="103"/>
      <c r="J1172" s="103"/>
      <c r="K1172" s="103"/>
      <c r="L1172" s="103"/>
      <c r="M1172" s="103"/>
      <c r="N1172" s="103"/>
      <c r="O1172" s="103"/>
      <c r="P1172" s="103"/>
      <c r="Q1172" s="103"/>
      <c r="R1172" s="103"/>
      <c r="S1172" s="103"/>
      <c r="T1172" s="103"/>
      <c r="U1172" s="103"/>
      <c r="V1172" s="104"/>
      <c r="W1172" s="104"/>
    </row>
    <row r="1173" spans="1:27" x14ac:dyDescent="0.25">
      <c r="A1173" s="198" t="s">
        <v>1</v>
      </c>
      <c r="B1173" s="198"/>
      <c r="C1173" s="198"/>
      <c r="D1173" t="s">
        <v>88</v>
      </c>
      <c r="N1173" s="121"/>
      <c r="O1173" s="121"/>
      <c r="P1173" s="121"/>
      <c r="Q1173" s="121"/>
      <c r="R1173" s="121"/>
      <c r="S1173" s="121"/>
      <c r="T1173" s="121"/>
      <c r="U1173" s="121"/>
      <c r="V1173" s="120"/>
      <c r="W1173" s="120"/>
    </row>
    <row r="1174" spans="1:27" x14ac:dyDescent="0.25">
      <c r="A1174" s="105" t="s">
        <v>94</v>
      </c>
      <c r="B1174" s="105"/>
      <c r="C1174" s="105"/>
      <c r="D1174" s="199" t="s">
        <v>98</v>
      </c>
      <c r="E1174" s="200"/>
      <c r="F1174" s="200"/>
      <c r="G1174" s="200"/>
    </row>
    <row r="1175" spans="1:27" x14ac:dyDescent="0.25">
      <c r="A1175" s="3" t="s">
        <v>2</v>
      </c>
      <c r="B1175" s="3"/>
      <c r="C1175" s="3"/>
      <c r="F1175" s="203" t="s">
        <v>268</v>
      </c>
      <c r="G1175" s="203"/>
      <c r="H1175" s="203"/>
      <c r="I1175" s="203"/>
    </row>
    <row r="1176" spans="1:27" x14ac:dyDescent="0.25">
      <c r="A1176" s="3" t="s">
        <v>3</v>
      </c>
      <c r="B1176" s="3"/>
      <c r="C1176" s="3"/>
      <c r="D1176">
        <v>10</v>
      </c>
    </row>
    <row r="1177" spans="1:27" x14ac:dyDescent="0.25">
      <c r="A1177" s="3" t="s">
        <v>8</v>
      </c>
      <c r="B1177" s="3"/>
      <c r="C1177" s="3"/>
      <c r="D1177" s="208">
        <v>4.33</v>
      </c>
      <c r="E1177" s="208"/>
      <c r="F1177" s="208"/>
      <c r="H1177" s="3" t="s">
        <v>9</v>
      </c>
      <c r="K1177" s="203">
        <v>178</v>
      </c>
      <c r="L1177" s="203"/>
      <c r="M1177" s="3" t="s">
        <v>11</v>
      </c>
      <c r="Q1177" s="203">
        <v>1</v>
      </c>
      <c r="R1177" s="203"/>
      <c r="S1177" s="203"/>
    </row>
    <row r="1178" spans="1:27" x14ac:dyDescent="0.25">
      <c r="A1178" s="3" t="s">
        <v>10</v>
      </c>
      <c r="B1178" s="3"/>
      <c r="C1178" s="3"/>
      <c r="E1178" s="209">
        <f>Q1177*K1177*D1177</f>
        <v>770.74</v>
      </c>
      <c r="F1178" s="209"/>
      <c r="G1178" s="209"/>
      <c r="H1178" s="209"/>
      <c r="I1178" s="209"/>
      <c r="J1178" s="209"/>
    </row>
    <row r="1179" spans="1:27" x14ac:dyDescent="0.25">
      <c r="A1179" s="3"/>
      <c r="B1179" s="3"/>
      <c r="C1179" s="3"/>
      <c r="E1179" s="106"/>
      <c r="F1179" s="106"/>
      <c r="G1179" s="106"/>
      <c r="H1179" s="106"/>
      <c r="I1179" s="106"/>
      <c r="J1179" s="106"/>
    </row>
    <row r="1180" spans="1:27" x14ac:dyDescent="0.25">
      <c r="A1180" s="210" t="s">
        <v>12</v>
      </c>
      <c r="B1180" s="210"/>
      <c r="C1180" s="210"/>
      <c r="D1180" s="210"/>
      <c r="E1180" s="210"/>
      <c r="F1180" s="210"/>
      <c r="G1180" s="210"/>
      <c r="H1180" s="210"/>
      <c r="I1180" s="210"/>
      <c r="J1180" s="210" t="s">
        <v>18</v>
      </c>
      <c r="K1180" s="210"/>
      <c r="L1180" s="210"/>
      <c r="M1180" s="211" t="s">
        <v>20</v>
      </c>
      <c r="N1180" s="211"/>
      <c r="O1180" s="211"/>
      <c r="P1180" s="211" t="s">
        <v>21</v>
      </c>
      <c r="Q1180" s="211"/>
      <c r="R1180" s="211"/>
      <c r="S1180" s="211"/>
      <c r="T1180" s="210" t="s">
        <v>23</v>
      </c>
      <c r="U1180" s="210"/>
      <c r="V1180" s="210"/>
      <c r="W1180" s="210"/>
      <c r="X1180" s="215" t="s">
        <v>29</v>
      </c>
      <c r="Y1180" s="215"/>
      <c r="Z1180" s="215"/>
      <c r="AA1180" s="215"/>
    </row>
    <row r="1181" spans="1:27" x14ac:dyDescent="0.25">
      <c r="A1181" s="210"/>
      <c r="B1181" s="210"/>
      <c r="C1181" s="210"/>
      <c r="D1181" s="210"/>
      <c r="E1181" s="210"/>
      <c r="F1181" s="210"/>
      <c r="G1181" s="210"/>
      <c r="H1181" s="210"/>
      <c r="I1181" s="210"/>
      <c r="J1181" s="210"/>
      <c r="K1181" s="210"/>
      <c r="L1181" s="210"/>
      <c r="M1181" s="211"/>
      <c r="N1181" s="211"/>
      <c r="O1181" s="211"/>
      <c r="P1181" s="211"/>
      <c r="Q1181" s="211"/>
      <c r="R1181" s="211"/>
      <c r="S1181" s="211"/>
      <c r="T1181" s="210"/>
      <c r="U1181" s="210"/>
      <c r="V1181" s="210"/>
      <c r="W1181" s="210"/>
      <c r="X1181" s="215"/>
      <c r="Y1181" s="215"/>
      <c r="Z1181" s="215"/>
      <c r="AA1181" s="215"/>
    </row>
    <row r="1182" spans="1:27" x14ac:dyDescent="0.25">
      <c r="A1182" s="210"/>
      <c r="B1182" s="210"/>
      <c r="C1182" s="210"/>
      <c r="D1182" s="210"/>
      <c r="E1182" s="210"/>
      <c r="F1182" s="210"/>
      <c r="G1182" s="210"/>
      <c r="H1182" s="210"/>
      <c r="I1182" s="210"/>
      <c r="J1182" s="210"/>
      <c r="K1182" s="210"/>
      <c r="L1182" s="210"/>
      <c r="M1182" s="211"/>
      <c r="N1182" s="211"/>
      <c r="O1182" s="211"/>
      <c r="P1182" s="211"/>
      <c r="Q1182" s="211"/>
      <c r="R1182" s="211"/>
      <c r="S1182" s="211"/>
      <c r="T1182" s="210"/>
      <c r="U1182" s="210"/>
      <c r="V1182" s="210"/>
      <c r="W1182" s="210"/>
      <c r="X1182" s="215"/>
      <c r="Y1182" s="215"/>
      <c r="Z1182" s="215"/>
      <c r="AA1182" s="215"/>
    </row>
    <row r="1183" spans="1:27" x14ac:dyDescent="0.25">
      <c r="A1183" s="210"/>
      <c r="B1183" s="210"/>
      <c r="C1183" s="210"/>
      <c r="D1183" s="210"/>
      <c r="E1183" s="210"/>
      <c r="F1183" s="210"/>
      <c r="G1183" s="210"/>
      <c r="H1183" s="210"/>
      <c r="I1183" s="210"/>
      <c r="J1183" s="210"/>
      <c r="K1183" s="210"/>
      <c r="L1183" s="210"/>
      <c r="M1183" s="211"/>
      <c r="N1183" s="211"/>
      <c r="O1183" s="211"/>
      <c r="P1183" s="211"/>
      <c r="Q1183" s="211"/>
      <c r="R1183" s="211"/>
      <c r="S1183" s="211"/>
      <c r="T1183" s="210" t="s">
        <v>24</v>
      </c>
      <c r="U1183" s="210"/>
      <c r="V1183" s="210" t="s">
        <v>25</v>
      </c>
      <c r="W1183" s="210"/>
    </row>
    <row r="1184" spans="1:27" x14ac:dyDescent="0.25">
      <c r="A1184" s="210" t="s">
        <v>13</v>
      </c>
      <c r="B1184" s="210"/>
      <c r="C1184" s="210"/>
      <c r="D1184" s="210"/>
      <c r="E1184" s="210"/>
      <c r="F1184" s="210"/>
      <c r="G1184" s="210"/>
      <c r="H1184" s="210"/>
      <c r="I1184" s="210"/>
      <c r="J1184" s="101"/>
      <c r="K1184" s="101"/>
      <c r="L1184" s="101"/>
      <c r="M1184" s="107"/>
      <c r="N1184" s="107"/>
      <c r="O1184" s="107"/>
      <c r="P1184" s="107"/>
      <c r="Q1184" s="107"/>
      <c r="R1184" s="107"/>
      <c r="S1184" s="107"/>
      <c r="T1184" s="108"/>
      <c r="U1184" s="108"/>
      <c r="V1184" s="108"/>
      <c r="W1184" s="108"/>
    </row>
    <row r="1185" spans="1:27" x14ac:dyDescent="0.25">
      <c r="A1185" s="200" t="s">
        <v>17</v>
      </c>
      <c r="B1185" s="200"/>
      <c r="C1185" s="200"/>
      <c r="D1185" s="200"/>
      <c r="E1185" s="200"/>
      <c r="F1185" s="200"/>
      <c r="G1185" s="200"/>
      <c r="H1185" s="200"/>
      <c r="I1185" s="200"/>
      <c r="J1185" s="203">
        <v>105106</v>
      </c>
      <c r="K1185" s="203"/>
      <c r="L1185" s="203"/>
      <c r="M1185" s="203">
        <v>1670</v>
      </c>
      <c r="N1185" s="203"/>
      <c r="O1185" s="203"/>
      <c r="P1185" s="203" t="s">
        <v>22</v>
      </c>
      <c r="Q1185" s="203"/>
      <c r="R1185" s="203"/>
      <c r="S1185" s="203"/>
      <c r="T1185" s="203">
        <v>5</v>
      </c>
      <c r="U1185" s="203"/>
      <c r="V1185" s="205">
        <f>((T1185*100)/T1195)/100</f>
        <v>0.21739130434782608</v>
      </c>
      <c r="W1185" s="205"/>
      <c r="X1185" s="204">
        <f>E$1178*V1185</f>
        <v>167.55217391304348</v>
      </c>
      <c r="Y1185" s="203"/>
      <c r="Z1185" s="203"/>
      <c r="AA1185" s="203"/>
    </row>
    <row r="1186" spans="1:27" x14ac:dyDescent="0.25">
      <c r="A1186" s="206" t="s">
        <v>66</v>
      </c>
      <c r="B1186" s="206"/>
      <c r="C1186" s="206"/>
      <c r="D1186" s="206"/>
      <c r="E1186" s="206"/>
      <c r="F1186" s="206"/>
      <c r="G1186" s="206"/>
      <c r="H1186" s="206"/>
      <c r="I1186" s="206"/>
      <c r="J1186" s="203">
        <v>0</v>
      </c>
      <c r="K1186" s="203"/>
      <c r="L1186" s="203"/>
      <c r="M1186" s="203">
        <v>0</v>
      </c>
      <c r="N1186" s="203"/>
      <c r="O1186" s="203"/>
      <c r="P1186" s="203">
        <v>0</v>
      </c>
      <c r="Q1186" s="203"/>
      <c r="R1186" s="203"/>
      <c r="S1186" s="203"/>
      <c r="T1186" s="203">
        <v>0</v>
      </c>
      <c r="U1186" s="203"/>
      <c r="V1186" s="205">
        <f>((T1186*100)/T1195)/100</f>
        <v>0</v>
      </c>
      <c r="W1186" s="205"/>
      <c r="X1186" s="204">
        <f>E$1178*V1186</f>
        <v>0</v>
      </c>
      <c r="Y1186" s="203"/>
      <c r="Z1186" s="203"/>
      <c r="AA1186" s="203"/>
    </row>
    <row r="1187" spans="1:27" x14ac:dyDescent="0.25">
      <c r="A1187" s="206" t="s">
        <v>67</v>
      </c>
      <c r="B1187" s="206"/>
      <c r="C1187" s="206"/>
      <c r="D1187" s="206"/>
      <c r="E1187" s="206"/>
      <c r="F1187" s="206"/>
      <c r="G1187" s="206"/>
      <c r="H1187" s="206"/>
      <c r="I1187" s="206"/>
      <c r="J1187" s="203">
        <v>105210</v>
      </c>
      <c r="K1187" s="203"/>
      <c r="L1187" s="203"/>
      <c r="M1187" s="203">
        <v>1682</v>
      </c>
      <c r="N1187" s="203"/>
      <c r="O1187" s="203"/>
      <c r="P1187" s="203" t="s">
        <v>22</v>
      </c>
      <c r="Q1187" s="203"/>
      <c r="R1187" s="203"/>
      <c r="S1187" s="203"/>
      <c r="T1187" s="203">
        <v>18</v>
      </c>
      <c r="U1187" s="203"/>
      <c r="V1187" s="205">
        <f>((T1187*100)/T1195)/100</f>
        <v>0.78260869565217395</v>
      </c>
      <c r="W1187" s="205"/>
      <c r="X1187" s="204">
        <f>E$1178*V1187</f>
        <v>603.18782608695653</v>
      </c>
      <c r="Y1187" s="203"/>
      <c r="Z1187" s="203"/>
      <c r="AA1187" s="203"/>
    </row>
    <row r="1188" spans="1:27" x14ac:dyDescent="0.25">
      <c r="A1188" s="201" t="s">
        <v>27</v>
      </c>
      <c r="B1188" s="201"/>
      <c r="C1188" s="201"/>
      <c r="D1188" s="201"/>
      <c r="E1188" s="201"/>
      <c r="F1188" s="201"/>
      <c r="G1188" s="201"/>
      <c r="H1188" s="201"/>
      <c r="I1188" s="201"/>
      <c r="J1188" s="201"/>
      <c r="K1188" s="201"/>
      <c r="L1188" s="201"/>
      <c r="M1188" s="201"/>
      <c r="N1188" s="201"/>
      <c r="O1188" s="201"/>
      <c r="P1188" s="201"/>
      <c r="Q1188" s="201"/>
      <c r="R1188" s="201"/>
      <c r="S1188" s="201"/>
      <c r="T1188" s="201">
        <f>SUM(T1185:U1187)</f>
        <v>23</v>
      </c>
      <c r="U1188" s="201"/>
      <c r="V1188" s="212">
        <f t="shared" ref="V1188" si="119">SUM(V1185:W1187)</f>
        <v>1</v>
      </c>
      <c r="W1188" s="212"/>
      <c r="X1188" s="202">
        <f t="shared" ref="X1188" si="120">SUM(X1185:AA1187)</f>
        <v>770.74</v>
      </c>
      <c r="Y1188" s="201"/>
      <c r="Z1188" s="201"/>
      <c r="AA1188" s="201"/>
    </row>
    <row r="1189" spans="1:27" x14ac:dyDescent="0.25">
      <c r="A1189" s="201" t="s">
        <v>14</v>
      </c>
      <c r="B1189" s="201"/>
      <c r="C1189" s="201"/>
      <c r="D1189" s="201"/>
      <c r="E1189" s="201"/>
      <c r="F1189" s="201"/>
      <c r="G1189" s="201"/>
      <c r="H1189" s="201"/>
      <c r="I1189" s="201"/>
      <c r="V1189" s="19"/>
      <c r="W1189" s="19"/>
    </row>
    <row r="1190" spans="1:27" x14ac:dyDescent="0.25">
      <c r="A1190" s="200" t="s">
        <v>15</v>
      </c>
      <c r="B1190" s="200"/>
      <c r="C1190" s="200"/>
      <c r="D1190" s="200"/>
      <c r="E1190" s="200"/>
      <c r="F1190" s="200"/>
      <c r="G1190" s="200"/>
      <c r="H1190" s="200"/>
      <c r="I1190" s="200"/>
      <c r="J1190" s="203">
        <v>0</v>
      </c>
      <c r="K1190" s="203"/>
      <c r="L1190" s="203"/>
      <c r="M1190" s="203">
        <v>0</v>
      </c>
      <c r="N1190" s="203"/>
      <c r="O1190" s="203"/>
      <c r="P1190" s="203">
        <v>0</v>
      </c>
      <c r="Q1190" s="203"/>
      <c r="R1190" s="203"/>
      <c r="S1190" s="203"/>
      <c r="T1190" s="203">
        <v>0</v>
      </c>
      <c r="U1190" s="203"/>
      <c r="V1190" s="205">
        <f>((T1190*100)/T1195)/100</f>
        <v>0</v>
      </c>
      <c r="W1190" s="205"/>
      <c r="X1190" s="204">
        <f t="shared" ref="X1190:X1193" si="121">E$1178*V1190</f>
        <v>0</v>
      </c>
      <c r="Y1190" s="203"/>
      <c r="Z1190" s="203"/>
      <c r="AA1190" s="203"/>
    </row>
    <row r="1191" spans="1:27" x14ac:dyDescent="0.25">
      <c r="A1191" s="200" t="s">
        <v>16</v>
      </c>
      <c r="B1191" s="200"/>
      <c r="C1191" s="200"/>
      <c r="D1191" s="200"/>
      <c r="E1191" s="200"/>
      <c r="F1191" s="200"/>
      <c r="G1191" s="200"/>
      <c r="H1191" s="200"/>
      <c r="I1191" s="200"/>
      <c r="J1191" s="203">
        <v>0</v>
      </c>
      <c r="K1191" s="203"/>
      <c r="L1191" s="203"/>
      <c r="M1191" s="203">
        <v>0</v>
      </c>
      <c r="N1191" s="203"/>
      <c r="O1191" s="203"/>
      <c r="P1191" s="203">
        <v>0</v>
      </c>
      <c r="Q1191" s="203"/>
      <c r="R1191" s="203"/>
      <c r="S1191" s="203"/>
      <c r="T1191" s="203">
        <v>0</v>
      </c>
      <c r="U1191" s="203"/>
      <c r="V1191" s="205">
        <f>((T1191*100)/T1195)/100</f>
        <v>0</v>
      </c>
      <c r="W1191" s="205"/>
      <c r="X1191" s="204">
        <f t="shared" si="121"/>
        <v>0</v>
      </c>
      <c r="Y1191" s="203"/>
      <c r="Z1191" s="203"/>
      <c r="AA1191" s="203"/>
    </row>
    <row r="1192" spans="1:27" x14ac:dyDescent="0.25">
      <c r="A1192" s="200" t="s">
        <v>17</v>
      </c>
      <c r="B1192" s="200"/>
      <c r="C1192" s="200"/>
      <c r="D1192" s="200"/>
      <c r="E1192" s="200"/>
      <c r="F1192" s="200"/>
      <c r="G1192" s="200"/>
      <c r="H1192" s="200"/>
      <c r="I1192" s="200"/>
      <c r="J1192" s="203">
        <v>0</v>
      </c>
      <c r="K1192" s="203"/>
      <c r="L1192" s="203"/>
      <c r="M1192" s="203">
        <v>0</v>
      </c>
      <c r="N1192" s="203"/>
      <c r="O1192" s="203"/>
      <c r="P1192" s="203">
        <v>0</v>
      </c>
      <c r="Q1192" s="203"/>
      <c r="R1192" s="203"/>
      <c r="S1192" s="203"/>
      <c r="T1192" s="203">
        <v>0</v>
      </c>
      <c r="U1192" s="203"/>
      <c r="V1192" s="205">
        <f>((T1192*100)/T1195)/100</f>
        <v>0</v>
      </c>
      <c r="W1192" s="205"/>
      <c r="X1192" s="204">
        <f t="shared" si="121"/>
        <v>0</v>
      </c>
      <c r="Y1192" s="203"/>
      <c r="Z1192" s="203"/>
      <c r="AA1192" s="203"/>
    </row>
    <row r="1193" spans="1:27" x14ac:dyDescent="0.25">
      <c r="A1193" s="200" t="s">
        <v>65</v>
      </c>
      <c r="B1193" s="200"/>
      <c r="C1193" s="200"/>
      <c r="D1193" s="200"/>
      <c r="E1193" s="200"/>
      <c r="F1193" s="200"/>
      <c r="G1193" s="200"/>
      <c r="H1193" s="200"/>
      <c r="I1193" s="200"/>
      <c r="J1193" s="203">
        <v>0</v>
      </c>
      <c r="K1193" s="203"/>
      <c r="L1193" s="203"/>
      <c r="M1193" s="203">
        <v>0</v>
      </c>
      <c r="N1193" s="203"/>
      <c r="O1193" s="203"/>
      <c r="P1193" s="203">
        <v>0</v>
      </c>
      <c r="Q1193" s="203"/>
      <c r="R1193" s="203"/>
      <c r="S1193" s="203"/>
      <c r="T1193" s="203">
        <v>0</v>
      </c>
      <c r="U1193" s="203"/>
      <c r="V1193" s="205">
        <f>ROUND((T1193/T1195),2)</f>
        <v>0</v>
      </c>
      <c r="W1193" s="205"/>
      <c r="X1193" s="204">
        <f t="shared" si="121"/>
        <v>0</v>
      </c>
      <c r="Y1193" s="203"/>
      <c r="Z1193" s="203"/>
      <c r="AA1193" s="203"/>
    </row>
    <row r="1194" spans="1:27" x14ac:dyDescent="0.25">
      <c r="A1194" s="201" t="s">
        <v>27</v>
      </c>
      <c r="B1194" s="201"/>
      <c r="C1194" s="201"/>
      <c r="D1194" s="201"/>
      <c r="E1194" s="201"/>
      <c r="F1194" s="201"/>
      <c r="G1194" s="201"/>
      <c r="H1194" s="201"/>
      <c r="I1194" s="201"/>
      <c r="J1194" s="201"/>
      <c r="K1194" s="201"/>
      <c r="L1194" s="201"/>
      <c r="M1194" s="201"/>
      <c r="N1194" s="201"/>
      <c r="O1194" s="201"/>
      <c r="P1194" s="201"/>
      <c r="Q1194" s="201"/>
      <c r="R1194" s="201"/>
      <c r="S1194" s="201"/>
      <c r="T1194" s="201">
        <f>SUM(T1190:U1193)</f>
        <v>0</v>
      </c>
      <c r="U1194" s="201"/>
      <c r="V1194" s="212">
        <f t="shared" ref="V1194" si="122">SUM(V1190:W1193)</f>
        <v>0</v>
      </c>
      <c r="W1194" s="212"/>
      <c r="X1194" s="202">
        <f t="shared" ref="X1194" si="123">SUM(X1190:AA1193)</f>
        <v>0</v>
      </c>
      <c r="Y1194" s="201"/>
      <c r="Z1194" s="201"/>
      <c r="AA1194" s="201"/>
    </row>
    <row r="1195" spans="1:27" x14ac:dyDescent="0.25">
      <c r="A1195" s="201" t="s">
        <v>28</v>
      </c>
      <c r="B1195" s="201"/>
      <c r="C1195" s="201"/>
      <c r="D1195" s="201"/>
      <c r="E1195" s="201"/>
      <c r="F1195" s="201"/>
      <c r="G1195" s="201"/>
      <c r="H1195" s="201"/>
      <c r="I1195" s="201"/>
      <c r="J1195" s="201"/>
      <c r="K1195" s="201"/>
      <c r="L1195" s="201"/>
      <c r="M1195" s="201"/>
      <c r="N1195" s="201"/>
      <c r="O1195" s="201"/>
      <c r="P1195" s="201"/>
      <c r="Q1195" s="201"/>
      <c r="R1195" s="201"/>
      <c r="S1195" s="201"/>
      <c r="T1195" s="201">
        <f>T1194+T1188</f>
        <v>23</v>
      </c>
      <c r="U1195" s="201"/>
      <c r="V1195" s="205">
        <f>ROUND((T1195/T1195),2)</f>
        <v>1</v>
      </c>
      <c r="W1195" s="205"/>
      <c r="X1195" s="202">
        <f>X1188+X1194</f>
        <v>770.74</v>
      </c>
      <c r="Y1195" s="201"/>
      <c r="Z1195" s="201"/>
      <c r="AA1195" s="201"/>
    </row>
    <row r="1196" spans="1:27" x14ac:dyDescent="0.25">
      <c r="A1196" s="103"/>
      <c r="B1196" s="103"/>
      <c r="C1196" s="103"/>
      <c r="D1196" s="103"/>
      <c r="E1196" s="103"/>
      <c r="F1196" s="103"/>
      <c r="G1196" s="103"/>
      <c r="H1196" s="103"/>
      <c r="I1196" s="103"/>
      <c r="J1196" s="103"/>
      <c r="K1196" s="103"/>
      <c r="L1196" s="103"/>
      <c r="M1196" s="103"/>
      <c r="N1196" s="103"/>
      <c r="O1196" s="103"/>
      <c r="P1196" s="103"/>
      <c r="Q1196" s="103"/>
      <c r="R1196" s="103"/>
      <c r="S1196" s="103"/>
      <c r="T1196" s="103"/>
      <c r="U1196" s="103"/>
      <c r="V1196" s="104"/>
      <c r="W1196" s="104"/>
    </row>
    <row r="1197" spans="1:27" x14ac:dyDescent="0.25">
      <c r="A1197" s="198" t="s">
        <v>1</v>
      </c>
      <c r="B1197" s="198"/>
      <c r="C1197" s="198"/>
      <c r="D1197" t="s">
        <v>88</v>
      </c>
      <c r="N1197" s="159"/>
      <c r="O1197" s="159"/>
      <c r="P1197" s="159"/>
      <c r="Q1197" s="159"/>
      <c r="R1197" s="159"/>
      <c r="S1197" s="159"/>
      <c r="T1197" s="159"/>
      <c r="U1197" s="159"/>
      <c r="V1197" s="158"/>
      <c r="W1197" s="158"/>
    </row>
    <row r="1198" spans="1:27" x14ac:dyDescent="0.25">
      <c r="A1198" s="161" t="s">
        <v>94</v>
      </c>
      <c r="B1198" s="161"/>
      <c r="C1198" s="161"/>
      <c r="D1198" s="199" t="s">
        <v>98</v>
      </c>
      <c r="E1198" s="200"/>
      <c r="F1198" s="200"/>
      <c r="G1198" s="200"/>
    </row>
    <row r="1199" spans="1:27" x14ac:dyDescent="0.25">
      <c r="A1199" s="3" t="s">
        <v>2</v>
      </c>
      <c r="B1199" s="3"/>
      <c r="C1199" s="3"/>
      <c r="F1199" s="203" t="s">
        <v>355</v>
      </c>
      <c r="G1199" s="203"/>
      <c r="H1199" s="203"/>
      <c r="I1199" s="203"/>
    </row>
    <row r="1200" spans="1:27" x14ac:dyDescent="0.25">
      <c r="A1200" s="3" t="s">
        <v>3</v>
      </c>
      <c r="B1200" s="3"/>
      <c r="C1200" s="3"/>
      <c r="D1200">
        <v>10</v>
      </c>
    </row>
    <row r="1201" spans="1:27" x14ac:dyDescent="0.25">
      <c r="A1201" s="3" t="s">
        <v>8</v>
      </c>
      <c r="B1201" s="3"/>
      <c r="C1201" s="3"/>
      <c r="D1201" s="208">
        <v>4.33</v>
      </c>
      <c r="E1201" s="208"/>
      <c r="F1201" s="208"/>
      <c r="H1201" s="3" t="s">
        <v>9</v>
      </c>
      <c r="K1201" s="203">
        <v>68</v>
      </c>
      <c r="L1201" s="203"/>
      <c r="M1201" s="3" t="s">
        <v>11</v>
      </c>
      <c r="Q1201" s="203">
        <v>1</v>
      </c>
      <c r="R1201" s="203"/>
      <c r="S1201" s="203"/>
    </row>
    <row r="1202" spans="1:27" x14ac:dyDescent="0.25">
      <c r="A1202" s="3" t="s">
        <v>10</v>
      </c>
      <c r="B1202" s="3"/>
      <c r="C1202" s="3"/>
      <c r="E1202" s="209">
        <v>294.43</v>
      </c>
      <c r="F1202" s="209"/>
      <c r="G1202" s="209"/>
      <c r="H1202" s="209"/>
      <c r="I1202" s="209"/>
      <c r="J1202" s="209"/>
    </row>
    <row r="1203" spans="1:27" x14ac:dyDescent="0.25">
      <c r="A1203" s="3"/>
      <c r="B1203" s="3"/>
      <c r="C1203" s="3"/>
      <c r="E1203" s="165"/>
      <c r="F1203" s="165"/>
      <c r="G1203" s="165"/>
      <c r="H1203" s="165"/>
      <c r="I1203" s="165"/>
      <c r="J1203" s="165"/>
    </row>
    <row r="1204" spans="1:27" ht="15" customHeight="1" x14ac:dyDescent="0.25">
      <c r="A1204" s="210" t="s">
        <v>12</v>
      </c>
      <c r="B1204" s="210"/>
      <c r="C1204" s="210"/>
      <c r="D1204" s="210"/>
      <c r="E1204" s="210"/>
      <c r="F1204" s="210"/>
      <c r="G1204" s="210"/>
      <c r="H1204" s="210"/>
      <c r="I1204" s="210"/>
      <c r="J1204" s="210" t="s">
        <v>18</v>
      </c>
      <c r="K1204" s="210"/>
      <c r="L1204" s="210"/>
      <c r="M1204" s="211" t="s">
        <v>20</v>
      </c>
      <c r="N1204" s="211"/>
      <c r="O1204" s="211"/>
      <c r="P1204" s="211" t="s">
        <v>21</v>
      </c>
      <c r="Q1204" s="211"/>
      <c r="R1204" s="211"/>
      <c r="S1204" s="211"/>
      <c r="T1204" s="210" t="s">
        <v>23</v>
      </c>
      <c r="U1204" s="210"/>
      <c r="V1204" s="210"/>
      <c r="W1204" s="210"/>
      <c r="X1204" s="215" t="s">
        <v>29</v>
      </c>
      <c r="Y1204" s="215"/>
      <c r="Z1204" s="215"/>
      <c r="AA1204" s="215"/>
    </row>
    <row r="1205" spans="1:27" ht="15" customHeight="1" x14ac:dyDescent="0.25">
      <c r="A1205" s="210"/>
      <c r="B1205" s="210"/>
      <c r="C1205" s="210"/>
      <c r="D1205" s="210"/>
      <c r="E1205" s="210"/>
      <c r="F1205" s="210"/>
      <c r="G1205" s="210"/>
      <c r="H1205" s="210"/>
      <c r="I1205" s="210"/>
      <c r="J1205" s="210"/>
      <c r="K1205" s="210"/>
      <c r="L1205" s="210"/>
      <c r="M1205" s="211"/>
      <c r="N1205" s="211"/>
      <c r="O1205" s="211"/>
      <c r="P1205" s="211"/>
      <c r="Q1205" s="211"/>
      <c r="R1205" s="211"/>
      <c r="S1205" s="211"/>
      <c r="T1205" s="210"/>
      <c r="U1205" s="210"/>
      <c r="V1205" s="210"/>
      <c r="W1205" s="210"/>
      <c r="X1205" s="215"/>
      <c r="Y1205" s="215"/>
      <c r="Z1205" s="215"/>
      <c r="AA1205" s="215"/>
    </row>
    <row r="1206" spans="1:27" ht="15" customHeight="1" x14ac:dyDescent="0.25">
      <c r="A1206" s="210"/>
      <c r="B1206" s="210"/>
      <c r="C1206" s="210"/>
      <c r="D1206" s="210"/>
      <c r="E1206" s="210"/>
      <c r="F1206" s="210"/>
      <c r="G1206" s="210"/>
      <c r="H1206" s="210"/>
      <c r="I1206" s="210"/>
      <c r="J1206" s="210"/>
      <c r="K1206" s="210"/>
      <c r="L1206" s="210"/>
      <c r="M1206" s="211"/>
      <c r="N1206" s="211"/>
      <c r="O1206" s="211"/>
      <c r="P1206" s="211"/>
      <c r="Q1206" s="211"/>
      <c r="R1206" s="211"/>
      <c r="S1206" s="211"/>
      <c r="T1206" s="210"/>
      <c r="U1206" s="210"/>
      <c r="V1206" s="210"/>
      <c r="W1206" s="210"/>
      <c r="X1206" s="215"/>
      <c r="Y1206" s="215"/>
      <c r="Z1206" s="215"/>
      <c r="AA1206" s="215"/>
    </row>
    <row r="1207" spans="1:27" x14ac:dyDescent="0.25">
      <c r="A1207" s="210"/>
      <c r="B1207" s="210"/>
      <c r="C1207" s="210"/>
      <c r="D1207" s="210"/>
      <c r="E1207" s="210"/>
      <c r="F1207" s="210"/>
      <c r="G1207" s="210"/>
      <c r="H1207" s="210"/>
      <c r="I1207" s="210"/>
      <c r="J1207" s="210"/>
      <c r="K1207" s="210"/>
      <c r="L1207" s="210"/>
      <c r="M1207" s="211"/>
      <c r="N1207" s="211"/>
      <c r="O1207" s="211"/>
      <c r="P1207" s="211"/>
      <c r="Q1207" s="211"/>
      <c r="R1207" s="211"/>
      <c r="S1207" s="211"/>
      <c r="T1207" s="210" t="s">
        <v>24</v>
      </c>
      <c r="U1207" s="210"/>
      <c r="V1207" s="210" t="s">
        <v>25</v>
      </c>
      <c r="W1207" s="210"/>
    </row>
    <row r="1208" spans="1:27" x14ac:dyDescent="0.25">
      <c r="A1208" s="210" t="s">
        <v>13</v>
      </c>
      <c r="B1208" s="210"/>
      <c r="C1208" s="210"/>
      <c r="D1208" s="210"/>
      <c r="E1208" s="210"/>
      <c r="F1208" s="210"/>
      <c r="G1208" s="210"/>
      <c r="H1208" s="210"/>
      <c r="I1208" s="210"/>
      <c r="J1208" s="163"/>
      <c r="K1208" s="163"/>
      <c r="L1208" s="163"/>
      <c r="M1208" s="164"/>
      <c r="N1208" s="164"/>
      <c r="O1208" s="164"/>
      <c r="P1208" s="164"/>
      <c r="Q1208" s="164"/>
      <c r="R1208" s="164"/>
      <c r="S1208" s="164"/>
      <c r="T1208" s="166"/>
      <c r="U1208" s="166"/>
      <c r="V1208" s="166"/>
      <c r="W1208" s="166"/>
    </row>
    <row r="1209" spans="1:27" ht="15" customHeight="1" x14ac:dyDescent="0.25">
      <c r="A1209" s="200" t="s">
        <v>17</v>
      </c>
      <c r="B1209" s="200"/>
      <c r="C1209" s="200"/>
      <c r="D1209" s="200"/>
      <c r="E1209" s="200"/>
      <c r="F1209" s="200"/>
      <c r="G1209" s="200"/>
      <c r="H1209" s="200"/>
      <c r="I1209" s="200"/>
      <c r="J1209" s="203">
        <v>105106</v>
      </c>
      <c r="K1209" s="203"/>
      <c r="L1209" s="203"/>
      <c r="M1209" s="203">
        <v>1670</v>
      </c>
      <c r="N1209" s="203"/>
      <c r="O1209" s="203"/>
      <c r="P1209" s="203" t="s">
        <v>22</v>
      </c>
      <c r="Q1209" s="203"/>
      <c r="R1209" s="203"/>
      <c r="S1209" s="203"/>
      <c r="T1209" s="203">
        <v>5</v>
      </c>
      <c r="U1209" s="203"/>
      <c r="V1209" s="205">
        <f>((T1209*100)/T1219)/100</f>
        <v>0.21739130434782608</v>
      </c>
      <c r="W1209" s="205"/>
      <c r="X1209" s="204">
        <f>E$1202*V1209</f>
        <v>64.006521739130434</v>
      </c>
      <c r="Y1209" s="203"/>
      <c r="Z1209" s="203"/>
      <c r="AA1209" s="203"/>
    </row>
    <row r="1210" spans="1:27" ht="15" customHeight="1" x14ac:dyDescent="0.25">
      <c r="A1210" s="206" t="s">
        <v>66</v>
      </c>
      <c r="B1210" s="206"/>
      <c r="C1210" s="206"/>
      <c r="D1210" s="206"/>
      <c r="E1210" s="206"/>
      <c r="F1210" s="206"/>
      <c r="G1210" s="206"/>
      <c r="H1210" s="206"/>
      <c r="I1210" s="206"/>
      <c r="J1210" s="203">
        <v>0</v>
      </c>
      <c r="K1210" s="203"/>
      <c r="L1210" s="203"/>
      <c r="M1210" s="203">
        <v>0</v>
      </c>
      <c r="N1210" s="203"/>
      <c r="O1210" s="203"/>
      <c r="P1210" s="203">
        <v>0</v>
      </c>
      <c r="Q1210" s="203"/>
      <c r="R1210" s="203"/>
      <c r="S1210" s="203"/>
      <c r="T1210" s="203">
        <v>0</v>
      </c>
      <c r="U1210" s="203"/>
      <c r="V1210" s="205">
        <f>((T1210*100)/T1219)/100</f>
        <v>0</v>
      </c>
      <c r="W1210" s="205"/>
      <c r="X1210" s="204">
        <f>E$1178*V1210</f>
        <v>0</v>
      </c>
      <c r="Y1210" s="203"/>
      <c r="Z1210" s="203"/>
      <c r="AA1210" s="203"/>
    </row>
    <row r="1211" spans="1:27" ht="15" customHeight="1" x14ac:dyDescent="0.25">
      <c r="A1211" s="206" t="s">
        <v>67</v>
      </c>
      <c r="B1211" s="206"/>
      <c r="C1211" s="206"/>
      <c r="D1211" s="206"/>
      <c r="E1211" s="206"/>
      <c r="F1211" s="206"/>
      <c r="G1211" s="206"/>
      <c r="H1211" s="206"/>
      <c r="I1211" s="206"/>
      <c r="J1211" s="203">
        <v>105210</v>
      </c>
      <c r="K1211" s="203"/>
      <c r="L1211" s="203"/>
      <c r="M1211" s="203">
        <v>1682</v>
      </c>
      <c r="N1211" s="203"/>
      <c r="O1211" s="203"/>
      <c r="P1211" s="203" t="s">
        <v>22</v>
      </c>
      <c r="Q1211" s="203"/>
      <c r="R1211" s="203"/>
      <c r="S1211" s="203"/>
      <c r="T1211" s="203">
        <v>18</v>
      </c>
      <c r="U1211" s="203"/>
      <c r="V1211" s="205">
        <f>((T1211*100)/T1219)/100</f>
        <v>0.78260869565217395</v>
      </c>
      <c r="W1211" s="205"/>
      <c r="X1211" s="204">
        <f>E$1202*V1211</f>
        <v>230.42347826086959</v>
      </c>
      <c r="Y1211" s="203"/>
      <c r="Z1211" s="203"/>
      <c r="AA1211" s="203"/>
    </row>
    <row r="1212" spans="1:27" x14ac:dyDescent="0.25">
      <c r="A1212" s="201" t="s">
        <v>27</v>
      </c>
      <c r="B1212" s="201"/>
      <c r="C1212" s="201"/>
      <c r="D1212" s="201"/>
      <c r="E1212" s="201"/>
      <c r="F1212" s="201"/>
      <c r="G1212" s="201"/>
      <c r="H1212" s="201"/>
      <c r="I1212" s="201"/>
      <c r="J1212" s="201"/>
      <c r="K1212" s="201"/>
      <c r="L1212" s="201"/>
      <c r="M1212" s="201"/>
      <c r="N1212" s="201"/>
      <c r="O1212" s="201"/>
      <c r="P1212" s="201"/>
      <c r="Q1212" s="201"/>
      <c r="R1212" s="201"/>
      <c r="S1212" s="201"/>
      <c r="T1212" s="201">
        <f>SUM(T1209:U1211)</f>
        <v>23</v>
      </c>
      <c r="U1212" s="201"/>
      <c r="V1212" s="212">
        <f t="shared" ref="V1212" si="124">SUM(V1209:W1211)</f>
        <v>1</v>
      </c>
      <c r="W1212" s="212"/>
      <c r="X1212" s="202">
        <f t="shared" ref="X1212" si="125">SUM(X1209:AA1211)</f>
        <v>294.43</v>
      </c>
      <c r="Y1212" s="201"/>
      <c r="Z1212" s="201"/>
      <c r="AA1212" s="201"/>
    </row>
    <row r="1213" spans="1:27" x14ac:dyDescent="0.25">
      <c r="A1213" s="201" t="s">
        <v>14</v>
      </c>
      <c r="B1213" s="201"/>
      <c r="C1213" s="201"/>
      <c r="D1213" s="201"/>
      <c r="E1213" s="201"/>
      <c r="F1213" s="201"/>
      <c r="G1213" s="201"/>
      <c r="H1213" s="201"/>
      <c r="I1213" s="201"/>
      <c r="V1213" s="19"/>
      <c r="W1213" s="19"/>
    </row>
    <row r="1214" spans="1:27" x14ac:dyDescent="0.25">
      <c r="A1214" s="200" t="s">
        <v>15</v>
      </c>
      <c r="B1214" s="200"/>
      <c r="C1214" s="200"/>
      <c r="D1214" s="200"/>
      <c r="E1214" s="200"/>
      <c r="F1214" s="200"/>
      <c r="G1214" s="200"/>
      <c r="H1214" s="200"/>
      <c r="I1214" s="200"/>
      <c r="J1214" s="203">
        <v>0</v>
      </c>
      <c r="K1214" s="203"/>
      <c r="L1214" s="203"/>
      <c r="M1214" s="203">
        <v>0</v>
      </c>
      <c r="N1214" s="203"/>
      <c r="O1214" s="203"/>
      <c r="P1214" s="203">
        <v>0</v>
      </c>
      <c r="Q1214" s="203"/>
      <c r="R1214" s="203"/>
      <c r="S1214" s="203"/>
      <c r="T1214" s="203">
        <v>0</v>
      </c>
      <c r="U1214" s="203"/>
      <c r="V1214" s="205">
        <f>((T1214*100)/T1219)/100</f>
        <v>0</v>
      </c>
      <c r="W1214" s="205"/>
      <c r="X1214" s="204">
        <f t="shared" ref="X1214:X1217" si="126">E$1178*V1214</f>
        <v>0</v>
      </c>
      <c r="Y1214" s="203"/>
      <c r="Z1214" s="203"/>
      <c r="AA1214" s="203"/>
    </row>
    <row r="1215" spans="1:27" x14ac:dyDescent="0.25">
      <c r="A1215" s="200" t="s">
        <v>16</v>
      </c>
      <c r="B1215" s="200"/>
      <c r="C1215" s="200"/>
      <c r="D1215" s="200"/>
      <c r="E1215" s="200"/>
      <c r="F1215" s="200"/>
      <c r="G1215" s="200"/>
      <c r="H1215" s="200"/>
      <c r="I1215" s="200"/>
      <c r="J1215" s="203">
        <v>0</v>
      </c>
      <c r="K1215" s="203"/>
      <c r="L1215" s="203"/>
      <c r="M1215" s="203">
        <v>0</v>
      </c>
      <c r="N1215" s="203"/>
      <c r="O1215" s="203"/>
      <c r="P1215" s="203">
        <v>0</v>
      </c>
      <c r="Q1215" s="203"/>
      <c r="R1215" s="203"/>
      <c r="S1215" s="203"/>
      <c r="T1215" s="203">
        <v>0</v>
      </c>
      <c r="U1215" s="203"/>
      <c r="V1215" s="205">
        <f>((T1215*100)/T1219)/100</f>
        <v>0</v>
      </c>
      <c r="W1215" s="205"/>
      <c r="X1215" s="204">
        <f t="shared" si="126"/>
        <v>0</v>
      </c>
      <c r="Y1215" s="203"/>
      <c r="Z1215" s="203"/>
      <c r="AA1215" s="203"/>
    </row>
    <row r="1216" spans="1:27" x14ac:dyDescent="0.25">
      <c r="A1216" s="200" t="s">
        <v>17</v>
      </c>
      <c r="B1216" s="200"/>
      <c r="C1216" s="200"/>
      <c r="D1216" s="200"/>
      <c r="E1216" s="200"/>
      <c r="F1216" s="200"/>
      <c r="G1216" s="200"/>
      <c r="H1216" s="200"/>
      <c r="I1216" s="200"/>
      <c r="J1216" s="203">
        <v>0</v>
      </c>
      <c r="K1216" s="203"/>
      <c r="L1216" s="203"/>
      <c r="M1216" s="203">
        <v>0</v>
      </c>
      <c r="N1216" s="203"/>
      <c r="O1216" s="203"/>
      <c r="P1216" s="203">
        <v>0</v>
      </c>
      <c r="Q1216" s="203"/>
      <c r="R1216" s="203"/>
      <c r="S1216" s="203"/>
      <c r="T1216" s="203">
        <v>0</v>
      </c>
      <c r="U1216" s="203"/>
      <c r="V1216" s="205">
        <f>((T1216*100)/T1219)/100</f>
        <v>0</v>
      </c>
      <c r="W1216" s="205"/>
      <c r="X1216" s="204">
        <f t="shared" si="126"/>
        <v>0</v>
      </c>
      <c r="Y1216" s="203"/>
      <c r="Z1216" s="203"/>
      <c r="AA1216" s="203"/>
    </row>
    <row r="1217" spans="1:27" x14ac:dyDescent="0.25">
      <c r="A1217" s="200" t="s">
        <v>65</v>
      </c>
      <c r="B1217" s="200"/>
      <c r="C1217" s="200"/>
      <c r="D1217" s="200"/>
      <c r="E1217" s="200"/>
      <c r="F1217" s="200"/>
      <c r="G1217" s="200"/>
      <c r="H1217" s="200"/>
      <c r="I1217" s="200"/>
      <c r="J1217" s="203">
        <v>0</v>
      </c>
      <c r="K1217" s="203"/>
      <c r="L1217" s="203"/>
      <c r="M1217" s="203">
        <v>0</v>
      </c>
      <c r="N1217" s="203"/>
      <c r="O1217" s="203"/>
      <c r="P1217" s="203">
        <v>0</v>
      </c>
      <c r="Q1217" s="203"/>
      <c r="R1217" s="203"/>
      <c r="S1217" s="203"/>
      <c r="T1217" s="203">
        <v>0</v>
      </c>
      <c r="U1217" s="203"/>
      <c r="V1217" s="205">
        <f>ROUND((T1217/T1219),2)</f>
        <v>0</v>
      </c>
      <c r="W1217" s="205"/>
      <c r="X1217" s="204">
        <f t="shared" si="126"/>
        <v>0</v>
      </c>
      <c r="Y1217" s="203"/>
      <c r="Z1217" s="203"/>
      <c r="AA1217" s="203"/>
    </row>
    <row r="1218" spans="1:27" x14ac:dyDescent="0.25">
      <c r="A1218" s="201" t="s">
        <v>27</v>
      </c>
      <c r="B1218" s="201"/>
      <c r="C1218" s="201"/>
      <c r="D1218" s="201"/>
      <c r="E1218" s="201"/>
      <c r="F1218" s="201"/>
      <c r="G1218" s="201"/>
      <c r="H1218" s="201"/>
      <c r="I1218" s="201"/>
      <c r="J1218" s="201"/>
      <c r="K1218" s="201"/>
      <c r="L1218" s="201"/>
      <c r="M1218" s="201"/>
      <c r="N1218" s="201"/>
      <c r="O1218" s="201"/>
      <c r="P1218" s="201"/>
      <c r="Q1218" s="201"/>
      <c r="R1218" s="201"/>
      <c r="S1218" s="201"/>
      <c r="T1218" s="201">
        <f>SUM(T1214:U1217)</f>
        <v>0</v>
      </c>
      <c r="U1218" s="201"/>
      <c r="V1218" s="212">
        <f t="shared" ref="V1218" si="127">SUM(V1214:W1217)</f>
        <v>0</v>
      </c>
      <c r="W1218" s="212"/>
      <c r="X1218" s="202">
        <f t="shared" ref="X1218" si="128">SUM(X1214:AA1217)</f>
        <v>0</v>
      </c>
      <c r="Y1218" s="201"/>
      <c r="Z1218" s="201"/>
      <c r="AA1218" s="201"/>
    </row>
    <row r="1219" spans="1:27" x14ac:dyDescent="0.25">
      <c r="A1219" s="201" t="s">
        <v>28</v>
      </c>
      <c r="B1219" s="201"/>
      <c r="C1219" s="201"/>
      <c r="D1219" s="201"/>
      <c r="E1219" s="201"/>
      <c r="F1219" s="201"/>
      <c r="G1219" s="201"/>
      <c r="H1219" s="201"/>
      <c r="I1219" s="201"/>
      <c r="J1219" s="201"/>
      <c r="K1219" s="201"/>
      <c r="L1219" s="201"/>
      <c r="M1219" s="201"/>
      <c r="N1219" s="201"/>
      <c r="O1219" s="201"/>
      <c r="P1219" s="201"/>
      <c r="Q1219" s="201"/>
      <c r="R1219" s="201"/>
      <c r="S1219" s="201"/>
      <c r="T1219" s="201">
        <f>T1218+T1212</f>
        <v>23</v>
      </c>
      <c r="U1219" s="201"/>
      <c r="V1219" s="205">
        <f>ROUND((T1219/T1219),2)</f>
        <v>1</v>
      </c>
      <c r="W1219" s="205"/>
      <c r="X1219" s="202">
        <f>X1212+X1218</f>
        <v>294.43</v>
      </c>
      <c r="Y1219" s="201"/>
      <c r="Z1219" s="201"/>
      <c r="AA1219" s="201"/>
    </row>
    <row r="1220" spans="1:27" x14ac:dyDescent="0.25">
      <c r="A1220" s="159"/>
      <c r="B1220" s="159"/>
      <c r="C1220" s="159"/>
      <c r="D1220" s="159"/>
      <c r="E1220" s="159"/>
      <c r="F1220" s="159"/>
      <c r="G1220" s="159"/>
      <c r="H1220" s="159"/>
      <c r="I1220" s="159"/>
      <c r="J1220" s="159"/>
      <c r="K1220" s="159"/>
      <c r="L1220" s="159"/>
      <c r="M1220" s="159"/>
      <c r="N1220" s="159"/>
      <c r="O1220" s="159"/>
      <c r="P1220" s="159"/>
      <c r="Q1220" s="159"/>
      <c r="R1220" s="159"/>
      <c r="S1220" s="159"/>
      <c r="T1220" s="159"/>
      <c r="U1220" s="159"/>
      <c r="V1220" s="158"/>
      <c r="W1220" s="158"/>
    </row>
    <row r="1223" spans="1:27" x14ac:dyDescent="0.25">
      <c r="A1223" s="198" t="s">
        <v>1</v>
      </c>
      <c r="B1223" s="198"/>
      <c r="C1223" s="198"/>
      <c r="D1223" t="s">
        <v>91</v>
      </c>
    </row>
    <row r="1224" spans="1:27" x14ac:dyDescent="0.25">
      <c r="A1224" s="25" t="s">
        <v>6</v>
      </c>
      <c r="B1224" s="25"/>
      <c r="C1224" s="25"/>
      <c r="D1224" t="s">
        <v>92</v>
      </c>
    </row>
    <row r="1225" spans="1:27" x14ac:dyDescent="0.25">
      <c r="A1225" s="25" t="s">
        <v>94</v>
      </c>
      <c r="B1225" s="25"/>
      <c r="C1225" s="25"/>
      <c r="D1225" s="200" t="s">
        <v>95</v>
      </c>
      <c r="E1225" s="200"/>
      <c r="F1225" s="200"/>
      <c r="G1225" s="200"/>
    </row>
    <row r="1226" spans="1:27" x14ac:dyDescent="0.25">
      <c r="A1226" s="3" t="s">
        <v>2</v>
      </c>
      <c r="B1226" s="3"/>
      <c r="C1226" s="3"/>
      <c r="F1226" s="203" t="s">
        <v>93</v>
      </c>
      <c r="G1226" s="203"/>
      <c r="H1226" s="203"/>
      <c r="I1226" s="203"/>
    </row>
    <row r="1227" spans="1:27" x14ac:dyDescent="0.25">
      <c r="A1227" s="3" t="s">
        <v>3</v>
      </c>
      <c r="B1227" s="3"/>
      <c r="C1227" s="3"/>
      <c r="D1227">
        <v>11</v>
      </c>
    </row>
    <row r="1228" spans="1:27" x14ac:dyDescent="0.25">
      <c r="A1228" s="3" t="s">
        <v>8</v>
      </c>
      <c r="B1228" s="3"/>
      <c r="C1228" s="3"/>
      <c r="D1228" s="208">
        <v>4.47</v>
      </c>
      <c r="E1228" s="208"/>
      <c r="F1228" s="208"/>
      <c r="H1228" s="3" t="s">
        <v>9</v>
      </c>
      <c r="K1228" s="203">
        <v>100.5</v>
      </c>
      <c r="L1228" s="203"/>
      <c r="M1228" s="3" t="s">
        <v>11</v>
      </c>
      <c r="Q1228" s="203">
        <v>200</v>
      </c>
      <c r="R1228" s="203"/>
      <c r="S1228" s="203"/>
    </row>
    <row r="1229" spans="1:27" x14ac:dyDescent="0.25">
      <c r="A1229" s="3" t="s">
        <v>10</v>
      </c>
      <c r="B1229" s="3"/>
      <c r="C1229" s="3"/>
      <c r="E1229" s="209">
        <f>Q1228*K1228*D1228</f>
        <v>89847</v>
      </c>
      <c r="F1229" s="209"/>
      <c r="G1229" s="209"/>
      <c r="H1229" s="209"/>
      <c r="I1229" s="209"/>
      <c r="J1229" s="209"/>
    </row>
    <row r="1230" spans="1:27" x14ac:dyDescent="0.25">
      <c r="A1230" s="3"/>
      <c r="B1230" s="3"/>
      <c r="C1230" s="3"/>
      <c r="E1230" s="26"/>
      <c r="F1230" s="26"/>
      <c r="G1230" s="26"/>
      <c r="H1230" s="26"/>
      <c r="I1230" s="26"/>
      <c r="J1230" s="26"/>
    </row>
    <row r="1231" spans="1:27" x14ac:dyDescent="0.25">
      <c r="A1231" s="210" t="s">
        <v>12</v>
      </c>
      <c r="B1231" s="210"/>
      <c r="C1231" s="210"/>
      <c r="D1231" s="210"/>
      <c r="E1231" s="210"/>
      <c r="F1231" s="210"/>
      <c r="G1231" s="210"/>
      <c r="H1231" s="210"/>
      <c r="I1231" s="210"/>
      <c r="J1231" s="210" t="s">
        <v>18</v>
      </c>
      <c r="K1231" s="210"/>
      <c r="L1231" s="210"/>
      <c r="M1231" s="211" t="s">
        <v>20</v>
      </c>
      <c r="N1231" s="211"/>
      <c r="O1231" s="211"/>
      <c r="P1231" s="211" t="s">
        <v>21</v>
      </c>
      <c r="Q1231" s="211"/>
      <c r="R1231" s="211"/>
      <c r="S1231" s="211"/>
      <c r="T1231" s="210" t="s">
        <v>23</v>
      </c>
      <c r="U1231" s="210"/>
      <c r="V1231" s="210"/>
      <c r="W1231" s="210"/>
    </row>
    <row r="1232" spans="1:27" x14ac:dyDescent="0.25">
      <c r="A1232" s="210"/>
      <c r="B1232" s="210"/>
      <c r="C1232" s="210"/>
      <c r="D1232" s="210"/>
      <c r="E1232" s="210"/>
      <c r="F1232" s="210"/>
      <c r="G1232" s="210"/>
      <c r="H1232" s="210"/>
      <c r="I1232" s="210"/>
      <c r="J1232" s="210"/>
      <c r="K1232" s="210"/>
      <c r="L1232" s="210"/>
      <c r="M1232" s="211"/>
      <c r="N1232" s="211"/>
      <c r="O1232" s="211"/>
      <c r="P1232" s="211"/>
      <c r="Q1232" s="211"/>
      <c r="R1232" s="211"/>
      <c r="S1232" s="211"/>
      <c r="T1232" s="210"/>
      <c r="U1232" s="210"/>
      <c r="V1232" s="210"/>
      <c r="W1232" s="210"/>
    </row>
    <row r="1233" spans="1:23" x14ac:dyDescent="0.25">
      <c r="A1233" s="210"/>
      <c r="B1233" s="210"/>
      <c r="C1233" s="210"/>
      <c r="D1233" s="210"/>
      <c r="E1233" s="210"/>
      <c r="F1233" s="210"/>
      <c r="G1233" s="210"/>
      <c r="H1233" s="210"/>
      <c r="I1233" s="210"/>
      <c r="J1233" s="210"/>
      <c r="K1233" s="210"/>
      <c r="L1233" s="210"/>
      <c r="M1233" s="211"/>
      <c r="N1233" s="211"/>
      <c r="O1233" s="211"/>
      <c r="P1233" s="211"/>
      <c r="Q1233" s="211"/>
      <c r="R1233" s="211"/>
      <c r="S1233" s="211"/>
      <c r="T1233" s="210"/>
      <c r="U1233" s="210"/>
      <c r="V1233" s="210"/>
      <c r="W1233" s="210"/>
    </row>
    <row r="1234" spans="1:23" x14ac:dyDescent="0.25">
      <c r="A1234" s="210"/>
      <c r="B1234" s="210"/>
      <c r="C1234" s="210"/>
      <c r="D1234" s="210"/>
      <c r="E1234" s="210"/>
      <c r="F1234" s="210"/>
      <c r="G1234" s="210"/>
      <c r="H1234" s="210"/>
      <c r="I1234" s="210"/>
      <c r="J1234" s="210"/>
      <c r="K1234" s="210"/>
      <c r="L1234" s="210"/>
      <c r="M1234" s="211"/>
      <c r="N1234" s="211"/>
      <c r="O1234" s="211"/>
      <c r="P1234" s="211"/>
      <c r="Q1234" s="211"/>
      <c r="R1234" s="211"/>
      <c r="S1234" s="211"/>
      <c r="T1234" s="210" t="s">
        <v>24</v>
      </c>
      <c r="U1234" s="210"/>
      <c r="V1234" s="210" t="s">
        <v>25</v>
      </c>
      <c r="W1234" s="210"/>
    </row>
    <row r="1235" spans="1:23" x14ac:dyDescent="0.25">
      <c r="A1235" s="210" t="s">
        <v>13</v>
      </c>
      <c r="B1235" s="210"/>
      <c r="C1235" s="210"/>
      <c r="D1235" s="210"/>
      <c r="E1235" s="210"/>
      <c r="F1235" s="210"/>
      <c r="G1235" s="210"/>
      <c r="H1235" s="210"/>
      <c r="I1235" s="210"/>
      <c r="J1235" s="23"/>
      <c r="K1235" s="23"/>
      <c r="L1235" s="23"/>
      <c r="M1235" s="24"/>
      <c r="N1235" s="24"/>
      <c r="O1235" s="24"/>
      <c r="P1235" s="24"/>
      <c r="Q1235" s="24"/>
      <c r="R1235" s="24"/>
      <c r="S1235" s="24"/>
      <c r="T1235" s="8"/>
      <c r="U1235" s="8"/>
      <c r="V1235" s="8"/>
      <c r="W1235" s="8"/>
    </row>
    <row r="1236" spans="1:23" x14ac:dyDescent="0.25">
      <c r="A1236" s="200" t="s">
        <v>17</v>
      </c>
      <c r="B1236" s="200"/>
      <c r="C1236" s="200"/>
      <c r="D1236" s="200"/>
      <c r="E1236" s="200"/>
      <c r="F1236" s="200"/>
      <c r="G1236" s="200"/>
      <c r="H1236" s="200"/>
      <c r="I1236" s="200"/>
      <c r="J1236" s="203">
        <v>0</v>
      </c>
      <c r="K1236" s="203"/>
      <c r="L1236" s="203"/>
      <c r="M1236" s="203">
        <v>0</v>
      </c>
      <c r="N1236" s="203"/>
      <c r="O1236" s="203"/>
      <c r="P1236" s="203">
        <v>0</v>
      </c>
      <c r="Q1236" s="203"/>
      <c r="R1236" s="203"/>
      <c r="S1236" s="203"/>
      <c r="T1236" s="203">
        <v>0</v>
      </c>
      <c r="U1236" s="203"/>
      <c r="V1236" s="205">
        <f>((T1236*100)/T1246)/100</f>
        <v>0</v>
      </c>
      <c r="W1236" s="205"/>
    </row>
    <row r="1237" spans="1:23" x14ac:dyDescent="0.25">
      <c r="A1237" s="206" t="s">
        <v>66</v>
      </c>
      <c r="B1237" s="206"/>
      <c r="C1237" s="206"/>
      <c r="D1237" s="206"/>
      <c r="E1237" s="206"/>
      <c r="F1237" s="206"/>
      <c r="G1237" s="206"/>
      <c r="H1237" s="206"/>
      <c r="I1237" s="206"/>
      <c r="J1237" s="203">
        <v>0</v>
      </c>
      <c r="K1237" s="203"/>
      <c r="L1237" s="203"/>
      <c r="M1237" s="203">
        <v>0</v>
      </c>
      <c r="N1237" s="203"/>
      <c r="O1237" s="203"/>
      <c r="P1237" s="203">
        <v>0</v>
      </c>
      <c r="Q1237" s="203"/>
      <c r="R1237" s="203"/>
      <c r="S1237" s="203"/>
      <c r="T1237" s="203">
        <v>0</v>
      </c>
      <c r="U1237" s="203"/>
      <c r="V1237" s="205">
        <f>((T1237*100)/T1246)/100</f>
        <v>0</v>
      </c>
      <c r="W1237" s="205"/>
    </row>
    <row r="1238" spans="1:23" x14ac:dyDescent="0.25">
      <c r="A1238" s="206" t="s">
        <v>67</v>
      </c>
      <c r="B1238" s="206"/>
      <c r="C1238" s="206"/>
      <c r="D1238" s="206"/>
      <c r="E1238" s="206"/>
      <c r="F1238" s="206"/>
      <c r="G1238" s="206"/>
      <c r="H1238" s="206"/>
      <c r="I1238" s="206"/>
      <c r="J1238" s="203">
        <v>0</v>
      </c>
      <c r="K1238" s="203"/>
      <c r="L1238" s="203"/>
      <c r="M1238" s="203">
        <v>0</v>
      </c>
      <c r="N1238" s="203"/>
      <c r="O1238" s="203"/>
      <c r="P1238" s="203">
        <v>0</v>
      </c>
      <c r="Q1238" s="203"/>
      <c r="R1238" s="203"/>
      <c r="S1238" s="203"/>
      <c r="T1238" s="203">
        <v>0</v>
      </c>
      <c r="U1238" s="203"/>
      <c r="V1238" s="205">
        <f>((T1238*100)/T1246)/100</f>
        <v>0</v>
      </c>
      <c r="W1238" s="205"/>
    </row>
    <row r="1239" spans="1:23" x14ac:dyDescent="0.25">
      <c r="A1239" s="201" t="s">
        <v>27</v>
      </c>
      <c r="B1239" s="201"/>
      <c r="C1239" s="201"/>
      <c r="D1239" s="201"/>
      <c r="E1239" s="201"/>
      <c r="F1239" s="201"/>
      <c r="G1239" s="201"/>
      <c r="H1239" s="201"/>
      <c r="I1239" s="201"/>
      <c r="J1239" s="201"/>
      <c r="K1239" s="201"/>
      <c r="L1239" s="201"/>
      <c r="M1239" s="201"/>
      <c r="N1239" s="201"/>
      <c r="O1239" s="201"/>
      <c r="P1239" s="201"/>
      <c r="Q1239" s="201"/>
      <c r="R1239" s="201"/>
      <c r="S1239" s="201"/>
      <c r="T1239" s="201">
        <f>SUM(T1236:U1238)</f>
        <v>0</v>
      </c>
      <c r="U1239" s="201"/>
      <c r="V1239" s="205">
        <f t="shared" ref="V1239" si="129">SUM(V1236:W1238)</f>
        <v>0</v>
      </c>
      <c r="W1239" s="205"/>
    </row>
    <row r="1240" spans="1:23" x14ac:dyDescent="0.25">
      <c r="A1240" s="201" t="s">
        <v>97</v>
      </c>
      <c r="B1240" s="201"/>
      <c r="C1240" s="201"/>
      <c r="D1240" s="201"/>
      <c r="E1240" s="201"/>
      <c r="F1240" s="201"/>
      <c r="G1240" s="201"/>
      <c r="H1240" s="201"/>
      <c r="I1240" s="201"/>
      <c r="V1240" s="19"/>
      <c r="W1240" s="19"/>
    </row>
    <row r="1241" spans="1:23" x14ac:dyDescent="0.25">
      <c r="A1241" s="200" t="s">
        <v>15</v>
      </c>
      <c r="B1241" s="200"/>
      <c r="C1241" s="200"/>
      <c r="D1241" s="200"/>
      <c r="E1241" s="200"/>
      <c r="F1241" s="200"/>
      <c r="G1241" s="200"/>
      <c r="H1241" s="200"/>
      <c r="I1241" s="200"/>
      <c r="J1241" s="203">
        <v>108402</v>
      </c>
      <c r="K1241" s="203"/>
      <c r="L1241" s="203"/>
      <c r="M1241" s="203">
        <v>1649</v>
      </c>
      <c r="N1241" s="203"/>
      <c r="O1241" s="203"/>
      <c r="P1241" s="203" t="s">
        <v>96</v>
      </c>
      <c r="Q1241" s="203"/>
      <c r="R1241" s="203"/>
      <c r="S1241" s="203"/>
      <c r="T1241" s="203">
        <v>10</v>
      </c>
      <c r="U1241" s="203"/>
      <c r="V1241" s="205">
        <f>((T1241*100)/T1246)/100</f>
        <v>0.1492537313432836</v>
      </c>
      <c r="W1241" s="205"/>
    </row>
    <row r="1242" spans="1:23" x14ac:dyDescent="0.25">
      <c r="A1242" s="200" t="s">
        <v>16</v>
      </c>
      <c r="B1242" s="200"/>
      <c r="C1242" s="200"/>
      <c r="D1242" s="200"/>
      <c r="E1242" s="200"/>
      <c r="F1242" s="200"/>
      <c r="G1242" s="200"/>
      <c r="H1242" s="200"/>
      <c r="I1242" s="200"/>
      <c r="J1242" s="203">
        <v>0</v>
      </c>
      <c r="K1242" s="203"/>
      <c r="L1242" s="203"/>
      <c r="M1242" s="203">
        <v>0</v>
      </c>
      <c r="N1242" s="203"/>
      <c r="O1242" s="203"/>
      <c r="P1242" s="203">
        <v>0</v>
      </c>
      <c r="Q1242" s="203"/>
      <c r="R1242" s="203"/>
      <c r="S1242" s="203"/>
      <c r="T1242" s="203">
        <v>0</v>
      </c>
      <c r="U1242" s="203"/>
      <c r="V1242" s="205">
        <f>((T1242*100)/T1246)/100</f>
        <v>0</v>
      </c>
      <c r="W1242" s="205"/>
    </row>
    <row r="1243" spans="1:23" x14ac:dyDescent="0.25">
      <c r="A1243" s="200" t="s">
        <v>17</v>
      </c>
      <c r="B1243" s="200"/>
      <c r="C1243" s="200"/>
      <c r="D1243" s="200"/>
      <c r="E1243" s="200"/>
      <c r="F1243" s="200"/>
      <c r="G1243" s="200"/>
      <c r="H1243" s="200"/>
      <c r="I1243" s="200"/>
      <c r="J1243" s="203">
        <v>108103</v>
      </c>
      <c r="K1243" s="203"/>
      <c r="L1243" s="203"/>
      <c r="M1243" s="203">
        <v>1633</v>
      </c>
      <c r="N1243" s="203"/>
      <c r="O1243" s="203"/>
      <c r="P1243" s="203" t="s">
        <v>96</v>
      </c>
      <c r="Q1243" s="203"/>
      <c r="R1243" s="203"/>
      <c r="S1243" s="203"/>
      <c r="T1243" s="203">
        <v>57</v>
      </c>
      <c r="U1243" s="203"/>
      <c r="V1243" s="205">
        <f>((T1243*100)/T1246)/100</f>
        <v>0.85074626865671643</v>
      </c>
      <c r="W1243" s="205"/>
    </row>
    <row r="1244" spans="1:23" x14ac:dyDescent="0.25">
      <c r="A1244" s="200" t="s">
        <v>65</v>
      </c>
      <c r="B1244" s="200"/>
      <c r="C1244" s="200"/>
      <c r="D1244" s="200"/>
      <c r="E1244" s="200"/>
      <c r="F1244" s="200"/>
      <c r="G1244" s="200"/>
      <c r="H1244" s="200"/>
      <c r="I1244" s="200"/>
      <c r="J1244" s="203">
        <v>0</v>
      </c>
      <c r="K1244" s="203"/>
      <c r="L1244" s="203"/>
      <c r="M1244" s="203">
        <v>0</v>
      </c>
      <c r="N1244" s="203"/>
      <c r="O1244" s="203"/>
      <c r="P1244" s="203">
        <v>0</v>
      </c>
      <c r="Q1244" s="203"/>
      <c r="R1244" s="203"/>
      <c r="S1244" s="203"/>
      <c r="T1244" s="203">
        <v>0</v>
      </c>
      <c r="U1244" s="203"/>
      <c r="V1244" s="205">
        <f>ROUND((T1244/T1246),2)</f>
        <v>0</v>
      </c>
      <c r="W1244" s="205"/>
    </row>
    <row r="1245" spans="1:23" x14ac:dyDescent="0.25">
      <c r="A1245" s="201" t="s">
        <v>27</v>
      </c>
      <c r="B1245" s="201"/>
      <c r="C1245" s="201"/>
      <c r="D1245" s="201"/>
      <c r="E1245" s="201"/>
      <c r="F1245" s="201"/>
      <c r="G1245" s="201"/>
      <c r="H1245" s="201"/>
      <c r="I1245" s="201"/>
      <c r="J1245" s="201"/>
      <c r="K1245" s="201"/>
      <c r="L1245" s="201"/>
      <c r="M1245" s="201"/>
      <c r="N1245" s="201"/>
      <c r="O1245" s="201"/>
      <c r="P1245" s="201"/>
      <c r="Q1245" s="201"/>
      <c r="R1245" s="201"/>
      <c r="S1245" s="201"/>
      <c r="T1245" s="201">
        <f>SUM(T1241:U1244)</f>
        <v>67</v>
      </c>
      <c r="U1245" s="201"/>
      <c r="V1245" s="205">
        <f t="shared" ref="V1245" si="130">SUM(V1241:W1244)</f>
        <v>1</v>
      </c>
      <c r="W1245" s="205"/>
    </row>
    <row r="1246" spans="1:23" x14ac:dyDescent="0.25">
      <c r="A1246" s="201" t="s">
        <v>28</v>
      </c>
      <c r="B1246" s="201"/>
      <c r="C1246" s="201"/>
      <c r="D1246" s="201"/>
      <c r="E1246" s="201"/>
      <c r="F1246" s="201"/>
      <c r="G1246" s="201"/>
      <c r="H1246" s="201"/>
      <c r="I1246" s="201"/>
      <c r="J1246" s="201"/>
      <c r="K1246" s="201"/>
      <c r="L1246" s="201"/>
      <c r="M1246" s="201"/>
      <c r="N1246" s="201"/>
      <c r="O1246" s="201"/>
      <c r="P1246" s="201"/>
      <c r="Q1246" s="201"/>
      <c r="R1246" s="201"/>
      <c r="S1246" s="201"/>
      <c r="T1246" s="201">
        <f>T1245+T1239</f>
        <v>67</v>
      </c>
      <c r="U1246" s="201"/>
      <c r="V1246" s="205">
        <f>ROUND((T1246/T1246),2)</f>
        <v>1</v>
      </c>
      <c r="W1246" s="205"/>
    </row>
    <row r="1257" spans="1:19" x14ac:dyDescent="0.25">
      <c r="A1257" s="198" t="s">
        <v>1</v>
      </c>
      <c r="B1257" s="198"/>
      <c r="C1257" s="198"/>
      <c r="D1257" t="s">
        <v>91</v>
      </c>
    </row>
    <row r="1258" spans="1:19" x14ac:dyDescent="0.25">
      <c r="A1258" s="127" t="s">
        <v>6</v>
      </c>
      <c r="B1258" s="127"/>
      <c r="C1258" s="127"/>
      <c r="D1258" t="s">
        <v>92</v>
      </c>
    </row>
    <row r="1259" spans="1:19" x14ac:dyDescent="0.25">
      <c r="A1259" s="127" t="s">
        <v>94</v>
      </c>
      <c r="B1259" s="127"/>
      <c r="C1259" s="127"/>
      <c r="D1259" s="200" t="s">
        <v>95</v>
      </c>
      <c r="E1259" s="200"/>
      <c r="F1259" s="200"/>
      <c r="G1259" s="200"/>
    </row>
    <row r="1260" spans="1:19" x14ac:dyDescent="0.25">
      <c r="A1260" s="3" t="s">
        <v>2</v>
      </c>
      <c r="B1260" s="3"/>
      <c r="C1260" s="3"/>
      <c r="F1260" s="203" t="s">
        <v>295</v>
      </c>
      <c r="G1260" s="203"/>
      <c r="H1260" s="203"/>
      <c r="I1260" s="203"/>
    </row>
    <row r="1261" spans="1:19" x14ac:dyDescent="0.25">
      <c r="A1261" s="3" t="s">
        <v>3</v>
      </c>
      <c r="B1261" s="3"/>
      <c r="C1261" s="3"/>
      <c r="D1261">
        <v>11</v>
      </c>
    </row>
    <row r="1262" spans="1:19" x14ac:dyDescent="0.25">
      <c r="A1262" s="3" t="s">
        <v>8</v>
      </c>
      <c r="B1262" s="3"/>
      <c r="C1262" s="3"/>
      <c r="D1262" s="208">
        <v>4.47</v>
      </c>
      <c r="E1262" s="208"/>
      <c r="F1262" s="208"/>
      <c r="H1262" s="3" t="s">
        <v>9</v>
      </c>
      <c r="K1262" s="203">
        <v>75</v>
      </c>
      <c r="L1262" s="203"/>
      <c r="M1262" s="3" t="s">
        <v>11</v>
      </c>
      <c r="Q1262" s="203">
        <v>1</v>
      </c>
      <c r="R1262" s="203"/>
      <c r="S1262" s="203"/>
    </row>
    <row r="1263" spans="1:19" x14ac:dyDescent="0.25">
      <c r="A1263" s="3" t="s">
        <v>10</v>
      </c>
      <c r="B1263" s="3"/>
      <c r="C1263" s="3"/>
      <c r="E1263" s="209">
        <f>Q1262*K1262*D1262</f>
        <v>335.25</v>
      </c>
      <c r="F1263" s="209"/>
      <c r="G1263" s="209"/>
      <c r="H1263" s="209"/>
      <c r="I1263" s="209"/>
      <c r="J1263" s="209"/>
    </row>
    <row r="1264" spans="1:19" x14ac:dyDescent="0.25">
      <c r="A1264" s="3"/>
      <c r="B1264" s="3"/>
      <c r="C1264" s="3"/>
      <c r="E1264" s="124"/>
      <c r="F1264" s="124"/>
      <c r="G1264" s="124"/>
      <c r="H1264" s="124"/>
      <c r="I1264" s="124"/>
      <c r="J1264" s="124"/>
    </row>
    <row r="1265" spans="1:27" x14ac:dyDescent="0.25">
      <c r="A1265" s="210" t="s">
        <v>12</v>
      </c>
      <c r="B1265" s="210"/>
      <c r="C1265" s="210"/>
      <c r="D1265" s="210"/>
      <c r="E1265" s="210"/>
      <c r="F1265" s="210"/>
      <c r="G1265" s="210"/>
      <c r="H1265" s="210"/>
      <c r="I1265" s="210"/>
      <c r="J1265" s="210" t="s">
        <v>18</v>
      </c>
      <c r="K1265" s="210"/>
      <c r="L1265" s="210"/>
      <c r="M1265" s="211" t="s">
        <v>20</v>
      </c>
      <c r="N1265" s="211"/>
      <c r="O1265" s="211"/>
      <c r="P1265" s="211" t="s">
        <v>21</v>
      </c>
      <c r="Q1265" s="211"/>
      <c r="R1265" s="211"/>
      <c r="S1265" s="211"/>
      <c r="T1265" s="210" t="s">
        <v>23</v>
      </c>
      <c r="U1265" s="210"/>
      <c r="V1265" s="210"/>
      <c r="W1265" s="210"/>
      <c r="X1265" s="215" t="s">
        <v>29</v>
      </c>
      <c r="Y1265" s="215"/>
      <c r="Z1265" s="215"/>
      <c r="AA1265" s="215"/>
    </row>
    <row r="1266" spans="1:27" x14ac:dyDescent="0.25">
      <c r="A1266" s="210"/>
      <c r="B1266" s="210"/>
      <c r="C1266" s="210"/>
      <c r="D1266" s="210"/>
      <c r="E1266" s="210"/>
      <c r="F1266" s="210"/>
      <c r="G1266" s="210"/>
      <c r="H1266" s="210"/>
      <c r="I1266" s="210"/>
      <c r="J1266" s="210"/>
      <c r="K1266" s="210"/>
      <c r="L1266" s="210"/>
      <c r="M1266" s="211"/>
      <c r="N1266" s="211"/>
      <c r="O1266" s="211"/>
      <c r="P1266" s="211"/>
      <c r="Q1266" s="211"/>
      <c r="R1266" s="211"/>
      <c r="S1266" s="211"/>
      <c r="T1266" s="210"/>
      <c r="U1266" s="210"/>
      <c r="V1266" s="210"/>
      <c r="W1266" s="210"/>
      <c r="X1266" s="215"/>
      <c r="Y1266" s="215"/>
      <c r="Z1266" s="215"/>
      <c r="AA1266" s="215"/>
    </row>
    <row r="1267" spans="1:27" x14ac:dyDescent="0.25">
      <c r="A1267" s="210"/>
      <c r="B1267" s="210"/>
      <c r="C1267" s="210"/>
      <c r="D1267" s="210"/>
      <c r="E1267" s="210"/>
      <c r="F1267" s="210"/>
      <c r="G1267" s="210"/>
      <c r="H1267" s="210"/>
      <c r="I1267" s="210"/>
      <c r="J1267" s="210"/>
      <c r="K1267" s="210"/>
      <c r="L1267" s="210"/>
      <c r="M1267" s="211"/>
      <c r="N1267" s="211"/>
      <c r="O1267" s="211"/>
      <c r="P1267" s="211"/>
      <c r="Q1267" s="211"/>
      <c r="R1267" s="211"/>
      <c r="S1267" s="211"/>
      <c r="T1267" s="210"/>
      <c r="U1267" s="210"/>
      <c r="V1267" s="210"/>
      <c r="W1267" s="210"/>
      <c r="X1267" s="215"/>
      <c r="Y1267" s="215"/>
      <c r="Z1267" s="215"/>
      <c r="AA1267" s="215"/>
    </row>
    <row r="1268" spans="1:27" x14ac:dyDescent="0.25">
      <c r="A1268" s="210"/>
      <c r="B1268" s="210"/>
      <c r="C1268" s="210"/>
      <c r="D1268" s="210"/>
      <c r="E1268" s="210"/>
      <c r="F1268" s="210"/>
      <c r="G1268" s="210"/>
      <c r="H1268" s="210"/>
      <c r="I1268" s="210"/>
      <c r="J1268" s="210"/>
      <c r="K1268" s="210"/>
      <c r="L1268" s="210"/>
      <c r="M1268" s="211"/>
      <c r="N1268" s="211"/>
      <c r="O1268" s="211"/>
      <c r="P1268" s="211"/>
      <c r="Q1268" s="211"/>
      <c r="R1268" s="211"/>
      <c r="S1268" s="211"/>
      <c r="T1268" s="210" t="s">
        <v>24</v>
      </c>
      <c r="U1268" s="210"/>
      <c r="V1268" s="210" t="s">
        <v>25</v>
      </c>
      <c r="W1268" s="210"/>
    </row>
    <row r="1269" spans="1:27" x14ac:dyDescent="0.25">
      <c r="A1269" s="210" t="s">
        <v>13</v>
      </c>
      <c r="B1269" s="210"/>
      <c r="C1269" s="210"/>
      <c r="D1269" s="210"/>
      <c r="E1269" s="210"/>
      <c r="F1269" s="210"/>
      <c r="G1269" s="210"/>
      <c r="H1269" s="210"/>
      <c r="I1269" s="210"/>
      <c r="J1269" s="122"/>
      <c r="K1269" s="122"/>
      <c r="L1269" s="122"/>
      <c r="M1269" s="125"/>
      <c r="N1269" s="125"/>
      <c r="O1269" s="125"/>
      <c r="P1269" s="125"/>
      <c r="Q1269" s="125"/>
      <c r="R1269" s="125"/>
      <c r="S1269" s="125"/>
      <c r="T1269" s="126"/>
      <c r="U1269" s="126"/>
      <c r="V1269" s="126"/>
      <c r="W1269" s="126"/>
      <c r="X1269" s="203"/>
      <c r="Y1269" s="203"/>
      <c r="Z1269" s="203"/>
      <c r="AA1269" s="203"/>
    </row>
    <row r="1270" spans="1:27" x14ac:dyDescent="0.25">
      <c r="A1270" s="200" t="s">
        <v>17</v>
      </c>
      <c r="B1270" s="200"/>
      <c r="C1270" s="200"/>
      <c r="D1270" s="200"/>
      <c r="E1270" s="200"/>
      <c r="F1270" s="200"/>
      <c r="G1270" s="200"/>
      <c r="H1270" s="200"/>
      <c r="I1270" s="200"/>
      <c r="J1270" s="203">
        <v>0</v>
      </c>
      <c r="K1270" s="203"/>
      <c r="L1270" s="203"/>
      <c r="M1270" s="203">
        <v>0</v>
      </c>
      <c r="N1270" s="203"/>
      <c r="O1270" s="203"/>
      <c r="P1270" s="203">
        <v>0</v>
      </c>
      <c r="Q1270" s="203"/>
      <c r="R1270" s="203"/>
      <c r="S1270" s="203"/>
      <c r="T1270" s="203">
        <v>0</v>
      </c>
      <c r="U1270" s="203"/>
      <c r="V1270" s="205">
        <f>((T1270*100)/T1280)/100</f>
        <v>0</v>
      </c>
      <c r="W1270" s="205"/>
      <c r="X1270" s="204">
        <f>E1263*V1270</f>
        <v>0</v>
      </c>
      <c r="Y1270" s="203"/>
      <c r="Z1270" s="203"/>
      <c r="AA1270" s="203"/>
    </row>
    <row r="1271" spans="1:27" x14ac:dyDescent="0.25">
      <c r="A1271" s="206" t="s">
        <v>66</v>
      </c>
      <c r="B1271" s="206"/>
      <c r="C1271" s="206"/>
      <c r="D1271" s="206"/>
      <c r="E1271" s="206"/>
      <c r="F1271" s="206"/>
      <c r="G1271" s="206"/>
      <c r="H1271" s="206"/>
      <c r="I1271" s="206"/>
      <c r="J1271" s="203">
        <v>0</v>
      </c>
      <c r="K1271" s="203"/>
      <c r="L1271" s="203"/>
      <c r="M1271" s="203">
        <v>0</v>
      </c>
      <c r="N1271" s="203"/>
      <c r="O1271" s="203"/>
      <c r="P1271" s="203">
        <v>0</v>
      </c>
      <c r="Q1271" s="203"/>
      <c r="R1271" s="203"/>
      <c r="S1271" s="203"/>
      <c r="T1271" s="203">
        <v>0</v>
      </c>
      <c r="U1271" s="203"/>
      <c r="V1271" s="205">
        <f>((T1271*100)/T1280)/100</f>
        <v>0</v>
      </c>
      <c r="W1271" s="205"/>
      <c r="X1271" s="204">
        <f>E1263*V1271</f>
        <v>0</v>
      </c>
      <c r="Y1271" s="203"/>
      <c r="Z1271" s="203"/>
      <c r="AA1271" s="203"/>
    </row>
    <row r="1272" spans="1:27" x14ac:dyDescent="0.25">
      <c r="A1272" s="206" t="s">
        <v>67</v>
      </c>
      <c r="B1272" s="206"/>
      <c r="C1272" s="206"/>
      <c r="D1272" s="206"/>
      <c r="E1272" s="206"/>
      <c r="F1272" s="206"/>
      <c r="G1272" s="206"/>
      <c r="H1272" s="206"/>
      <c r="I1272" s="206"/>
      <c r="J1272" s="203">
        <v>0</v>
      </c>
      <c r="K1272" s="203"/>
      <c r="L1272" s="203"/>
      <c r="M1272" s="203">
        <v>0</v>
      </c>
      <c r="N1272" s="203"/>
      <c r="O1272" s="203"/>
      <c r="P1272" s="203">
        <v>0</v>
      </c>
      <c r="Q1272" s="203"/>
      <c r="R1272" s="203"/>
      <c r="S1272" s="203"/>
      <c r="T1272" s="203">
        <v>0</v>
      </c>
      <c r="U1272" s="203"/>
      <c r="V1272" s="205">
        <f>((T1272*100)/T1280)/100</f>
        <v>0</v>
      </c>
      <c r="W1272" s="205"/>
      <c r="X1272" s="204">
        <f>E1263*V1272</f>
        <v>0</v>
      </c>
      <c r="Y1272" s="203"/>
      <c r="Z1272" s="203"/>
      <c r="AA1272" s="203"/>
    </row>
    <row r="1273" spans="1:27" x14ac:dyDescent="0.25">
      <c r="A1273" s="201" t="s">
        <v>27</v>
      </c>
      <c r="B1273" s="201"/>
      <c r="C1273" s="201"/>
      <c r="D1273" s="201"/>
      <c r="E1273" s="201"/>
      <c r="F1273" s="201"/>
      <c r="G1273" s="201"/>
      <c r="H1273" s="201"/>
      <c r="I1273" s="201"/>
      <c r="J1273" s="201"/>
      <c r="K1273" s="201"/>
      <c r="L1273" s="201"/>
      <c r="M1273" s="201"/>
      <c r="N1273" s="201"/>
      <c r="O1273" s="201"/>
      <c r="P1273" s="201"/>
      <c r="Q1273" s="201"/>
      <c r="R1273" s="201"/>
      <c r="S1273" s="201"/>
      <c r="T1273" s="201">
        <f>SUM(T1270:U1272)</f>
        <v>0</v>
      </c>
      <c r="U1273" s="201"/>
      <c r="V1273" s="205">
        <f t="shared" ref="V1273" si="131">SUM(V1270:W1272)</f>
        <v>0</v>
      </c>
      <c r="W1273" s="205"/>
      <c r="X1273" s="202">
        <f>SUM(X1270:AA1272)</f>
        <v>0</v>
      </c>
      <c r="Y1273" s="201"/>
      <c r="Z1273" s="201"/>
      <c r="AA1273" s="201"/>
    </row>
    <row r="1274" spans="1:27" x14ac:dyDescent="0.25">
      <c r="A1274" s="201" t="s">
        <v>97</v>
      </c>
      <c r="B1274" s="201"/>
      <c r="C1274" s="201"/>
      <c r="D1274" s="201"/>
      <c r="E1274" s="201"/>
      <c r="F1274" s="201"/>
      <c r="G1274" s="201"/>
      <c r="H1274" s="201"/>
      <c r="I1274" s="201"/>
      <c r="V1274" s="19"/>
      <c r="W1274" s="19"/>
    </row>
    <row r="1275" spans="1:27" x14ac:dyDescent="0.25">
      <c r="A1275" s="200" t="s">
        <v>15</v>
      </c>
      <c r="B1275" s="200"/>
      <c r="C1275" s="200"/>
      <c r="D1275" s="200"/>
      <c r="E1275" s="200"/>
      <c r="F1275" s="200"/>
      <c r="G1275" s="200"/>
      <c r="H1275" s="200"/>
      <c r="I1275" s="200"/>
      <c r="J1275" s="203">
        <v>108402</v>
      </c>
      <c r="K1275" s="203"/>
      <c r="L1275" s="203"/>
      <c r="M1275" s="203">
        <v>1649</v>
      </c>
      <c r="N1275" s="203"/>
      <c r="O1275" s="203"/>
      <c r="P1275" s="203" t="s">
        <v>96</v>
      </c>
      <c r="Q1275" s="203"/>
      <c r="R1275" s="203"/>
      <c r="S1275" s="203"/>
      <c r="T1275" s="203">
        <v>10</v>
      </c>
      <c r="U1275" s="203"/>
      <c r="V1275" s="205">
        <f>((T1275*100)/T1280)/100</f>
        <v>0.1492537313432836</v>
      </c>
      <c r="W1275" s="205"/>
      <c r="X1275" s="204">
        <f>E1263*V1275</f>
        <v>50.037313432835823</v>
      </c>
      <c r="Y1275" s="203"/>
      <c r="Z1275" s="203"/>
      <c r="AA1275" s="203"/>
    </row>
    <row r="1276" spans="1:27" x14ac:dyDescent="0.25">
      <c r="A1276" s="200" t="s">
        <v>16</v>
      </c>
      <c r="B1276" s="200"/>
      <c r="C1276" s="200"/>
      <c r="D1276" s="200"/>
      <c r="E1276" s="200"/>
      <c r="F1276" s="200"/>
      <c r="G1276" s="200"/>
      <c r="H1276" s="200"/>
      <c r="I1276" s="200"/>
      <c r="J1276" s="203">
        <v>0</v>
      </c>
      <c r="K1276" s="203"/>
      <c r="L1276" s="203"/>
      <c r="M1276" s="203">
        <v>0</v>
      </c>
      <c r="N1276" s="203"/>
      <c r="O1276" s="203"/>
      <c r="P1276" s="203">
        <v>0</v>
      </c>
      <c r="Q1276" s="203"/>
      <c r="R1276" s="203"/>
      <c r="S1276" s="203"/>
      <c r="T1276" s="203">
        <v>0</v>
      </c>
      <c r="U1276" s="203"/>
      <c r="V1276" s="205">
        <f>((T1276*100)/T1280)/100</f>
        <v>0</v>
      </c>
      <c r="W1276" s="205"/>
      <c r="X1276" s="204">
        <f>E1263*V1276</f>
        <v>0</v>
      </c>
      <c r="Y1276" s="203"/>
      <c r="Z1276" s="203"/>
      <c r="AA1276" s="203"/>
    </row>
    <row r="1277" spans="1:27" x14ac:dyDescent="0.25">
      <c r="A1277" s="200" t="s">
        <v>17</v>
      </c>
      <c r="B1277" s="200"/>
      <c r="C1277" s="200"/>
      <c r="D1277" s="200"/>
      <c r="E1277" s="200"/>
      <c r="F1277" s="200"/>
      <c r="G1277" s="200"/>
      <c r="H1277" s="200"/>
      <c r="I1277" s="200"/>
      <c r="J1277" s="203">
        <v>108103</v>
      </c>
      <c r="K1277" s="203"/>
      <c r="L1277" s="203"/>
      <c r="M1277" s="203">
        <v>1633</v>
      </c>
      <c r="N1277" s="203"/>
      <c r="O1277" s="203"/>
      <c r="P1277" s="203" t="s">
        <v>96</v>
      </c>
      <c r="Q1277" s="203"/>
      <c r="R1277" s="203"/>
      <c r="S1277" s="203"/>
      <c r="T1277" s="203">
        <v>57</v>
      </c>
      <c r="U1277" s="203"/>
      <c r="V1277" s="205">
        <f>((T1277*100)/T1280)/100</f>
        <v>0.85074626865671643</v>
      </c>
      <c r="W1277" s="205"/>
      <c r="X1277" s="204">
        <f>E1263*V1277</f>
        <v>285.21268656716416</v>
      </c>
      <c r="Y1277" s="203"/>
      <c r="Z1277" s="203"/>
      <c r="AA1277" s="203"/>
    </row>
    <row r="1278" spans="1:27" x14ac:dyDescent="0.25">
      <c r="A1278" s="200" t="s">
        <v>65</v>
      </c>
      <c r="B1278" s="200"/>
      <c r="C1278" s="200"/>
      <c r="D1278" s="200"/>
      <c r="E1278" s="200"/>
      <c r="F1278" s="200"/>
      <c r="G1278" s="200"/>
      <c r="H1278" s="200"/>
      <c r="I1278" s="200"/>
      <c r="J1278" s="203">
        <v>0</v>
      </c>
      <c r="K1278" s="203"/>
      <c r="L1278" s="203"/>
      <c r="M1278" s="203">
        <v>0</v>
      </c>
      <c r="N1278" s="203"/>
      <c r="O1278" s="203"/>
      <c r="P1278" s="203">
        <v>0</v>
      </c>
      <c r="Q1278" s="203"/>
      <c r="R1278" s="203"/>
      <c r="S1278" s="203"/>
      <c r="T1278" s="203">
        <v>0</v>
      </c>
      <c r="U1278" s="203"/>
      <c r="V1278" s="205">
        <f>ROUND((T1278/T1280),2)</f>
        <v>0</v>
      </c>
      <c r="W1278" s="205"/>
      <c r="X1278" s="204">
        <f>E1263*V1278</f>
        <v>0</v>
      </c>
      <c r="Y1278" s="203"/>
      <c r="Z1278" s="203"/>
      <c r="AA1278" s="203"/>
    </row>
    <row r="1279" spans="1:27" x14ac:dyDescent="0.25">
      <c r="A1279" s="201" t="s">
        <v>27</v>
      </c>
      <c r="B1279" s="201"/>
      <c r="C1279" s="201"/>
      <c r="D1279" s="201"/>
      <c r="E1279" s="201"/>
      <c r="F1279" s="201"/>
      <c r="G1279" s="201"/>
      <c r="H1279" s="201"/>
      <c r="I1279" s="201"/>
      <c r="J1279" s="201"/>
      <c r="K1279" s="201"/>
      <c r="L1279" s="201"/>
      <c r="M1279" s="201"/>
      <c r="N1279" s="201"/>
      <c r="O1279" s="201"/>
      <c r="P1279" s="201"/>
      <c r="Q1279" s="201"/>
      <c r="R1279" s="201"/>
      <c r="S1279" s="201"/>
      <c r="T1279" s="201">
        <f>SUM(T1275:U1278)</f>
        <v>67</v>
      </c>
      <c r="U1279" s="201"/>
      <c r="V1279" s="205">
        <f t="shared" ref="V1279" si="132">SUM(V1275:W1278)</f>
        <v>1</v>
      </c>
      <c r="W1279" s="205"/>
      <c r="X1279" s="202">
        <f t="shared" ref="X1279" si="133">SUM(X1275:AA1278)</f>
        <v>335.25</v>
      </c>
      <c r="Y1279" s="201"/>
      <c r="Z1279" s="201"/>
      <c r="AA1279" s="201"/>
    </row>
    <row r="1280" spans="1:27" x14ac:dyDescent="0.25">
      <c r="A1280" s="201" t="s">
        <v>28</v>
      </c>
      <c r="B1280" s="201"/>
      <c r="C1280" s="201"/>
      <c r="D1280" s="201"/>
      <c r="E1280" s="201"/>
      <c r="F1280" s="201"/>
      <c r="G1280" s="201"/>
      <c r="H1280" s="201"/>
      <c r="I1280" s="201"/>
      <c r="J1280" s="201"/>
      <c r="K1280" s="201"/>
      <c r="L1280" s="201"/>
      <c r="M1280" s="201"/>
      <c r="N1280" s="201"/>
      <c r="O1280" s="201"/>
      <c r="P1280" s="201"/>
      <c r="Q1280" s="201"/>
      <c r="R1280" s="201"/>
      <c r="S1280" s="201"/>
      <c r="T1280" s="201">
        <f>T1279+T1273</f>
        <v>67</v>
      </c>
      <c r="U1280" s="201"/>
      <c r="V1280" s="205">
        <f>ROUND((T1280/T1280),2)</f>
        <v>1</v>
      </c>
      <c r="W1280" s="205"/>
      <c r="X1280" s="202">
        <f>X1273+X1279</f>
        <v>335.25</v>
      </c>
      <c r="Y1280" s="201"/>
      <c r="Z1280" s="201"/>
      <c r="AA1280" s="201"/>
    </row>
    <row r="1291" spans="1:19" x14ac:dyDescent="0.25">
      <c r="A1291" s="198" t="s">
        <v>1</v>
      </c>
      <c r="B1291" s="198"/>
      <c r="C1291" s="198"/>
      <c r="D1291" t="s">
        <v>91</v>
      </c>
    </row>
    <row r="1292" spans="1:19" x14ac:dyDescent="0.25">
      <c r="A1292" s="143" t="s">
        <v>6</v>
      </c>
      <c r="B1292" s="143"/>
      <c r="C1292" s="143"/>
      <c r="D1292" t="s">
        <v>92</v>
      </c>
    </row>
    <row r="1293" spans="1:19" x14ac:dyDescent="0.25">
      <c r="A1293" s="143" t="s">
        <v>94</v>
      </c>
      <c r="B1293" s="143"/>
      <c r="C1293" s="143"/>
      <c r="D1293" s="200" t="s">
        <v>95</v>
      </c>
      <c r="E1293" s="200"/>
      <c r="F1293" s="200"/>
      <c r="G1293" s="200"/>
    </row>
    <row r="1294" spans="1:19" x14ac:dyDescent="0.25">
      <c r="A1294" s="3" t="s">
        <v>2</v>
      </c>
      <c r="B1294" s="3"/>
      <c r="C1294" s="3"/>
      <c r="F1294" s="203" t="s">
        <v>327</v>
      </c>
      <c r="G1294" s="203"/>
      <c r="H1294" s="203"/>
      <c r="I1294" s="203"/>
    </row>
    <row r="1295" spans="1:19" x14ac:dyDescent="0.25">
      <c r="A1295" s="3" t="s">
        <v>3</v>
      </c>
      <c r="B1295" s="3"/>
      <c r="C1295" s="3"/>
      <c r="D1295">
        <v>11</v>
      </c>
    </row>
    <row r="1296" spans="1:19" x14ac:dyDescent="0.25">
      <c r="A1296" s="3" t="s">
        <v>8</v>
      </c>
      <c r="B1296" s="3"/>
      <c r="C1296" s="3"/>
      <c r="D1296" s="208">
        <v>4.47</v>
      </c>
      <c r="E1296" s="208"/>
      <c r="F1296" s="208"/>
      <c r="H1296" s="3" t="s">
        <v>9</v>
      </c>
      <c r="K1296" s="203">
        <v>62.4</v>
      </c>
      <c r="L1296" s="203"/>
      <c r="M1296" s="3" t="s">
        <v>11</v>
      </c>
      <c r="Q1296" s="203">
        <v>0.99997999999999998</v>
      </c>
      <c r="R1296" s="203"/>
      <c r="S1296" s="203"/>
    </row>
    <row r="1297" spans="1:27" x14ac:dyDescent="0.25">
      <c r="A1297" s="3" t="s">
        <v>10</v>
      </c>
      <c r="B1297" s="3"/>
      <c r="C1297" s="3"/>
      <c r="E1297" s="209">
        <f>Q1296*K1296*D1296</f>
        <v>278.92242143999994</v>
      </c>
      <c r="F1297" s="209"/>
      <c r="G1297" s="209"/>
      <c r="H1297" s="209"/>
      <c r="I1297" s="209"/>
      <c r="J1297" s="209"/>
    </row>
    <row r="1298" spans="1:27" x14ac:dyDescent="0.25">
      <c r="A1298" s="3"/>
      <c r="B1298" s="3"/>
      <c r="C1298" s="3"/>
      <c r="E1298" s="140"/>
      <c r="F1298" s="140"/>
      <c r="G1298" s="140"/>
      <c r="H1298" s="140"/>
      <c r="I1298" s="140"/>
      <c r="J1298" s="140"/>
    </row>
    <row r="1299" spans="1:27" x14ac:dyDescent="0.25">
      <c r="A1299" s="210" t="s">
        <v>12</v>
      </c>
      <c r="B1299" s="210"/>
      <c r="C1299" s="210"/>
      <c r="D1299" s="210"/>
      <c r="E1299" s="210"/>
      <c r="F1299" s="210"/>
      <c r="G1299" s="210"/>
      <c r="H1299" s="210"/>
      <c r="I1299" s="210"/>
      <c r="J1299" s="210" t="s">
        <v>18</v>
      </c>
      <c r="K1299" s="210"/>
      <c r="L1299" s="210"/>
      <c r="M1299" s="211" t="s">
        <v>20</v>
      </c>
      <c r="N1299" s="211"/>
      <c r="O1299" s="211"/>
      <c r="P1299" s="211" t="s">
        <v>21</v>
      </c>
      <c r="Q1299" s="211"/>
      <c r="R1299" s="211"/>
      <c r="S1299" s="211"/>
      <c r="T1299" s="210" t="s">
        <v>23</v>
      </c>
      <c r="U1299" s="210"/>
      <c r="V1299" s="210"/>
      <c r="W1299" s="210"/>
      <c r="X1299" s="215" t="s">
        <v>29</v>
      </c>
      <c r="Y1299" s="215"/>
      <c r="Z1299" s="215"/>
      <c r="AA1299" s="215"/>
    </row>
    <row r="1300" spans="1:27" x14ac:dyDescent="0.25">
      <c r="A1300" s="210"/>
      <c r="B1300" s="210"/>
      <c r="C1300" s="210"/>
      <c r="D1300" s="210"/>
      <c r="E1300" s="210"/>
      <c r="F1300" s="210"/>
      <c r="G1300" s="210"/>
      <c r="H1300" s="210"/>
      <c r="I1300" s="210"/>
      <c r="J1300" s="210"/>
      <c r="K1300" s="210"/>
      <c r="L1300" s="210"/>
      <c r="M1300" s="211"/>
      <c r="N1300" s="211"/>
      <c r="O1300" s="211"/>
      <c r="P1300" s="211"/>
      <c r="Q1300" s="211"/>
      <c r="R1300" s="211"/>
      <c r="S1300" s="211"/>
      <c r="T1300" s="210"/>
      <c r="U1300" s="210"/>
      <c r="V1300" s="210"/>
      <c r="W1300" s="210"/>
      <c r="X1300" s="215"/>
      <c r="Y1300" s="215"/>
      <c r="Z1300" s="215"/>
      <c r="AA1300" s="215"/>
    </row>
    <row r="1301" spans="1:27" x14ac:dyDescent="0.25">
      <c r="A1301" s="210"/>
      <c r="B1301" s="210"/>
      <c r="C1301" s="210"/>
      <c r="D1301" s="210"/>
      <c r="E1301" s="210"/>
      <c r="F1301" s="210"/>
      <c r="G1301" s="210"/>
      <c r="H1301" s="210"/>
      <c r="I1301" s="210"/>
      <c r="J1301" s="210"/>
      <c r="K1301" s="210"/>
      <c r="L1301" s="210"/>
      <c r="M1301" s="211"/>
      <c r="N1301" s="211"/>
      <c r="O1301" s="211"/>
      <c r="P1301" s="211"/>
      <c r="Q1301" s="211"/>
      <c r="R1301" s="211"/>
      <c r="S1301" s="211"/>
      <c r="T1301" s="210"/>
      <c r="U1301" s="210"/>
      <c r="V1301" s="210"/>
      <c r="W1301" s="210"/>
      <c r="X1301" s="215"/>
      <c r="Y1301" s="215"/>
      <c r="Z1301" s="215"/>
      <c r="AA1301" s="215"/>
    </row>
    <row r="1302" spans="1:27" x14ac:dyDescent="0.25">
      <c r="A1302" s="210"/>
      <c r="B1302" s="210"/>
      <c r="C1302" s="210"/>
      <c r="D1302" s="210"/>
      <c r="E1302" s="210"/>
      <c r="F1302" s="210"/>
      <c r="G1302" s="210"/>
      <c r="H1302" s="210"/>
      <c r="I1302" s="210"/>
      <c r="J1302" s="210"/>
      <c r="K1302" s="210"/>
      <c r="L1302" s="210"/>
      <c r="M1302" s="211"/>
      <c r="N1302" s="211"/>
      <c r="O1302" s="211"/>
      <c r="P1302" s="211"/>
      <c r="Q1302" s="211"/>
      <c r="R1302" s="211"/>
      <c r="S1302" s="211"/>
      <c r="T1302" s="210" t="s">
        <v>24</v>
      </c>
      <c r="U1302" s="210"/>
      <c r="V1302" s="210" t="s">
        <v>25</v>
      </c>
      <c r="W1302" s="210"/>
    </row>
    <row r="1303" spans="1:27" x14ac:dyDescent="0.25">
      <c r="A1303" s="210" t="s">
        <v>13</v>
      </c>
      <c r="B1303" s="210"/>
      <c r="C1303" s="210"/>
      <c r="D1303" s="210"/>
      <c r="E1303" s="210"/>
      <c r="F1303" s="210"/>
      <c r="G1303" s="210"/>
      <c r="H1303" s="210"/>
      <c r="I1303" s="210"/>
      <c r="J1303" s="141"/>
      <c r="K1303" s="141"/>
      <c r="L1303" s="141"/>
      <c r="M1303" s="142"/>
      <c r="N1303" s="142"/>
      <c r="O1303" s="142"/>
      <c r="P1303" s="142"/>
      <c r="Q1303" s="142"/>
      <c r="R1303" s="142"/>
      <c r="S1303" s="142"/>
      <c r="T1303" s="144"/>
      <c r="U1303" s="144"/>
      <c r="V1303" s="144"/>
      <c r="W1303" s="144"/>
      <c r="X1303" s="203"/>
      <c r="Y1303" s="203"/>
      <c r="Z1303" s="203"/>
      <c r="AA1303" s="203"/>
    </row>
    <row r="1304" spans="1:27" x14ac:dyDescent="0.25">
      <c r="A1304" s="200" t="s">
        <v>17</v>
      </c>
      <c r="B1304" s="200"/>
      <c r="C1304" s="200"/>
      <c r="D1304" s="200"/>
      <c r="E1304" s="200"/>
      <c r="F1304" s="200"/>
      <c r="G1304" s="200"/>
      <c r="H1304" s="200"/>
      <c r="I1304" s="200"/>
      <c r="J1304" s="203">
        <v>0</v>
      </c>
      <c r="K1304" s="203"/>
      <c r="L1304" s="203"/>
      <c r="M1304" s="203">
        <v>0</v>
      </c>
      <c r="N1304" s="203"/>
      <c r="O1304" s="203"/>
      <c r="P1304" s="203">
        <v>0</v>
      </c>
      <c r="Q1304" s="203"/>
      <c r="R1304" s="203"/>
      <c r="S1304" s="203"/>
      <c r="T1304" s="203">
        <v>0</v>
      </c>
      <c r="U1304" s="203"/>
      <c r="V1304" s="205">
        <f>((T1304*100)/T1314)/100</f>
        <v>0</v>
      </c>
      <c r="W1304" s="205"/>
      <c r="X1304" s="204">
        <f>E1297*V1304</f>
        <v>0</v>
      </c>
      <c r="Y1304" s="203"/>
      <c r="Z1304" s="203"/>
      <c r="AA1304" s="203"/>
    </row>
    <row r="1305" spans="1:27" x14ac:dyDescent="0.25">
      <c r="A1305" s="206" t="s">
        <v>66</v>
      </c>
      <c r="B1305" s="206"/>
      <c r="C1305" s="206"/>
      <c r="D1305" s="206"/>
      <c r="E1305" s="206"/>
      <c r="F1305" s="206"/>
      <c r="G1305" s="206"/>
      <c r="H1305" s="206"/>
      <c r="I1305" s="206"/>
      <c r="J1305" s="203">
        <v>0</v>
      </c>
      <c r="K1305" s="203"/>
      <c r="L1305" s="203"/>
      <c r="M1305" s="203">
        <v>0</v>
      </c>
      <c r="N1305" s="203"/>
      <c r="O1305" s="203"/>
      <c r="P1305" s="203">
        <v>0</v>
      </c>
      <c r="Q1305" s="203"/>
      <c r="R1305" s="203"/>
      <c r="S1305" s="203"/>
      <c r="T1305" s="203">
        <v>0</v>
      </c>
      <c r="U1305" s="203"/>
      <c r="V1305" s="205">
        <f>((T1305*100)/T1314)/100</f>
        <v>0</v>
      </c>
      <c r="W1305" s="205"/>
      <c r="X1305" s="204">
        <f>E1297*V1305</f>
        <v>0</v>
      </c>
      <c r="Y1305" s="203"/>
      <c r="Z1305" s="203"/>
      <c r="AA1305" s="203"/>
    </row>
    <row r="1306" spans="1:27" x14ac:dyDescent="0.25">
      <c r="A1306" s="206" t="s">
        <v>67</v>
      </c>
      <c r="B1306" s="206"/>
      <c r="C1306" s="206"/>
      <c r="D1306" s="206"/>
      <c r="E1306" s="206"/>
      <c r="F1306" s="206"/>
      <c r="G1306" s="206"/>
      <c r="H1306" s="206"/>
      <c r="I1306" s="206"/>
      <c r="J1306" s="203">
        <v>0</v>
      </c>
      <c r="K1306" s="203"/>
      <c r="L1306" s="203"/>
      <c r="M1306" s="203">
        <v>0</v>
      </c>
      <c r="N1306" s="203"/>
      <c r="O1306" s="203"/>
      <c r="P1306" s="203">
        <v>0</v>
      </c>
      <c r="Q1306" s="203"/>
      <c r="R1306" s="203"/>
      <c r="S1306" s="203"/>
      <c r="T1306" s="203">
        <v>0</v>
      </c>
      <c r="U1306" s="203"/>
      <c r="V1306" s="205">
        <f>((T1306*100)/T1314)/100</f>
        <v>0</v>
      </c>
      <c r="W1306" s="205"/>
      <c r="X1306" s="204">
        <f>E1297*V1306</f>
        <v>0</v>
      </c>
      <c r="Y1306" s="203"/>
      <c r="Z1306" s="203"/>
      <c r="AA1306" s="203"/>
    </row>
    <row r="1307" spans="1:27" x14ac:dyDescent="0.25">
      <c r="A1307" s="201" t="s">
        <v>27</v>
      </c>
      <c r="B1307" s="201"/>
      <c r="C1307" s="201"/>
      <c r="D1307" s="201"/>
      <c r="E1307" s="201"/>
      <c r="F1307" s="201"/>
      <c r="G1307" s="201"/>
      <c r="H1307" s="201"/>
      <c r="I1307" s="201"/>
      <c r="J1307" s="201"/>
      <c r="K1307" s="201"/>
      <c r="L1307" s="201"/>
      <c r="M1307" s="201"/>
      <c r="N1307" s="201"/>
      <c r="O1307" s="201"/>
      <c r="P1307" s="201"/>
      <c r="Q1307" s="201"/>
      <c r="R1307" s="201"/>
      <c r="S1307" s="201"/>
      <c r="T1307" s="201">
        <f>SUM(T1304:U1306)</f>
        <v>0</v>
      </c>
      <c r="U1307" s="201"/>
      <c r="V1307" s="205">
        <f t="shared" ref="V1307" si="134">SUM(V1304:W1306)</f>
        <v>0</v>
      </c>
      <c r="W1307" s="205"/>
      <c r="X1307" s="202">
        <f>SUM(X1304:AA1306)</f>
        <v>0</v>
      </c>
      <c r="Y1307" s="201"/>
      <c r="Z1307" s="201"/>
      <c r="AA1307" s="201"/>
    </row>
    <row r="1308" spans="1:27" x14ac:dyDescent="0.25">
      <c r="A1308" s="201" t="s">
        <v>97</v>
      </c>
      <c r="B1308" s="201"/>
      <c r="C1308" s="201"/>
      <c r="D1308" s="201"/>
      <c r="E1308" s="201"/>
      <c r="F1308" s="201"/>
      <c r="G1308" s="201"/>
      <c r="H1308" s="201"/>
      <c r="I1308" s="201"/>
      <c r="V1308" s="19"/>
      <c r="W1308" s="19"/>
    </row>
    <row r="1309" spans="1:27" x14ac:dyDescent="0.25">
      <c r="A1309" s="200" t="s">
        <v>15</v>
      </c>
      <c r="B1309" s="200"/>
      <c r="C1309" s="200"/>
      <c r="D1309" s="200"/>
      <c r="E1309" s="200"/>
      <c r="F1309" s="200"/>
      <c r="G1309" s="200"/>
      <c r="H1309" s="200"/>
      <c r="I1309" s="200"/>
      <c r="J1309" s="203">
        <v>108402</v>
      </c>
      <c r="K1309" s="203"/>
      <c r="L1309" s="203"/>
      <c r="M1309" s="203">
        <v>1649</v>
      </c>
      <c r="N1309" s="203"/>
      <c r="O1309" s="203"/>
      <c r="P1309" s="203" t="s">
        <v>96</v>
      </c>
      <c r="Q1309" s="203"/>
      <c r="R1309" s="203"/>
      <c r="S1309" s="203"/>
      <c r="T1309" s="203">
        <v>10</v>
      </c>
      <c r="U1309" s="203"/>
      <c r="V1309" s="205">
        <f>((T1309*100)/T1314)/100</f>
        <v>0.1492537313432836</v>
      </c>
      <c r="W1309" s="205"/>
      <c r="X1309" s="204">
        <f>E1297*V1309</f>
        <v>41.630212155223873</v>
      </c>
      <c r="Y1309" s="203"/>
      <c r="Z1309" s="203"/>
      <c r="AA1309" s="203"/>
    </row>
    <row r="1310" spans="1:27" x14ac:dyDescent="0.25">
      <c r="A1310" s="200" t="s">
        <v>16</v>
      </c>
      <c r="B1310" s="200"/>
      <c r="C1310" s="200"/>
      <c r="D1310" s="200"/>
      <c r="E1310" s="200"/>
      <c r="F1310" s="200"/>
      <c r="G1310" s="200"/>
      <c r="H1310" s="200"/>
      <c r="I1310" s="200"/>
      <c r="J1310" s="203">
        <v>0</v>
      </c>
      <c r="K1310" s="203"/>
      <c r="L1310" s="203"/>
      <c r="M1310" s="203">
        <v>0</v>
      </c>
      <c r="N1310" s="203"/>
      <c r="O1310" s="203"/>
      <c r="P1310" s="203">
        <v>0</v>
      </c>
      <c r="Q1310" s="203"/>
      <c r="R1310" s="203"/>
      <c r="S1310" s="203"/>
      <c r="T1310" s="203">
        <v>0</v>
      </c>
      <c r="U1310" s="203"/>
      <c r="V1310" s="205">
        <f>((T1310*100)/T1314)/100</f>
        <v>0</v>
      </c>
      <c r="W1310" s="205"/>
      <c r="X1310" s="204">
        <f>E1297*V1310</f>
        <v>0</v>
      </c>
      <c r="Y1310" s="203"/>
      <c r="Z1310" s="203"/>
      <c r="AA1310" s="203"/>
    </row>
    <row r="1311" spans="1:27" x14ac:dyDescent="0.25">
      <c r="A1311" s="200" t="s">
        <v>17</v>
      </c>
      <c r="B1311" s="200"/>
      <c r="C1311" s="200"/>
      <c r="D1311" s="200"/>
      <c r="E1311" s="200"/>
      <c r="F1311" s="200"/>
      <c r="G1311" s="200"/>
      <c r="H1311" s="200"/>
      <c r="I1311" s="200"/>
      <c r="J1311" s="203">
        <v>108103</v>
      </c>
      <c r="K1311" s="203"/>
      <c r="L1311" s="203"/>
      <c r="M1311" s="203">
        <v>1633</v>
      </c>
      <c r="N1311" s="203"/>
      <c r="O1311" s="203"/>
      <c r="P1311" s="203" t="s">
        <v>96</v>
      </c>
      <c r="Q1311" s="203"/>
      <c r="R1311" s="203"/>
      <c r="S1311" s="203"/>
      <c r="T1311" s="203">
        <v>57</v>
      </c>
      <c r="U1311" s="203"/>
      <c r="V1311" s="205">
        <f>((T1311*100)/T1314)/100</f>
        <v>0.85074626865671643</v>
      </c>
      <c r="W1311" s="205"/>
      <c r="X1311" s="204">
        <f>E1297*V1311</f>
        <v>237.29220928477608</v>
      </c>
      <c r="Y1311" s="203"/>
      <c r="Z1311" s="203"/>
      <c r="AA1311" s="203"/>
    </row>
    <row r="1312" spans="1:27" x14ac:dyDescent="0.25">
      <c r="A1312" s="200" t="s">
        <v>65</v>
      </c>
      <c r="B1312" s="200"/>
      <c r="C1312" s="200"/>
      <c r="D1312" s="200"/>
      <c r="E1312" s="200"/>
      <c r="F1312" s="200"/>
      <c r="G1312" s="200"/>
      <c r="H1312" s="200"/>
      <c r="I1312" s="200"/>
      <c r="J1312" s="203">
        <v>0</v>
      </c>
      <c r="K1312" s="203"/>
      <c r="L1312" s="203"/>
      <c r="M1312" s="203">
        <v>0</v>
      </c>
      <c r="N1312" s="203"/>
      <c r="O1312" s="203"/>
      <c r="P1312" s="203">
        <v>0</v>
      </c>
      <c r="Q1312" s="203"/>
      <c r="R1312" s="203"/>
      <c r="S1312" s="203"/>
      <c r="T1312" s="203">
        <v>0</v>
      </c>
      <c r="U1312" s="203"/>
      <c r="V1312" s="205">
        <f>ROUND((T1312/T1314),2)</f>
        <v>0</v>
      </c>
      <c r="W1312" s="205"/>
      <c r="X1312" s="204">
        <f>E1297*V1312</f>
        <v>0</v>
      </c>
      <c r="Y1312" s="203"/>
      <c r="Z1312" s="203"/>
      <c r="AA1312" s="203"/>
    </row>
    <row r="1313" spans="1:27" x14ac:dyDescent="0.25">
      <c r="A1313" s="201" t="s">
        <v>27</v>
      </c>
      <c r="B1313" s="201"/>
      <c r="C1313" s="201"/>
      <c r="D1313" s="201"/>
      <c r="E1313" s="201"/>
      <c r="F1313" s="201"/>
      <c r="G1313" s="201"/>
      <c r="H1313" s="201"/>
      <c r="I1313" s="201"/>
      <c r="J1313" s="201"/>
      <c r="K1313" s="201"/>
      <c r="L1313" s="201"/>
      <c r="M1313" s="201"/>
      <c r="N1313" s="201"/>
      <c r="O1313" s="201"/>
      <c r="P1313" s="201"/>
      <c r="Q1313" s="201"/>
      <c r="R1313" s="201"/>
      <c r="S1313" s="201"/>
      <c r="T1313" s="201">
        <f>SUM(T1309:U1312)</f>
        <v>67</v>
      </c>
      <c r="U1313" s="201"/>
      <c r="V1313" s="205">
        <f t="shared" ref="V1313" si="135">SUM(V1309:W1312)</f>
        <v>1</v>
      </c>
      <c r="W1313" s="205"/>
      <c r="X1313" s="202">
        <f t="shared" ref="X1313" si="136">SUM(X1309:AA1312)</f>
        <v>278.92242143999994</v>
      </c>
      <c r="Y1313" s="201"/>
      <c r="Z1313" s="201"/>
      <c r="AA1313" s="201"/>
    </row>
    <row r="1314" spans="1:27" x14ac:dyDescent="0.25">
      <c r="A1314" s="201" t="s">
        <v>28</v>
      </c>
      <c r="B1314" s="201"/>
      <c r="C1314" s="201"/>
      <c r="D1314" s="201"/>
      <c r="E1314" s="201"/>
      <c r="F1314" s="201"/>
      <c r="G1314" s="201"/>
      <c r="H1314" s="201"/>
      <c r="I1314" s="201"/>
      <c r="J1314" s="201"/>
      <c r="K1314" s="201"/>
      <c r="L1314" s="201"/>
      <c r="M1314" s="201"/>
      <c r="N1314" s="201"/>
      <c r="O1314" s="201"/>
      <c r="P1314" s="201"/>
      <c r="Q1314" s="201"/>
      <c r="R1314" s="201"/>
      <c r="S1314" s="201"/>
      <c r="T1314" s="201">
        <f>T1313+T1307</f>
        <v>67</v>
      </c>
      <c r="U1314" s="201"/>
      <c r="V1314" s="205">
        <f>ROUND((T1314/T1314),2)</f>
        <v>1</v>
      </c>
      <c r="W1314" s="205"/>
      <c r="X1314" s="202">
        <f>X1307+X1313</f>
        <v>278.92242143999994</v>
      </c>
      <c r="Y1314" s="201"/>
      <c r="Z1314" s="201"/>
      <c r="AA1314" s="201"/>
    </row>
    <row r="1315" spans="1:27" x14ac:dyDescent="0.25">
      <c r="A1315" s="146"/>
      <c r="B1315" s="146"/>
      <c r="C1315" s="146"/>
      <c r="D1315" s="146"/>
      <c r="E1315" s="146"/>
      <c r="F1315" s="146"/>
      <c r="G1315" s="146"/>
      <c r="H1315" s="146"/>
      <c r="I1315" s="146"/>
      <c r="J1315" s="146"/>
      <c r="K1315" s="146"/>
      <c r="L1315" s="146"/>
      <c r="M1315" s="146"/>
      <c r="N1315" s="146"/>
      <c r="O1315" s="146"/>
      <c r="P1315" s="146"/>
      <c r="Q1315" s="146"/>
      <c r="R1315" s="146"/>
      <c r="S1315" s="146"/>
      <c r="T1315" s="146"/>
      <c r="U1315" s="146"/>
      <c r="V1315" s="148"/>
      <c r="W1315" s="148"/>
      <c r="X1315" s="147"/>
      <c r="Y1315" s="146"/>
      <c r="Z1315" s="146"/>
      <c r="AA1315" s="146"/>
    </row>
    <row r="1316" spans="1:27" x14ac:dyDescent="0.25">
      <c r="A1316" s="169"/>
      <c r="B1316" s="169"/>
      <c r="C1316" s="169"/>
      <c r="D1316" s="169"/>
      <c r="E1316" s="169"/>
      <c r="F1316" s="169"/>
      <c r="G1316" s="169"/>
      <c r="H1316" s="169"/>
      <c r="I1316" s="169"/>
      <c r="J1316" s="169"/>
      <c r="K1316" s="169"/>
      <c r="L1316" s="169"/>
      <c r="M1316" s="169"/>
      <c r="N1316" s="169"/>
      <c r="O1316" s="169"/>
      <c r="P1316" s="169"/>
      <c r="Q1316" s="169"/>
      <c r="R1316" s="169"/>
      <c r="S1316" s="169"/>
      <c r="T1316" s="169"/>
      <c r="U1316" s="169"/>
      <c r="V1316" s="168"/>
      <c r="W1316" s="168"/>
      <c r="X1316" s="171"/>
      <c r="Y1316" s="169"/>
      <c r="Z1316" s="169"/>
      <c r="AA1316" s="169"/>
    </row>
    <row r="1317" spans="1:27" x14ac:dyDescent="0.25">
      <c r="A1317" s="198" t="s">
        <v>1</v>
      </c>
      <c r="B1317" s="198"/>
      <c r="C1317" s="198"/>
      <c r="D1317" t="s">
        <v>91</v>
      </c>
    </row>
    <row r="1318" spans="1:27" x14ac:dyDescent="0.25">
      <c r="A1318" s="175" t="s">
        <v>6</v>
      </c>
      <c r="B1318" s="175"/>
      <c r="C1318" s="175"/>
      <c r="D1318" t="s">
        <v>92</v>
      </c>
    </row>
    <row r="1319" spans="1:27" x14ac:dyDescent="0.25">
      <c r="A1319" s="175" t="s">
        <v>94</v>
      </c>
      <c r="B1319" s="175"/>
      <c r="C1319" s="175"/>
      <c r="D1319" s="200" t="s">
        <v>95</v>
      </c>
      <c r="E1319" s="200"/>
      <c r="F1319" s="200"/>
      <c r="G1319" s="200"/>
    </row>
    <row r="1320" spans="1:27" x14ac:dyDescent="0.25">
      <c r="A1320" s="3" t="s">
        <v>2</v>
      </c>
      <c r="B1320" s="3"/>
      <c r="C1320" s="3"/>
      <c r="F1320" s="203" t="s">
        <v>344</v>
      </c>
      <c r="G1320" s="203"/>
      <c r="H1320" s="203"/>
      <c r="I1320" s="203"/>
    </row>
    <row r="1321" spans="1:27" x14ac:dyDescent="0.25">
      <c r="A1321" s="3" t="s">
        <v>3</v>
      </c>
      <c r="B1321" s="3"/>
      <c r="C1321" s="3"/>
      <c r="D1321">
        <v>11</v>
      </c>
    </row>
    <row r="1322" spans="1:27" x14ac:dyDescent="0.25">
      <c r="A1322" s="3" t="s">
        <v>8</v>
      </c>
      <c r="B1322" s="3"/>
      <c r="C1322" s="3"/>
      <c r="D1322" s="208">
        <v>4.43</v>
      </c>
      <c r="E1322" s="208"/>
      <c r="F1322" s="208"/>
      <c r="H1322" s="3" t="s">
        <v>9</v>
      </c>
      <c r="K1322" s="203">
        <v>5.2</v>
      </c>
      <c r="L1322" s="203"/>
      <c r="M1322" s="3" t="s">
        <v>11</v>
      </c>
      <c r="Q1322" s="203">
        <v>75</v>
      </c>
      <c r="R1322" s="203"/>
      <c r="S1322" s="203"/>
    </row>
    <row r="1323" spans="1:27" x14ac:dyDescent="0.25">
      <c r="A1323" s="3" t="s">
        <v>10</v>
      </c>
      <c r="B1323" s="3"/>
      <c r="C1323" s="3"/>
      <c r="E1323" s="209">
        <v>1727.6999999999998</v>
      </c>
      <c r="F1323" s="209"/>
      <c r="G1323" s="209"/>
      <c r="H1323" s="209"/>
      <c r="I1323" s="209"/>
      <c r="J1323" s="209"/>
    </row>
    <row r="1324" spans="1:27" x14ac:dyDescent="0.25">
      <c r="A1324" s="3"/>
      <c r="B1324" s="3"/>
      <c r="C1324" s="3"/>
      <c r="E1324" s="172"/>
      <c r="F1324" s="172"/>
      <c r="G1324" s="172"/>
      <c r="H1324" s="172"/>
      <c r="I1324" s="172"/>
      <c r="J1324" s="172"/>
    </row>
    <row r="1325" spans="1:27" ht="15" customHeight="1" x14ac:dyDescent="0.25">
      <c r="A1325" s="210" t="s">
        <v>12</v>
      </c>
      <c r="B1325" s="210"/>
      <c r="C1325" s="210"/>
      <c r="D1325" s="210"/>
      <c r="E1325" s="210"/>
      <c r="F1325" s="210"/>
      <c r="G1325" s="210"/>
      <c r="H1325" s="210"/>
      <c r="I1325" s="210"/>
      <c r="J1325" s="210" t="s">
        <v>18</v>
      </c>
      <c r="K1325" s="210"/>
      <c r="L1325" s="210"/>
      <c r="M1325" s="211" t="s">
        <v>20</v>
      </c>
      <c r="N1325" s="211"/>
      <c r="O1325" s="211"/>
      <c r="P1325" s="211" t="s">
        <v>21</v>
      </c>
      <c r="Q1325" s="211"/>
      <c r="R1325" s="211"/>
      <c r="S1325" s="211"/>
      <c r="T1325" s="210" t="s">
        <v>23</v>
      </c>
      <c r="U1325" s="210"/>
      <c r="V1325" s="210"/>
      <c r="W1325" s="210"/>
      <c r="X1325" s="215" t="s">
        <v>29</v>
      </c>
      <c r="Y1325" s="215"/>
      <c r="Z1325" s="215"/>
      <c r="AA1325" s="215"/>
    </row>
    <row r="1326" spans="1:27" ht="15" customHeight="1" x14ac:dyDescent="0.25">
      <c r="A1326" s="210"/>
      <c r="B1326" s="210"/>
      <c r="C1326" s="210"/>
      <c r="D1326" s="210"/>
      <c r="E1326" s="210"/>
      <c r="F1326" s="210"/>
      <c r="G1326" s="210"/>
      <c r="H1326" s="210"/>
      <c r="I1326" s="210"/>
      <c r="J1326" s="210"/>
      <c r="K1326" s="210"/>
      <c r="L1326" s="210"/>
      <c r="M1326" s="211"/>
      <c r="N1326" s="211"/>
      <c r="O1326" s="211"/>
      <c r="P1326" s="211"/>
      <c r="Q1326" s="211"/>
      <c r="R1326" s="211"/>
      <c r="S1326" s="211"/>
      <c r="T1326" s="210"/>
      <c r="U1326" s="210"/>
      <c r="V1326" s="210"/>
      <c r="W1326" s="210"/>
      <c r="X1326" s="215"/>
      <c r="Y1326" s="215"/>
      <c r="Z1326" s="215"/>
      <c r="AA1326" s="215"/>
    </row>
    <row r="1327" spans="1:27" ht="15" customHeight="1" x14ac:dyDescent="0.25">
      <c r="A1327" s="210"/>
      <c r="B1327" s="210"/>
      <c r="C1327" s="210"/>
      <c r="D1327" s="210"/>
      <c r="E1327" s="210"/>
      <c r="F1327" s="210"/>
      <c r="G1327" s="210"/>
      <c r="H1327" s="210"/>
      <c r="I1327" s="210"/>
      <c r="J1327" s="210"/>
      <c r="K1327" s="210"/>
      <c r="L1327" s="210"/>
      <c r="M1327" s="211"/>
      <c r="N1327" s="211"/>
      <c r="O1327" s="211"/>
      <c r="P1327" s="211"/>
      <c r="Q1327" s="211"/>
      <c r="R1327" s="211"/>
      <c r="S1327" s="211"/>
      <c r="T1327" s="210"/>
      <c r="U1327" s="210"/>
      <c r="V1327" s="210"/>
      <c r="W1327" s="210"/>
      <c r="X1327" s="215"/>
      <c r="Y1327" s="215"/>
      <c r="Z1327" s="215"/>
      <c r="AA1327" s="215"/>
    </row>
    <row r="1328" spans="1:27" x14ac:dyDescent="0.25">
      <c r="A1328" s="210"/>
      <c r="B1328" s="210"/>
      <c r="C1328" s="210"/>
      <c r="D1328" s="210"/>
      <c r="E1328" s="210"/>
      <c r="F1328" s="210"/>
      <c r="G1328" s="210"/>
      <c r="H1328" s="210"/>
      <c r="I1328" s="210"/>
      <c r="J1328" s="210"/>
      <c r="K1328" s="210"/>
      <c r="L1328" s="210"/>
      <c r="M1328" s="211"/>
      <c r="N1328" s="211"/>
      <c r="O1328" s="211"/>
      <c r="P1328" s="211"/>
      <c r="Q1328" s="211"/>
      <c r="R1328" s="211"/>
      <c r="S1328" s="211"/>
      <c r="T1328" s="210" t="s">
        <v>24</v>
      </c>
      <c r="U1328" s="210"/>
      <c r="V1328" s="210" t="s">
        <v>25</v>
      </c>
      <c r="W1328" s="210"/>
    </row>
    <row r="1329" spans="1:27" x14ac:dyDescent="0.25">
      <c r="A1329" s="210" t="s">
        <v>13</v>
      </c>
      <c r="B1329" s="210"/>
      <c r="C1329" s="210"/>
      <c r="D1329" s="210"/>
      <c r="E1329" s="210"/>
      <c r="F1329" s="210"/>
      <c r="G1329" s="210"/>
      <c r="H1329" s="210"/>
      <c r="I1329" s="210"/>
      <c r="J1329" s="173"/>
      <c r="K1329" s="173"/>
      <c r="L1329" s="173"/>
      <c r="M1329" s="174"/>
      <c r="N1329" s="174"/>
      <c r="O1329" s="174"/>
      <c r="P1329" s="174"/>
      <c r="Q1329" s="174"/>
      <c r="R1329" s="174"/>
      <c r="S1329" s="174"/>
      <c r="T1329" s="176"/>
      <c r="U1329" s="176"/>
      <c r="V1329" s="176"/>
      <c r="W1329" s="176"/>
      <c r="X1329" s="203"/>
      <c r="Y1329" s="203"/>
      <c r="Z1329" s="203"/>
      <c r="AA1329" s="203"/>
    </row>
    <row r="1330" spans="1:27" x14ac:dyDescent="0.25">
      <c r="A1330" s="200" t="s">
        <v>17</v>
      </c>
      <c r="B1330" s="200"/>
      <c r="C1330" s="200"/>
      <c r="D1330" s="200"/>
      <c r="E1330" s="200"/>
      <c r="F1330" s="200"/>
      <c r="G1330" s="200"/>
      <c r="H1330" s="200"/>
      <c r="I1330" s="200"/>
      <c r="J1330" s="203">
        <v>0</v>
      </c>
      <c r="K1330" s="203"/>
      <c r="L1330" s="203"/>
      <c r="M1330" s="203">
        <v>0</v>
      </c>
      <c r="N1330" s="203"/>
      <c r="O1330" s="203"/>
      <c r="P1330" s="203">
        <v>0</v>
      </c>
      <c r="Q1330" s="203"/>
      <c r="R1330" s="203"/>
      <c r="S1330" s="203"/>
      <c r="T1330" s="203">
        <v>0</v>
      </c>
      <c r="U1330" s="203"/>
      <c r="V1330" s="205">
        <v>0</v>
      </c>
      <c r="W1330" s="205"/>
      <c r="X1330" s="204">
        <v>0</v>
      </c>
      <c r="Y1330" s="204"/>
      <c r="Z1330" s="204"/>
      <c r="AA1330" s="204"/>
    </row>
    <row r="1331" spans="1:27" x14ac:dyDescent="0.25">
      <c r="A1331" s="206" t="s">
        <v>66</v>
      </c>
      <c r="B1331" s="206"/>
      <c r="C1331" s="206"/>
      <c r="D1331" s="206"/>
      <c r="E1331" s="206"/>
      <c r="F1331" s="206"/>
      <c r="G1331" s="206"/>
      <c r="H1331" s="206"/>
      <c r="I1331" s="206"/>
      <c r="J1331" s="203">
        <v>0</v>
      </c>
      <c r="K1331" s="203"/>
      <c r="L1331" s="203"/>
      <c r="M1331" s="203">
        <v>0</v>
      </c>
      <c r="N1331" s="203"/>
      <c r="O1331" s="203"/>
      <c r="P1331" s="203">
        <v>0</v>
      </c>
      <c r="Q1331" s="203"/>
      <c r="R1331" s="203"/>
      <c r="S1331" s="203"/>
      <c r="T1331" s="203">
        <v>0</v>
      </c>
      <c r="U1331" s="203"/>
      <c r="V1331" s="205">
        <v>0</v>
      </c>
      <c r="W1331" s="205"/>
      <c r="X1331" s="204">
        <v>0</v>
      </c>
      <c r="Y1331" s="204"/>
      <c r="Z1331" s="204"/>
      <c r="AA1331" s="204"/>
    </row>
    <row r="1332" spans="1:27" x14ac:dyDescent="0.25">
      <c r="A1332" s="206" t="s">
        <v>67</v>
      </c>
      <c r="B1332" s="206"/>
      <c r="C1332" s="206"/>
      <c r="D1332" s="206"/>
      <c r="E1332" s="206"/>
      <c r="F1332" s="206"/>
      <c r="G1332" s="206"/>
      <c r="H1332" s="206"/>
      <c r="I1332" s="206"/>
      <c r="J1332" s="203">
        <v>0</v>
      </c>
      <c r="K1332" s="203"/>
      <c r="L1332" s="203"/>
      <c r="M1332" s="203">
        <v>0</v>
      </c>
      <c r="N1332" s="203"/>
      <c r="O1332" s="203"/>
      <c r="P1332" s="203">
        <v>0</v>
      </c>
      <c r="Q1332" s="203"/>
      <c r="R1332" s="203"/>
      <c r="S1332" s="203"/>
      <c r="T1332" s="203">
        <v>0</v>
      </c>
      <c r="U1332" s="203"/>
      <c r="V1332" s="205">
        <v>0</v>
      </c>
      <c r="W1332" s="205"/>
      <c r="X1332" s="204">
        <v>0</v>
      </c>
      <c r="Y1332" s="204"/>
      <c r="Z1332" s="204"/>
      <c r="AA1332" s="204"/>
    </row>
    <row r="1333" spans="1:27" x14ac:dyDescent="0.25">
      <c r="A1333" s="201" t="s">
        <v>27</v>
      </c>
      <c r="B1333" s="201"/>
      <c r="C1333" s="201"/>
      <c r="D1333" s="201"/>
      <c r="E1333" s="201"/>
      <c r="F1333" s="201"/>
      <c r="G1333" s="201"/>
      <c r="H1333" s="201"/>
      <c r="I1333" s="201"/>
      <c r="J1333" s="201"/>
      <c r="K1333" s="201"/>
      <c r="L1333" s="201"/>
      <c r="M1333" s="201"/>
      <c r="N1333" s="201"/>
      <c r="O1333" s="201"/>
      <c r="P1333" s="201"/>
      <c r="Q1333" s="201"/>
      <c r="R1333" s="201"/>
      <c r="S1333" s="201"/>
      <c r="T1333" s="201">
        <v>0</v>
      </c>
      <c r="U1333" s="201"/>
      <c r="V1333" s="205">
        <v>0</v>
      </c>
      <c r="W1333" s="205"/>
      <c r="X1333" s="202">
        <v>0</v>
      </c>
      <c r="Y1333" s="202"/>
      <c r="Z1333" s="202"/>
      <c r="AA1333" s="202"/>
    </row>
    <row r="1334" spans="1:27" x14ac:dyDescent="0.25">
      <c r="A1334" s="201" t="s">
        <v>97</v>
      </c>
      <c r="B1334" s="201"/>
      <c r="C1334" s="201"/>
      <c r="D1334" s="201"/>
      <c r="E1334" s="201"/>
      <c r="F1334" s="201"/>
      <c r="G1334" s="201"/>
      <c r="H1334" s="201"/>
      <c r="I1334" s="201"/>
      <c r="V1334" s="19"/>
      <c r="W1334" s="19"/>
    </row>
    <row r="1335" spans="1:27" x14ac:dyDescent="0.25">
      <c r="A1335" s="200" t="s">
        <v>15</v>
      </c>
      <c r="B1335" s="200"/>
      <c r="C1335" s="200"/>
      <c r="D1335" s="200"/>
      <c r="E1335" s="200"/>
      <c r="F1335" s="200"/>
      <c r="G1335" s="200"/>
      <c r="H1335" s="200"/>
      <c r="I1335" s="200"/>
      <c r="J1335" s="203">
        <v>98010</v>
      </c>
      <c r="K1335" s="203"/>
      <c r="L1335" s="203"/>
      <c r="M1335" s="203">
        <v>1649</v>
      </c>
      <c r="N1335" s="203"/>
      <c r="O1335" s="203"/>
      <c r="P1335" s="203" t="s">
        <v>33</v>
      </c>
      <c r="Q1335" s="203"/>
      <c r="R1335" s="203"/>
      <c r="S1335" s="203"/>
      <c r="T1335" s="203">
        <v>10</v>
      </c>
      <c r="U1335" s="203"/>
      <c r="V1335" s="205">
        <v>0.1492537313432836</v>
      </c>
      <c r="W1335" s="205"/>
      <c r="X1335" s="204">
        <v>257.86567164179104</v>
      </c>
      <c r="Y1335" s="204"/>
      <c r="Z1335" s="204"/>
      <c r="AA1335" s="204"/>
    </row>
    <row r="1336" spans="1:27" x14ac:dyDescent="0.25">
      <c r="A1336" s="200" t="s">
        <v>16</v>
      </c>
      <c r="B1336" s="200"/>
      <c r="C1336" s="200"/>
      <c r="D1336" s="200"/>
      <c r="E1336" s="200"/>
      <c r="F1336" s="200"/>
      <c r="G1336" s="200"/>
      <c r="H1336" s="200"/>
      <c r="I1336" s="200"/>
      <c r="J1336" s="203">
        <v>0</v>
      </c>
      <c r="K1336" s="203"/>
      <c r="L1336" s="203"/>
      <c r="M1336" s="203">
        <v>0</v>
      </c>
      <c r="N1336" s="203"/>
      <c r="O1336" s="203"/>
      <c r="P1336" s="203">
        <v>0</v>
      </c>
      <c r="Q1336" s="203"/>
      <c r="R1336" s="203"/>
      <c r="S1336" s="203"/>
      <c r="T1336" s="203">
        <v>0</v>
      </c>
      <c r="U1336" s="203"/>
      <c r="V1336" s="205">
        <v>0</v>
      </c>
      <c r="W1336" s="205"/>
      <c r="X1336" s="204">
        <v>0</v>
      </c>
      <c r="Y1336" s="204"/>
      <c r="Z1336" s="204"/>
      <c r="AA1336" s="204"/>
    </row>
    <row r="1337" spans="1:27" x14ac:dyDescent="0.25">
      <c r="A1337" s="200" t="s">
        <v>17</v>
      </c>
      <c r="B1337" s="200"/>
      <c r="C1337" s="200"/>
      <c r="D1337" s="200"/>
      <c r="E1337" s="200"/>
      <c r="F1337" s="200"/>
      <c r="G1337" s="200"/>
      <c r="H1337" s="200"/>
      <c r="I1337" s="200"/>
      <c r="J1337" s="203">
        <v>94024</v>
      </c>
      <c r="K1337" s="203"/>
      <c r="L1337" s="203"/>
      <c r="M1337" s="203">
        <v>1633</v>
      </c>
      <c r="N1337" s="203"/>
      <c r="O1337" s="203"/>
      <c r="P1337" s="203" t="s">
        <v>33</v>
      </c>
      <c r="Q1337" s="203"/>
      <c r="R1337" s="203"/>
      <c r="S1337" s="203"/>
      <c r="T1337" s="203">
        <v>57</v>
      </c>
      <c r="U1337" s="203"/>
      <c r="V1337" s="205">
        <v>0.85074626865671643</v>
      </c>
      <c r="W1337" s="205"/>
      <c r="X1337" s="204">
        <v>1469.8343283582087</v>
      </c>
      <c r="Y1337" s="204"/>
      <c r="Z1337" s="204"/>
      <c r="AA1337" s="204"/>
    </row>
    <row r="1338" spans="1:27" x14ac:dyDescent="0.25">
      <c r="A1338" s="200" t="s">
        <v>65</v>
      </c>
      <c r="B1338" s="200"/>
      <c r="C1338" s="200"/>
      <c r="D1338" s="200"/>
      <c r="E1338" s="200"/>
      <c r="F1338" s="200"/>
      <c r="G1338" s="200"/>
      <c r="H1338" s="200"/>
      <c r="I1338" s="200"/>
      <c r="J1338" s="203">
        <v>0</v>
      </c>
      <c r="K1338" s="203"/>
      <c r="L1338" s="203"/>
      <c r="M1338" s="203">
        <v>0</v>
      </c>
      <c r="N1338" s="203"/>
      <c r="O1338" s="203"/>
      <c r="P1338" s="203">
        <v>0</v>
      </c>
      <c r="Q1338" s="203"/>
      <c r="R1338" s="203"/>
      <c r="S1338" s="203"/>
      <c r="T1338" s="203">
        <v>0</v>
      </c>
      <c r="U1338" s="203"/>
      <c r="V1338" s="205">
        <v>0</v>
      </c>
      <c r="W1338" s="205"/>
      <c r="X1338" s="204">
        <v>0</v>
      </c>
      <c r="Y1338" s="204"/>
      <c r="Z1338" s="204"/>
      <c r="AA1338" s="204"/>
    </row>
    <row r="1339" spans="1:27" x14ac:dyDescent="0.25">
      <c r="A1339" s="201" t="s">
        <v>27</v>
      </c>
      <c r="B1339" s="201"/>
      <c r="C1339" s="201"/>
      <c r="D1339" s="201"/>
      <c r="E1339" s="201"/>
      <c r="F1339" s="201"/>
      <c r="G1339" s="201"/>
      <c r="H1339" s="201"/>
      <c r="I1339" s="201"/>
      <c r="J1339" s="201"/>
      <c r="K1339" s="201"/>
      <c r="L1339" s="201"/>
      <c r="M1339" s="201"/>
      <c r="N1339" s="201"/>
      <c r="O1339" s="201"/>
      <c r="P1339" s="201"/>
      <c r="Q1339" s="201"/>
      <c r="R1339" s="201"/>
      <c r="S1339" s="201"/>
      <c r="T1339" s="201">
        <v>67</v>
      </c>
      <c r="U1339" s="201"/>
      <c r="V1339" s="205">
        <v>1</v>
      </c>
      <c r="W1339" s="205"/>
      <c r="X1339" s="202">
        <v>1727.6999999999998</v>
      </c>
      <c r="Y1339" s="202"/>
      <c r="Z1339" s="202"/>
      <c r="AA1339" s="202"/>
    </row>
    <row r="1340" spans="1:27" x14ac:dyDescent="0.25">
      <c r="A1340" s="201" t="s">
        <v>28</v>
      </c>
      <c r="B1340" s="201"/>
      <c r="C1340" s="201"/>
      <c r="D1340" s="201"/>
      <c r="E1340" s="201"/>
      <c r="F1340" s="201"/>
      <c r="G1340" s="201"/>
      <c r="H1340" s="201"/>
      <c r="I1340" s="201"/>
      <c r="J1340" s="201"/>
      <c r="K1340" s="201"/>
      <c r="L1340" s="201"/>
      <c r="M1340" s="201"/>
      <c r="N1340" s="201"/>
      <c r="O1340" s="201"/>
      <c r="P1340" s="201"/>
      <c r="Q1340" s="201"/>
      <c r="R1340" s="201"/>
      <c r="S1340" s="201"/>
      <c r="T1340" s="201">
        <v>67</v>
      </c>
      <c r="U1340" s="201"/>
      <c r="V1340" s="205">
        <v>1</v>
      </c>
      <c r="W1340" s="205"/>
      <c r="X1340" s="202">
        <v>1727.6999999999998</v>
      </c>
      <c r="Y1340" s="202"/>
      <c r="Z1340" s="202"/>
      <c r="AA1340" s="202"/>
    </row>
    <row r="1341" spans="1:27" x14ac:dyDescent="0.25">
      <c r="A1341" s="169"/>
      <c r="B1341" s="169"/>
      <c r="C1341" s="169"/>
      <c r="D1341" s="169"/>
      <c r="E1341" s="169"/>
      <c r="F1341" s="169"/>
      <c r="G1341" s="169"/>
      <c r="H1341" s="169"/>
      <c r="I1341" s="169"/>
      <c r="J1341" s="169"/>
      <c r="K1341" s="169"/>
      <c r="L1341" s="169"/>
      <c r="M1341" s="169"/>
      <c r="N1341" s="169"/>
      <c r="O1341" s="169"/>
      <c r="P1341" s="169"/>
      <c r="Q1341" s="169"/>
      <c r="R1341" s="169"/>
      <c r="S1341" s="169"/>
      <c r="T1341" s="169"/>
      <c r="U1341" s="169"/>
      <c r="V1341" s="168"/>
      <c r="W1341" s="168"/>
      <c r="X1341" s="171"/>
      <c r="Y1341" s="171"/>
      <c r="Z1341" s="171"/>
      <c r="AA1341" s="171"/>
    </row>
    <row r="1342" spans="1:27" x14ac:dyDescent="0.25">
      <c r="A1342" s="198" t="s">
        <v>1</v>
      </c>
      <c r="B1342" s="198"/>
      <c r="C1342" s="198"/>
      <c r="D1342" t="s">
        <v>91</v>
      </c>
    </row>
    <row r="1343" spans="1:27" x14ac:dyDescent="0.25">
      <c r="A1343" s="175" t="s">
        <v>6</v>
      </c>
      <c r="B1343" s="175"/>
      <c r="C1343" s="175"/>
      <c r="D1343" t="s">
        <v>92</v>
      </c>
    </row>
    <row r="1344" spans="1:27" x14ac:dyDescent="0.25">
      <c r="A1344" s="175" t="s">
        <v>94</v>
      </c>
      <c r="B1344" s="175"/>
      <c r="C1344" s="175"/>
      <c r="D1344" s="200" t="s">
        <v>95</v>
      </c>
      <c r="E1344" s="200"/>
      <c r="F1344" s="200"/>
      <c r="G1344" s="200"/>
    </row>
    <row r="1345" spans="1:27" x14ac:dyDescent="0.25">
      <c r="A1345" s="3" t="s">
        <v>2</v>
      </c>
      <c r="B1345" s="3"/>
      <c r="C1345" s="3"/>
      <c r="F1345" s="203" t="s">
        <v>357</v>
      </c>
      <c r="G1345" s="203"/>
      <c r="H1345" s="203"/>
      <c r="I1345" s="203"/>
    </row>
    <row r="1346" spans="1:27" x14ac:dyDescent="0.25">
      <c r="A1346" s="3" t="s">
        <v>3</v>
      </c>
      <c r="B1346" s="3"/>
      <c r="C1346" s="3"/>
      <c r="D1346">
        <v>11</v>
      </c>
    </row>
    <row r="1347" spans="1:27" x14ac:dyDescent="0.25">
      <c r="A1347" s="3" t="s">
        <v>8</v>
      </c>
      <c r="B1347" s="3"/>
      <c r="C1347" s="3"/>
      <c r="D1347" s="208">
        <v>4.43</v>
      </c>
      <c r="E1347" s="208"/>
      <c r="F1347" s="208"/>
      <c r="H1347" s="3" t="s">
        <v>9</v>
      </c>
      <c r="K1347" s="203">
        <v>56</v>
      </c>
      <c r="L1347" s="203"/>
      <c r="M1347" s="3" t="s">
        <v>11</v>
      </c>
      <c r="Q1347" s="203">
        <v>75</v>
      </c>
      <c r="R1347" s="203"/>
      <c r="S1347" s="203"/>
    </row>
    <row r="1348" spans="1:27" x14ac:dyDescent="0.25">
      <c r="A1348" s="3" t="s">
        <v>10</v>
      </c>
      <c r="B1348" s="3"/>
      <c r="C1348" s="3"/>
      <c r="E1348" s="209">
        <f>D1347*K1347</f>
        <v>248.07999999999998</v>
      </c>
      <c r="F1348" s="209"/>
      <c r="G1348" s="209"/>
      <c r="H1348" s="209"/>
      <c r="I1348" s="209"/>
      <c r="J1348" s="209"/>
    </row>
    <row r="1349" spans="1:27" x14ac:dyDescent="0.25">
      <c r="A1349" s="3"/>
      <c r="B1349" s="3"/>
      <c r="C1349" s="3"/>
      <c r="E1349" s="172"/>
      <c r="F1349" s="172"/>
      <c r="G1349" s="172"/>
      <c r="H1349" s="172"/>
      <c r="I1349" s="172"/>
      <c r="J1349" s="172"/>
    </row>
    <row r="1350" spans="1:27" x14ac:dyDescent="0.25">
      <c r="A1350" s="210" t="s">
        <v>12</v>
      </c>
      <c r="B1350" s="210"/>
      <c r="C1350" s="210"/>
      <c r="D1350" s="210"/>
      <c r="E1350" s="210"/>
      <c r="F1350" s="210"/>
      <c r="G1350" s="210"/>
      <c r="H1350" s="210"/>
      <c r="I1350" s="210"/>
      <c r="J1350" s="210" t="s">
        <v>18</v>
      </c>
      <c r="K1350" s="210"/>
      <c r="L1350" s="210"/>
      <c r="M1350" s="211" t="s">
        <v>20</v>
      </c>
      <c r="N1350" s="211"/>
      <c r="O1350" s="211"/>
      <c r="P1350" s="211" t="s">
        <v>21</v>
      </c>
      <c r="Q1350" s="211"/>
      <c r="R1350" s="211"/>
      <c r="S1350" s="211"/>
      <c r="T1350" s="210" t="s">
        <v>23</v>
      </c>
      <c r="U1350" s="210"/>
      <c r="V1350" s="210"/>
      <c r="W1350" s="210"/>
      <c r="X1350" s="215" t="s">
        <v>29</v>
      </c>
      <c r="Y1350" s="215"/>
      <c r="Z1350" s="215"/>
      <c r="AA1350" s="215"/>
    </row>
    <row r="1351" spans="1:27" x14ac:dyDescent="0.25">
      <c r="A1351" s="210"/>
      <c r="B1351" s="210"/>
      <c r="C1351" s="210"/>
      <c r="D1351" s="210"/>
      <c r="E1351" s="210"/>
      <c r="F1351" s="210"/>
      <c r="G1351" s="210"/>
      <c r="H1351" s="210"/>
      <c r="I1351" s="210"/>
      <c r="J1351" s="210"/>
      <c r="K1351" s="210"/>
      <c r="L1351" s="210"/>
      <c r="M1351" s="211"/>
      <c r="N1351" s="211"/>
      <c r="O1351" s="211"/>
      <c r="P1351" s="211"/>
      <c r="Q1351" s="211"/>
      <c r="R1351" s="211"/>
      <c r="S1351" s="211"/>
      <c r="T1351" s="210"/>
      <c r="U1351" s="210"/>
      <c r="V1351" s="210"/>
      <c r="W1351" s="210"/>
      <c r="X1351" s="215"/>
      <c r="Y1351" s="215"/>
      <c r="Z1351" s="215"/>
      <c r="AA1351" s="215"/>
    </row>
    <row r="1352" spans="1:27" x14ac:dyDescent="0.25">
      <c r="A1352" s="210"/>
      <c r="B1352" s="210"/>
      <c r="C1352" s="210"/>
      <c r="D1352" s="210"/>
      <c r="E1352" s="210"/>
      <c r="F1352" s="210"/>
      <c r="G1352" s="210"/>
      <c r="H1352" s="210"/>
      <c r="I1352" s="210"/>
      <c r="J1352" s="210"/>
      <c r="K1352" s="210"/>
      <c r="L1352" s="210"/>
      <c r="M1352" s="211"/>
      <c r="N1352" s="211"/>
      <c r="O1352" s="211"/>
      <c r="P1352" s="211"/>
      <c r="Q1352" s="211"/>
      <c r="R1352" s="211"/>
      <c r="S1352" s="211"/>
      <c r="T1352" s="210"/>
      <c r="U1352" s="210"/>
      <c r="V1352" s="210"/>
      <c r="W1352" s="210"/>
      <c r="X1352" s="215"/>
      <c r="Y1352" s="215"/>
      <c r="Z1352" s="215"/>
      <c r="AA1352" s="215"/>
    </row>
    <row r="1353" spans="1:27" x14ac:dyDescent="0.25">
      <c r="A1353" s="210"/>
      <c r="B1353" s="210"/>
      <c r="C1353" s="210"/>
      <c r="D1353" s="210"/>
      <c r="E1353" s="210"/>
      <c r="F1353" s="210"/>
      <c r="G1353" s="210"/>
      <c r="H1353" s="210"/>
      <c r="I1353" s="210"/>
      <c r="J1353" s="210"/>
      <c r="K1353" s="210"/>
      <c r="L1353" s="210"/>
      <c r="M1353" s="211"/>
      <c r="N1353" s="211"/>
      <c r="O1353" s="211"/>
      <c r="P1353" s="211"/>
      <c r="Q1353" s="211"/>
      <c r="R1353" s="211"/>
      <c r="S1353" s="211"/>
      <c r="T1353" s="210" t="s">
        <v>24</v>
      </c>
      <c r="U1353" s="210"/>
      <c r="V1353" s="210" t="s">
        <v>25</v>
      </c>
      <c r="W1353" s="210"/>
    </row>
    <row r="1354" spans="1:27" x14ac:dyDescent="0.25">
      <c r="A1354" s="210" t="s">
        <v>13</v>
      </c>
      <c r="B1354" s="210"/>
      <c r="C1354" s="210"/>
      <c r="D1354" s="210"/>
      <c r="E1354" s="210"/>
      <c r="F1354" s="210"/>
      <c r="G1354" s="210"/>
      <c r="H1354" s="210"/>
      <c r="I1354" s="210"/>
      <c r="J1354" s="173"/>
      <c r="K1354" s="173"/>
      <c r="L1354" s="173"/>
      <c r="M1354" s="174"/>
      <c r="N1354" s="174"/>
      <c r="O1354" s="174"/>
      <c r="P1354" s="174"/>
      <c r="Q1354" s="174"/>
      <c r="R1354" s="174"/>
      <c r="S1354" s="174"/>
      <c r="T1354" s="176"/>
      <c r="U1354" s="176"/>
      <c r="V1354" s="176"/>
      <c r="W1354" s="176"/>
      <c r="X1354" s="203"/>
      <c r="Y1354" s="203"/>
      <c r="Z1354" s="203"/>
      <c r="AA1354" s="203"/>
    </row>
    <row r="1355" spans="1:27" x14ac:dyDescent="0.25">
      <c r="A1355" s="200" t="s">
        <v>17</v>
      </c>
      <c r="B1355" s="200"/>
      <c r="C1355" s="200"/>
      <c r="D1355" s="200"/>
      <c r="E1355" s="200"/>
      <c r="F1355" s="200"/>
      <c r="G1355" s="200"/>
      <c r="H1355" s="200"/>
      <c r="I1355" s="200"/>
      <c r="J1355" s="203">
        <v>0</v>
      </c>
      <c r="K1355" s="203"/>
      <c r="L1355" s="203"/>
      <c r="M1355" s="203">
        <v>0</v>
      </c>
      <c r="N1355" s="203"/>
      <c r="O1355" s="203"/>
      <c r="P1355" s="203">
        <v>0</v>
      </c>
      <c r="Q1355" s="203"/>
      <c r="R1355" s="203"/>
      <c r="S1355" s="203"/>
      <c r="T1355" s="203">
        <v>0</v>
      </c>
      <c r="U1355" s="203"/>
      <c r="V1355" s="205">
        <v>0</v>
      </c>
      <c r="W1355" s="205"/>
      <c r="X1355" s="204">
        <v>0</v>
      </c>
      <c r="Y1355" s="204"/>
      <c r="Z1355" s="204"/>
      <c r="AA1355" s="204"/>
    </row>
    <row r="1356" spans="1:27" x14ac:dyDescent="0.25">
      <c r="A1356" s="206" t="s">
        <v>66</v>
      </c>
      <c r="B1356" s="206"/>
      <c r="C1356" s="206"/>
      <c r="D1356" s="206"/>
      <c r="E1356" s="206"/>
      <c r="F1356" s="206"/>
      <c r="G1356" s="206"/>
      <c r="H1356" s="206"/>
      <c r="I1356" s="206"/>
      <c r="J1356" s="203">
        <v>0</v>
      </c>
      <c r="K1356" s="203"/>
      <c r="L1356" s="203"/>
      <c r="M1356" s="203">
        <v>0</v>
      </c>
      <c r="N1356" s="203"/>
      <c r="O1356" s="203"/>
      <c r="P1356" s="203">
        <v>0</v>
      </c>
      <c r="Q1356" s="203"/>
      <c r="R1356" s="203"/>
      <c r="S1356" s="203"/>
      <c r="T1356" s="203">
        <v>0</v>
      </c>
      <c r="U1356" s="203"/>
      <c r="V1356" s="205">
        <v>0</v>
      </c>
      <c r="W1356" s="205"/>
      <c r="X1356" s="204">
        <v>0</v>
      </c>
      <c r="Y1356" s="204"/>
      <c r="Z1356" s="204"/>
      <c r="AA1356" s="204"/>
    </row>
    <row r="1357" spans="1:27" x14ac:dyDescent="0.25">
      <c r="A1357" s="206" t="s">
        <v>67</v>
      </c>
      <c r="B1357" s="206"/>
      <c r="C1357" s="206"/>
      <c r="D1357" s="206"/>
      <c r="E1357" s="206"/>
      <c r="F1357" s="206"/>
      <c r="G1357" s="206"/>
      <c r="H1357" s="206"/>
      <c r="I1357" s="206"/>
      <c r="J1357" s="203">
        <v>0</v>
      </c>
      <c r="K1357" s="203"/>
      <c r="L1357" s="203"/>
      <c r="M1357" s="203">
        <v>0</v>
      </c>
      <c r="N1357" s="203"/>
      <c r="O1357" s="203"/>
      <c r="P1357" s="203">
        <v>0</v>
      </c>
      <c r="Q1357" s="203"/>
      <c r="R1357" s="203"/>
      <c r="S1357" s="203"/>
      <c r="T1357" s="203">
        <v>0</v>
      </c>
      <c r="U1357" s="203"/>
      <c r="V1357" s="205">
        <v>0</v>
      </c>
      <c r="W1357" s="205"/>
      <c r="X1357" s="204">
        <v>0</v>
      </c>
      <c r="Y1357" s="204"/>
      <c r="Z1357" s="204"/>
      <c r="AA1357" s="204"/>
    </row>
    <row r="1358" spans="1:27" x14ac:dyDescent="0.25">
      <c r="A1358" s="201" t="s">
        <v>27</v>
      </c>
      <c r="B1358" s="201"/>
      <c r="C1358" s="201"/>
      <c r="D1358" s="201"/>
      <c r="E1358" s="201"/>
      <c r="F1358" s="201"/>
      <c r="G1358" s="201"/>
      <c r="H1358" s="201"/>
      <c r="I1358" s="201"/>
      <c r="J1358" s="201"/>
      <c r="K1358" s="201"/>
      <c r="L1358" s="201"/>
      <c r="M1358" s="201"/>
      <c r="N1358" s="201"/>
      <c r="O1358" s="201"/>
      <c r="P1358" s="201"/>
      <c r="Q1358" s="201"/>
      <c r="R1358" s="201"/>
      <c r="S1358" s="201"/>
      <c r="T1358" s="201">
        <v>0</v>
      </c>
      <c r="U1358" s="201"/>
      <c r="V1358" s="205">
        <v>0</v>
      </c>
      <c r="W1358" s="205"/>
      <c r="X1358" s="202">
        <v>0</v>
      </c>
      <c r="Y1358" s="202"/>
      <c r="Z1358" s="202"/>
      <c r="AA1358" s="202"/>
    </row>
    <row r="1359" spans="1:27" x14ac:dyDescent="0.25">
      <c r="A1359" s="201" t="s">
        <v>97</v>
      </c>
      <c r="B1359" s="201"/>
      <c r="C1359" s="201"/>
      <c r="D1359" s="201"/>
      <c r="E1359" s="201"/>
      <c r="F1359" s="201"/>
      <c r="G1359" s="201"/>
      <c r="H1359" s="201"/>
      <c r="I1359" s="201"/>
      <c r="V1359" s="19"/>
      <c r="W1359" s="19"/>
    </row>
    <row r="1360" spans="1:27" x14ac:dyDescent="0.25">
      <c r="A1360" s="200" t="s">
        <v>15</v>
      </c>
      <c r="B1360" s="200"/>
      <c r="C1360" s="200"/>
      <c r="D1360" s="200"/>
      <c r="E1360" s="200"/>
      <c r="F1360" s="200"/>
      <c r="G1360" s="200"/>
      <c r="H1360" s="200"/>
      <c r="I1360" s="200"/>
      <c r="J1360" s="203">
        <v>98010</v>
      </c>
      <c r="K1360" s="203"/>
      <c r="L1360" s="203"/>
      <c r="M1360" s="203">
        <v>1649</v>
      </c>
      <c r="N1360" s="203"/>
      <c r="O1360" s="203"/>
      <c r="P1360" s="203" t="s">
        <v>33</v>
      </c>
      <c r="Q1360" s="203"/>
      <c r="R1360" s="203"/>
      <c r="S1360" s="203"/>
      <c r="T1360" s="203">
        <v>10</v>
      </c>
      <c r="U1360" s="203"/>
      <c r="V1360" s="205">
        <v>0.1492537313432836</v>
      </c>
      <c r="W1360" s="205"/>
      <c r="X1360" s="204">
        <f>E1348*V1360</f>
        <v>37.026865671641794</v>
      </c>
      <c r="Y1360" s="204"/>
      <c r="Z1360" s="204"/>
      <c r="AA1360" s="204"/>
    </row>
    <row r="1361" spans="1:27" x14ac:dyDescent="0.25">
      <c r="A1361" s="200" t="s">
        <v>16</v>
      </c>
      <c r="B1361" s="200"/>
      <c r="C1361" s="200"/>
      <c r="D1361" s="200"/>
      <c r="E1361" s="200"/>
      <c r="F1361" s="200"/>
      <c r="G1361" s="200"/>
      <c r="H1361" s="200"/>
      <c r="I1361" s="200"/>
      <c r="J1361" s="203">
        <v>0</v>
      </c>
      <c r="K1361" s="203"/>
      <c r="L1361" s="203"/>
      <c r="M1361" s="203">
        <v>0</v>
      </c>
      <c r="N1361" s="203"/>
      <c r="O1361" s="203"/>
      <c r="P1361" s="203">
        <v>0</v>
      </c>
      <c r="Q1361" s="203"/>
      <c r="R1361" s="203"/>
      <c r="S1361" s="203"/>
      <c r="T1361" s="203">
        <v>0</v>
      </c>
      <c r="U1361" s="203"/>
      <c r="V1361" s="205">
        <v>0</v>
      </c>
      <c r="W1361" s="205"/>
      <c r="X1361" s="204">
        <v>0</v>
      </c>
      <c r="Y1361" s="204"/>
      <c r="Z1361" s="204"/>
      <c r="AA1361" s="204"/>
    </row>
    <row r="1362" spans="1:27" x14ac:dyDescent="0.25">
      <c r="A1362" s="200" t="s">
        <v>17</v>
      </c>
      <c r="B1362" s="200"/>
      <c r="C1362" s="200"/>
      <c r="D1362" s="200"/>
      <c r="E1362" s="200"/>
      <c r="F1362" s="200"/>
      <c r="G1362" s="200"/>
      <c r="H1362" s="200"/>
      <c r="I1362" s="200"/>
      <c r="J1362" s="203">
        <v>94024</v>
      </c>
      <c r="K1362" s="203"/>
      <c r="L1362" s="203"/>
      <c r="M1362" s="203">
        <v>1633</v>
      </c>
      <c r="N1362" s="203"/>
      <c r="O1362" s="203"/>
      <c r="P1362" s="203" t="s">
        <v>33</v>
      </c>
      <c r="Q1362" s="203"/>
      <c r="R1362" s="203"/>
      <c r="S1362" s="203"/>
      <c r="T1362" s="203">
        <v>57</v>
      </c>
      <c r="U1362" s="203"/>
      <c r="V1362" s="205">
        <v>0.85074626865671643</v>
      </c>
      <c r="W1362" s="205"/>
      <c r="X1362" s="204">
        <f>E1348*V1362</f>
        <v>211.0531343283582</v>
      </c>
      <c r="Y1362" s="204"/>
      <c r="Z1362" s="204"/>
      <c r="AA1362" s="204"/>
    </row>
    <row r="1363" spans="1:27" x14ac:dyDescent="0.25">
      <c r="A1363" s="200" t="s">
        <v>65</v>
      </c>
      <c r="B1363" s="200"/>
      <c r="C1363" s="200"/>
      <c r="D1363" s="200"/>
      <c r="E1363" s="200"/>
      <c r="F1363" s="200"/>
      <c r="G1363" s="200"/>
      <c r="H1363" s="200"/>
      <c r="I1363" s="200"/>
      <c r="J1363" s="203">
        <v>0</v>
      </c>
      <c r="K1363" s="203"/>
      <c r="L1363" s="203"/>
      <c r="M1363" s="203">
        <v>0</v>
      </c>
      <c r="N1363" s="203"/>
      <c r="O1363" s="203"/>
      <c r="P1363" s="203">
        <v>0</v>
      </c>
      <c r="Q1363" s="203"/>
      <c r="R1363" s="203"/>
      <c r="S1363" s="203"/>
      <c r="T1363" s="203">
        <v>0</v>
      </c>
      <c r="U1363" s="203"/>
      <c r="V1363" s="205">
        <v>0</v>
      </c>
      <c r="W1363" s="205"/>
      <c r="X1363" s="204">
        <v>0</v>
      </c>
      <c r="Y1363" s="204"/>
      <c r="Z1363" s="204"/>
      <c r="AA1363" s="204"/>
    </row>
    <row r="1364" spans="1:27" x14ac:dyDescent="0.25">
      <c r="A1364" s="201" t="s">
        <v>27</v>
      </c>
      <c r="B1364" s="201"/>
      <c r="C1364" s="201"/>
      <c r="D1364" s="201"/>
      <c r="E1364" s="201"/>
      <c r="F1364" s="201"/>
      <c r="G1364" s="201"/>
      <c r="H1364" s="201"/>
      <c r="I1364" s="201"/>
      <c r="J1364" s="201"/>
      <c r="K1364" s="201"/>
      <c r="L1364" s="201"/>
      <c r="M1364" s="201"/>
      <c r="N1364" s="201"/>
      <c r="O1364" s="201"/>
      <c r="P1364" s="201"/>
      <c r="Q1364" s="201"/>
      <c r="R1364" s="201"/>
      <c r="S1364" s="201"/>
      <c r="T1364" s="201">
        <v>67</v>
      </c>
      <c r="U1364" s="201"/>
      <c r="V1364" s="205">
        <v>1</v>
      </c>
      <c r="W1364" s="205"/>
      <c r="X1364" s="202">
        <f>X1362+X1360</f>
        <v>248.07999999999998</v>
      </c>
      <c r="Y1364" s="202"/>
      <c r="Z1364" s="202"/>
      <c r="AA1364" s="202"/>
    </row>
    <row r="1365" spans="1:27" x14ac:dyDescent="0.25">
      <c r="A1365" s="201" t="s">
        <v>28</v>
      </c>
      <c r="B1365" s="201"/>
      <c r="C1365" s="201"/>
      <c r="D1365" s="201"/>
      <c r="E1365" s="201"/>
      <c r="F1365" s="201"/>
      <c r="G1365" s="201"/>
      <c r="H1365" s="201"/>
      <c r="I1365" s="201"/>
      <c r="J1365" s="201"/>
      <c r="K1365" s="201"/>
      <c r="L1365" s="201"/>
      <c r="M1365" s="201"/>
      <c r="N1365" s="201"/>
      <c r="O1365" s="201"/>
      <c r="P1365" s="201"/>
      <c r="Q1365" s="201"/>
      <c r="R1365" s="201"/>
      <c r="S1365" s="201"/>
      <c r="T1365" s="201">
        <v>67</v>
      </c>
      <c r="U1365" s="201"/>
      <c r="V1365" s="205">
        <v>1</v>
      </c>
      <c r="W1365" s="205"/>
      <c r="X1365" s="202">
        <f>X1364</f>
        <v>248.07999999999998</v>
      </c>
      <c r="Y1365" s="202"/>
      <c r="Z1365" s="202"/>
      <c r="AA1365" s="202"/>
    </row>
    <row r="1366" spans="1:27" x14ac:dyDescent="0.25">
      <c r="A1366" s="33" t="s">
        <v>94</v>
      </c>
      <c r="B1366" s="33"/>
      <c r="C1366" s="33"/>
      <c r="D1366" s="200" t="s">
        <v>98</v>
      </c>
      <c r="E1366" s="200"/>
      <c r="F1366" s="200"/>
      <c r="G1366" s="200"/>
    </row>
    <row r="1367" spans="1:27" x14ac:dyDescent="0.25">
      <c r="A1367" s="3" t="s">
        <v>2</v>
      </c>
      <c r="B1367" s="3"/>
      <c r="C1367" s="3"/>
      <c r="F1367" s="203" t="s">
        <v>102</v>
      </c>
      <c r="G1367" s="203"/>
      <c r="H1367" s="203"/>
      <c r="I1367" s="203"/>
    </row>
    <row r="1368" spans="1:27" x14ac:dyDescent="0.25">
      <c r="A1368" s="3" t="s">
        <v>3</v>
      </c>
      <c r="B1368" s="3"/>
      <c r="C1368" s="3"/>
      <c r="D1368">
        <v>12</v>
      </c>
    </row>
    <row r="1369" spans="1:27" x14ac:dyDescent="0.25">
      <c r="A1369" s="3" t="s">
        <v>8</v>
      </c>
      <c r="B1369" s="3"/>
      <c r="C1369" s="3"/>
      <c r="D1369" s="208">
        <v>4.8600000000000003</v>
      </c>
      <c r="E1369" s="208"/>
      <c r="F1369" s="208"/>
      <c r="H1369" s="3" t="s">
        <v>9</v>
      </c>
      <c r="K1369" s="203">
        <v>85.1</v>
      </c>
      <c r="L1369" s="203"/>
      <c r="M1369" s="3" t="s">
        <v>11</v>
      </c>
      <c r="Q1369" s="203">
        <v>200</v>
      </c>
      <c r="R1369" s="203"/>
      <c r="S1369" s="203"/>
    </row>
    <row r="1370" spans="1:27" x14ac:dyDescent="0.25">
      <c r="A1370" s="3" t="s">
        <v>10</v>
      </c>
      <c r="B1370" s="3"/>
      <c r="C1370" s="3"/>
      <c r="E1370" s="209">
        <f>Q1369*K1369*D1369</f>
        <v>82717.200000000012</v>
      </c>
      <c r="F1370" s="209"/>
      <c r="G1370" s="209"/>
      <c r="H1370" s="209"/>
      <c r="I1370" s="209"/>
      <c r="J1370" s="209"/>
    </row>
    <row r="1371" spans="1:27" x14ac:dyDescent="0.25">
      <c r="A1371" s="3"/>
      <c r="B1371" s="3"/>
      <c r="C1371" s="3"/>
      <c r="E1371" s="30"/>
      <c r="F1371" s="30"/>
      <c r="G1371" s="30"/>
      <c r="H1371" s="30"/>
      <c r="I1371" s="30"/>
      <c r="J1371" s="30"/>
    </row>
    <row r="1372" spans="1:27" x14ac:dyDescent="0.25">
      <c r="A1372" s="210" t="s">
        <v>12</v>
      </c>
      <c r="B1372" s="210"/>
      <c r="C1372" s="210"/>
      <c r="D1372" s="210"/>
      <c r="E1372" s="210"/>
      <c r="F1372" s="210"/>
      <c r="G1372" s="210"/>
      <c r="H1372" s="210"/>
      <c r="I1372" s="210"/>
      <c r="J1372" s="210" t="s">
        <v>18</v>
      </c>
      <c r="K1372" s="210"/>
      <c r="L1372" s="210"/>
      <c r="M1372" s="211" t="s">
        <v>20</v>
      </c>
      <c r="N1372" s="211"/>
      <c r="O1372" s="211"/>
      <c r="P1372" s="211" t="s">
        <v>21</v>
      </c>
      <c r="Q1372" s="211"/>
      <c r="R1372" s="211"/>
      <c r="S1372" s="211"/>
      <c r="T1372" s="210" t="s">
        <v>23</v>
      </c>
      <c r="U1372" s="210"/>
      <c r="V1372" s="210"/>
      <c r="W1372" s="210"/>
    </row>
    <row r="1373" spans="1:27" x14ac:dyDescent="0.25">
      <c r="A1373" s="210"/>
      <c r="B1373" s="210"/>
      <c r="C1373" s="210"/>
      <c r="D1373" s="210"/>
      <c r="E1373" s="210"/>
      <c r="F1373" s="210"/>
      <c r="G1373" s="210"/>
      <c r="H1373" s="210"/>
      <c r="I1373" s="210"/>
      <c r="J1373" s="210"/>
      <c r="K1373" s="210"/>
      <c r="L1373" s="210"/>
      <c r="M1373" s="211"/>
      <c r="N1373" s="211"/>
      <c r="O1373" s="211"/>
      <c r="P1373" s="211"/>
      <c r="Q1373" s="211"/>
      <c r="R1373" s="211"/>
      <c r="S1373" s="211"/>
      <c r="T1373" s="210"/>
      <c r="U1373" s="210"/>
      <c r="V1373" s="210"/>
      <c r="W1373" s="210"/>
    </row>
    <row r="1374" spans="1:27" x14ac:dyDescent="0.25">
      <c r="A1374" s="210"/>
      <c r="B1374" s="210"/>
      <c r="C1374" s="210"/>
      <c r="D1374" s="210"/>
      <c r="E1374" s="210"/>
      <c r="F1374" s="210"/>
      <c r="G1374" s="210"/>
      <c r="H1374" s="210"/>
      <c r="I1374" s="210"/>
      <c r="J1374" s="210"/>
      <c r="K1374" s="210"/>
      <c r="L1374" s="210"/>
      <c r="M1374" s="211"/>
      <c r="N1374" s="211"/>
      <c r="O1374" s="211"/>
      <c r="P1374" s="211"/>
      <c r="Q1374" s="211"/>
      <c r="R1374" s="211"/>
      <c r="S1374" s="211"/>
      <c r="T1374" s="210"/>
      <c r="U1374" s="210"/>
      <c r="V1374" s="210"/>
      <c r="W1374" s="210"/>
    </row>
    <row r="1375" spans="1:27" x14ac:dyDescent="0.25">
      <c r="A1375" s="210"/>
      <c r="B1375" s="210"/>
      <c r="C1375" s="210"/>
      <c r="D1375" s="210"/>
      <c r="E1375" s="210"/>
      <c r="F1375" s="210"/>
      <c r="G1375" s="210"/>
      <c r="H1375" s="210"/>
      <c r="I1375" s="210"/>
      <c r="J1375" s="210"/>
      <c r="K1375" s="210"/>
      <c r="L1375" s="210"/>
      <c r="M1375" s="211"/>
      <c r="N1375" s="211"/>
      <c r="O1375" s="211"/>
      <c r="P1375" s="211"/>
      <c r="Q1375" s="211"/>
      <c r="R1375" s="211"/>
      <c r="S1375" s="211"/>
      <c r="T1375" s="210" t="s">
        <v>24</v>
      </c>
      <c r="U1375" s="210"/>
      <c r="V1375" s="210" t="s">
        <v>25</v>
      </c>
      <c r="W1375" s="210"/>
    </row>
    <row r="1376" spans="1:27" x14ac:dyDescent="0.25">
      <c r="A1376" s="210" t="s">
        <v>103</v>
      </c>
      <c r="B1376" s="210"/>
      <c r="C1376" s="210"/>
      <c r="D1376" s="210"/>
      <c r="E1376" s="210"/>
      <c r="F1376" s="210"/>
      <c r="G1376" s="210"/>
      <c r="H1376" s="210"/>
      <c r="I1376" s="210"/>
      <c r="J1376" s="31"/>
      <c r="K1376" s="31"/>
      <c r="L1376" s="31"/>
      <c r="M1376" s="32"/>
      <c r="N1376" s="32"/>
      <c r="O1376" s="32"/>
      <c r="P1376" s="32"/>
      <c r="Q1376" s="32"/>
      <c r="R1376" s="32"/>
      <c r="S1376" s="32"/>
      <c r="T1376" s="8"/>
      <c r="U1376" s="8"/>
      <c r="V1376" s="8"/>
      <c r="W1376" s="8"/>
    </row>
    <row r="1377" spans="1:23" x14ac:dyDescent="0.25">
      <c r="A1377" s="200" t="s">
        <v>17</v>
      </c>
      <c r="B1377" s="200"/>
      <c r="C1377" s="200"/>
      <c r="D1377" s="200"/>
      <c r="E1377" s="200"/>
      <c r="F1377" s="200"/>
      <c r="G1377" s="200"/>
      <c r="H1377" s="200"/>
      <c r="I1377" s="200"/>
      <c r="J1377" s="203">
        <v>0</v>
      </c>
      <c r="K1377" s="203"/>
      <c r="L1377" s="203"/>
      <c r="M1377" s="203">
        <v>0</v>
      </c>
      <c r="N1377" s="203"/>
      <c r="O1377" s="203"/>
      <c r="P1377" s="203">
        <v>0</v>
      </c>
      <c r="Q1377" s="203"/>
      <c r="R1377" s="203"/>
      <c r="S1377" s="203"/>
      <c r="T1377" s="203">
        <v>0</v>
      </c>
      <c r="U1377" s="203"/>
      <c r="V1377" s="205">
        <f>((T1377*100)/T1387)/100</f>
        <v>0</v>
      </c>
      <c r="W1377" s="205"/>
    </row>
    <row r="1378" spans="1:23" x14ac:dyDescent="0.25">
      <c r="A1378" s="206" t="s">
        <v>66</v>
      </c>
      <c r="B1378" s="206"/>
      <c r="C1378" s="206"/>
      <c r="D1378" s="206"/>
      <c r="E1378" s="206"/>
      <c r="F1378" s="206"/>
      <c r="G1378" s="206"/>
      <c r="H1378" s="206"/>
      <c r="I1378" s="206"/>
      <c r="J1378" s="203">
        <v>0</v>
      </c>
      <c r="K1378" s="203"/>
      <c r="L1378" s="203"/>
      <c r="M1378" s="203">
        <v>0</v>
      </c>
      <c r="N1378" s="203"/>
      <c r="O1378" s="203"/>
      <c r="P1378" s="203">
        <v>0</v>
      </c>
      <c r="Q1378" s="203"/>
      <c r="R1378" s="203"/>
      <c r="S1378" s="203"/>
      <c r="T1378" s="203">
        <v>0</v>
      </c>
      <c r="U1378" s="203"/>
      <c r="V1378" s="205">
        <f>((T1378*100)/T1387)/100</f>
        <v>0</v>
      </c>
      <c r="W1378" s="205"/>
    </row>
    <row r="1379" spans="1:23" x14ac:dyDescent="0.25">
      <c r="A1379" s="206" t="s">
        <v>67</v>
      </c>
      <c r="B1379" s="206"/>
      <c r="C1379" s="206"/>
      <c r="D1379" s="206"/>
      <c r="E1379" s="206"/>
      <c r="F1379" s="206"/>
      <c r="G1379" s="206"/>
      <c r="H1379" s="206"/>
      <c r="I1379" s="206"/>
      <c r="J1379" s="203">
        <v>0</v>
      </c>
      <c r="K1379" s="203"/>
      <c r="L1379" s="203"/>
      <c r="M1379" s="203">
        <v>0</v>
      </c>
      <c r="N1379" s="203"/>
      <c r="O1379" s="203"/>
      <c r="P1379" s="203">
        <v>0</v>
      </c>
      <c r="Q1379" s="203"/>
      <c r="R1379" s="203"/>
      <c r="S1379" s="203"/>
      <c r="T1379" s="203">
        <v>0</v>
      </c>
      <c r="U1379" s="203"/>
      <c r="V1379" s="205">
        <f>((T1379*100)/T1387)/100</f>
        <v>0</v>
      </c>
      <c r="W1379" s="205"/>
    </row>
    <row r="1380" spans="1:23" x14ac:dyDescent="0.25">
      <c r="A1380" s="201" t="s">
        <v>27</v>
      </c>
      <c r="B1380" s="201"/>
      <c r="C1380" s="201"/>
      <c r="D1380" s="201"/>
      <c r="E1380" s="201"/>
      <c r="F1380" s="201"/>
      <c r="G1380" s="201"/>
      <c r="H1380" s="201"/>
      <c r="I1380" s="201"/>
      <c r="J1380" s="201"/>
      <c r="K1380" s="201"/>
      <c r="L1380" s="201"/>
      <c r="M1380" s="201"/>
      <c r="N1380" s="201"/>
      <c r="O1380" s="201"/>
      <c r="P1380" s="201"/>
      <c r="Q1380" s="201"/>
      <c r="R1380" s="201"/>
      <c r="S1380" s="201"/>
      <c r="T1380" s="201">
        <f>SUM(T1377:U1379)</f>
        <v>0</v>
      </c>
      <c r="U1380" s="201"/>
      <c r="V1380" s="205">
        <f t="shared" ref="V1380" si="137">SUM(V1377:W1379)</f>
        <v>0</v>
      </c>
      <c r="W1380" s="205"/>
    </row>
    <row r="1381" spans="1:23" x14ac:dyDescent="0.25">
      <c r="A1381" s="201" t="s">
        <v>97</v>
      </c>
      <c r="B1381" s="201"/>
      <c r="C1381" s="201"/>
      <c r="D1381" s="201"/>
      <c r="E1381" s="201"/>
      <c r="F1381" s="201"/>
      <c r="G1381" s="201"/>
      <c r="H1381" s="201"/>
      <c r="I1381" s="201"/>
      <c r="V1381" s="19"/>
      <c r="W1381" s="19"/>
    </row>
    <row r="1382" spans="1:23" x14ac:dyDescent="0.25">
      <c r="A1382" s="200" t="s">
        <v>15</v>
      </c>
      <c r="B1382" s="200"/>
      <c r="C1382" s="200"/>
      <c r="D1382" s="200"/>
      <c r="E1382" s="200"/>
      <c r="F1382" s="200"/>
      <c r="G1382" s="200"/>
      <c r="H1382" s="200"/>
      <c r="I1382" s="200"/>
      <c r="J1382" s="203">
        <v>108304</v>
      </c>
      <c r="K1382" s="203"/>
      <c r="L1382" s="203"/>
      <c r="M1382" s="203">
        <v>1650</v>
      </c>
      <c r="N1382" s="203"/>
      <c r="O1382" s="203"/>
      <c r="P1382" s="203" t="s">
        <v>81</v>
      </c>
      <c r="Q1382" s="203"/>
      <c r="R1382" s="203"/>
      <c r="S1382" s="203"/>
      <c r="T1382" s="203">
        <f>2+6</f>
        <v>8</v>
      </c>
      <c r="U1382" s="203"/>
      <c r="V1382" s="205">
        <f>((T1382*100)/T1387)/100</f>
        <v>0.125</v>
      </c>
      <c r="W1382" s="205"/>
    </row>
    <row r="1383" spans="1:23" x14ac:dyDescent="0.25">
      <c r="A1383" s="200" t="s">
        <v>16</v>
      </c>
      <c r="B1383" s="200"/>
      <c r="C1383" s="200"/>
      <c r="D1383" s="200"/>
      <c r="E1383" s="200"/>
      <c r="F1383" s="200"/>
      <c r="G1383" s="200"/>
      <c r="H1383" s="200"/>
      <c r="I1383" s="200"/>
      <c r="J1383" s="203">
        <v>0</v>
      </c>
      <c r="K1383" s="203"/>
      <c r="L1383" s="203"/>
      <c r="M1383" s="203">
        <v>0</v>
      </c>
      <c r="N1383" s="203"/>
      <c r="O1383" s="203"/>
      <c r="P1383" s="203">
        <v>0</v>
      </c>
      <c r="Q1383" s="203"/>
      <c r="R1383" s="203"/>
      <c r="S1383" s="203"/>
      <c r="T1383" s="203">
        <v>0</v>
      </c>
      <c r="U1383" s="203"/>
      <c r="V1383" s="205">
        <f>((T1383*100)/T1387)/100</f>
        <v>0</v>
      </c>
      <c r="W1383" s="205"/>
    </row>
    <row r="1384" spans="1:23" x14ac:dyDescent="0.25">
      <c r="A1384" s="200" t="s">
        <v>17</v>
      </c>
      <c r="B1384" s="200"/>
      <c r="C1384" s="200"/>
      <c r="D1384" s="200"/>
      <c r="E1384" s="200"/>
      <c r="F1384" s="200"/>
      <c r="G1384" s="200"/>
      <c r="H1384" s="200"/>
      <c r="I1384" s="200"/>
      <c r="J1384" s="203">
        <v>108005</v>
      </c>
      <c r="K1384" s="203"/>
      <c r="L1384" s="203"/>
      <c r="M1384" s="203">
        <v>1634</v>
      </c>
      <c r="N1384" s="203"/>
      <c r="O1384" s="203"/>
      <c r="P1384" s="203" t="s">
        <v>81</v>
      </c>
      <c r="Q1384" s="203"/>
      <c r="R1384" s="203"/>
      <c r="S1384" s="203"/>
      <c r="T1384" s="203">
        <v>56</v>
      </c>
      <c r="U1384" s="203"/>
      <c r="V1384" s="205">
        <f>((T1384*100)/T1387)/100</f>
        <v>0.875</v>
      </c>
      <c r="W1384" s="205"/>
    </row>
    <row r="1385" spans="1:23" x14ac:dyDescent="0.25">
      <c r="A1385" s="200" t="s">
        <v>65</v>
      </c>
      <c r="B1385" s="200"/>
      <c r="C1385" s="200"/>
      <c r="D1385" s="200"/>
      <c r="E1385" s="200"/>
      <c r="F1385" s="200"/>
      <c r="G1385" s="200"/>
      <c r="H1385" s="200"/>
      <c r="I1385" s="200"/>
      <c r="J1385" s="203">
        <v>0</v>
      </c>
      <c r="K1385" s="203"/>
      <c r="L1385" s="203"/>
      <c r="M1385" s="203">
        <v>0</v>
      </c>
      <c r="N1385" s="203"/>
      <c r="O1385" s="203"/>
      <c r="P1385" s="203">
        <v>0</v>
      </c>
      <c r="Q1385" s="203"/>
      <c r="R1385" s="203"/>
      <c r="S1385" s="203"/>
      <c r="T1385" s="203">
        <v>0</v>
      </c>
      <c r="U1385" s="203"/>
      <c r="V1385" s="205">
        <f>ROUND((T1385/T1387),2)</f>
        <v>0</v>
      </c>
      <c r="W1385" s="205"/>
    </row>
    <row r="1386" spans="1:23" x14ac:dyDescent="0.25">
      <c r="A1386" s="201" t="s">
        <v>27</v>
      </c>
      <c r="B1386" s="201"/>
      <c r="C1386" s="201"/>
      <c r="D1386" s="201"/>
      <c r="E1386" s="201"/>
      <c r="F1386" s="201"/>
      <c r="G1386" s="201"/>
      <c r="H1386" s="201"/>
      <c r="I1386" s="201"/>
      <c r="J1386" s="201"/>
      <c r="K1386" s="201"/>
      <c r="L1386" s="201"/>
      <c r="M1386" s="201"/>
      <c r="N1386" s="201"/>
      <c r="O1386" s="201"/>
      <c r="P1386" s="201"/>
      <c r="Q1386" s="201"/>
      <c r="R1386" s="201"/>
      <c r="S1386" s="201"/>
      <c r="T1386" s="201">
        <f>SUM(T1382:U1385)</f>
        <v>64</v>
      </c>
      <c r="U1386" s="201"/>
      <c r="V1386" s="205">
        <f t="shared" ref="V1386" si="138">SUM(V1382:W1385)</f>
        <v>1</v>
      </c>
      <c r="W1386" s="205"/>
    </row>
    <row r="1387" spans="1:23" x14ac:dyDescent="0.25">
      <c r="A1387" s="201" t="s">
        <v>28</v>
      </c>
      <c r="B1387" s="201"/>
      <c r="C1387" s="201"/>
      <c r="D1387" s="201"/>
      <c r="E1387" s="201"/>
      <c r="F1387" s="201"/>
      <c r="G1387" s="201"/>
      <c r="H1387" s="201"/>
      <c r="I1387" s="201"/>
      <c r="J1387" s="201"/>
      <c r="K1387" s="201"/>
      <c r="L1387" s="201"/>
      <c r="M1387" s="201"/>
      <c r="N1387" s="201"/>
      <c r="O1387" s="201"/>
      <c r="P1387" s="201"/>
      <c r="Q1387" s="201"/>
      <c r="R1387" s="201"/>
      <c r="S1387" s="201"/>
      <c r="T1387" s="201">
        <f>T1386+T1380</f>
        <v>64</v>
      </c>
      <c r="U1387" s="201"/>
      <c r="V1387" s="205">
        <f>ROUND((T1387/T1387),2)</f>
        <v>1</v>
      </c>
      <c r="W1387" s="205"/>
    </row>
    <row r="1398" spans="1:23" x14ac:dyDescent="0.25">
      <c r="A1398" s="198" t="s">
        <v>1</v>
      </c>
      <c r="B1398" s="198"/>
      <c r="C1398" s="198"/>
      <c r="D1398" t="s">
        <v>100</v>
      </c>
    </row>
    <row r="1399" spans="1:23" x14ac:dyDescent="0.25">
      <c r="A1399" s="75" t="s">
        <v>6</v>
      </c>
      <c r="B1399" s="75"/>
      <c r="C1399" s="75"/>
      <c r="D1399" t="s">
        <v>101</v>
      </c>
    </row>
    <row r="1400" spans="1:23" x14ac:dyDescent="0.25">
      <c r="A1400" s="75" t="s">
        <v>94</v>
      </c>
      <c r="B1400" s="75"/>
      <c r="C1400" s="75"/>
      <c r="D1400" s="200" t="s">
        <v>98</v>
      </c>
      <c r="E1400" s="200"/>
      <c r="F1400" s="200"/>
      <c r="G1400" s="200"/>
    </row>
    <row r="1401" spans="1:23" x14ac:dyDescent="0.25">
      <c r="A1401" s="3" t="s">
        <v>2</v>
      </c>
      <c r="B1401" s="3"/>
      <c r="C1401" s="3"/>
      <c r="F1401" s="203" t="s">
        <v>218</v>
      </c>
      <c r="G1401" s="203"/>
      <c r="H1401" s="203"/>
      <c r="I1401" s="203"/>
    </row>
    <row r="1402" spans="1:23" x14ac:dyDescent="0.25">
      <c r="A1402" s="3" t="s">
        <v>3</v>
      </c>
      <c r="B1402" s="3"/>
      <c r="C1402" s="3"/>
      <c r="D1402">
        <v>12</v>
      </c>
    </row>
    <row r="1403" spans="1:23" x14ac:dyDescent="0.25">
      <c r="A1403" s="3" t="s">
        <v>8</v>
      </c>
      <c r="B1403" s="3"/>
      <c r="C1403" s="3"/>
      <c r="D1403" s="208">
        <v>4.8600000000000003</v>
      </c>
      <c r="E1403" s="208"/>
      <c r="F1403" s="208"/>
      <c r="H1403" s="3" t="s">
        <v>9</v>
      </c>
      <c r="K1403" s="203">
        <v>83.3</v>
      </c>
      <c r="L1403" s="203"/>
      <c r="M1403" s="3" t="s">
        <v>11</v>
      </c>
      <c r="Q1403" s="203">
        <v>1</v>
      </c>
      <c r="R1403" s="203"/>
      <c r="S1403" s="203"/>
    </row>
    <row r="1404" spans="1:23" x14ac:dyDescent="0.25">
      <c r="A1404" s="3" t="s">
        <v>10</v>
      </c>
      <c r="B1404" s="3"/>
      <c r="C1404" s="3"/>
      <c r="E1404" s="209">
        <f>Q1403*K1403*D1403-0.01</f>
        <v>404.82800000000003</v>
      </c>
      <c r="F1404" s="209"/>
      <c r="G1404" s="209"/>
      <c r="H1404" s="209"/>
      <c r="I1404" s="209"/>
      <c r="J1404" s="209"/>
    </row>
    <row r="1405" spans="1:23" x14ac:dyDescent="0.25">
      <c r="A1405" s="3"/>
      <c r="B1405" s="3"/>
      <c r="C1405" s="3"/>
      <c r="E1405" s="73"/>
      <c r="F1405" s="73"/>
      <c r="G1405" s="73"/>
      <c r="H1405" s="73"/>
      <c r="I1405" s="73"/>
      <c r="J1405" s="73"/>
    </row>
    <row r="1406" spans="1:23" x14ac:dyDescent="0.25">
      <c r="A1406" s="210" t="s">
        <v>12</v>
      </c>
      <c r="B1406" s="210"/>
      <c r="C1406" s="210"/>
      <c r="D1406" s="210"/>
      <c r="E1406" s="210"/>
      <c r="F1406" s="210"/>
      <c r="G1406" s="210"/>
      <c r="H1406" s="210"/>
      <c r="I1406" s="210"/>
      <c r="J1406" s="210" t="s">
        <v>18</v>
      </c>
      <c r="K1406" s="210"/>
      <c r="L1406" s="210"/>
      <c r="M1406" s="211" t="s">
        <v>20</v>
      </c>
      <c r="N1406" s="211"/>
      <c r="O1406" s="211"/>
      <c r="P1406" s="211" t="s">
        <v>21</v>
      </c>
      <c r="Q1406" s="211"/>
      <c r="R1406" s="211"/>
      <c r="S1406" s="211"/>
      <c r="T1406" s="210" t="s">
        <v>23</v>
      </c>
      <c r="U1406" s="210"/>
      <c r="V1406" s="210"/>
      <c r="W1406" s="210"/>
    </row>
    <row r="1407" spans="1:23" x14ac:dyDescent="0.25">
      <c r="A1407" s="210"/>
      <c r="B1407" s="210"/>
      <c r="C1407" s="210"/>
      <c r="D1407" s="210"/>
      <c r="E1407" s="210"/>
      <c r="F1407" s="210"/>
      <c r="G1407" s="210"/>
      <c r="H1407" s="210"/>
      <c r="I1407" s="210"/>
      <c r="J1407" s="210"/>
      <c r="K1407" s="210"/>
      <c r="L1407" s="210"/>
      <c r="M1407" s="211"/>
      <c r="N1407" s="211"/>
      <c r="O1407" s="211"/>
      <c r="P1407" s="211"/>
      <c r="Q1407" s="211"/>
      <c r="R1407" s="211"/>
      <c r="S1407" s="211"/>
      <c r="T1407" s="210"/>
      <c r="U1407" s="210"/>
      <c r="V1407" s="210"/>
      <c r="W1407" s="210"/>
    </row>
    <row r="1408" spans="1:23" x14ac:dyDescent="0.25">
      <c r="A1408" s="210"/>
      <c r="B1408" s="210"/>
      <c r="C1408" s="210"/>
      <c r="D1408" s="210"/>
      <c r="E1408" s="210"/>
      <c r="F1408" s="210"/>
      <c r="G1408" s="210"/>
      <c r="H1408" s="210"/>
      <c r="I1408" s="210"/>
      <c r="J1408" s="210"/>
      <c r="K1408" s="210"/>
      <c r="L1408" s="210"/>
      <c r="M1408" s="211"/>
      <c r="N1408" s="211"/>
      <c r="O1408" s="211"/>
      <c r="P1408" s="211"/>
      <c r="Q1408" s="211"/>
      <c r="R1408" s="211"/>
      <c r="S1408" s="211"/>
      <c r="T1408" s="210"/>
      <c r="U1408" s="210"/>
      <c r="V1408" s="210"/>
      <c r="W1408" s="210"/>
    </row>
    <row r="1409" spans="1:23" x14ac:dyDescent="0.25">
      <c r="A1409" s="210"/>
      <c r="B1409" s="210"/>
      <c r="C1409" s="210"/>
      <c r="D1409" s="210"/>
      <c r="E1409" s="210"/>
      <c r="F1409" s="210"/>
      <c r="G1409" s="210"/>
      <c r="H1409" s="210"/>
      <c r="I1409" s="210"/>
      <c r="J1409" s="210"/>
      <c r="K1409" s="210"/>
      <c r="L1409" s="210"/>
      <c r="M1409" s="211"/>
      <c r="N1409" s="211"/>
      <c r="O1409" s="211"/>
      <c r="P1409" s="211"/>
      <c r="Q1409" s="211"/>
      <c r="R1409" s="211"/>
      <c r="S1409" s="211"/>
      <c r="T1409" s="210" t="s">
        <v>24</v>
      </c>
      <c r="U1409" s="210"/>
      <c r="V1409" s="210" t="s">
        <v>25</v>
      </c>
      <c r="W1409" s="210"/>
    </row>
    <row r="1410" spans="1:23" x14ac:dyDescent="0.25">
      <c r="A1410" s="210" t="s">
        <v>103</v>
      </c>
      <c r="B1410" s="210"/>
      <c r="C1410" s="210"/>
      <c r="D1410" s="210"/>
      <c r="E1410" s="210"/>
      <c r="F1410" s="210"/>
      <c r="G1410" s="210"/>
      <c r="H1410" s="210"/>
      <c r="I1410" s="210"/>
      <c r="J1410" s="72"/>
      <c r="K1410" s="72"/>
      <c r="L1410" s="72"/>
      <c r="M1410" s="74"/>
      <c r="N1410" s="74"/>
      <c r="O1410" s="74"/>
      <c r="P1410" s="74"/>
      <c r="Q1410" s="74"/>
      <c r="R1410" s="74"/>
      <c r="S1410" s="74"/>
      <c r="T1410" s="76"/>
      <c r="U1410" s="76"/>
      <c r="V1410" s="76"/>
      <c r="W1410" s="76"/>
    </row>
    <row r="1411" spans="1:23" x14ac:dyDescent="0.25">
      <c r="A1411" s="200" t="s">
        <v>17</v>
      </c>
      <c r="B1411" s="200"/>
      <c r="C1411" s="200"/>
      <c r="D1411" s="200"/>
      <c r="E1411" s="200"/>
      <c r="F1411" s="200"/>
      <c r="G1411" s="200"/>
      <c r="H1411" s="200"/>
      <c r="I1411" s="200"/>
      <c r="J1411" s="203">
        <v>0</v>
      </c>
      <c r="K1411" s="203"/>
      <c r="L1411" s="203"/>
      <c r="M1411" s="203">
        <v>0</v>
      </c>
      <c r="N1411" s="203"/>
      <c r="O1411" s="203"/>
      <c r="P1411" s="203">
        <v>0</v>
      </c>
      <c r="Q1411" s="203"/>
      <c r="R1411" s="203"/>
      <c r="S1411" s="203"/>
      <c r="T1411" s="203">
        <v>0</v>
      </c>
      <c r="U1411" s="203"/>
      <c r="V1411" s="205">
        <f>((T1411*100)/T1421)/100</f>
        <v>0</v>
      </c>
      <c r="W1411" s="205"/>
    </row>
    <row r="1412" spans="1:23" x14ac:dyDescent="0.25">
      <c r="A1412" s="206" t="s">
        <v>66</v>
      </c>
      <c r="B1412" s="206"/>
      <c r="C1412" s="206"/>
      <c r="D1412" s="206"/>
      <c r="E1412" s="206"/>
      <c r="F1412" s="206"/>
      <c r="G1412" s="206"/>
      <c r="H1412" s="206"/>
      <c r="I1412" s="206"/>
      <c r="J1412" s="203">
        <v>0</v>
      </c>
      <c r="K1412" s="203"/>
      <c r="L1412" s="203"/>
      <c r="M1412" s="203">
        <v>0</v>
      </c>
      <c r="N1412" s="203"/>
      <c r="O1412" s="203"/>
      <c r="P1412" s="203">
        <v>0</v>
      </c>
      <c r="Q1412" s="203"/>
      <c r="R1412" s="203"/>
      <c r="S1412" s="203"/>
      <c r="T1412" s="203">
        <v>0</v>
      </c>
      <c r="U1412" s="203"/>
      <c r="V1412" s="205">
        <f>((T1412*100)/T1421)/100</f>
        <v>0</v>
      </c>
      <c r="W1412" s="205"/>
    </row>
    <row r="1413" spans="1:23" x14ac:dyDescent="0.25">
      <c r="A1413" s="206" t="s">
        <v>67</v>
      </c>
      <c r="B1413" s="206"/>
      <c r="C1413" s="206"/>
      <c r="D1413" s="206"/>
      <c r="E1413" s="206"/>
      <c r="F1413" s="206"/>
      <c r="G1413" s="206"/>
      <c r="H1413" s="206"/>
      <c r="I1413" s="206"/>
      <c r="J1413" s="203">
        <v>0</v>
      </c>
      <c r="K1413" s="203"/>
      <c r="L1413" s="203"/>
      <c r="M1413" s="203">
        <v>0</v>
      </c>
      <c r="N1413" s="203"/>
      <c r="O1413" s="203"/>
      <c r="P1413" s="203">
        <v>0</v>
      </c>
      <c r="Q1413" s="203"/>
      <c r="R1413" s="203"/>
      <c r="S1413" s="203"/>
      <c r="T1413" s="203">
        <v>0</v>
      </c>
      <c r="U1413" s="203"/>
      <c r="V1413" s="205">
        <f>((T1413*100)/T1421)/100</f>
        <v>0</v>
      </c>
      <c r="W1413" s="205"/>
    </row>
    <row r="1414" spans="1:23" x14ac:dyDescent="0.25">
      <c r="A1414" s="201" t="s">
        <v>27</v>
      </c>
      <c r="B1414" s="201"/>
      <c r="C1414" s="201"/>
      <c r="D1414" s="201"/>
      <c r="E1414" s="201"/>
      <c r="F1414" s="201"/>
      <c r="G1414" s="201"/>
      <c r="H1414" s="201"/>
      <c r="I1414" s="201"/>
      <c r="J1414" s="201"/>
      <c r="K1414" s="201"/>
      <c r="L1414" s="201"/>
      <c r="M1414" s="201"/>
      <c r="N1414" s="201"/>
      <c r="O1414" s="201"/>
      <c r="P1414" s="201"/>
      <c r="Q1414" s="201"/>
      <c r="R1414" s="201"/>
      <c r="S1414" s="201"/>
      <c r="T1414" s="201">
        <f>SUM(T1411:U1413)</f>
        <v>0</v>
      </c>
      <c r="U1414" s="201"/>
      <c r="V1414" s="205">
        <f t="shared" ref="V1414" si="139">SUM(V1411:W1413)</f>
        <v>0</v>
      </c>
      <c r="W1414" s="205"/>
    </row>
    <row r="1415" spans="1:23" x14ac:dyDescent="0.25">
      <c r="A1415" s="201" t="s">
        <v>97</v>
      </c>
      <c r="B1415" s="201"/>
      <c r="C1415" s="201"/>
      <c r="D1415" s="201"/>
      <c r="E1415" s="201"/>
      <c r="F1415" s="201"/>
      <c r="G1415" s="201"/>
      <c r="H1415" s="201"/>
      <c r="I1415" s="201"/>
      <c r="V1415" s="19"/>
      <c r="W1415" s="19"/>
    </row>
    <row r="1416" spans="1:23" x14ac:dyDescent="0.25">
      <c r="A1416" s="200" t="s">
        <v>15</v>
      </c>
      <c r="B1416" s="200"/>
      <c r="C1416" s="200"/>
      <c r="D1416" s="200"/>
      <c r="E1416" s="200"/>
      <c r="F1416" s="200"/>
      <c r="G1416" s="200"/>
      <c r="H1416" s="200"/>
      <c r="I1416" s="200"/>
      <c r="J1416" s="203">
        <v>108304</v>
      </c>
      <c r="K1416" s="203"/>
      <c r="L1416" s="203"/>
      <c r="M1416" s="203">
        <v>1650</v>
      </c>
      <c r="N1416" s="203"/>
      <c r="O1416" s="203"/>
      <c r="P1416" s="203" t="s">
        <v>81</v>
      </c>
      <c r="Q1416" s="203"/>
      <c r="R1416" s="203"/>
      <c r="S1416" s="203"/>
      <c r="T1416" s="203">
        <f>2+6</f>
        <v>8</v>
      </c>
      <c r="U1416" s="203"/>
      <c r="V1416" s="205">
        <f>((T1416*100)/T1421)/100</f>
        <v>0.125</v>
      </c>
      <c r="W1416" s="205"/>
    </row>
    <row r="1417" spans="1:23" x14ac:dyDescent="0.25">
      <c r="A1417" s="200" t="s">
        <v>16</v>
      </c>
      <c r="B1417" s="200"/>
      <c r="C1417" s="200"/>
      <c r="D1417" s="200"/>
      <c r="E1417" s="200"/>
      <c r="F1417" s="200"/>
      <c r="G1417" s="200"/>
      <c r="H1417" s="200"/>
      <c r="I1417" s="200"/>
      <c r="J1417" s="203">
        <v>0</v>
      </c>
      <c r="K1417" s="203"/>
      <c r="L1417" s="203"/>
      <c r="M1417" s="203">
        <v>0</v>
      </c>
      <c r="N1417" s="203"/>
      <c r="O1417" s="203"/>
      <c r="P1417" s="203">
        <v>0</v>
      </c>
      <c r="Q1417" s="203"/>
      <c r="R1417" s="203"/>
      <c r="S1417" s="203"/>
      <c r="T1417" s="203">
        <v>0</v>
      </c>
      <c r="U1417" s="203"/>
      <c r="V1417" s="205">
        <f>((T1417*100)/T1421)/100</f>
        <v>0</v>
      </c>
      <c r="W1417" s="205"/>
    </row>
    <row r="1418" spans="1:23" x14ac:dyDescent="0.25">
      <c r="A1418" s="200" t="s">
        <v>17</v>
      </c>
      <c r="B1418" s="200"/>
      <c r="C1418" s="200"/>
      <c r="D1418" s="200"/>
      <c r="E1418" s="200"/>
      <c r="F1418" s="200"/>
      <c r="G1418" s="200"/>
      <c r="H1418" s="200"/>
      <c r="I1418" s="200"/>
      <c r="J1418" s="203">
        <v>108005</v>
      </c>
      <c r="K1418" s="203"/>
      <c r="L1418" s="203"/>
      <c r="M1418" s="203">
        <v>1634</v>
      </c>
      <c r="N1418" s="203"/>
      <c r="O1418" s="203"/>
      <c r="P1418" s="203" t="s">
        <v>81</v>
      </c>
      <c r="Q1418" s="203"/>
      <c r="R1418" s="203"/>
      <c r="S1418" s="203"/>
      <c r="T1418" s="203">
        <v>56</v>
      </c>
      <c r="U1418" s="203"/>
      <c r="V1418" s="205">
        <f>((T1418*100)/T1421)/100</f>
        <v>0.875</v>
      </c>
      <c r="W1418" s="205"/>
    </row>
    <row r="1419" spans="1:23" x14ac:dyDescent="0.25">
      <c r="A1419" s="200" t="s">
        <v>65</v>
      </c>
      <c r="B1419" s="200"/>
      <c r="C1419" s="200"/>
      <c r="D1419" s="200"/>
      <c r="E1419" s="200"/>
      <c r="F1419" s="200"/>
      <c r="G1419" s="200"/>
      <c r="H1419" s="200"/>
      <c r="I1419" s="200"/>
      <c r="J1419" s="203">
        <v>0</v>
      </c>
      <c r="K1419" s="203"/>
      <c r="L1419" s="203"/>
      <c r="M1419" s="203">
        <v>0</v>
      </c>
      <c r="N1419" s="203"/>
      <c r="O1419" s="203"/>
      <c r="P1419" s="203">
        <v>0</v>
      </c>
      <c r="Q1419" s="203"/>
      <c r="R1419" s="203"/>
      <c r="S1419" s="203"/>
      <c r="T1419" s="203">
        <v>0</v>
      </c>
      <c r="U1419" s="203"/>
      <c r="V1419" s="205">
        <f>ROUND((T1419/T1421),2)</f>
        <v>0</v>
      </c>
      <c r="W1419" s="205"/>
    </row>
    <row r="1420" spans="1:23" x14ac:dyDescent="0.25">
      <c r="A1420" s="201" t="s">
        <v>27</v>
      </c>
      <c r="B1420" s="201"/>
      <c r="C1420" s="201"/>
      <c r="D1420" s="201"/>
      <c r="E1420" s="201"/>
      <c r="F1420" s="201"/>
      <c r="G1420" s="201"/>
      <c r="H1420" s="201"/>
      <c r="I1420" s="201"/>
      <c r="J1420" s="201"/>
      <c r="K1420" s="201"/>
      <c r="L1420" s="201"/>
      <c r="M1420" s="201"/>
      <c r="N1420" s="201"/>
      <c r="O1420" s="201"/>
      <c r="P1420" s="201"/>
      <c r="Q1420" s="201"/>
      <c r="R1420" s="201"/>
      <c r="S1420" s="201"/>
      <c r="T1420" s="201">
        <f>SUM(T1416:U1419)</f>
        <v>64</v>
      </c>
      <c r="U1420" s="201"/>
      <c r="V1420" s="205">
        <f t="shared" ref="V1420" si="140">SUM(V1416:W1419)</f>
        <v>1</v>
      </c>
      <c r="W1420" s="205"/>
    </row>
    <row r="1421" spans="1:23" x14ac:dyDescent="0.25">
      <c r="A1421" s="201" t="s">
        <v>28</v>
      </c>
      <c r="B1421" s="201"/>
      <c r="C1421" s="201"/>
      <c r="D1421" s="201"/>
      <c r="E1421" s="201"/>
      <c r="F1421" s="201"/>
      <c r="G1421" s="201"/>
      <c r="H1421" s="201"/>
      <c r="I1421" s="201"/>
      <c r="J1421" s="201"/>
      <c r="K1421" s="201"/>
      <c r="L1421" s="201"/>
      <c r="M1421" s="201"/>
      <c r="N1421" s="201"/>
      <c r="O1421" s="201"/>
      <c r="P1421" s="201"/>
      <c r="Q1421" s="201"/>
      <c r="R1421" s="201"/>
      <c r="S1421" s="201"/>
      <c r="T1421" s="201">
        <f>T1420+T1414</f>
        <v>64</v>
      </c>
      <c r="U1421" s="201"/>
      <c r="V1421" s="205">
        <f>ROUND((T1421/T1421),2)</f>
        <v>1</v>
      </c>
      <c r="W1421" s="205"/>
    </row>
    <row r="1422" spans="1:23" x14ac:dyDescent="0.25">
      <c r="A1422" s="103"/>
      <c r="B1422" s="103"/>
      <c r="C1422" s="103"/>
      <c r="D1422" s="103"/>
      <c r="E1422" s="103"/>
      <c r="F1422" s="103"/>
      <c r="G1422" s="103"/>
      <c r="H1422" s="103"/>
      <c r="I1422" s="103"/>
      <c r="J1422" s="103"/>
      <c r="K1422" s="103"/>
      <c r="L1422" s="103"/>
      <c r="M1422" s="103"/>
      <c r="N1422" s="103"/>
      <c r="O1422" s="103"/>
      <c r="P1422" s="103"/>
      <c r="Q1422" s="103"/>
      <c r="R1422" s="103"/>
      <c r="S1422" s="103"/>
      <c r="T1422" s="103"/>
      <c r="U1422" s="103"/>
      <c r="V1422" s="104"/>
      <c r="W1422" s="104"/>
    </row>
    <row r="1423" spans="1:23" x14ac:dyDescent="0.25">
      <c r="A1423" s="121"/>
      <c r="B1423" s="121"/>
      <c r="C1423" s="121"/>
      <c r="D1423" s="121"/>
      <c r="E1423" s="121"/>
      <c r="F1423" s="121"/>
      <c r="G1423" s="121"/>
      <c r="H1423" s="121"/>
      <c r="I1423" s="121"/>
      <c r="J1423" s="121"/>
      <c r="K1423" s="121"/>
      <c r="L1423" s="121"/>
      <c r="M1423" s="121"/>
      <c r="N1423" s="121"/>
      <c r="O1423" s="121"/>
      <c r="P1423" s="121"/>
      <c r="Q1423" s="121"/>
      <c r="R1423" s="121"/>
      <c r="S1423" s="121"/>
      <c r="T1423" s="121"/>
      <c r="U1423" s="121"/>
      <c r="V1423" s="120"/>
      <c r="W1423" s="120"/>
    </row>
    <row r="1424" spans="1:23" x14ac:dyDescent="0.25">
      <c r="A1424" s="121"/>
      <c r="B1424" s="121"/>
      <c r="C1424" s="121"/>
      <c r="D1424" s="121"/>
      <c r="E1424" s="121"/>
      <c r="F1424" s="121"/>
      <c r="G1424" s="121"/>
      <c r="H1424" s="121"/>
      <c r="I1424" s="121"/>
      <c r="J1424" s="121"/>
      <c r="K1424" s="121"/>
      <c r="L1424" s="121"/>
      <c r="M1424" s="121"/>
      <c r="N1424" s="121"/>
      <c r="O1424" s="121"/>
      <c r="P1424" s="121"/>
      <c r="Q1424" s="121"/>
      <c r="R1424" s="121"/>
      <c r="S1424" s="121"/>
      <c r="T1424" s="121"/>
      <c r="U1424" s="121"/>
      <c r="V1424" s="120"/>
      <c r="W1424" s="120"/>
    </row>
    <row r="1425" spans="1:27" x14ac:dyDescent="0.25">
      <c r="A1425" s="121"/>
      <c r="B1425" s="121"/>
      <c r="C1425" s="121"/>
      <c r="D1425" s="121"/>
      <c r="E1425" s="121"/>
      <c r="F1425" s="121"/>
      <c r="G1425" s="121"/>
      <c r="H1425" s="121"/>
      <c r="I1425" s="121"/>
      <c r="J1425" s="121"/>
      <c r="K1425" s="121"/>
      <c r="L1425" s="121"/>
      <c r="M1425" s="121"/>
      <c r="N1425" s="121"/>
      <c r="O1425" s="121"/>
      <c r="P1425" s="121"/>
      <c r="Q1425" s="121"/>
      <c r="R1425" s="121"/>
      <c r="S1425" s="121"/>
      <c r="T1425" s="121"/>
      <c r="U1425" s="121"/>
      <c r="V1425" s="120"/>
      <c r="W1425" s="120"/>
    </row>
    <row r="1426" spans="1:27" x14ac:dyDescent="0.25">
      <c r="A1426" s="121"/>
      <c r="B1426" s="121"/>
      <c r="C1426" s="121"/>
      <c r="D1426" s="121"/>
      <c r="E1426" s="121"/>
      <c r="F1426" s="121"/>
      <c r="G1426" s="121"/>
      <c r="H1426" s="121"/>
      <c r="I1426" s="121"/>
      <c r="J1426" s="121"/>
      <c r="K1426" s="121"/>
      <c r="L1426" s="121"/>
      <c r="M1426" s="121"/>
      <c r="N1426" s="121"/>
      <c r="O1426" s="121"/>
      <c r="P1426" s="121"/>
      <c r="Q1426" s="121"/>
      <c r="R1426" s="121"/>
      <c r="S1426" s="121"/>
      <c r="T1426" s="121"/>
      <c r="U1426" s="121"/>
      <c r="V1426" s="120"/>
      <c r="W1426" s="120"/>
    </row>
    <row r="1427" spans="1:27" x14ac:dyDescent="0.25">
      <c r="A1427" s="121"/>
      <c r="B1427" s="121"/>
      <c r="C1427" s="121"/>
      <c r="D1427" s="121"/>
      <c r="E1427" s="121"/>
      <c r="F1427" s="121"/>
      <c r="G1427" s="121"/>
      <c r="H1427" s="121"/>
      <c r="I1427" s="121"/>
      <c r="J1427" s="121"/>
      <c r="K1427" s="121"/>
      <c r="L1427" s="121"/>
      <c r="M1427" s="121"/>
      <c r="N1427" s="121"/>
      <c r="O1427" s="121"/>
      <c r="P1427" s="121"/>
      <c r="Q1427" s="121"/>
      <c r="R1427" s="121"/>
      <c r="S1427" s="121"/>
      <c r="T1427" s="121"/>
      <c r="U1427" s="121"/>
      <c r="V1427" s="120"/>
      <c r="W1427" s="120"/>
    </row>
    <row r="1428" spans="1:27" x14ac:dyDescent="0.25">
      <c r="A1428" s="121"/>
      <c r="B1428" s="121"/>
      <c r="C1428" s="121"/>
      <c r="D1428" s="121"/>
      <c r="E1428" s="121"/>
      <c r="F1428" s="121"/>
      <c r="G1428" s="121"/>
      <c r="H1428" s="121"/>
      <c r="I1428" s="121"/>
      <c r="J1428" s="121"/>
      <c r="K1428" s="121"/>
      <c r="L1428" s="121"/>
      <c r="M1428" s="121"/>
      <c r="N1428" s="121"/>
      <c r="O1428" s="121"/>
      <c r="P1428" s="121"/>
      <c r="Q1428" s="121"/>
      <c r="R1428" s="121"/>
      <c r="S1428" s="121"/>
      <c r="T1428" s="121"/>
      <c r="U1428" s="121"/>
      <c r="V1428" s="120"/>
      <c r="W1428" s="120"/>
    </row>
    <row r="1429" spans="1:27" x14ac:dyDescent="0.25">
      <c r="A1429" s="121"/>
      <c r="B1429" s="121"/>
      <c r="C1429" s="121"/>
      <c r="D1429" s="121"/>
      <c r="E1429" s="121"/>
      <c r="F1429" s="121"/>
      <c r="G1429" s="121"/>
      <c r="H1429" s="121"/>
      <c r="I1429" s="121"/>
      <c r="J1429" s="121"/>
      <c r="K1429" s="121"/>
      <c r="L1429" s="121"/>
      <c r="M1429" s="121"/>
      <c r="N1429" s="121"/>
      <c r="O1429" s="121"/>
      <c r="P1429" s="121"/>
      <c r="Q1429" s="121"/>
      <c r="R1429" s="121"/>
      <c r="S1429" s="121"/>
      <c r="T1429" s="121"/>
      <c r="U1429" s="121"/>
      <c r="V1429" s="120"/>
      <c r="W1429" s="120"/>
    </row>
    <row r="1430" spans="1:27" x14ac:dyDescent="0.25">
      <c r="A1430" s="121"/>
      <c r="B1430" s="121"/>
      <c r="C1430" s="121"/>
      <c r="D1430" s="121"/>
      <c r="E1430" s="121"/>
      <c r="F1430" s="121"/>
      <c r="G1430" s="121"/>
      <c r="H1430" s="121"/>
      <c r="I1430" s="121"/>
      <c r="J1430" s="121"/>
      <c r="K1430" s="121"/>
      <c r="L1430" s="121"/>
      <c r="M1430" s="121"/>
      <c r="N1430" s="121"/>
      <c r="O1430" s="121"/>
      <c r="P1430" s="121"/>
      <c r="Q1430" s="121"/>
      <c r="R1430" s="121"/>
      <c r="S1430" s="121"/>
      <c r="T1430" s="121"/>
      <c r="U1430" s="121"/>
      <c r="V1430" s="120"/>
      <c r="W1430" s="120"/>
    </row>
    <row r="1431" spans="1:27" x14ac:dyDescent="0.25">
      <c r="A1431" s="121"/>
      <c r="B1431" s="121"/>
      <c r="C1431" s="121"/>
      <c r="D1431" s="121"/>
      <c r="E1431" s="121"/>
      <c r="F1431" s="121"/>
      <c r="G1431" s="121"/>
      <c r="H1431" s="121"/>
      <c r="I1431" s="121"/>
      <c r="J1431" s="121"/>
      <c r="K1431" s="121"/>
      <c r="L1431" s="121"/>
      <c r="M1431" s="121"/>
      <c r="N1431" s="121"/>
      <c r="O1431" s="121"/>
      <c r="P1431" s="121"/>
      <c r="Q1431" s="121"/>
      <c r="R1431" s="121"/>
      <c r="S1431" s="121"/>
      <c r="T1431" s="121"/>
      <c r="U1431" s="121"/>
      <c r="V1431" s="120"/>
      <c r="W1431" s="120"/>
    </row>
    <row r="1432" spans="1:27" x14ac:dyDescent="0.25">
      <c r="A1432" s="198" t="s">
        <v>1</v>
      </c>
      <c r="B1432" s="198"/>
      <c r="C1432" s="198"/>
      <c r="D1432" t="s">
        <v>100</v>
      </c>
    </row>
    <row r="1433" spans="1:27" x14ac:dyDescent="0.25">
      <c r="A1433" s="105" t="s">
        <v>6</v>
      </c>
      <c r="B1433" s="105"/>
      <c r="C1433" s="105"/>
      <c r="D1433" t="s">
        <v>101</v>
      </c>
    </row>
    <row r="1434" spans="1:27" x14ac:dyDescent="0.25">
      <c r="A1434" s="105" t="s">
        <v>94</v>
      </c>
      <c r="B1434" s="105"/>
      <c r="C1434" s="105"/>
      <c r="D1434" s="200" t="s">
        <v>98</v>
      </c>
      <c r="E1434" s="200"/>
      <c r="F1434" s="200"/>
      <c r="G1434" s="200"/>
    </row>
    <row r="1435" spans="1:27" x14ac:dyDescent="0.25">
      <c r="A1435" s="3" t="s">
        <v>2</v>
      </c>
      <c r="B1435" s="3"/>
      <c r="C1435" s="3"/>
      <c r="F1435" s="203" t="s">
        <v>271</v>
      </c>
      <c r="G1435" s="203"/>
      <c r="H1435" s="203"/>
      <c r="I1435" s="203"/>
    </row>
    <row r="1436" spans="1:27" x14ac:dyDescent="0.25">
      <c r="A1436" s="3" t="s">
        <v>3</v>
      </c>
      <c r="B1436" s="3"/>
      <c r="C1436" s="3"/>
      <c r="D1436">
        <v>12</v>
      </c>
    </row>
    <row r="1437" spans="1:27" x14ac:dyDescent="0.25">
      <c r="A1437" s="3" t="s">
        <v>8</v>
      </c>
      <c r="B1437" s="3"/>
      <c r="C1437" s="3"/>
      <c r="D1437" s="208">
        <v>4.8600000000000003</v>
      </c>
      <c r="E1437" s="208"/>
      <c r="F1437" s="208"/>
      <c r="H1437" s="3" t="s">
        <v>9</v>
      </c>
      <c r="K1437" s="203">
        <v>143.19999999999999</v>
      </c>
      <c r="L1437" s="203"/>
      <c r="M1437" s="3" t="s">
        <v>11</v>
      </c>
      <c r="Q1437" s="203">
        <v>1</v>
      </c>
      <c r="R1437" s="203"/>
      <c r="S1437" s="203"/>
    </row>
    <row r="1438" spans="1:27" x14ac:dyDescent="0.25">
      <c r="A1438" s="3" t="s">
        <v>10</v>
      </c>
      <c r="B1438" s="3"/>
      <c r="C1438" s="3"/>
      <c r="E1438" s="209">
        <f>Q1437*K1437*D1437</f>
        <v>695.952</v>
      </c>
      <c r="F1438" s="209"/>
      <c r="G1438" s="209"/>
      <c r="H1438" s="209"/>
      <c r="I1438" s="209"/>
      <c r="J1438" s="209"/>
    </row>
    <row r="1439" spans="1:27" x14ac:dyDescent="0.25">
      <c r="A1439" s="3"/>
      <c r="B1439" s="3"/>
      <c r="C1439" s="3"/>
      <c r="E1439" s="106"/>
      <c r="F1439" s="106"/>
      <c r="G1439" s="106"/>
      <c r="H1439" s="106"/>
      <c r="I1439" s="106"/>
      <c r="J1439" s="106"/>
    </row>
    <row r="1440" spans="1:27" x14ac:dyDescent="0.25">
      <c r="A1440" s="210" t="s">
        <v>12</v>
      </c>
      <c r="B1440" s="210"/>
      <c r="C1440" s="210"/>
      <c r="D1440" s="210"/>
      <c r="E1440" s="210"/>
      <c r="F1440" s="210"/>
      <c r="G1440" s="210"/>
      <c r="H1440" s="210"/>
      <c r="I1440" s="210"/>
      <c r="J1440" s="210" t="s">
        <v>18</v>
      </c>
      <c r="K1440" s="210"/>
      <c r="L1440" s="210"/>
      <c r="M1440" s="211" t="s">
        <v>20</v>
      </c>
      <c r="N1440" s="211"/>
      <c r="O1440" s="211"/>
      <c r="P1440" s="211" t="s">
        <v>21</v>
      </c>
      <c r="Q1440" s="211"/>
      <c r="R1440" s="211"/>
      <c r="S1440" s="211"/>
      <c r="T1440" s="210" t="s">
        <v>23</v>
      </c>
      <c r="U1440" s="210"/>
      <c r="V1440" s="210"/>
      <c r="W1440" s="210"/>
      <c r="X1440" s="215" t="s">
        <v>29</v>
      </c>
      <c r="Y1440" s="215"/>
      <c r="Z1440" s="215"/>
      <c r="AA1440" s="215"/>
    </row>
    <row r="1441" spans="1:27" x14ac:dyDescent="0.25">
      <c r="A1441" s="210"/>
      <c r="B1441" s="210"/>
      <c r="C1441" s="210"/>
      <c r="D1441" s="210"/>
      <c r="E1441" s="210"/>
      <c r="F1441" s="210"/>
      <c r="G1441" s="210"/>
      <c r="H1441" s="210"/>
      <c r="I1441" s="210"/>
      <c r="J1441" s="210"/>
      <c r="K1441" s="210"/>
      <c r="L1441" s="210"/>
      <c r="M1441" s="211"/>
      <c r="N1441" s="211"/>
      <c r="O1441" s="211"/>
      <c r="P1441" s="211"/>
      <c r="Q1441" s="211"/>
      <c r="R1441" s="211"/>
      <c r="S1441" s="211"/>
      <c r="T1441" s="210"/>
      <c r="U1441" s="210"/>
      <c r="V1441" s="210"/>
      <c r="W1441" s="210"/>
      <c r="X1441" s="215"/>
      <c r="Y1441" s="215"/>
      <c r="Z1441" s="215"/>
      <c r="AA1441" s="215"/>
    </row>
    <row r="1442" spans="1:27" x14ac:dyDescent="0.25">
      <c r="A1442" s="210"/>
      <c r="B1442" s="210"/>
      <c r="C1442" s="210"/>
      <c r="D1442" s="210"/>
      <c r="E1442" s="210"/>
      <c r="F1442" s="210"/>
      <c r="G1442" s="210"/>
      <c r="H1442" s="210"/>
      <c r="I1442" s="210"/>
      <c r="J1442" s="210"/>
      <c r="K1442" s="210"/>
      <c r="L1442" s="210"/>
      <c r="M1442" s="211"/>
      <c r="N1442" s="211"/>
      <c r="O1442" s="211"/>
      <c r="P1442" s="211"/>
      <c r="Q1442" s="211"/>
      <c r="R1442" s="211"/>
      <c r="S1442" s="211"/>
      <c r="T1442" s="210"/>
      <c r="U1442" s="210"/>
      <c r="V1442" s="210"/>
      <c r="W1442" s="210"/>
      <c r="X1442" s="215"/>
      <c r="Y1442" s="215"/>
      <c r="Z1442" s="215"/>
      <c r="AA1442" s="215"/>
    </row>
    <row r="1443" spans="1:27" x14ac:dyDescent="0.25">
      <c r="A1443" s="210"/>
      <c r="B1443" s="210"/>
      <c r="C1443" s="210"/>
      <c r="D1443" s="210"/>
      <c r="E1443" s="210"/>
      <c r="F1443" s="210"/>
      <c r="G1443" s="210"/>
      <c r="H1443" s="210"/>
      <c r="I1443" s="210"/>
      <c r="J1443" s="210"/>
      <c r="K1443" s="210"/>
      <c r="L1443" s="210"/>
      <c r="M1443" s="211"/>
      <c r="N1443" s="211"/>
      <c r="O1443" s="211"/>
      <c r="P1443" s="211"/>
      <c r="Q1443" s="211"/>
      <c r="R1443" s="211"/>
      <c r="S1443" s="211"/>
      <c r="T1443" s="210" t="s">
        <v>24</v>
      </c>
      <c r="U1443" s="210"/>
      <c r="V1443" s="210" t="s">
        <v>25</v>
      </c>
      <c r="W1443" s="210"/>
    </row>
    <row r="1444" spans="1:27" x14ac:dyDescent="0.25">
      <c r="A1444" s="210" t="s">
        <v>103</v>
      </c>
      <c r="B1444" s="210"/>
      <c r="C1444" s="210"/>
      <c r="D1444" s="210"/>
      <c r="E1444" s="210"/>
      <c r="F1444" s="210"/>
      <c r="G1444" s="210"/>
      <c r="H1444" s="210"/>
      <c r="I1444" s="210"/>
      <c r="J1444" s="101"/>
      <c r="K1444" s="101"/>
      <c r="L1444" s="101"/>
      <c r="M1444" s="107"/>
      <c r="N1444" s="107"/>
      <c r="O1444" s="107"/>
      <c r="P1444" s="107"/>
      <c r="Q1444" s="107"/>
      <c r="R1444" s="107"/>
      <c r="S1444" s="107"/>
      <c r="T1444" s="108"/>
      <c r="U1444" s="108"/>
      <c r="V1444" s="108"/>
      <c r="W1444" s="108"/>
    </row>
    <row r="1445" spans="1:27" x14ac:dyDescent="0.25">
      <c r="A1445" s="200" t="s">
        <v>17</v>
      </c>
      <c r="B1445" s="200"/>
      <c r="C1445" s="200"/>
      <c r="D1445" s="200"/>
      <c r="E1445" s="200"/>
      <c r="F1445" s="200"/>
      <c r="G1445" s="200"/>
      <c r="H1445" s="200"/>
      <c r="I1445" s="200"/>
      <c r="J1445" s="203">
        <v>0</v>
      </c>
      <c r="K1445" s="203"/>
      <c r="L1445" s="203"/>
      <c r="M1445" s="203">
        <v>0</v>
      </c>
      <c r="N1445" s="203"/>
      <c r="O1445" s="203"/>
      <c r="P1445" s="203">
        <v>0</v>
      </c>
      <c r="Q1445" s="203"/>
      <c r="R1445" s="203"/>
      <c r="S1445" s="203"/>
      <c r="T1445" s="203">
        <v>0</v>
      </c>
      <c r="U1445" s="203"/>
      <c r="V1445" s="205">
        <f>((T1445*100)/T1455)/100</f>
        <v>0</v>
      </c>
      <c r="W1445" s="205"/>
      <c r="X1445" s="204">
        <f>E$1178*V1445</f>
        <v>0</v>
      </c>
      <c r="Y1445" s="203"/>
      <c r="Z1445" s="203"/>
      <c r="AA1445" s="203"/>
    </row>
    <row r="1446" spans="1:27" x14ac:dyDescent="0.25">
      <c r="A1446" s="206" t="s">
        <v>66</v>
      </c>
      <c r="B1446" s="206"/>
      <c r="C1446" s="206"/>
      <c r="D1446" s="206"/>
      <c r="E1446" s="206"/>
      <c r="F1446" s="206"/>
      <c r="G1446" s="206"/>
      <c r="H1446" s="206"/>
      <c r="I1446" s="206"/>
      <c r="J1446" s="203">
        <v>0</v>
      </c>
      <c r="K1446" s="203"/>
      <c r="L1446" s="203"/>
      <c r="M1446" s="203">
        <v>0</v>
      </c>
      <c r="N1446" s="203"/>
      <c r="O1446" s="203"/>
      <c r="P1446" s="203">
        <v>0</v>
      </c>
      <c r="Q1446" s="203"/>
      <c r="R1446" s="203"/>
      <c r="S1446" s="203"/>
      <c r="T1446" s="203">
        <v>0</v>
      </c>
      <c r="U1446" s="203"/>
      <c r="V1446" s="205">
        <f>((T1446*100)/T1455)/100</f>
        <v>0</v>
      </c>
      <c r="W1446" s="205"/>
      <c r="X1446" s="204">
        <f>E$1178*V1446</f>
        <v>0</v>
      </c>
      <c r="Y1446" s="203"/>
      <c r="Z1446" s="203"/>
      <c r="AA1446" s="203"/>
    </row>
    <row r="1447" spans="1:27" x14ac:dyDescent="0.25">
      <c r="A1447" s="206" t="s">
        <v>67</v>
      </c>
      <c r="B1447" s="206"/>
      <c r="C1447" s="206"/>
      <c r="D1447" s="206"/>
      <c r="E1447" s="206"/>
      <c r="F1447" s="206"/>
      <c r="G1447" s="206"/>
      <c r="H1447" s="206"/>
      <c r="I1447" s="206"/>
      <c r="J1447" s="203">
        <v>0</v>
      </c>
      <c r="K1447" s="203"/>
      <c r="L1447" s="203"/>
      <c r="M1447" s="203">
        <v>0</v>
      </c>
      <c r="N1447" s="203"/>
      <c r="O1447" s="203"/>
      <c r="P1447" s="203">
        <v>0</v>
      </c>
      <c r="Q1447" s="203"/>
      <c r="R1447" s="203"/>
      <c r="S1447" s="203"/>
      <c r="T1447" s="203">
        <v>0</v>
      </c>
      <c r="U1447" s="203"/>
      <c r="V1447" s="205">
        <f>((T1447*100)/T1455)/100</f>
        <v>0</v>
      </c>
      <c r="W1447" s="205"/>
      <c r="X1447" s="204">
        <f>E$1178*V1447</f>
        <v>0</v>
      </c>
      <c r="Y1447" s="203"/>
      <c r="Z1447" s="203"/>
      <c r="AA1447" s="203"/>
    </row>
    <row r="1448" spans="1:27" x14ac:dyDescent="0.25">
      <c r="A1448" s="201" t="s">
        <v>27</v>
      </c>
      <c r="B1448" s="201"/>
      <c r="C1448" s="201"/>
      <c r="D1448" s="201"/>
      <c r="E1448" s="201"/>
      <c r="F1448" s="201"/>
      <c r="G1448" s="201"/>
      <c r="H1448" s="201"/>
      <c r="I1448" s="201"/>
      <c r="J1448" s="201"/>
      <c r="K1448" s="201"/>
      <c r="L1448" s="201"/>
      <c r="M1448" s="201"/>
      <c r="N1448" s="201"/>
      <c r="O1448" s="201"/>
      <c r="P1448" s="201"/>
      <c r="Q1448" s="201"/>
      <c r="R1448" s="201"/>
      <c r="S1448" s="201"/>
      <c r="T1448" s="201">
        <f>SUM(T1445:U1447)</f>
        <v>0</v>
      </c>
      <c r="U1448" s="201"/>
      <c r="V1448" s="205">
        <f t="shared" ref="V1448" si="141">SUM(V1445:W1447)</f>
        <v>0</v>
      </c>
      <c r="W1448" s="205"/>
      <c r="X1448" s="202">
        <f t="shared" ref="X1448" si="142">SUM(X1445:AA1447)</f>
        <v>0</v>
      </c>
      <c r="Y1448" s="201"/>
      <c r="Z1448" s="201"/>
      <c r="AA1448" s="201"/>
    </row>
    <row r="1449" spans="1:27" x14ac:dyDescent="0.25">
      <c r="A1449" s="201" t="s">
        <v>97</v>
      </c>
      <c r="B1449" s="201"/>
      <c r="C1449" s="201"/>
      <c r="D1449" s="201"/>
      <c r="E1449" s="201"/>
      <c r="F1449" s="201"/>
      <c r="G1449" s="201"/>
      <c r="H1449" s="201"/>
      <c r="I1449" s="201"/>
      <c r="V1449" s="19"/>
      <c r="W1449" s="19"/>
    </row>
    <row r="1450" spans="1:27" x14ac:dyDescent="0.25">
      <c r="A1450" s="200" t="s">
        <v>15</v>
      </c>
      <c r="B1450" s="200"/>
      <c r="C1450" s="200"/>
      <c r="D1450" s="200"/>
      <c r="E1450" s="200"/>
      <c r="F1450" s="200"/>
      <c r="G1450" s="200"/>
      <c r="H1450" s="200"/>
      <c r="I1450" s="200"/>
      <c r="J1450" s="203">
        <v>108304</v>
      </c>
      <c r="K1450" s="203"/>
      <c r="L1450" s="203"/>
      <c r="M1450" s="203">
        <v>1650</v>
      </c>
      <c r="N1450" s="203"/>
      <c r="O1450" s="203"/>
      <c r="P1450" s="203" t="s">
        <v>81</v>
      </c>
      <c r="Q1450" s="203"/>
      <c r="R1450" s="203"/>
      <c r="S1450" s="203"/>
      <c r="T1450" s="203">
        <f>2+6</f>
        <v>8</v>
      </c>
      <c r="U1450" s="203"/>
      <c r="V1450" s="205">
        <f>((T1450*100)/T1455)/100</f>
        <v>0.125</v>
      </c>
      <c r="W1450" s="205"/>
      <c r="X1450" s="204">
        <f>E$1438*V1450</f>
        <v>86.994</v>
      </c>
      <c r="Y1450" s="203"/>
      <c r="Z1450" s="203"/>
      <c r="AA1450" s="203"/>
    </row>
    <row r="1451" spans="1:27" x14ac:dyDescent="0.25">
      <c r="A1451" s="200" t="s">
        <v>16</v>
      </c>
      <c r="B1451" s="200"/>
      <c r="C1451" s="200"/>
      <c r="D1451" s="200"/>
      <c r="E1451" s="200"/>
      <c r="F1451" s="200"/>
      <c r="G1451" s="200"/>
      <c r="H1451" s="200"/>
      <c r="I1451" s="200"/>
      <c r="J1451" s="203">
        <v>0</v>
      </c>
      <c r="K1451" s="203"/>
      <c r="L1451" s="203"/>
      <c r="M1451" s="203">
        <v>0</v>
      </c>
      <c r="N1451" s="203"/>
      <c r="O1451" s="203"/>
      <c r="P1451" s="203">
        <v>0</v>
      </c>
      <c r="Q1451" s="203"/>
      <c r="R1451" s="203"/>
      <c r="S1451" s="203"/>
      <c r="T1451" s="203">
        <v>0</v>
      </c>
      <c r="U1451" s="203"/>
      <c r="V1451" s="205">
        <f>((T1451*100)/T1455)/100</f>
        <v>0</v>
      </c>
      <c r="W1451" s="205"/>
      <c r="X1451" s="204">
        <f>E$1438*V1451</f>
        <v>0</v>
      </c>
      <c r="Y1451" s="203"/>
      <c r="Z1451" s="203"/>
      <c r="AA1451" s="203"/>
    </row>
    <row r="1452" spans="1:27" x14ac:dyDescent="0.25">
      <c r="A1452" s="200" t="s">
        <v>17</v>
      </c>
      <c r="B1452" s="200"/>
      <c r="C1452" s="200"/>
      <c r="D1452" s="200"/>
      <c r="E1452" s="200"/>
      <c r="F1452" s="200"/>
      <c r="G1452" s="200"/>
      <c r="H1452" s="200"/>
      <c r="I1452" s="200"/>
      <c r="J1452" s="203">
        <v>108005</v>
      </c>
      <c r="K1452" s="203"/>
      <c r="L1452" s="203"/>
      <c r="M1452" s="203">
        <v>1634</v>
      </c>
      <c r="N1452" s="203"/>
      <c r="O1452" s="203"/>
      <c r="P1452" s="203" t="s">
        <v>81</v>
      </c>
      <c r="Q1452" s="203"/>
      <c r="R1452" s="203"/>
      <c r="S1452" s="203"/>
      <c r="T1452" s="203">
        <v>56</v>
      </c>
      <c r="U1452" s="203"/>
      <c r="V1452" s="205">
        <f>((T1452*100)/T1455)/100</f>
        <v>0.875</v>
      </c>
      <c r="W1452" s="205"/>
      <c r="X1452" s="204">
        <f>E$1438*V1452</f>
        <v>608.95799999999997</v>
      </c>
      <c r="Y1452" s="203"/>
      <c r="Z1452" s="203"/>
      <c r="AA1452" s="203"/>
    </row>
    <row r="1453" spans="1:27" x14ac:dyDescent="0.25">
      <c r="A1453" s="200" t="s">
        <v>65</v>
      </c>
      <c r="B1453" s="200"/>
      <c r="C1453" s="200"/>
      <c r="D1453" s="200"/>
      <c r="E1453" s="200"/>
      <c r="F1453" s="200"/>
      <c r="G1453" s="200"/>
      <c r="H1453" s="200"/>
      <c r="I1453" s="200"/>
      <c r="J1453" s="203">
        <v>0</v>
      </c>
      <c r="K1453" s="203"/>
      <c r="L1453" s="203"/>
      <c r="M1453" s="203">
        <v>0</v>
      </c>
      <c r="N1453" s="203"/>
      <c r="O1453" s="203"/>
      <c r="P1453" s="203">
        <v>0</v>
      </c>
      <c r="Q1453" s="203"/>
      <c r="R1453" s="203"/>
      <c r="S1453" s="203"/>
      <c r="T1453" s="203">
        <v>0</v>
      </c>
      <c r="U1453" s="203"/>
      <c r="V1453" s="205">
        <f>ROUND((T1453/T1455),2)</f>
        <v>0</v>
      </c>
      <c r="W1453" s="205"/>
      <c r="X1453" s="204">
        <f>E$1438*V1453</f>
        <v>0</v>
      </c>
      <c r="Y1453" s="203"/>
      <c r="Z1453" s="203"/>
      <c r="AA1453" s="203"/>
    </row>
    <row r="1454" spans="1:27" x14ac:dyDescent="0.25">
      <c r="A1454" s="201" t="s">
        <v>27</v>
      </c>
      <c r="B1454" s="201"/>
      <c r="C1454" s="201"/>
      <c r="D1454" s="201"/>
      <c r="E1454" s="201"/>
      <c r="F1454" s="201"/>
      <c r="G1454" s="201"/>
      <c r="H1454" s="201"/>
      <c r="I1454" s="201"/>
      <c r="J1454" s="201"/>
      <c r="K1454" s="201"/>
      <c r="L1454" s="201"/>
      <c r="M1454" s="201"/>
      <c r="N1454" s="201"/>
      <c r="O1454" s="201"/>
      <c r="P1454" s="201"/>
      <c r="Q1454" s="201"/>
      <c r="R1454" s="201"/>
      <c r="S1454" s="201"/>
      <c r="T1454" s="201">
        <f>SUM(T1450:U1453)</f>
        <v>64</v>
      </c>
      <c r="U1454" s="201"/>
      <c r="V1454" s="205">
        <f t="shared" ref="V1454" si="143">SUM(V1450:W1453)</f>
        <v>1</v>
      </c>
      <c r="W1454" s="205"/>
      <c r="X1454" s="202">
        <f t="shared" ref="X1454" si="144">SUM(X1450:AA1453)</f>
        <v>695.952</v>
      </c>
      <c r="Y1454" s="201"/>
      <c r="Z1454" s="201"/>
      <c r="AA1454" s="201"/>
    </row>
    <row r="1455" spans="1:27" x14ac:dyDescent="0.25">
      <c r="A1455" s="201" t="s">
        <v>28</v>
      </c>
      <c r="B1455" s="201"/>
      <c r="C1455" s="201"/>
      <c r="D1455" s="201"/>
      <c r="E1455" s="201"/>
      <c r="F1455" s="201"/>
      <c r="G1455" s="201"/>
      <c r="H1455" s="201"/>
      <c r="I1455" s="201"/>
      <c r="J1455" s="201"/>
      <c r="K1455" s="201"/>
      <c r="L1455" s="201"/>
      <c r="M1455" s="201"/>
      <c r="N1455" s="201"/>
      <c r="O1455" s="201"/>
      <c r="P1455" s="201"/>
      <c r="Q1455" s="201"/>
      <c r="R1455" s="201"/>
      <c r="S1455" s="201"/>
      <c r="T1455" s="201">
        <f>T1454+T1448</f>
        <v>64</v>
      </c>
      <c r="U1455" s="201"/>
      <c r="V1455" s="205">
        <f>ROUND((T1455/T1455),2)</f>
        <v>1</v>
      </c>
      <c r="W1455" s="205"/>
      <c r="X1455" s="202">
        <f>X1448+X1454</f>
        <v>695.952</v>
      </c>
      <c r="Y1455" s="201"/>
      <c r="Z1455" s="201"/>
      <c r="AA1455" s="201"/>
    </row>
    <row r="1456" spans="1:27" x14ac:dyDescent="0.25">
      <c r="A1456" s="103"/>
      <c r="B1456" s="103"/>
      <c r="C1456" s="103"/>
      <c r="D1456" s="103"/>
      <c r="E1456" s="103"/>
      <c r="F1456" s="103"/>
      <c r="G1456" s="103"/>
      <c r="H1456" s="103"/>
      <c r="I1456" s="103"/>
      <c r="J1456" s="103"/>
      <c r="K1456" s="103"/>
      <c r="L1456" s="103"/>
      <c r="M1456" s="103"/>
      <c r="N1456" s="103"/>
      <c r="O1456" s="103"/>
      <c r="P1456" s="103"/>
      <c r="Q1456" s="103"/>
      <c r="R1456" s="103"/>
      <c r="S1456" s="103"/>
      <c r="T1456" s="103"/>
      <c r="U1456" s="103"/>
      <c r="V1456" s="104"/>
      <c r="W1456" s="104"/>
    </row>
    <row r="1466" spans="1:19" x14ac:dyDescent="0.25">
      <c r="A1466" s="198" t="s">
        <v>1</v>
      </c>
      <c r="B1466" s="198"/>
      <c r="C1466" s="198"/>
      <c r="D1466" t="s">
        <v>100</v>
      </c>
    </row>
    <row r="1467" spans="1:19" x14ac:dyDescent="0.25">
      <c r="A1467" s="143" t="s">
        <v>6</v>
      </c>
      <c r="B1467" s="143"/>
      <c r="C1467" s="143"/>
      <c r="D1467" t="s">
        <v>101</v>
      </c>
    </row>
    <row r="1468" spans="1:19" x14ac:dyDescent="0.25">
      <c r="A1468" s="143" t="s">
        <v>94</v>
      </c>
      <c r="B1468" s="143"/>
      <c r="C1468" s="143"/>
      <c r="D1468" s="200" t="s">
        <v>98</v>
      </c>
      <c r="E1468" s="200"/>
      <c r="F1468" s="200"/>
      <c r="G1468" s="200"/>
    </row>
    <row r="1469" spans="1:19" x14ac:dyDescent="0.25">
      <c r="A1469" s="3" t="s">
        <v>2</v>
      </c>
      <c r="B1469" s="3"/>
      <c r="C1469" s="3"/>
      <c r="F1469" s="203" t="s">
        <v>312</v>
      </c>
      <c r="G1469" s="203"/>
      <c r="H1469" s="203"/>
      <c r="I1469" s="203"/>
    </row>
    <row r="1470" spans="1:19" x14ac:dyDescent="0.25">
      <c r="A1470" s="3" t="s">
        <v>3</v>
      </c>
      <c r="B1470" s="3"/>
      <c r="C1470" s="3"/>
      <c r="D1470">
        <v>12</v>
      </c>
    </row>
    <row r="1471" spans="1:19" x14ac:dyDescent="0.25">
      <c r="A1471" s="3" t="s">
        <v>8</v>
      </c>
      <c r="B1471" s="3"/>
      <c r="C1471" s="3"/>
      <c r="D1471" s="208">
        <v>4.8600000000000003</v>
      </c>
      <c r="E1471" s="208"/>
      <c r="F1471" s="208"/>
      <c r="H1471" s="3" t="s">
        <v>9</v>
      </c>
      <c r="K1471" s="203">
        <v>69.900000000000006</v>
      </c>
      <c r="L1471" s="203"/>
      <c r="M1471" s="3" t="s">
        <v>11</v>
      </c>
      <c r="Q1471" s="203">
        <v>1</v>
      </c>
      <c r="R1471" s="203"/>
      <c r="S1471" s="203"/>
    </row>
    <row r="1472" spans="1:19" x14ac:dyDescent="0.25">
      <c r="A1472" s="3" t="s">
        <v>10</v>
      </c>
      <c r="B1472" s="3"/>
      <c r="C1472" s="3"/>
      <c r="E1472" s="209">
        <f>Q1471*K1471*D1471</f>
        <v>339.71400000000006</v>
      </c>
      <c r="F1472" s="209"/>
      <c r="G1472" s="209"/>
      <c r="H1472" s="209"/>
      <c r="I1472" s="209"/>
      <c r="J1472" s="209"/>
    </row>
    <row r="1473" spans="1:27" x14ac:dyDescent="0.25">
      <c r="A1473" s="3"/>
      <c r="B1473" s="3"/>
      <c r="C1473" s="3"/>
      <c r="E1473" s="140"/>
      <c r="F1473" s="140"/>
      <c r="G1473" s="140"/>
      <c r="H1473" s="140"/>
      <c r="I1473" s="140"/>
      <c r="J1473" s="140"/>
    </row>
    <row r="1474" spans="1:27" x14ac:dyDescent="0.25">
      <c r="A1474" s="210" t="s">
        <v>12</v>
      </c>
      <c r="B1474" s="210"/>
      <c r="C1474" s="210"/>
      <c r="D1474" s="210"/>
      <c r="E1474" s="210"/>
      <c r="F1474" s="210"/>
      <c r="G1474" s="210"/>
      <c r="H1474" s="210"/>
      <c r="I1474" s="210"/>
      <c r="J1474" s="210" t="s">
        <v>18</v>
      </c>
      <c r="K1474" s="210"/>
      <c r="L1474" s="210"/>
      <c r="M1474" s="211" t="s">
        <v>20</v>
      </c>
      <c r="N1474" s="211"/>
      <c r="O1474" s="211"/>
      <c r="P1474" s="211" t="s">
        <v>21</v>
      </c>
      <c r="Q1474" s="211"/>
      <c r="R1474" s="211"/>
      <c r="S1474" s="211"/>
      <c r="T1474" s="210" t="s">
        <v>23</v>
      </c>
      <c r="U1474" s="210"/>
      <c r="V1474" s="210"/>
      <c r="W1474" s="210"/>
      <c r="X1474" s="215" t="s">
        <v>29</v>
      </c>
      <c r="Y1474" s="215"/>
      <c r="Z1474" s="215"/>
      <c r="AA1474" s="215"/>
    </row>
    <row r="1475" spans="1:27" x14ac:dyDescent="0.25">
      <c r="A1475" s="210"/>
      <c r="B1475" s="210"/>
      <c r="C1475" s="210"/>
      <c r="D1475" s="210"/>
      <c r="E1475" s="210"/>
      <c r="F1475" s="210"/>
      <c r="G1475" s="210"/>
      <c r="H1475" s="210"/>
      <c r="I1475" s="210"/>
      <c r="J1475" s="210"/>
      <c r="K1475" s="210"/>
      <c r="L1475" s="210"/>
      <c r="M1475" s="211"/>
      <c r="N1475" s="211"/>
      <c r="O1475" s="211"/>
      <c r="P1475" s="211"/>
      <c r="Q1475" s="211"/>
      <c r="R1475" s="211"/>
      <c r="S1475" s="211"/>
      <c r="T1475" s="210"/>
      <c r="U1475" s="210"/>
      <c r="V1475" s="210"/>
      <c r="W1475" s="210"/>
      <c r="X1475" s="215"/>
      <c r="Y1475" s="215"/>
      <c r="Z1475" s="215"/>
      <c r="AA1475" s="215"/>
    </row>
    <row r="1476" spans="1:27" x14ac:dyDescent="0.25">
      <c r="A1476" s="210"/>
      <c r="B1476" s="210"/>
      <c r="C1476" s="210"/>
      <c r="D1476" s="210"/>
      <c r="E1476" s="210"/>
      <c r="F1476" s="210"/>
      <c r="G1476" s="210"/>
      <c r="H1476" s="210"/>
      <c r="I1476" s="210"/>
      <c r="J1476" s="210"/>
      <c r="K1476" s="210"/>
      <c r="L1476" s="210"/>
      <c r="M1476" s="211"/>
      <c r="N1476" s="211"/>
      <c r="O1476" s="211"/>
      <c r="P1476" s="211"/>
      <c r="Q1476" s="211"/>
      <c r="R1476" s="211"/>
      <c r="S1476" s="211"/>
      <c r="T1476" s="210"/>
      <c r="U1476" s="210"/>
      <c r="V1476" s="210"/>
      <c r="W1476" s="210"/>
      <c r="X1476" s="215"/>
      <c r="Y1476" s="215"/>
      <c r="Z1476" s="215"/>
      <c r="AA1476" s="215"/>
    </row>
    <row r="1477" spans="1:27" x14ac:dyDescent="0.25">
      <c r="A1477" s="210"/>
      <c r="B1477" s="210"/>
      <c r="C1477" s="210"/>
      <c r="D1477" s="210"/>
      <c r="E1477" s="210"/>
      <c r="F1477" s="210"/>
      <c r="G1477" s="210"/>
      <c r="H1477" s="210"/>
      <c r="I1477" s="210"/>
      <c r="J1477" s="210"/>
      <c r="K1477" s="210"/>
      <c r="L1477" s="210"/>
      <c r="M1477" s="211"/>
      <c r="N1477" s="211"/>
      <c r="O1477" s="211"/>
      <c r="P1477" s="211"/>
      <c r="Q1477" s="211"/>
      <c r="R1477" s="211"/>
      <c r="S1477" s="211"/>
      <c r="T1477" s="210" t="s">
        <v>24</v>
      </c>
      <c r="U1477" s="210"/>
      <c r="V1477" s="210" t="s">
        <v>25</v>
      </c>
      <c r="W1477" s="210"/>
    </row>
    <row r="1478" spans="1:27" x14ac:dyDescent="0.25">
      <c r="A1478" s="210" t="s">
        <v>103</v>
      </c>
      <c r="B1478" s="210"/>
      <c r="C1478" s="210"/>
      <c r="D1478" s="210"/>
      <c r="E1478" s="210"/>
      <c r="F1478" s="210"/>
      <c r="G1478" s="210"/>
      <c r="H1478" s="210"/>
      <c r="I1478" s="210"/>
      <c r="J1478" s="141"/>
      <c r="K1478" s="141"/>
      <c r="L1478" s="141"/>
      <c r="M1478" s="142"/>
      <c r="N1478" s="142"/>
      <c r="O1478" s="142"/>
      <c r="P1478" s="142"/>
      <c r="Q1478" s="142"/>
      <c r="R1478" s="142"/>
      <c r="S1478" s="142"/>
      <c r="T1478" s="144"/>
      <c r="U1478" s="144"/>
      <c r="V1478" s="144"/>
      <c r="W1478" s="144"/>
    </row>
    <row r="1479" spans="1:27" x14ac:dyDescent="0.25">
      <c r="A1479" s="200" t="s">
        <v>17</v>
      </c>
      <c r="B1479" s="200"/>
      <c r="C1479" s="200"/>
      <c r="D1479" s="200"/>
      <c r="E1479" s="200"/>
      <c r="F1479" s="200"/>
      <c r="G1479" s="200"/>
      <c r="H1479" s="200"/>
      <c r="I1479" s="200"/>
      <c r="J1479" s="203">
        <v>0</v>
      </c>
      <c r="K1479" s="203"/>
      <c r="L1479" s="203"/>
      <c r="M1479" s="203">
        <v>0</v>
      </c>
      <c r="N1479" s="203"/>
      <c r="O1479" s="203"/>
      <c r="P1479" s="203">
        <v>0</v>
      </c>
      <c r="Q1479" s="203"/>
      <c r="R1479" s="203"/>
      <c r="S1479" s="203"/>
      <c r="T1479" s="203">
        <v>0</v>
      </c>
      <c r="U1479" s="203"/>
      <c r="V1479" s="205">
        <f>((T1479*100)/T1489)/100</f>
        <v>0</v>
      </c>
      <c r="W1479" s="205"/>
      <c r="X1479" s="204">
        <f>E$1178*V1479</f>
        <v>0</v>
      </c>
      <c r="Y1479" s="203"/>
      <c r="Z1479" s="203"/>
      <c r="AA1479" s="203"/>
    </row>
    <row r="1480" spans="1:27" x14ac:dyDescent="0.25">
      <c r="A1480" s="206" t="s">
        <v>66</v>
      </c>
      <c r="B1480" s="206"/>
      <c r="C1480" s="206"/>
      <c r="D1480" s="206"/>
      <c r="E1480" s="206"/>
      <c r="F1480" s="206"/>
      <c r="G1480" s="206"/>
      <c r="H1480" s="206"/>
      <c r="I1480" s="206"/>
      <c r="J1480" s="203">
        <v>0</v>
      </c>
      <c r="K1480" s="203"/>
      <c r="L1480" s="203"/>
      <c r="M1480" s="203">
        <v>0</v>
      </c>
      <c r="N1480" s="203"/>
      <c r="O1480" s="203"/>
      <c r="P1480" s="203">
        <v>0</v>
      </c>
      <c r="Q1480" s="203"/>
      <c r="R1480" s="203"/>
      <c r="S1480" s="203"/>
      <c r="T1480" s="203">
        <v>0</v>
      </c>
      <c r="U1480" s="203"/>
      <c r="V1480" s="205">
        <f>((T1480*100)/T1489)/100</f>
        <v>0</v>
      </c>
      <c r="W1480" s="205"/>
      <c r="X1480" s="204">
        <f>E$1178*V1480</f>
        <v>0</v>
      </c>
      <c r="Y1480" s="203"/>
      <c r="Z1480" s="203"/>
      <c r="AA1480" s="203"/>
    </row>
    <row r="1481" spans="1:27" x14ac:dyDescent="0.25">
      <c r="A1481" s="206" t="s">
        <v>67</v>
      </c>
      <c r="B1481" s="206"/>
      <c r="C1481" s="206"/>
      <c r="D1481" s="206"/>
      <c r="E1481" s="206"/>
      <c r="F1481" s="206"/>
      <c r="G1481" s="206"/>
      <c r="H1481" s="206"/>
      <c r="I1481" s="206"/>
      <c r="J1481" s="203">
        <v>0</v>
      </c>
      <c r="K1481" s="203"/>
      <c r="L1481" s="203"/>
      <c r="M1481" s="203">
        <v>0</v>
      </c>
      <c r="N1481" s="203"/>
      <c r="O1481" s="203"/>
      <c r="P1481" s="203">
        <v>0</v>
      </c>
      <c r="Q1481" s="203"/>
      <c r="R1481" s="203"/>
      <c r="S1481" s="203"/>
      <c r="T1481" s="203">
        <v>0</v>
      </c>
      <c r="U1481" s="203"/>
      <c r="V1481" s="205">
        <f>((T1481*100)/T1489)/100</f>
        <v>0</v>
      </c>
      <c r="W1481" s="205"/>
      <c r="X1481" s="204">
        <f>E$1178*V1481</f>
        <v>0</v>
      </c>
      <c r="Y1481" s="203"/>
      <c r="Z1481" s="203"/>
      <c r="AA1481" s="203"/>
    </row>
    <row r="1482" spans="1:27" x14ac:dyDescent="0.25">
      <c r="A1482" s="201" t="s">
        <v>27</v>
      </c>
      <c r="B1482" s="201"/>
      <c r="C1482" s="201"/>
      <c r="D1482" s="201"/>
      <c r="E1482" s="201"/>
      <c r="F1482" s="201"/>
      <c r="G1482" s="201"/>
      <c r="H1482" s="201"/>
      <c r="I1482" s="201"/>
      <c r="J1482" s="201"/>
      <c r="K1482" s="201"/>
      <c r="L1482" s="201"/>
      <c r="M1482" s="201"/>
      <c r="N1482" s="201"/>
      <c r="O1482" s="201"/>
      <c r="P1482" s="201"/>
      <c r="Q1482" s="201"/>
      <c r="R1482" s="201"/>
      <c r="S1482" s="201"/>
      <c r="T1482" s="201">
        <f>SUM(T1479:U1481)</f>
        <v>0</v>
      </c>
      <c r="U1482" s="201"/>
      <c r="V1482" s="205">
        <f t="shared" ref="V1482" si="145">SUM(V1479:W1481)</f>
        <v>0</v>
      </c>
      <c r="W1482" s="205"/>
      <c r="X1482" s="202">
        <f t="shared" ref="X1482" si="146">SUM(X1479:AA1481)</f>
        <v>0</v>
      </c>
      <c r="Y1482" s="201"/>
      <c r="Z1482" s="201"/>
      <c r="AA1482" s="201"/>
    </row>
    <row r="1483" spans="1:27" x14ac:dyDescent="0.25">
      <c r="A1483" s="201" t="s">
        <v>97</v>
      </c>
      <c r="B1483" s="201"/>
      <c r="C1483" s="201"/>
      <c r="D1483" s="201"/>
      <c r="E1483" s="201"/>
      <c r="F1483" s="201"/>
      <c r="G1483" s="201"/>
      <c r="H1483" s="201"/>
      <c r="I1483" s="201"/>
      <c r="V1483" s="19"/>
      <c r="W1483" s="19"/>
    </row>
    <row r="1484" spans="1:27" x14ac:dyDescent="0.25">
      <c r="A1484" s="200" t="s">
        <v>15</v>
      </c>
      <c r="B1484" s="200"/>
      <c r="C1484" s="200"/>
      <c r="D1484" s="200"/>
      <c r="E1484" s="200"/>
      <c r="F1484" s="200"/>
      <c r="G1484" s="200"/>
      <c r="H1484" s="200"/>
      <c r="I1484" s="200"/>
      <c r="J1484" s="203">
        <v>108304</v>
      </c>
      <c r="K1484" s="203"/>
      <c r="L1484" s="203"/>
      <c r="M1484" s="203">
        <v>1650</v>
      </c>
      <c r="N1484" s="203"/>
      <c r="O1484" s="203"/>
      <c r="P1484" s="203" t="s">
        <v>81</v>
      </c>
      <c r="Q1484" s="203"/>
      <c r="R1484" s="203"/>
      <c r="S1484" s="203"/>
      <c r="T1484" s="203">
        <f>2+6</f>
        <v>8</v>
      </c>
      <c r="U1484" s="203"/>
      <c r="V1484" s="205">
        <f>((T1484*100)/T1489)/100</f>
        <v>0.125</v>
      </c>
      <c r="W1484" s="205"/>
      <c r="X1484" s="204">
        <f>E1472*V1484</f>
        <v>42.464250000000007</v>
      </c>
      <c r="Y1484" s="203"/>
      <c r="Z1484" s="203"/>
      <c r="AA1484" s="203"/>
    </row>
    <row r="1485" spans="1:27" x14ac:dyDescent="0.25">
      <c r="A1485" s="200" t="s">
        <v>16</v>
      </c>
      <c r="B1485" s="200"/>
      <c r="C1485" s="200"/>
      <c r="D1485" s="200"/>
      <c r="E1485" s="200"/>
      <c r="F1485" s="200"/>
      <c r="G1485" s="200"/>
      <c r="H1485" s="200"/>
      <c r="I1485" s="200"/>
      <c r="J1485" s="203">
        <v>0</v>
      </c>
      <c r="K1485" s="203"/>
      <c r="L1485" s="203"/>
      <c r="M1485" s="203">
        <v>0</v>
      </c>
      <c r="N1485" s="203"/>
      <c r="O1485" s="203"/>
      <c r="P1485" s="203">
        <v>0</v>
      </c>
      <c r="Q1485" s="203"/>
      <c r="R1485" s="203"/>
      <c r="S1485" s="203"/>
      <c r="T1485" s="203">
        <v>0</v>
      </c>
      <c r="U1485" s="203"/>
      <c r="V1485" s="205">
        <f>((T1485*100)/T1489)/100</f>
        <v>0</v>
      </c>
      <c r="W1485" s="205"/>
      <c r="X1485" s="204">
        <f>E$1438*V1485</f>
        <v>0</v>
      </c>
      <c r="Y1485" s="203"/>
      <c r="Z1485" s="203"/>
      <c r="AA1485" s="203"/>
    </row>
    <row r="1486" spans="1:27" x14ac:dyDescent="0.25">
      <c r="A1486" s="200" t="s">
        <v>17</v>
      </c>
      <c r="B1486" s="200"/>
      <c r="C1486" s="200"/>
      <c r="D1486" s="200"/>
      <c r="E1486" s="200"/>
      <c r="F1486" s="200"/>
      <c r="G1486" s="200"/>
      <c r="H1486" s="200"/>
      <c r="I1486" s="200"/>
      <c r="J1486" s="203">
        <v>108005</v>
      </c>
      <c r="K1486" s="203"/>
      <c r="L1486" s="203"/>
      <c r="M1486" s="203">
        <v>1634</v>
      </c>
      <c r="N1486" s="203"/>
      <c r="O1486" s="203"/>
      <c r="P1486" s="203" t="s">
        <v>81</v>
      </c>
      <c r="Q1486" s="203"/>
      <c r="R1486" s="203"/>
      <c r="S1486" s="203"/>
      <c r="T1486" s="203">
        <v>56</v>
      </c>
      <c r="U1486" s="203"/>
      <c r="V1486" s="205">
        <f>((T1486*100)/T1489)/100</f>
        <v>0.875</v>
      </c>
      <c r="W1486" s="205"/>
      <c r="X1486" s="204">
        <f>E1472*V1486</f>
        <v>297.24975000000006</v>
      </c>
      <c r="Y1486" s="203"/>
      <c r="Z1486" s="203"/>
      <c r="AA1486" s="203"/>
    </row>
    <row r="1487" spans="1:27" x14ac:dyDescent="0.25">
      <c r="A1487" s="200" t="s">
        <v>65</v>
      </c>
      <c r="B1487" s="200"/>
      <c r="C1487" s="200"/>
      <c r="D1487" s="200"/>
      <c r="E1487" s="200"/>
      <c r="F1487" s="200"/>
      <c r="G1487" s="200"/>
      <c r="H1487" s="200"/>
      <c r="I1487" s="200"/>
      <c r="J1487" s="203">
        <v>0</v>
      </c>
      <c r="K1487" s="203"/>
      <c r="L1487" s="203"/>
      <c r="M1487" s="203">
        <v>0</v>
      </c>
      <c r="N1487" s="203"/>
      <c r="O1487" s="203"/>
      <c r="P1487" s="203">
        <v>0</v>
      </c>
      <c r="Q1487" s="203"/>
      <c r="R1487" s="203"/>
      <c r="S1487" s="203"/>
      <c r="T1487" s="203">
        <v>0</v>
      </c>
      <c r="U1487" s="203"/>
      <c r="V1487" s="205">
        <f>ROUND((T1487/T1489),2)</f>
        <v>0</v>
      </c>
      <c r="W1487" s="205"/>
      <c r="X1487" s="204">
        <f>E$1438*V1487</f>
        <v>0</v>
      </c>
      <c r="Y1487" s="203"/>
      <c r="Z1487" s="203"/>
      <c r="AA1487" s="203"/>
    </row>
    <row r="1488" spans="1:27" x14ac:dyDescent="0.25">
      <c r="A1488" s="201" t="s">
        <v>27</v>
      </c>
      <c r="B1488" s="201"/>
      <c r="C1488" s="201"/>
      <c r="D1488" s="201"/>
      <c r="E1488" s="201"/>
      <c r="F1488" s="201"/>
      <c r="G1488" s="201"/>
      <c r="H1488" s="201"/>
      <c r="I1488" s="201"/>
      <c r="J1488" s="201"/>
      <c r="K1488" s="201"/>
      <c r="L1488" s="201"/>
      <c r="M1488" s="201"/>
      <c r="N1488" s="201"/>
      <c r="O1488" s="201"/>
      <c r="P1488" s="201"/>
      <c r="Q1488" s="201"/>
      <c r="R1488" s="201"/>
      <c r="S1488" s="201"/>
      <c r="T1488" s="201">
        <f>SUM(T1484:U1487)</f>
        <v>64</v>
      </c>
      <c r="U1488" s="201"/>
      <c r="V1488" s="205">
        <f t="shared" ref="V1488" si="147">SUM(V1484:W1487)</f>
        <v>1</v>
      </c>
      <c r="W1488" s="205"/>
      <c r="X1488" s="202">
        <f t="shared" ref="X1488" si="148">SUM(X1484:AA1487)</f>
        <v>339.71400000000006</v>
      </c>
      <c r="Y1488" s="201"/>
      <c r="Z1488" s="201"/>
      <c r="AA1488" s="201"/>
    </row>
    <row r="1489" spans="1:27" x14ac:dyDescent="0.25">
      <c r="A1489" s="201" t="s">
        <v>28</v>
      </c>
      <c r="B1489" s="201"/>
      <c r="C1489" s="201"/>
      <c r="D1489" s="201"/>
      <c r="E1489" s="201"/>
      <c r="F1489" s="201"/>
      <c r="G1489" s="201"/>
      <c r="H1489" s="201"/>
      <c r="I1489" s="201"/>
      <c r="J1489" s="201"/>
      <c r="K1489" s="201"/>
      <c r="L1489" s="201"/>
      <c r="M1489" s="201"/>
      <c r="N1489" s="201"/>
      <c r="O1489" s="201"/>
      <c r="P1489" s="201"/>
      <c r="Q1489" s="201"/>
      <c r="R1489" s="201"/>
      <c r="S1489" s="201"/>
      <c r="T1489" s="201">
        <f>T1488+T1482</f>
        <v>64</v>
      </c>
      <c r="U1489" s="201"/>
      <c r="V1489" s="205">
        <f>ROUND((T1489/T1489),2)</f>
        <v>1</v>
      </c>
      <c r="W1489" s="205"/>
      <c r="X1489" s="202">
        <f>X1482+X1488</f>
        <v>339.71400000000006</v>
      </c>
      <c r="Y1489" s="201"/>
      <c r="Z1489" s="201"/>
      <c r="AA1489" s="201"/>
    </row>
    <row r="1490" spans="1:27" x14ac:dyDescent="0.25">
      <c r="A1490" s="138"/>
      <c r="B1490" s="138"/>
      <c r="C1490" s="138"/>
      <c r="D1490" s="138"/>
      <c r="E1490" s="138"/>
      <c r="F1490" s="138"/>
      <c r="G1490" s="138"/>
      <c r="H1490" s="138"/>
      <c r="I1490" s="138"/>
      <c r="J1490" s="138"/>
      <c r="K1490" s="138"/>
      <c r="L1490" s="138"/>
      <c r="M1490" s="138"/>
      <c r="N1490" s="138"/>
      <c r="O1490" s="138"/>
      <c r="P1490" s="138"/>
      <c r="Q1490" s="138"/>
      <c r="R1490" s="138"/>
      <c r="S1490" s="138"/>
      <c r="T1490" s="138"/>
      <c r="U1490" s="138"/>
      <c r="V1490" s="137"/>
      <c r="W1490" s="137"/>
    </row>
    <row r="1491" spans="1:27" x14ac:dyDescent="0.25">
      <c r="A1491" s="169"/>
      <c r="B1491" s="169"/>
      <c r="C1491" s="169"/>
      <c r="D1491" s="169"/>
      <c r="E1491" s="169"/>
      <c r="F1491" s="169"/>
      <c r="G1491" s="169"/>
      <c r="H1491" s="169"/>
      <c r="I1491" s="169"/>
      <c r="J1491" s="169"/>
      <c r="K1491" s="169"/>
      <c r="L1491" s="169"/>
      <c r="M1491" s="169"/>
      <c r="N1491" s="169"/>
      <c r="O1491" s="169"/>
      <c r="P1491" s="169"/>
      <c r="Q1491" s="169"/>
      <c r="R1491" s="169"/>
      <c r="S1491" s="169"/>
      <c r="T1491" s="169"/>
      <c r="U1491" s="169"/>
      <c r="V1491" s="168"/>
      <c r="W1491" s="168"/>
    </row>
    <row r="1492" spans="1:27" x14ac:dyDescent="0.25">
      <c r="A1492" s="198" t="s">
        <v>1</v>
      </c>
      <c r="B1492" s="198"/>
      <c r="C1492" s="198"/>
      <c r="D1492" t="s">
        <v>100</v>
      </c>
    </row>
    <row r="1493" spans="1:27" x14ac:dyDescent="0.25">
      <c r="A1493" s="175" t="s">
        <v>6</v>
      </c>
      <c r="B1493" s="175"/>
      <c r="C1493" s="175"/>
      <c r="D1493" t="s">
        <v>101</v>
      </c>
    </row>
    <row r="1494" spans="1:27" x14ac:dyDescent="0.25">
      <c r="A1494" s="175" t="s">
        <v>94</v>
      </c>
      <c r="B1494" s="175"/>
      <c r="C1494" s="175"/>
      <c r="D1494" s="200" t="s">
        <v>98</v>
      </c>
      <c r="E1494" s="200"/>
      <c r="F1494" s="200"/>
      <c r="G1494" s="200"/>
    </row>
    <row r="1495" spans="1:27" x14ac:dyDescent="0.25">
      <c r="A1495" s="3" t="s">
        <v>2</v>
      </c>
      <c r="B1495" s="3"/>
      <c r="C1495" s="3"/>
      <c r="F1495" s="203" t="s">
        <v>358</v>
      </c>
      <c r="G1495" s="203"/>
      <c r="H1495" s="203"/>
      <c r="I1495" s="203"/>
    </row>
    <row r="1496" spans="1:27" x14ac:dyDescent="0.25">
      <c r="A1496" s="3" t="s">
        <v>3</v>
      </c>
      <c r="B1496" s="3"/>
      <c r="C1496" s="3"/>
      <c r="D1496">
        <v>12</v>
      </c>
    </row>
    <row r="1497" spans="1:27" x14ac:dyDescent="0.25">
      <c r="A1497" s="3" t="s">
        <v>8</v>
      </c>
      <c r="B1497" s="3"/>
      <c r="C1497" s="3"/>
      <c r="D1497" s="208">
        <v>4.8600000000000003</v>
      </c>
      <c r="E1497" s="208"/>
      <c r="F1497" s="208"/>
      <c r="H1497" s="3" t="s">
        <v>9</v>
      </c>
      <c r="K1497" s="203">
        <v>88.7</v>
      </c>
      <c r="L1497" s="203"/>
      <c r="M1497" s="3" t="s">
        <v>11</v>
      </c>
      <c r="Q1497" s="203">
        <v>1</v>
      </c>
      <c r="R1497" s="203"/>
      <c r="S1497" s="203"/>
    </row>
    <row r="1498" spans="1:27" x14ac:dyDescent="0.25">
      <c r="A1498" s="3" t="s">
        <v>10</v>
      </c>
      <c r="B1498" s="3"/>
      <c r="C1498" s="3"/>
      <c r="E1498" s="209">
        <f>Q1497*K1497*D1497</f>
        <v>431.08200000000005</v>
      </c>
      <c r="F1498" s="209"/>
      <c r="G1498" s="209"/>
      <c r="H1498" s="209"/>
      <c r="I1498" s="209"/>
      <c r="J1498" s="209"/>
    </row>
    <row r="1499" spans="1:27" x14ac:dyDescent="0.25">
      <c r="A1499" s="3"/>
      <c r="B1499" s="3"/>
      <c r="C1499" s="3"/>
      <c r="E1499" s="172"/>
      <c r="F1499" s="172"/>
      <c r="G1499" s="172"/>
      <c r="H1499" s="172"/>
      <c r="I1499" s="172"/>
      <c r="J1499" s="172"/>
    </row>
    <row r="1500" spans="1:27" x14ac:dyDescent="0.25">
      <c r="A1500" s="210" t="s">
        <v>12</v>
      </c>
      <c r="B1500" s="210"/>
      <c r="C1500" s="210"/>
      <c r="D1500" s="210"/>
      <c r="E1500" s="210"/>
      <c r="F1500" s="210"/>
      <c r="G1500" s="210"/>
      <c r="H1500" s="210"/>
      <c r="I1500" s="210"/>
      <c r="J1500" s="210" t="s">
        <v>18</v>
      </c>
      <c r="K1500" s="210"/>
      <c r="L1500" s="210"/>
      <c r="M1500" s="211" t="s">
        <v>20</v>
      </c>
      <c r="N1500" s="211"/>
      <c r="O1500" s="211"/>
      <c r="P1500" s="211" t="s">
        <v>21</v>
      </c>
      <c r="Q1500" s="211"/>
      <c r="R1500" s="211"/>
      <c r="S1500" s="211"/>
      <c r="T1500" s="210" t="s">
        <v>23</v>
      </c>
      <c r="U1500" s="210"/>
      <c r="V1500" s="210"/>
      <c r="W1500" s="210"/>
      <c r="X1500" s="215" t="s">
        <v>29</v>
      </c>
      <c r="Y1500" s="215"/>
      <c r="Z1500" s="215"/>
      <c r="AA1500" s="215"/>
    </row>
    <row r="1501" spans="1:27" x14ac:dyDescent="0.25">
      <c r="A1501" s="210"/>
      <c r="B1501" s="210"/>
      <c r="C1501" s="210"/>
      <c r="D1501" s="210"/>
      <c r="E1501" s="210"/>
      <c r="F1501" s="210"/>
      <c r="G1501" s="210"/>
      <c r="H1501" s="210"/>
      <c r="I1501" s="210"/>
      <c r="J1501" s="210"/>
      <c r="K1501" s="210"/>
      <c r="L1501" s="210"/>
      <c r="M1501" s="211"/>
      <c r="N1501" s="211"/>
      <c r="O1501" s="211"/>
      <c r="P1501" s="211"/>
      <c r="Q1501" s="211"/>
      <c r="R1501" s="211"/>
      <c r="S1501" s="211"/>
      <c r="T1501" s="210"/>
      <c r="U1501" s="210"/>
      <c r="V1501" s="210"/>
      <c r="W1501" s="210"/>
      <c r="X1501" s="215"/>
      <c r="Y1501" s="215"/>
      <c r="Z1501" s="215"/>
      <c r="AA1501" s="215"/>
    </row>
    <row r="1502" spans="1:27" x14ac:dyDescent="0.25">
      <c r="A1502" s="210"/>
      <c r="B1502" s="210"/>
      <c r="C1502" s="210"/>
      <c r="D1502" s="210"/>
      <c r="E1502" s="210"/>
      <c r="F1502" s="210"/>
      <c r="G1502" s="210"/>
      <c r="H1502" s="210"/>
      <c r="I1502" s="210"/>
      <c r="J1502" s="210"/>
      <c r="K1502" s="210"/>
      <c r="L1502" s="210"/>
      <c r="M1502" s="211"/>
      <c r="N1502" s="211"/>
      <c r="O1502" s="211"/>
      <c r="P1502" s="211"/>
      <c r="Q1502" s="211"/>
      <c r="R1502" s="211"/>
      <c r="S1502" s="211"/>
      <c r="T1502" s="210"/>
      <c r="U1502" s="210"/>
      <c r="V1502" s="210"/>
      <c r="W1502" s="210"/>
      <c r="X1502" s="215"/>
      <c r="Y1502" s="215"/>
      <c r="Z1502" s="215"/>
      <c r="AA1502" s="215"/>
    </row>
    <row r="1503" spans="1:27" x14ac:dyDescent="0.25">
      <c r="A1503" s="210"/>
      <c r="B1503" s="210"/>
      <c r="C1503" s="210"/>
      <c r="D1503" s="210"/>
      <c r="E1503" s="210"/>
      <c r="F1503" s="210"/>
      <c r="G1503" s="210"/>
      <c r="H1503" s="210"/>
      <c r="I1503" s="210"/>
      <c r="J1503" s="210"/>
      <c r="K1503" s="210"/>
      <c r="L1503" s="210"/>
      <c r="M1503" s="211"/>
      <c r="N1503" s="211"/>
      <c r="O1503" s="211"/>
      <c r="P1503" s="211"/>
      <c r="Q1503" s="211"/>
      <c r="R1503" s="211"/>
      <c r="S1503" s="211"/>
      <c r="T1503" s="210" t="s">
        <v>24</v>
      </c>
      <c r="U1503" s="210"/>
      <c r="V1503" s="210" t="s">
        <v>25</v>
      </c>
      <c r="W1503" s="210"/>
    </row>
    <row r="1504" spans="1:27" x14ac:dyDescent="0.25">
      <c r="A1504" s="210" t="s">
        <v>103</v>
      </c>
      <c r="B1504" s="210"/>
      <c r="C1504" s="210"/>
      <c r="D1504" s="210"/>
      <c r="E1504" s="210"/>
      <c r="F1504" s="210"/>
      <c r="G1504" s="210"/>
      <c r="H1504" s="210"/>
      <c r="I1504" s="210"/>
      <c r="J1504" s="173"/>
      <c r="K1504" s="173"/>
      <c r="L1504" s="173"/>
      <c r="M1504" s="174"/>
      <c r="N1504" s="174"/>
      <c r="O1504" s="174"/>
      <c r="P1504" s="174"/>
      <c r="Q1504" s="174"/>
      <c r="R1504" s="174"/>
      <c r="S1504" s="174"/>
      <c r="T1504" s="176"/>
      <c r="U1504" s="176"/>
      <c r="V1504" s="176"/>
      <c r="W1504" s="176"/>
    </row>
    <row r="1505" spans="1:27" x14ac:dyDescent="0.25">
      <c r="A1505" s="200" t="s">
        <v>17</v>
      </c>
      <c r="B1505" s="200"/>
      <c r="C1505" s="200"/>
      <c r="D1505" s="200"/>
      <c r="E1505" s="200"/>
      <c r="F1505" s="200"/>
      <c r="G1505" s="200"/>
      <c r="H1505" s="200"/>
      <c r="I1505" s="200"/>
      <c r="J1505" s="203">
        <v>0</v>
      </c>
      <c r="K1505" s="203"/>
      <c r="L1505" s="203"/>
      <c r="M1505" s="203">
        <v>0</v>
      </c>
      <c r="N1505" s="203"/>
      <c r="O1505" s="203"/>
      <c r="P1505" s="203">
        <v>0</v>
      </c>
      <c r="Q1505" s="203"/>
      <c r="R1505" s="203"/>
      <c r="S1505" s="203"/>
      <c r="T1505" s="203">
        <v>0</v>
      </c>
      <c r="U1505" s="203"/>
      <c r="V1505" s="205">
        <f>((T1505*100)/T1515)/100</f>
        <v>0</v>
      </c>
      <c r="W1505" s="205"/>
      <c r="X1505" s="204">
        <f>E$1178*V1505</f>
        <v>0</v>
      </c>
      <c r="Y1505" s="203"/>
      <c r="Z1505" s="203"/>
      <c r="AA1505" s="203"/>
    </row>
    <row r="1506" spans="1:27" x14ac:dyDescent="0.25">
      <c r="A1506" s="206" t="s">
        <v>66</v>
      </c>
      <c r="B1506" s="206"/>
      <c r="C1506" s="206"/>
      <c r="D1506" s="206"/>
      <c r="E1506" s="206"/>
      <c r="F1506" s="206"/>
      <c r="G1506" s="206"/>
      <c r="H1506" s="206"/>
      <c r="I1506" s="206"/>
      <c r="J1506" s="203">
        <v>0</v>
      </c>
      <c r="K1506" s="203"/>
      <c r="L1506" s="203"/>
      <c r="M1506" s="203">
        <v>0</v>
      </c>
      <c r="N1506" s="203"/>
      <c r="O1506" s="203"/>
      <c r="P1506" s="203">
        <v>0</v>
      </c>
      <c r="Q1506" s="203"/>
      <c r="R1506" s="203"/>
      <c r="S1506" s="203"/>
      <c r="T1506" s="203">
        <v>0</v>
      </c>
      <c r="U1506" s="203"/>
      <c r="V1506" s="205">
        <f>((T1506*100)/T1515)/100</f>
        <v>0</v>
      </c>
      <c r="W1506" s="205"/>
      <c r="X1506" s="204">
        <f>E$1178*V1506</f>
        <v>0</v>
      </c>
      <c r="Y1506" s="203"/>
      <c r="Z1506" s="203"/>
      <c r="AA1506" s="203"/>
    </row>
    <row r="1507" spans="1:27" x14ac:dyDescent="0.25">
      <c r="A1507" s="206" t="s">
        <v>67</v>
      </c>
      <c r="B1507" s="206"/>
      <c r="C1507" s="206"/>
      <c r="D1507" s="206"/>
      <c r="E1507" s="206"/>
      <c r="F1507" s="206"/>
      <c r="G1507" s="206"/>
      <c r="H1507" s="206"/>
      <c r="I1507" s="206"/>
      <c r="J1507" s="203">
        <v>0</v>
      </c>
      <c r="K1507" s="203"/>
      <c r="L1507" s="203"/>
      <c r="M1507" s="203">
        <v>0</v>
      </c>
      <c r="N1507" s="203"/>
      <c r="O1507" s="203"/>
      <c r="P1507" s="203">
        <v>0</v>
      </c>
      <c r="Q1507" s="203"/>
      <c r="R1507" s="203"/>
      <c r="S1507" s="203"/>
      <c r="T1507" s="203">
        <v>0</v>
      </c>
      <c r="U1507" s="203"/>
      <c r="V1507" s="205">
        <f>((T1507*100)/T1515)/100</f>
        <v>0</v>
      </c>
      <c r="W1507" s="205"/>
      <c r="X1507" s="204">
        <f>E$1178*V1507</f>
        <v>0</v>
      </c>
      <c r="Y1507" s="203"/>
      <c r="Z1507" s="203"/>
      <c r="AA1507" s="203"/>
    </row>
    <row r="1508" spans="1:27" x14ac:dyDescent="0.25">
      <c r="A1508" s="201" t="s">
        <v>27</v>
      </c>
      <c r="B1508" s="201"/>
      <c r="C1508" s="201"/>
      <c r="D1508" s="201"/>
      <c r="E1508" s="201"/>
      <c r="F1508" s="201"/>
      <c r="G1508" s="201"/>
      <c r="H1508" s="201"/>
      <c r="I1508" s="201"/>
      <c r="J1508" s="201"/>
      <c r="K1508" s="201"/>
      <c r="L1508" s="201"/>
      <c r="M1508" s="201"/>
      <c r="N1508" s="201"/>
      <c r="O1508" s="201"/>
      <c r="P1508" s="201"/>
      <c r="Q1508" s="201"/>
      <c r="R1508" s="201"/>
      <c r="S1508" s="201"/>
      <c r="T1508" s="201">
        <f>SUM(T1505:U1507)</f>
        <v>0</v>
      </c>
      <c r="U1508" s="201"/>
      <c r="V1508" s="205">
        <f t="shared" ref="V1508" si="149">SUM(V1505:W1507)</f>
        <v>0</v>
      </c>
      <c r="W1508" s="205"/>
      <c r="X1508" s="202">
        <f t="shared" ref="X1508" si="150">SUM(X1505:AA1507)</f>
        <v>0</v>
      </c>
      <c r="Y1508" s="201"/>
      <c r="Z1508" s="201"/>
      <c r="AA1508" s="201"/>
    </row>
    <row r="1509" spans="1:27" x14ac:dyDescent="0.25">
      <c r="A1509" s="201" t="s">
        <v>97</v>
      </c>
      <c r="B1509" s="201"/>
      <c r="C1509" s="201"/>
      <c r="D1509" s="201"/>
      <c r="E1509" s="201"/>
      <c r="F1509" s="201"/>
      <c r="G1509" s="201"/>
      <c r="H1509" s="201"/>
      <c r="I1509" s="201"/>
      <c r="V1509" s="19"/>
      <c r="W1509" s="19"/>
    </row>
    <row r="1510" spans="1:27" x14ac:dyDescent="0.25">
      <c r="A1510" s="200" t="s">
        <v>15</v>
      </c>
      <c r="B1510" s="200"/>
      <c r="C1510" s="200"/>
      <c r="D1510" s="200"/>
      <c r="E1510" s="200"/>
      <c r="F1510" s="200"/>
      <c r="G1510" s="200"/>
      <c r="H1510" s="200"/>
      <c r="I1510" s="200"/>
      <c r="J1510" s="203">
        <v>108304</v>
      </c>
      <c r="K1510" s="203"/>
      <c r="L1510" s="203"/>
      <c r="M1510" s="203">
        <v>1650</v>
      </c>
      <c r="N1510" s="203"/>
      <c r="O1510" s="203"/>
      <c r="P1510" s="203" t="s">
        <v>81</v>
      </c>
      <c r="Q1510" s="203"/>
      <c r="R1510" s="203"/>
      <c r="S1510" s="203"/>
      <c r="T1510" s="203">
        <f>2+6</f>
        <v>8</v>
      </c>
      <c r="U1510" s="203"/>
      <c r="V1510" s="205">
        <f>((T1510*100)/T1515)/100</f>
        <v>0.125</v>
      </c>
      <c r="W1510" s="205"/>
      <c r="X1510" s="204">
        <f>E1498*V1510</f>
        <v>53.885250000000006</v>
      </c>
      <c r="Y1510" s="203"/>
      <c r="Z1510" s="203"/>
      <c r="AA1510" s="203"/>
    </row>
    <row r="1511" spans="1:27" x14ac:dyDescent="0.25">
      <c r="A1511" s="200" t="s">
        <v>16</v>
      </c>
      <c r="B1511" s="200"/>
      <c r="C1511" s="200"/>
      <c r="D1511" s="200"/>
      <c r="E1511" s="200"/>
      <c r="F1511" s="200"/>
      <c r="G1511" s="200"/>
      <c r="H1511" s="200"/>
      <c r="I1511" s="200"/>
      <c r="J1511" s="203">
        <v>0</v>
      </c>
      <c r="K1511" s="203"/>
      <c r="L1511" s="203"/>
      <c r="M1511" s="203">
        <v>0</v>
      </c>
      <c r="N1511" s="203"/>
      <c r="O1511" s="203"/>
      <c r="P1511" s="203">
        <v>0</v>
      </c>
      <c r="Q1511" s="203"/>
      <c r="R1511" s="203"/>
      <c r="S1511" s="203"/>
      <c r="T1511" s="203">
        <v>0</v>
      </c>
      <c r="U1511" s="203"/>
      <c r="V1511" s="205">
        <f>((T1511*100)/T1515)/100</f>
        <v>0</v>
      </c>
      <c r="W1511" s="205"/>
      <c r="X1511" s="204">
        <f>E$1438*V1511</f>
        <v>0</v>
      </c>
      <c r="Y1511" s="203"/>
      <c r="Z1511" s="203"/>
      <c r="AA1511" s="203"/>
    </row>
    <row r="1512" spans="1:27" x14ac:dyDescent="0.25">
      <c r="A1512" s="200" t="s">
        <v>17</v>
      </c>
      <c r="B1512" s="200"/>
      <c r="C1512" s="200"/>
      <c r="D1512" s="200"/>
      <c r="E1512" s="200"/>
      <c r="F1512" s="200"/>
      <c r="G1512" s="200"/>
      <c r="H1512" s="200"/>
      <c r="I1512" s="200"/>
      <c r="J1512" s="203">
        <v>108005</v>
      </c>
      <c r="K1512" s="203"/>
      <c r="L1512" s="203"/>
      <c r="M1512" s="203">
        <v>1634</v>
      </c>
      <c r="N1512" s="203"/>
      <c r="O1512" s="203"/>
      <c r="P1512" s="203" t="s">
        <v>81</v>
      </c>
      <c r="Q1512" s="203"/>
      <c r="R1512" s="203"/>
      <c r="S1512" s="203"/>
      <c r="T1512" s="203">
        <v>56</v>
      </c>
      <c r="U1512" s="203"/>
      <c r="V1512" s="205">
        <f>((T1512*100)/T1515)/100</f>
        <v>0.875</v>
      </c>
      <c r="W1512" s="205"/>
      <c r="X1512" s="204">
        <f>E1498*V1512</f>
        <v>377.19675000000007</v>
      </c>
      <c r="Y1512" s="203"/>
      <c r="Z1512" s="203"/>
      <c r="AA1512" s="203"/>
    </row>
    <row r="1513" spans="1:27" x14ac:dyDescent="0.25">
      <c r="A1513" s="200" t="s">
        <v>65</v>
      </c>
      <c r="B1513" s="200"/>
      <c r="C1513" s="200"/>
      <c r="D1513" s="200"/>
      <c r="E1513" s="200"/>
      <c r="F1513" s="200"/>
      <c r="G1513" s="200"/>
      <c r="H1513" s="200"/>
      <c r="I1513" s="200"/>
      <c r="J1513" s="203">
        <v>0</v>
      </c>
      <c r="K1513" s="203"/>
      <c r="L1513" s="203"/>
      <c r="M1513" s="203">
        <v>0</v>
      </c>
      <c r="N1513" s="203"/>
      <c r="O1513" s="203"/>
      <c r="P1513" s="203">
        <v>0</v>
      </c>
      <c r="Q1513" s="203"/>
      <c r="R1513" s="203"/>
      <c r="S1513" s="203"/>
      <c r="T1513" s="203">
        <v>0</v>
      </c>
      <c r="U1513" s="203"/>
      <c r="V1513" s="205">
        <f>ROUND((T1513/T1515),2)</f>
        <v>0</v>
      </c>
      <c r="W1513" s="205"/>
      <c r="X1513" s="204">
        <f>E$1438*V1513</f>
        <v>0</v>
      </c>
      <c r="Y1513" s="203"/>
      <c r="Z1513" s="203"/>
      <c r="AA1513" s="203"/>
    </row>
    <row r="1514" spans="1:27" x14ac:dyDescent="0.25">
      <c r="A1514" s="201" t="s">
        <v>27</v>
      </c>
      <c r="B1514" s="201"/>
      <c r="C1514" s="201"/>
      <c r="D1514" s="201"/>
      <c r="E1514" s="201"/>
      <c r="F1514" s="201"/>
      <c r="G1514" s="201"/>
      <c r="H1514" s="201"/>
      <c r="I1514" s="201"/>
      <c r="J1514" s="201"/>
      <c r="K1514" s="201"/>
      <c r="L1514" s="201"/>
      <c r="M1514" s="201"/>
      <c r="N1514" s="201"/>
      <c r="O1514" s="201"/>
      <c r="P1514" s="201"/>
      <c r="Q1514" s="201"/>
      <c r="R1514" s="201"/>
      <c r="S1514" s="201"/>
      <c r="T1514" s="201">
        <f>SUM(T1510:U1513)</f>
        <v>64</v>
      </c>
      <c r="U1514" s="201"/>
      <c r="V1514" s="205">
        <f t="shared" ref="V1514" si="151">SUM(V1510:W1513)</f>
        <v>1</v>
      </c>
      <c r="W1514" s="205"/>
      <c r="X1514" s="202">
        <f t="shared" ref="X1514" si="152">SUM(X1510:AA1513)</f>
        <v>431.08200000000005</v>
      </c>
      <c r="Y1514" s="201"/>
      <c r="Z1514" s="201"/>
      <c r="AA1514" s="201"/>
    </row>
    <row r="1515" spans="1:27" x14ac:dyDescent="0.25">
      <c r="A1515" s="201" t="s">
        <v>28</v>
      </c>
      <c r="B1515" s="201"/>
      <c r="C1515" s="201"/>
      <c r="D1515" s="201"/>
      <c r="E1515" s="201"/>
      <c r="F1515" s="201"/>
      <c r="G1515" s="201"/>
      <c r="H1515" s="201"/>
      <c r="I1515" s="201"/>
      <c r="J1515" s="201"/>
      <c r="K1515" s="201"/>
      <c r="L1515" s="201"/>
      <c r="M1515" s="201"/>
      <c r="N1515" s="201"/>
      <c r="O1515" s="201"/>
      <c r="P1515" s="201"/>
      <c r="Q1515" s="201"/>
      <c r="R1515" s="201"/>
      <c r="S1515" s="201"/>
      <c r="T1515" s="201">
        <f>T1514+T1508</f>
        <v>64</v>
      </c>
      <c r="U1515" s="201"/>
      <c r="V1515" s="205">
        <f>ROUND((T1515/T1515),2)</f>
        <v>1</v>
      </c>
      <c r="W1515" s="205"/>
      <c r="X1515" s="202">
        <f>X1508+X1514</f>
        <v>431.08200000000005</v>
      </c>
      <c r="Y1515" s="201"/>
      <c r="Z1515" s="201"/>
      <c r="AA1515" s="201"/>
    </row>
    <row r="1519" spans="1:27" x14ac:dyDescent="0.25">
      <c r="A1519" s="198" t="s">
        <v>1</v>
      </c>
      <c r="B1519" s="198"/>
      <c r="C1519" s="198"/>
      <c r="D1519" t="s">
        <v>104</v>
      </c>
    </row>
    <row r="1520" spans="1:27" x14ac:dyDescent="0.25">
      <c r="A1520" s="33" t="s">
        <v>6</v>
      </c>
      <c r="B1520" s="33"/>
      <c r="C1520" s="33"/>
      <c r="D1520" t="s">
        <v>105</v>
      </c>
    </row>
    <row r="1521" spans="1:27" x14ac:dyDescent="0.25">
      <c r="A1521" s="33" t="s">
        <v>94</v>
      </c>
      <c r="B1521" s="33"/>
      <c r="C1521" s="33"/>
      <c r="D1521" s="200" t="s">
        <v>98</v>
      </c>
      <c r="E1521" s="200"/>
      <c r="F1521" s="200"/>
      <c r="G1521" s="200"/>
    </row>
    <row r="1522" spans="1:27" x14ac:dyDescent="0.25">
      <c r="A1522" s="3" t="s">
        <v>2</v>
      </c>
      <c r="B1522" s="3"/>
      <c r="C1522" s="3"/>
      <c r="F1522" s="203" t="s">
        <v>106</v>
      </c>
      <c r="G1522" s="203"/>
      <c r="H1522" s="203"/>
      <c r="I1522" s="203"/>
    </row>
    <row r="1523" spans="1:27" x14ac:dyDescent="0.25">
      <c r="A1523" s="3" t="s">
        <v>3</v>
      </c>
      <c r="B1523" s="3"/>
      <c r="C1523" s="3"/>
      <c r="D1523">
        <v>13</v>
      </c>
    </row>
    <row r="1524" spans="1:27" x14ac:dyDescent="0.25">
      <c r="A1524" s="3" t="s">
        <v>8</v>
      </c>
      <c r="B1524" s="3"/>
      <c r="C1524" s="3"/>
      <c r="D1524" s="208">
        <v>5.16</v>
      </c>
      <c r="E1524" s="208"/>
      <c r="F1524" s="208"/>
      <c r="H1524" s="3" t="s">
        <v>9</v>
      </c>
      <c r="K1524" s="203">
        <v>77.3</v>
      </c>
      <c r="L1524" s="203"/>
      <c r="M1524" s="3" t="s">
        <v>11</v>
      </c>
      <c r="Q1524" s="203">
        <v>200</v>
      </c>
      <c r="R1524" s="203"/>
      <c r="S1524" s="203"/>
    </row>
    <row r="1525" spans="1:27" x14ac:dyDescent="0.25">
      <c r="A1525" s="3" t="s">
        <v>10</v>
      </c>
      <c r="B1525" s="3"/>
      <c r="C1525" s="3"/>
      <c r="E1525" s="209">
        <f>Q1524*K1524*D1524</f>
        <v>79773.600000000006</v>
      </c>
      <c r="F1525" s="209"/>
      <c r="G1525" s="209"/>
      <c r="H1525" s="209"/>
      <c r="I1525" s="209"/>
      <c r="J1525" s="209"/>
    </row>
    <row r="1526" spans="1:27" x14ac:dyDescent="0.25">
      <c r="A1526" s="3"/>
      <c r="B1526" s="3"/>
      <c r="C1526" s="3"/>
      <c r="E1526" s="30"/>
      <c r="F1526" s="30"/>
      <c r="G1526" s="30"/>
      <c r="H1526" s="30"/>
      <c r="I1526" s="30"/>
      <c r="J1526" s="30"/>
    </row>
    <row r="1527" spans="1:27" x14ac:dyDescent="0.25">
      <c r="A1527" s="210" t="s">
        <v>12</v>
      </c>
      <c r="B1527" s="210"/>
      <c r="C1527" s="210"/>
      <c r="D1527" s="210"/>
      <c r="E1527" s="210"/>
      <c r="F1527" s="210"/>
      <c r="G1527" s="210"/>
      <c r="H1527" s="210"/>
      <c r="I1527" s="210"/>
      <c r="J1527" s="210" t="s">
        <v>18</v>
      </c>
      <c r="K1527" s="210"/>
      <c r="L1527" s="210"/>
      <c r="M1527" s="211" t="s">
        <v>20</v>
      </c>
      <c r="N1527" s="211"/>
      <c r="O1527" s="211"/>
      <c r="P1527" s="211" t="s">
        <v>21</v>
      </c>
      <c r="Q1527" s="211"/>
      <c r="R1527" s="211"/>
      <c r="S1527" s="211"/>
      <c r="T1527" s="210" t="s">
        <v>23</v>
      </c>
      <c r="U1527" s="210"/>
      <c r="V1527" s="210"/>
      <c r="W1527" s="210"/>
      <c r="X1527" s="215" t="s">
        <v>29</v>
      </c>
      <c r="Y1527" s="215"/>
      <c r="Z1527" s="215"/>
      <c r="AA1527" s="215"/>
    </row>
    <row r="1528" spans="1:27" x14ac:dyDescent="0.25">
      <c r="A1528" s="210"/>
      <c r="B1528" s="210"/>
      <c r="C1528" s="210"/>
      <c r="D1528" s="210"/>
      <c r="E1528" s="210"/>
      <c r="F1528" s="210"/>
      <c r="G1528" s="210"/>
      <c r="H1528" s="210"/>
      <c r="I1528" s="210"/>
      <c r="J1528" s="210"/>
      <c r="K1528" s="210"/>
      <c r="L1528" s="210"/>
      <c r="M1528" s="211"/>
      <c r="N1528" s="211"/>
      <c r="O1528" s="211"/>
      <c r="P1528" s="211"/>
      <c r="Q1528" s="211"/>
      <c r="R1528" s="211"/>
      <c r="S1528" s="211"/>
      <c r="T1528" s="210"/>
      <c r="U1528" s="210"/>
      <c r="V1528" s="210"/>
      <c r="W1528" s="210"/>
      <c r="X1528" s="215"/>
      <c r="Y1528" s="215"/>
      <c r="Z1528" s="215"/>
      <c r="AA1528" s="215"/>
    </row>
    <row r="1529" spans="1:27" x14ac:dyDescent="0.25">
      <c r="A1529" s="210"/>
      <c r="B1529" s="210"/>
      <c r="C1529" s="210"/>
      <c r="D1529" s="210"/>
      <c r="E1529" s="210"/>
      <c r="F1529" s="210"/>
      <c r="G1529" s="210"/>
      <c r="H1529" s="210"/>
      <c r="I1529" s="210"/>
      <c r="J1529" s="210"/>
      <c r="K1529" s="210"/>
      <c r="L1529" s="210"/>
      <c r="M1529" s="211"/>
      <c r="N1529" s="211"/>
      <c r="O1529" s="211"/>
      <c r="P1529" s="211"/>
      <c r="Q1529" s="211"/>
      <c r="R1529" s="211"/>
      <c r="S1529" s="211"/>
      <c r="T1529" s="210"/>
      <c r="U1529" s="210"/>
      <c r="V1529" s="210"/>
      <c r="W1529" s="210"/>
      <c r="X1529" s="215"/>
      <c r="Y1529" s="215"/>
      <c r="Z1529" s="215"/>
      <c r="AA1529" s="215"/>
    </row>
    <row r="1530" spans="1:27" x14ac:dyDescent="0.25">
      <c r="A1530" s="210"/>
      <c r="B1530" s="210"/>
      <c r="C1530" s="210"/>
      <c r="D1530" s="210"/>
      <c r="E1530" s="210"/>
      <c r="F1530" s="210"/>
      <c r="G1530" s="210"/>
      <c r="H1530" s="210"/>
      <c r="I1530" s="210"/>
      <c r="J1530" s="210"/>
      <c r="K1530" s="210"/>
      <c r="L1530" s="210"/>
      <c r="M1530" s="211"/>
      <c r="N1530" s="211"/>
      <c r="O1530" s="211"/>
      <c r="P1530" s="211"/>
      <c r="Q1530" s="211"/>
      <c r="R1530" s="211"/>
      <c r="S1530" s="211"/>
      <c r="T1530" s="210" t="s">
        <v>24</v>
      </c>
      <c r="U1530" s="210"/>
      <c r="V1530" s="210" t="s">
        <v>25</v>
      </c>
      <c r="W1530" s="210"/>
    </row>
    <row r="1531" spans="1:27" x14ac:dyDescent="0.25">
      <c r="A1531" s="210" t="s">
        <v>103</v>
      </c>
      <c r="B1531" s="210"/>
      <c r="C1531" s="210"/>
      <c r="D1531" s="210"/>
      <c r="E1531" s="210"/>
      <c r="F1531" s="210"/>
      <c r="G1531" s="210"/>
      <c r="H1531" s="210"/>
      <c r="I1531" s="210"/>
      <c r="J1531" s="31"/>
      <c r="K1531" s="31"/>
      <c r="L1531" s="31"/>
      <c r="M1531" s="32"/>
      <c r="N1531" s="32"/>
      <c r="O1531" s="32"/>
      <c r="P1531" s="32"/>
      <c r="Q1531" s="32"/>
      <c r="R1531" s="32"/>
      <c r="S1531" s="32"/>
      <c r="T1531" s="8"/>
      <c r="U1531" s="8"/>
      <c r="V1531" s="8"/>
      <c r="W1531" s="8"/>
    </row>
    <row r="1532" spans="1:27" x14ac:dyDescent="0.25">
      <c r="A1532" s="200" t="s">
        <v>17</v>
      </c>
      <c r="B1532" s="200"/>
      <c r="C1532" s="200"/>
      <c r="D1532" s="200"/>
      <c r="E1532" s="200"/>
      <c r="F1532" s="200"/>
      <c r="G1532" s="200"/>
      <c r="H1532" s="200"/>
      <c r="I1532" s="200"/>
      <c r="J1532" s="203">
        <v>0</v>
      </c>
      <c r="K1532" s="203"/>
      <c r="L1532" s="203"/>
      <c r="M1532" s="203">
        <v>0</v>
      </c>
      <c r="N1532" s="203"/>
      <c r="O1532" s="203"/>
      <c r="P1532" s="203">
        <v>0</v>
      </c>
      <c r="Q1532" s="203"/>
      <c r="R1532" s="203"/>
      <c r="S1532" s="203"/>
      <c r="T1532" s="203">
        <v>0</v>
      </c>
      <c r="U1532" s="203"/>
      <c r="V1532" s="205">
        <f>((T1532*100)/T1542)/100</f>
        <v>0</v>
      </c>
      <c r="W1532" s="205"/>
      <c r="X1532" s="204">
        <f>E$1178*V1532</f>
        <v>0</v>
      </c>
      <c r="Y1532" s="203"/>
      <c r="Z1532" s="203"/>
      <c r="AA1532" s="203"/>
    </row>
    <row r="1533" spans="1:27" x14ac:dyDescent="0.25">
      <c r="A1533" s="206" t="s">
        <v>66</v>
      </c>
      <c r="B1533" s="206"/>
      <c r="C1533" s="206"/>
      <c r="D1533" s="206"/>
      <c r="E1533" s="206"/>
      <c r="F1533" s="206"/>
      <c r="G1533" s="206"/>
      <c r="H1533" s="206"/>
      <c r="I1533" s="206"/>
      <c r="J1533" s="203">
        <v>0</v>
      </c>
      <c r="K1533" s="203"/>
      <c r="L1533" s="203"/>
      <c r="M1533" s="203">
        <v>0</v>
      </c>
      <c r="N1533" s="203"/>
      <c r="O1533" s="203"/>
      <c r="P1533" s="203">
        <v>0</v>
      </c>
      <c r="Q1533" s="203"/>
      <c r="R1533" s="203"/>
      <c r="S1533" s="203"/>
      <c r="T1533" s="203">
        <v>0</v>
      </c>
      <c r="U1533" s="203"/>
      <c r="V1533" s="205">
        <f>((T1533*100)/T1542)/100</f>
        <v>0</v>
      </c>
      <c r="W1533" s="205"/>
      <c r="X1533" s="204">
        <f>E$1178*V1533</f>
        <v>0</v>
      </c>
      <c r="Y1533" s="203"/>
      <c r="Z1533" s="203"/>
      <c r="AA1533" s="203"/>
    </row>
    <row r="1534" spans="1:27" x14ac:dyDescent="0.25">
      <c r="A1534" s="206" t="s">
        <v>67</v>
      </c>
      <c r="B1534" s="206"/>
      <c r="C1534" s="206"/>
      <c r="D1534" s="206"/>
      <c r="E1534" s="206"/>
      <c r="F1534" s="206"/>
      <c r="G1534" s="206"/>
      <c r="H1534" s="206"/>
      <c r="I1534" s="206"/>
      <c r="J1534" s="203">
        <v>0</v>
      </c>
      <c r="K1534" s="203"/>
      <c r="L1534" s="203"/>
      <c r="M1534" s="203">
        <v>0</v>
      </c>
      <c r="N1534" s="203"/>
      <c r="O1534" s="203"/>
      <c r="P1534" s="203">
        <v>0</v>
      </c>
      <c r="Q1534" s="203"/>
      <c r="R1534" s="203"/>
      <c r="S1534" s="203"/>
      <c r="T1534" s="203">
        <v>0</v>
      </c>
      <c r="U1534" s="203"/>
      <c r="V1534" s="205">
        <f>((T1534*100)/T1542)/100</f>
        <v>0</v>
      </c>
      <c r="W1534" s="205"/>
      <c r="X1534" s="204">
        <f>E$1178*V1534</f>
        <v>0</v>
      </c>
      <c r="Y1534" s="203"/>
      <c r="Z1534" s="203"/>
      <c r="AA1534" s="203"/>
    </row>
    <row r="1535" spans="1:27" x14ac:dyDescent="0.25">
      <c r="A1535" s="201" t="s">
        <v>27</v>
      </c>
      <c r="B1535" s="201"/>
      <c r="C1535" s="201"/>
      <c r="D1535" s="201"/>
      <c r="E1535" s="201"/>
      <c r="F1535" s="201"/>
      <c r="G1535" s="201"/>
      <c r="H1535" s="201"/>
      <c r="I1535" s="201"/>
      <c r="J1535" s="201"/>
      <c r="K1535" s="201"/>
      <c r="L1535" s="201"/>
      <c r="M1535" s="201"/>
      <c r="N1535" s="201"/>
      <c r="O1535" s="201"/>
      <c r="P1535" s="201"/>
      <c r="Q1535" s="201"/>
      <c r="R1535" s="201"/>
      <c r="S1535" s="201"/>
      <c r="T1535" s="201">
        <f>SUM(T1532:U1534)</f>
        <v>0</v>
      </c>
      <c r="U1535" s="201"/>
      <c r="V1535" s="205">
        <f t="shared" ref="V1535" si="153">SUM(V1532:W1534)</f>
        <v>0</v>
      </c>
      <c r="W1535" s="205"/>
      <c r="X1535" s="202">
        <f t="shared" ref="X1535" si="154">SUM(X1532:AA1534)</f>
        <v>0</v>
      </c>
      <c r="Y1535" s="201"/>
      <c r="Z1535" s="201"/>
      <c r="AA1535" s="201"/>
    </row>
    <row r="1536" spans="1:27" x14ac:dyDescent="0.25">
      <c r="A1536" s="201" t="s">
        <v>97</v>
      </c>
      <c r="B1536" s="201"/>
      <c r="C1536" s="201"/>
      <c r="D1536" s="201"/>
      <c r="E1536" s="201"/>
      <c r="F1536" s="201"/>
      <c r="G1536" s="201"/>
      <c r="H1536" s="201"/>
      <c r="I1536" s="201"/>
      <c r="V1536" s="19"/>
      <c r="W1536" s="19"/>
    </row>
    <row r="1537" spans="1:27" x14ac:dyDescent="0.25">
      <c r="A1537" s="200" t="s">
        <v>15</v>
      </c>
      <c r="B1537" s="200"/>
      <c r="C1537" s="200"/>
      <c r="D1537" s="200"/>
      <c r="E1537" s="200"/>
      <c r="F1537" s="200"/>
      <c r="G1537" s="200"/>
      <c r="H1537" s="200"/>
      <c r="I1537" s="200"/>
      <c r="J1537" s="203">
        <v>108305</v>
      </c>
      <c r="K1537" s="203"/>
      <c r="L1537" s="203"/>
      <c r="M1537" s="203">
        <v>1651</v>
      </c>
      <c r="N1537" s="203"/>
      <c r="O1537" s="203"/>
      <c r="P1537" s="203" t="s">
        <v>81</v>
      </c>
      <c r="Q1537" s="203"/>
      <c r="R1537" s="203"/>
      <c r="S1537" s="203"/>
      <c r="T1537" s="203">
        <v>2</v>
      </c>
      <c r="U1537" s="203"/>
      <c r="V1537" s="205">
        <f>((T1537*100)/T1542)/100</f>
        <v>0.05</v>
      </c>
      <c r="W1537" s="205"/>
      <c r="X1537" s="204">
        <f>E1525*V1537</f>
        <v>3988.6800000000003</v>
      </c>
      <c r="Y1537" s="203"/>
      <c r="Z1537" s="203"/>
      <c r="AA1537" s="203"/>
    </row>
    <row r="1538" spans="1:27" x14ac:dyDescent="0.25">
      <c r="A1538" s="200" t="s">
        <v>16</v>
      </c>
      <c r="B1538" s="200"/>
      <c r="C1538" s="200"/>
      <c r="D1538" s="200"/>
      <c r="E1538" s="200"/>
      <c r="F1538" s="200"/>
      <c r="G1538" s="200"/>
      <c r="H1538" s="200"/>
      <c r="I1538" s="200"/>
      <c r="J1538" s="203">
        <v>0</v>
      </c>
      <c r="K1538" s="203"/>
      <c r="L1538" s="203"/>
      <c r="M1538" s="203">
        <v>0</v>
      </c>
      <c r="N1538" s="203"/>
      <c r="O1538" s="203"/>
      <c r="P1538" s="203">
        <v>0</v>
      </c>
      <c r="Q1538" s="203"/>
      <c r="R1538" s="203"/>
      <c r="S1538" s="203"/>
      <c r="T1538" s="203">
        <v>0</v>
      </c>
      <c r="U1538" s="203"/>
      <c r="V1538" s="205">
        <f>((T1538*100)/T1542)/100</f>
        <v>0</v>
      </c>
      <c r="W1538" s="205"/>
      <c r="X1538" s="204">
        <f>E$1438*V1538</f>
        <v>0</v>
      </c>
      <c r="Y1538" s="203"/>
      <c r="Z1538" s="203"/>
      <c r="AA1538" s="203"/>
    </row>
    <row r="1539" spans="1:27" x14ac:dyDescent="0.25">
      <c r="A1539" s="200" t="s">
        <v>17</v>
      </c>
      <c r="B1539" s="200"/>
      <c r="C1539" s="200"/>
      <c r="D1539" s="200"/>
      <c r="E1539" s="200"/>
      <c r="F1539" s="200"/>
      <c r="G1539" s="200"/>
      <c r="H1539" s="200"/>
      <c r="I1539" s="200"/>
      <c r="J1539" s="203">
        <v>108007</v>
      </c>
      <c r="K1539" s="203"/>
      <c r="L1539" s="203"/>
      <c r="M1539" s="203">
        <v>1635</v>
      </c>
      <c r="N1539" s="203"/>
      <c r="O1539" s="203"/>
      <c r="P1539" s="203" t="s">
        <v>81</v>
      </c>
      <c r="Q1539" s="203"/>
      <c r="R1539" s="203"/>
      <c r="S1539" s="203"/>
      <c r="T1539" s="203">
        <v>38</v>
      </c>
      <c r="U1539" s="203"/>
      <c r="V1539" s="205">
        <f>((T1539*100)/T1542)/100</f>
        <v>0.95</v>
      </c>
      <c r="W1539" s="205"/>
      <c r="X1539" s="204">
        <f>E1525*V1539</f>
        <v>75784.92</v>
      </c>
      <c r="Y1539" s="203"/>
      <c r="Z1539" s="203"/>
      <c r="AA1539" s="203"/>
    </row>
    <row r="1540" spans="1:27" x14ac:dyDescent="0.25">
      <c r="A1540" s="200" t="s">
        <v>65</v>
      </c>
      <c r="B1540" s="200"/>
      <c r="C1540" s="200"/>
      <c r="D1540" s="200"/>
      <c r="E1540" s="200"/>
      <c r="F1540" s="200"/>
      <c r="G1540" s="200"/>
      <c r="H1540" s="200"/>
      <c r="I1540" s="200"/>
      <c r="J1540" s="203">
        <v>0</v>
      </c>
      <c r="K1540" s="203"/>
      <c r="L1540" s="203"/>
      <c r="M1540" s="203">
        <v>0</v>
      </c>
      <c r="N1540" s="203"/>
      <c r="O1540" s="203"/>
      <c r="P1540" s="203">
        <v>0</v>
      </c>
      <c r="Q1540" s="203"/>
      <c r="R1540" s="203"/>
      <c r="S1540" s="203"/>
      <c r="T1540" s="203">
        <v>0</v>
      </c>
      <c r="U1540" s="203"/>
      <c r="V1540" s="205">
        <f>ROUND((T1540/T1542),2)</f>
        <v>0</v>
      </c>
      <c r="W1540" s="205"/>
      <c r="X1540" s="204">
        <f>E$1438*V1540</f>
        <v>0</v>
      </c>
      <c r="Y1540" s="203"/>
      <c r="Z1540" s="203"/>
      <c r="AA1540" s="203"/>
    </row>
    <row r="1541" spans="1:27" x14ac:dyDescent="0.25">
      <c r="A1541" s="201" t="s">
        <v>27</v>
      </c>
      <c r="B1541" s="201"/>
      <c r="C1541" s="201"/>
      <c r="D1541" s="201"/>
      <c r="E1541" s="201"/>
      <c r="F1541" s="201"/>
      <c r="G1541" s="201"/>
      <c r="H1541" s="201"/>
      <c r="I1541" s="201"/>
      <c r="J1541" s="201"/>
      <c r="K1541" s="201"/>
      <c r="L1541" s="201"/>
      <c r="M1541" s="201"/>
      <c r="N1541" s="201"/>
      <c r="O1541" s="201"/>
      <c r="P1541" s="201"/>
      <c r="Q1541" s="201"/>
      <c r="R1541" s="201"/>
      <c r="S1541" s="201"/>
      <c r="T1541" s="201">
        <f>SUM(T1537:U1540)</f>
        <v>40</v>
      </c>
      <c r="U1541" s="201"/>
      <c r="V1541" s="205">
        <f t="shared" ref="V1541" si="155">SUM(V1537:W1540)</f>
        <v>1</v>
      </c>
      <c r="W1541" s="205"/>
      <c r="X1541" s="202">
        <f t="shared" ref="X1541" si="156">SUM(X1537:AA1540)</f>
        <v>79773.600000000006</v>
      </c>
      <c r="Y1541" s="201"/>
      <c r="Z1541" s="201"/>
      <c r="AA1541" s="201"/>
    </row>
    <row r="1542" spans="1:27" x14ac:dyDescent="0.25">
      <c r="A1542" s="201" t="s">
        <v>28</v>
      </c>
      <c r="B1542" s="201"/>
      <c r="C1542" s="201"/>
      <c r="D1542" s="201"/>
      <c r="E1542" s="201"/>
      <c r="F1542" s="201"/>
      <c r="G1542" s="201"/>
      <c r="H1542" s="201"/>
      <c r="I1542" s="201"/>
      <c r="J1542" s="201"/>
      <c r="K1542" s="201"/>
      <c r="L1542" s="201"/>
      <c r="M1542" s="201"/>
      <c r="N1542" s="201"/>
      <c r="O1542" s="201"/>
      <c r="P1542" s="201"/>
      <c r="Q1542" s="201"/>
      <c r="R1542" s="201"/>
      <c r="S1542" s="201"/>
      <c r="T1542" s="201">
        <f>T1541+T1535</f>
        <v>40</v>
      </c>
      <c r="U1542" s="201"/>
      <c r="V1542" s="205">
        <f>ROUND((T1542/T1542),2)</f>
        <v>1</v>
      </c>
      <c r="W1542" s="205"/>
      <c r="X1542" s="202">
        <f>X1535+X1541</f>
        <v>79773.600000000006</v>
      </c>
      <c r="Y1542" s="201"/>
      <c r="Z1542" s="201"/>
      <c r="AA1542" s="201"/>
    </row>
    <row r="1543" spans="1:27" x14ac:dyDescent="0.25">
      <c r="A1543" s="169"/>
      <c r="B1543" s="169"/>
      <c r="C1543" s="169"/>
      <c r="D1543" s="169"/>
      <c r="E1543" s="169"/>
      <c r="F1543" s="169"/>
      <c r="G1543" s="169"/>
      <c r="H1543" s="169"/>
      <c r="I1543" s="169"/>
      <c r="J1543" s="169"/>
      <c r="K1543" s="169"/>
      <c r="L1543" s="169"/>
      <c r="M1543" s="169"/>
      <c r="N1543" s="169"/>
      <c r="O1543" s="169"/>
      <c r="P1543" s="169"/>
      <c r="Q1543" s="169"/>
      <c r="R1543" s="169"/>
      <c r="S1543" s="169"/>
      <c r="T1543" s="169"/>
      <c r="U1543" s="169"/>
      <c r="V1543" s="168"/>
      <c r="W1543" s="168"/>
      <c r="X1543" s="171"/>
      <c r="Y1543" s="169"/>
      <c r="Z1543" s="169"/>
      <c r="AA1543" s="169"/>
    </row>
    <row r="1544" spans="1:27" x14ac:dyDescent="0.25">
      <c r="A1544" s="198" t="s">
        <v>1</v>
      </c>
      <c r="B1544" s="198"/>
      <c r="C1544" s="198"/>
      <c r="D1544" t="s">
        <v>104</v>
      </c>
    </row>
    <row r="1545" spans="1:27" x14ac:dyDescent="0.25">
      <c r="A1545" s="175" t="s">
        <v>6</v>
      </c>
      <c r="B1545" s="175"/>
      <c r="C1545" s="175"/>
      <c r="D1545" t="s">
        <v>105</v>
      </c>
    </row>
    <row r="1546" spans="1:27" x14ac:dyDescent="0.25">
      <c r="A1546" s="175" t="s">
        <v>94</v>
      </c>
      <c r="B1546" s="175"/>
      <c r="C1546" s="175"/>
      <c r="D1546" s="200" t="s">
        <v>98</v>
      </c>
      <c r="E1546" s="200"/>
      <c r="F1546" s="200"/>
      <c r="G1546" s="200"/>
    </row>
    <row r="1547" spans="1:27" x14ac:dyDescent="0.25">
      <c r="A1547" s="3" t="s">
        <v>2</v>
      </c>
      <c r="B1547" s="3"/>
      <c r="C1547" s="3"/>
      <c r="F1547" s="203" t="s">
        <v>359</v>
      </c>
      <c r="G1547" s="203"/>
      <c r="H1547" s="203"/>
      <c r="I1547" s="203"/>
    </row>
    <row r="1548" spans="1:27" x14ac:dyDescent="0.25">
      <c r="A1548" s="3" t="s">
        <v>3</v>
      </c>
      <c r="B1548" s="3"/>
      <c r="C1548" s="3"/>
      <c r="D1548">
        <v>13</v>
      </c>
    </row>
    <row r="1549" spans="1:27" x14ac:dyDescent="0.25">
      <c r="A1549" s="3" t="s">
        <v>8</v>
      </c>
      <c r="B1549" s="3"/>
      <c r="C1549" s="3"/>
      <c r="D1549" s="208">
        <v>5.16</v>
      </c>
      <c r="E1549" s="208"/>
      <c r="F1549" s="208"/>
      <c r="H1549" s="3" t="s">
        <v>9</v>
      </c>
      <c r="K1549" s="203">
        <v>81</v>
      </c>
      <c r="L1549" s="203"/>
      <c r="M1549" s="3" t="s">
        <v>11</v>
      </c>
      <c r="Q1549" s="203">
        <v>200</v>
      </c>
      <c r="R1549" s="203"/>
      <c r="S1549" s="203"/>
    </row>
    <row r="1550" spans="1:27" x14ac:dyDescent="0.25">
      <c r="A1550" s="3" t="s">
        <v>10</v>
      </c>
      <c r="B1550" s="3"/>
      <c r="C1550" s="3"/>
      <c r="E1550" s="209">
        <f>D1549*K1549</f>
        <v>417.96000000000004</v>
      </c>
      <c r="F1550" s="209"/>
      <c r="G1550" s="209"/>
      <c r="H1550" s="209"/>
      <c r="I1550" s="209"/>
      <c r="J1550" s="209"/>
    </row>
    <row r="1551" spans="1:27" x14ac:dyDescent="0.25">
      <c r="A1551" s="3"/>
      <c r="B1551" s="3"/>
      <c r="C1551" s="3"/>
      <c r="E1551" s="172"/>
      <c r="F1551" s="172"/>
      <c r="G1551" s="172"/>
      <c r="H1551" s="172"/>
      <c r="I1551" s="172"/>
      <c r="J1551" s="172"/>
    </row>
    <row r="1552" spans="1:27" x14ac:dyDescent="0.25">
      <c r="A1552" s="210" t="s">
        <v>12</v>
      </c>
      <c r="B1552" s="210"/>
      <c r="C1552" s="210"/>
      <c r="D1552" s="210"/>
      <c r="E1552" s="210"/>
      <c r="F1552" s="210"/>
      <c r="G1552" s="210"/>
      <c r="H1552" s="210"/>
      <c r="I1552" s="210"/>
      <c r="J1552" s="210" t="s">
        <v>18</v>
      </c>
      <c r="K1552" s="210"/>
      <c r="L1552" s="210"/>
      <c r="M1552" s="211" t="s">
        <v>20</v>
      </c>
      <c r="N1552" s="211"/>
      <c r="O1552" s="211"/>
      <c r="P1552" s="211" t="s">
        <v>21</v>
      </c>
      <c r="Q1552" s="211"/>
      <c r="R1552" s="211"/>
      <c r="S1552" s="211"/>
      <c r="T1552" s="210" t="s">
        <v>23</v>
      </c>
      <c r="U1552" s="210"/>
      <c r="V1552" s="210"/>
      <c r="W1552" s="210"/>
      <c r="X1552" s="215" t="s">
        <v>29</v>
      </c>
      <c r="Y1552" s="215"/>
      <c r="Z1552" s="215"/>
      <c r="AA1552" s="215"/>
    </row>
    <row r="1553" spans="1:27" x14ac:dyDescent="0.25">
      <c r="A1553" s="210"/>
      <c r="B1553" s="210"/>
      <c r="C1553" s="210"/>
      <c r="D1553" s="210"/>
      <c r="E1553" s="210"/>
      <c r="F1553" s="210"/>
      <c r="G1553" s="210"/>
      <c r="H1553" s="210"/>
      <c r="I1553" s="210"/>
      <c r="J1553" s="210"/>
      <c r="K1553" s="210"/>
      <c r="L1553" s="210"/>
      <c r="M1553" s="211"/>
      <c r="N1553" s="211"/>
      <c r="O1553" s="211"/>
      <c r="P1553" s="211"/>
      <c r="Q1553" s="211"/>
      <c r="R1553" s="211"/>
      <c r="S1553" s="211"/>
      <c r="T1553" s="210"/>
      <c r="U1553" s="210"/>
      <c r="V1553" s="210"/>
      <c r="W1553" s="210"/>
      <c r="X1553" s="215"/>
      <c r="Y1553" s="215"/>
      <c r="Z1553" s="215"/>
      <c r="AA1553" s="215"/>
    </row>
    <row r="1554" spans="1:27" x14ac:dyDescent="0.25">
      <c r="A1554" s="210"/>
      <c r="B1554" s="210"/>
      <c r="C1554" s="210"/>
      <c r="D1554" s="210"/>
      <c r="E1554" s="210"/>
      <c r="F1554" s="210"/>
      <c r="G1554" s="210"/>
      <c r="H1554" s="210"/>
      <c r="I1554" s="210"/>
      <c r="J1554" s="210"/>
      <c r="K1554" s="210"/>
      <c r="L1554" s="210"/>
      <c r="M1554" s="211"/>
      <c r="N1554" s="211"/>
      <c r="O1554" s="211"/>
      <c r="P1554" s="211"/>
      <c r="Q1554" s="211"/>
      <c r="R1554" s="211"/>
      <c r="S1554" s="211"/>
      <c r="T1554" s="210"/>
      <c r="U1554" s="210"/>
      <c r="V1554" s="210"/>
      <c r="W1554" s="210"/>
      <c r="X1554" s="215"/>
      <c r="Y1554" s="215"/>
      <c r="Z1554" s="215"/>
      <c r="AA1554" s="215"/>
    </row>
    <row r="1555" spans="1:27" x14ac:dyDescent="0.25">
      <c r="A1555" s="210"/>
      <c r="B1555" s="210"/>
      <c r="C1555" s="210"/>
      <c r="D1555" s="210"/>
      <c r="E1555" s="210"/>
      <c r="F1555" s="210"/>
      <c r="G1555" s="210"/>
      <c r="H1555" s="210"/>
      <c r="I1555" s="210"/>
      <c r="J1555" s="210"/>
      <c r="K1555" s="210"/>
      <c r="L1555" s="210"/>
      <c r="M1555" s="211"/>
      <c r="N1555" s="211"/>
      <c r="O1555" s="211"/>
      <c r="P1555" s="211"/>
      <c r="Q1555" s="211"/>
      <c r="R1555" s="211"/>
      <c r="S1555" s="211"/>
      <c r="T1555" s="210" t="s">
        <v>24</v>
      </c>
      <c r="U1555" s="210"/>
      <c r="V1555" s="210" t="s">
        <v>25</v>
      </c>
      <c r="W1555" s="210"/>
    </row>
    <row r="1556" spans="1:27" x14ac:dyDescent="0.25">
      <c r="A1556" s="210" t="s">
        <v>103</v>
      </c>
      <c r="B1556" s="210"/>
      <c r="C1556" s="210"/>
      <c r="D1556" s="210"/>
      <c r="E1556" s="210"/>
      <c r="F1556" s="210"/>
      <c r="G1556" s="210"/>
      <c r="H1556" s="210"/>
      <c r="I1556" s="210"/>
      <c r="J1556" s="173"/>
      <c r="K1556" s="173"/>
      <c r="L1556" s="173"/>
      <c r="M1556" s="174"/>
      <c r="N1556" s="174"/>
      <c r="O1556" s="174"/>
      <c r="P1556" s="174"/>
      <c r="Q1556" s="174"/>
      <c r="R1556" s="174"/>
      <c r="S1556" s="174"/>
      <c r="T1556" s="176"/>
      <c r="U1556" s="176"/>
      <c r="V1556" s="176"/>
      <c r="W1556" s="176"/>
    </row>
    <row r="1557" spans="1:27" x14ac:dyDescent="0.25">
      <c r="A1557" s="200" t="s">
        <v>17</v>
      </c>
      <c r="B1557" s="200"/>
      <c r="C1557" s="200"/>
      <c r="D1557" s="200"/>
      <c r="E1557" s="200"/>
      <c r="F1557" s="200"/>
      <c r="G1557" s="200"/>
      <c r="H1557" s="200"/>
      <c r="I1557" s="200"/>
      <c r="J1557" s="203">
        <v>0</v>
      </c>
      <c r="K1557" s="203"/>
      <c r="L1557" s="203"/>
      <c r="M1557" s="203">
        <v>0</v>
      </c>
      <c r="N1557" s="203"/>
      <c r="O1557" s="203"/>
      <c r="P1557" s="203">
        <v>0</v>
      </c>
      <c r="Q1557" s="203"/>
      <c r="R1557" s="203"/>
      <c r="S1557" s="203"/>
      <c r="T1557" s="203">
        <v>0</v>
      </c>
      <c r="U1557" s="203"/>
      <c r="V1557" s="205">
        <f>((T1557*100)/T1567)/100</f>
        <v>0</v>
      </c>
      <c r="W1557" s="205"/>
      <c r="X1557" s="204">
        <f>E$1178*V1557</f>
        <v>0</v>
      </c>
      <c r="Y1557" s="203"/>
      <c r="Z1557" s="203"/>
      <c r="AA1557" s="203"/>
    </row>
    <row r="1558" spans="1:27" x14ac:dyDescent="0.25">
      <c r="A1558" s="206" t="s">
        <v>66</v>
      </c>
      <c r="B1558" s="206"/>
      <c r="C1558" s="206"/>
      <c r="D1558" s="206"/>
      <c r="E1558" s="206"/>
      <c r="F1558" s="206"/>
      <c r="G1558" s="206"/>
      <c r="H1558" s="206"/>
      <c r="I1558" s="206"/>
      <c r="J1558" s="203">
        <v>0</v>
      </c>
      <c r="K1558" s="203"/>
      <c r="L1558" s="203"/>
      <c r="M1558" s="203">
        <v>0</v>
      </c>
      <c r="N1558" s="203"/>
      <c r="O1558" s="203"/>
      <c r="P1558" s="203">
        <v>0</v>
      </c>
      <c r="Q1558" s="203"/>
      <c r="R1558" s="203"/>
      <c r="S1558" s="203"/>
      <c r="T1558" s="203">
        <v>0</v>
      </c>
      <c r="U1558" s="203"/>
      <c r="V1558" s="205">
        <f>((T1558*100)/T1567)/100</f>
        <v>0</v>
      </c>
      <c r="W1558" s="205"/>
      <c r="X1558" s="204">
        <f>E$1178*V1558</f>
        <v>0</v>
      </c>
      <c r="Y1558" s="203"/>
      <c r="Z1558" s="203"/>
      <c r="AA1558" s="203"/>
    </row>
    <row r="1559" spans="1:27" x14ac:dyDescent="0.25">
      <c r="A1559" s="206" t="s">
        <v>67</v>
      </c>
      <c r="B1559" s="206"/>
      <c r="C1559" s="206"/>
      <c r="D1559" s="206"/>
      <c r="E1559" s="206"/>
      <c r="F1559" s="206"/>
      <c r="G1559" s="206"/>
      <c r="H1559" s="206"/>
      <c r="I1559" s="206"/>
      <c r="J1559" s="203">
        <v>0</v>
      </c>
      <c r="K1559" s="203"/>
      <c r="L1559" s="203"/>
      <c r="M1559" s="203">
        <v>0</v>
      </c>
      <c r="N1559" s="203"/>
      <c r="O1559" s="203"/>
      <c r="P1559" s="203">
        <v>0</v>
      </c>
      <c r="Q1559" s="203"/>
      <c r="R1559" s="203"/>
      <c r="S1559" s="203"/>
      <c r="T1559" s="203">
        <v>0</v>
      </c>
      <c r="U1559" s="203"/>
      <c r="V1559" s="205">
        <f>((T1559*100)/T1567)/100</f>
        <v>0</v>
      </c>
      <c r="W1559" s="205"/>
      <c r="X1559" s="204">
        <f>E$1178*V1559</f>
        <v>0</v>
      </c>
      <c r="Y1559" s="203"/>
      <c r="Z1559" s="203"/>
      <c r="AA1559" s="203"/>
    </row>
    <row r="1560" spans="1:27" x14ac:dyDescent="0.25">
      <c r="A1560" s="201" t="s">
        <v>27</v>
      </c>
      <c r="B1560" s="201"/>
      <c r="C1560" s="201"/>
      <c r="D1560" s="201"/>
      <c r="E1560" s="201"/>
      <c r="F1560" s="201"/>
      <c r="G1560" s="201"/>
      <c r="H1560" s="201"/>
      <c r="I1560" s="201"/>
      <c r="J1560" s="201"/>
      <c r="K1560" s="201"/>
      <c r="L1560" s="201"/>
      <c r="M1560" s="201"/>
      <c r="N1560" s="201"/>
      <c r="O1560" s="201"/>
      <c r="P1560" s="201"/>
      <c r="Q1560" s="201"/>
      <c r="R1560" s="201"/>
      <c r="S1560" s="201"/>
      <c r="T1560" s="201">
        <f>SUM(T1557:U1559)</f>
        <v>0</v>
      </c>
      <c r="U1560" s="201"/>
      <c r="V1560" s="205">
        <f t="shared" ref="V1560" si="157">SUM(V1557:W1559)</f>
        <v>0</v>
      </c>
      <c r="W1560" s="205"/>
      <c r="X1560" s="202">
        <f t="shared" ref="X1560" si="158">SUM(X1557:AA1559)</f>
        <v>0</v>
      </c>
      <c r="Y1560" s="201"/>
      <c r="Z1560" s="201"/>
      <c r="AA1560" s="201"/>
    </row>
    <row r="1561" spans="1:27" x14ac:dyDescent="0.25">
      <c r="A1561" s="201" t="s">
        <v>97</v>
      </c>
      <c r="B1561" s="201"/>
      <c r="C1561" s="201"/>
      <c r="D1561" s="201"/>
      <c r="E1561" s="201"/>
      <c r="F1561" s="201"/>
      <c r="G1561" s="201"/>
      <c r="H1561" s="201"/>
      <c r="I1561" s="201"/>
      <c r="V1561" s="19"/>
      <c r="W1561" s="19"/>
    </row>
    <row r="1562" spans="1:27" x14ac:dyDescent="0.25">
      <c r="A1562" s="200" t="s">
        <v>15</v>
      </c>
      <c r="B1562" s="200"/>
      <c r="C1562" s="200"/>
      <c r="D1562" s="200"/>
      <c r="E1562" s="200"/>
      <c r="F1562" s="200"/>
      <c r="G1562" s="200"/>
      <c r="H1562" s="200"/>
      <c r="I1562" s="200"/>
      <c r="J1562" s="203">
        <v>108305</v>
      </c>
      <c r="K1562" s="203"/>
      <c r="L1562" s="203"/>
      <c r="M1562" s="203">
        <v>1651</v>
      </c>
      <c r="N1562" s="203"/>
      <c r="O1562" s="203"/>
      <c r="P1562" s="203" t="s">
        <v>81</v>
      </c>
      <c r="Q1562" s="203"/>
      <c r="R1562" s="203"/>
      <c r="S1562" s="203"/>
      <c r="T1562" s="203">
        <v>2</v>
      </c>
      <c r="U1562" s="203"/>
      <c r="V1562" s="205">
        <f>((T1562*100)/T1567)/100</f>
        <v>0.05</v>
      </c>
      <c r="W1562" s="205"/>
      <c r="X1562" s="204">
        <f>E1550*V1562</f>
        <v>20.898000000000003</v>
      </c>
      <c r="Y1562" s="203"/>
      <c r="Z1562" s="203"/>
      <c r="AA1562" s="203"/>
    </row>
    <row r="1563" spans="1:27" x14ac:dyDescent="0.25">
      <c r="A1563" s="200" t="s">
        <v>16</v>
      </c>
      <c r="B1563" s="200"/>
      <c r="C1563" s="200"/>
      <c r="D1563" s="200"/>
      <c r="E1563" s="200"/>
      <c r="F1563" s="200"/>
      <c r="G1563" s="200"/>
      <c r="H1563" s="200"/>
      <c r="I1563" s="200"/>
      <c r="J1563" s="203">
        <v>0</v>
      </c>
      <c r="K1563" s="203"/>
      <c r="L1563" s="203"/>
      <c r="M1563" s="203">
        <v>0</v>
      </c>
      <c r="N1563" s="203"/>
      <c r="O1563" s="203"/>
      <c r="P1563" s="203">
        <v>0</v>
      </c>
      <c r="Q1563" s="203"/>
      <c r="R1563" s="203"/>
      <c r="S1563" s="203"/>
      <c r="T1563" s="203">
        <v>0</v>
      </c>
      <c r="U1563" s="203"/>
      <c r="V1563" s="205">
        <f>((T1563*100)/T1567)/100</f>
        <v>0</v>
      </c>
      <c r="W1563" s="205"/>
      <c r="X1563" s="204">
        <f>E$1438*V1563</f>
        <v>0</v>
      </c>
      <c r="Y1563" s="203"/>
      <c r="Z1563" s="203"/>
      <c r="AA1563" s="203"/>
    </row>
    <row r="1564" spans="1:27" x14ac:dyDescent="0.25">
      <c r="A1564" s="200" t="s">
        <v>17</v>
      </c>
      <c r="B1564" s="200"/>
      <c r="C1564" s="200"/>
      <c r="D1564" s="200"/>
      <c r="E1564" s="200"/>
      <c r="F1564" s="200"/>
      <c r="G1564" s="200"/>
      <c r="H1564" s="200"/>
      <c r="I1564" s="200"/>
      <c r="J1564" s="203">
        <v>108007</v>
      </c>
      <c r="K1564" s="203"/>
      <c r="L1564" s="203"/>
      <c r="M1564" s="203">
        <v>1635</v>
      </c>
      <c r="N1564" s="203"/>
      <c r="O1564" s="203"/>
      <c r="P1564" s="203" t="s">
        <v>81</v>
      </c>
      <c r="Q1564" s="203"/>
      <c r="R1564" s="203"/>
      <c r="S1564" s="203"/>
      <c r="T1564" s="203">
        <v>38</v>
      </c>
      <c r="U1564" s="203"/>
      <c r="V1564" s="205">
        <f>((T1564*100)/T1567)/100</f>
        <v>0.95</v>
      </c>
      <c r="W1564" s="205"/>
      <c r="X1564" s="204">
        <f>E1550*V1564</f>
        <v>397.06200000000001</v>
      </c>
      <c r="Y1564" s="203"/>
      <c r="Z1564" s="203"/>
      <c r="AA1564" s="203"/>
    </row>
    <row r="1565" spans="1:27" x14ac:dyDescent="0.25">
      <c r="A1565" s="200" t="s">
        <v>65</v>
      </c>
      <c r="B1565" s="200"/>
      <c r="C1565" s="200"/>
      <c r="D1565" s="200"/>
      <c r="E1565" s="200"/>
      <c r="F1565" s="200"/>
      <c r="G1565" s="200"/>
      <c r="H1565" s="200"/>
      <c r="I1565" s="200"/>
      <c r="J1565" s="203">
        <v>0</v>
      </c>
      <c r="K1565" s="203"/>
      <c r="L1565" s="203"/>
      <c r="M1565" s="203">
        <v>0</v>
      </c>
      <c r="N1565" s="203"/>
      <c r="O1565" s="203"/>
      <c r="P1565" s="203">
        <v>0</v>
      </c>
      <c r="Q1565" s="203"/>
      <c r="R1565" s="203"/>
      <c r="S1565" s="203"/>
      <c r="T1565" s="203">
        <v>0</v>
      </c>
      <c r="U1565" s="203"/>
      <c r="V1565" s="205">
        <f>ROUND((T1565/T1567),2)</f>
        <v>0</v>
      </c>
      <c r="W1565" s="205"/>
      <c r="X1565" s="204">
        <f>E$1438*V1565</f>
        <v>0</v>
      </c>
      <c r="Y1565" s="203"/>
      <c r="Z1565" s="203"/>
      <c r="AA1565" s="203"/>
    </row>
    <row r="1566" spans="1:27" x14ac:dyDescent="0.25">
      <c r="A1566" s="201" t="s">
        <v>27</v>
      </c>
      <c r="B1566" s="201"/>
      <c r="C1566" s="201"/>
      <c r="D1566" s="201"/>
      <c r="E1566" s="201"/>
      <c r="F1566" s="201"/>
      <c r="G1566" s="201"/>
      <c r="H1566" s="201"/>
      <c r="I1566" s="201"/>
      <c r="J1566" s="201"/>
      <c r="K1566" s="201"/>
      <c r="L1566" s="201"/>
      <c r="M1566" s="201"/>
      <c r="N1566" s="201"/>
      <c r="O1566" s="201"/>
      <c r="P1566" s="201"/>
      <c r="Q1566" s="201"/>
      <c r="R1566" s="201"/>
      <c r="S1566" s="201"/>
      <c r="T1566" s="201">
        <f>SUM(T1562:U1565)</f>
        <v>40</v>
      </c>
      <c r="U1566" s="201"/>
      <c r="V1566" s="205">
        <f t="shared" ref="V1566" si="159">SUM(V1562:W1565)</f>
        <v>1</v>
      </c>
      <c r="W1566" s="205"/>
      <c r="X1566" s="202">
        <f>SUM(X1562:AA1565)</f>
        <v>417.96000000000004</v>
      </c>
      <c r="Y1566" s="201"/>
      <c r="Z1566" s="201"/>
      <c r="AA1566" s="201"/>
    </row>
    <row r="1567" spans="1:27" x14ac:dyDescent="0.25">
      <c r="A1567" s="201" t="s">
        <v>28</v>
      </c>
      <c r="B1567" s="201"/>
      <c r="C1567" s="201"/>
      <c r="D1567" s="201"/>
      <c r="E1567" s="201"/>
      <c r="F1567" s="201"/>
      <c r="G1567" s="201"/>
      <c r="H1567" s="201"/>
      <c r="I1567" s="201"/>
      <c r="J1567" s="201"/>
      <c r="K1567" s="201"/>
      <c r="L1567" s="201"/>
      <c r="M1567" s="201"/>
      <c r="N1567" s="201"/>
      <c r="O1567" s="201"/>
      <c r="P1567" s="201"/>
      <c r="Q1567" s="201"/>
      <c r="R1567" s="201"/>
      <c r="S1567" s="201"/>
      <c r="T1567" s="201">
        <f>T1566+T1560</f>
        <v>40</v>
      </c>
      <c r="U1567" s="201"/>
      <c r="V1567" s="205">
        <f>ROUND((T1567/T1567),2)</f>
        <v>1</v>
      </c>
      <c r="W1567" s="205"/>
      <c r="X1567" s="202">
        <f>X1560+X1566</f>
        <v>417.96000000000004</v>
      </c>
      <c r="Y1567" s="201"/>
      <c r="Z1567" s="201"/>
      <c r="AA1567" s="201"/>
    </row>
    <row r="1569" spans="1:23" x14ac:dyDescent="0.25">
      <c r="A1569" s="198" t="s">
        <v>1</v>
      </c>
      <c r="B1569" s="198"/>
      <c r="C1569" s="198"/>
      <c r="D1569" t="s">
        <v>107</v>
      </c>
    </row>
    <row r="1570" spans="1:23" x14ac:dyDescent="0.25">
      <c r="A1570" s="33" t="s">
        <v>6</v>
      </c>
      <c r="B1570" s="33"/>
      <c r="C1570" s="33"/>
      <c r="D1570" t="s">
        <v>86</v>
      </c>
    </row>
    <row r="1571" spans="1:23" x14ac:dyDescent="0.25">
      <c r="A1571" s="33" t="s">
        <v>94</v>
      </c>
      <c r="B1571" s="33"/>
      <c r="C1571" s="33"/>
      <c r="D1571" s="200" t="s">
        <v>98</v>
      </c>
      <c r="E1571" s="200"/>
      <c r="F1571" s="200"/>
      <c r="G1571" s="200"/>
    </row>
    <row r="1572" spans="1:23" x14ac:dyDescent="0.25">
      <c r="A1572" s="3" t="s">
        <v>2</v>
      </c>
      <c r="B1572" s="3"/>
      <c r="C1572" s="3"/>
      <c r="F1572" s="203" t="s">
        <v>87</v>
      </c>
      <c r="G1572" s="203"/>
      <c r="H1572" s="203"/>
      <c r="I1572" s="203"/>
    </row>
    <row r="1573" spans="1:23" x14ac:dyDescent="0.25">
      <c r="A1573" s="3" t="s">
        <v>3</v>
      </c>
      <c r="B1573" s="3"/>
      <c r="C1573" s="3"/>
      <c r="D1573">
        <v>14</v>
      </c>
    </row>
    <row r="1574" spans="1:23" x14ac:dyDescent="0.25">
      <c r="A1574" s="3" t="s">
        <v>8</v>
      </c>
      <c r="B1574" s="3"/>
      <c r="C1574" s="3"/>
      <c r="D1574" s="208">
        <v>4.9000000000000004</v>
      </c>
      <c r="E1574" s="208"/>
      <c r="F1574" s="208"/>
      <c r="H1574" s="3" t="s">
        <v>9</v>
      </c>
      <c r="K1574" s="203">
        <v>73.7</v>
      </c>
      <c r="L1574" s="203"/>
      <c r="M1574" s="3" t="s">
        <v>11</v>
      </c>
      <c r="Q1574" s="203">
        <v>200</v>
      </c>
      <c r="R1574" s="203"/>
      <c r="S1574" s="203"/>
    </row>
    <row r="1575" spans="1:23" x14ac:dyDescent="0.25">
      <c r="A1575" s="3" t="s">
        <v>10</v>
      </c>
      <c r="B1575" s="3"/>
      <c r="C1575" s="3"/>
      <c r="E1575" s="209">
        <f>Q1574*K1574*D1574</f>
        <v>72226</v>
      </c>
      <c r="F1575" s="209"/>
      <c r="G1575" s="209"/>
      <c r="H1575" s="209"/>
      <c r="I1575" s="209"/>
      <c r="J1575" s="209"/>
    </row>
    <row r="1576" spans="1:23" x14ac:dyDescent="0.25">
      <c r="A1576" s="3"/>
      <c r="B1576" s="3"/>
      <c r="C1576" s="3"/>
      <c r="E1576" s="30"/>
      <c r="F1576" s="30"/>
      <c r="G1576" s="30"/>
      <c r="H1576" s="30"/>
      <c r="I1576" s="30"/>
      <c r="J1576" s="30"/>
    </row>
    <row r="1577" spans="1:23" x14ac:dyDescent="0.25">
      <c r="A1577" s="210" t="s">
        <v>12</v>
      </c>
      <c r="B1577" s="210"/>
      <c r="C1577" s="210"/>
      <c r="D1577" s="210"/>
      <c r="E1577" s="210"/>
      <c r="F1577" s="210"/>
      <c r="G1577" s="210"/>
      <c r="H1577" s="210"/>
      <c r="I1577" s="210"/>
      <c r="J1577" s="210" t="s">
        <v>18</v>
      </c>
      <c r="K1577" s="210"/>
      <c r="L1577" s="210"/>
      <c r="M1577" s="211" t="s">
        <v>20</v>
      </c>
      <c r="N1577" s="211"/>
      <c r="O1577" s="211"/>
      <c r="P1577" s="211" t="s">
        <v>21</v>
      </c>
      <c r="Q1577" s="211"/>
      <c r="R1577" s="211"/>
      <c r="S1577" s="211"/>
      <c r="T1577" s="210" t="s">
        <v>23</v>
      </c>
      <c r="U1577" s="210"/>
      <c r="V1577" s="210"/>
      <c r="W1577" s="210"/>
    </row>
    <row r="1578" spans="1:23" x14ac:dyDescent="0.25">
      <c r="A1578" s="210"/>
      <c r="B1578" s="210"/>
      <c r="C1578" s="210"/>
      <c r="D1578" s="210"/>
      <c r="E1578" s="210"/>
      <c r="F1578" s="210"/>
      <c r="G1578" s="210"/>
      <c r="H1578" s="210"/>
      <c r="I1578" s="210"/>
      <c r="J1578" s="210"/>
      <c r="K1578" s="210"/>
      <c r="L1578" s="210"/>
      <c r="M1578" s="211"/>
      <c r="N1578" s="211"/>
      <c r="O1578" s="211"/>
      <c r="P1578" s="211"/>
      <c r="Q1578" s="211"/>
      <c r="R1578" s="211"/>
      <c r="S1578" s="211"/>
      <c r="T1578" s="210"/>
      <c r="U1578" s="210"/>
      <c r="V1578" s="210"/>
      <c r="W1578" s="210"/>
    </row>
    <row r="1579" spans="1:23" x14ac:dyDescent="0.25">
      <c r="A1579" s="210"/>
      <c r="B1579" s="210"/>
      <c r="C1579" s="210"/>
      <c r="D1579" s="210"/>
      <c r="E1579" s="210"/>
      <c r="F1579" s="210"/>
      <c r="G1579" s="210"/>
      <c r="H1579" s="210"/>
      <c r="I1579" s="210"/>
      <c r="J1579" s="210"/>
      <c r="K1579" s="210"/>
      <c r="L1579" s="210"/>
      <c r="M1579" s="211"/>
      <c r="N1579" s="211"/>
      <c r="O1579" s="211"/>
      <c r="P1579" s="211"/>
      <c r="Q1579" s="211"/>
      <c r="R1579" s="211"/>
      <c r="S1579" s="211"/>
      <c r="T1579" s="210"/>
      <c r="U1579" s="210"/>
      <c r="V1579" s="210"/>
      <c r="W1579" s="210"/>
    </row>
    <row r="1580" spans="1:23" x14ac:dyDescent="0.25">
      <c r="A1580" s="210"/>
      <c r="B1580" s="210"/>
      <c r="C1580" s="210"/>
      <c r="D1580" s="210"/>
      <c r="E1580" s="210"/>
      <c r="F1580" s="210"/>
      <c r="G1580" s="210"/>
      <c r="H1580" s="210"/>
      <c r="I1580" s="210"/>
      <c r="J1580" s="210"/>
      <c r="K1580" s="210"/>
      <c r="L1580" s="210"/>
      <c r="M1580" s="211"/>
      <c r="N1580" s="211"/>
      <c r="O1580" s="211"/>
      <c r="P1580" s="211"/>
      <c r="Q1580" s="211"/>
      <c r="R1580" s="211"/>
      <c r="S1580" s="211"/>
      <c r="T1580" s="210" t="s">
        <v>24</v>
      </c>
      <c r="U1580" s="210"/>
      <c r="V1580" s="210" t="s">
        <v>25</v>
      </c>
      <c r="W1580" s="210"/>
    </row>
    <row r="1581" spans="1:23" x14ac:dyDescent="0.25">
      <c r="A1581" s="210" t="s">
        <v>103</v>
      </c>
      <c r="B1581" s="210"/>
      <c r="C1581" s="210"/>
      <c r="D1581" s="210"/>
      <c r="E1581" s="210"/>
      <c r="F1581" s="210"/>
      <c r="G1581" s="210"/>
      <c r="H1581" s="210"/>
      <c r="I1581" s="210"/>
      <c r="J1581" s="31"/>
      <c r="K1581" s="31"/>
      <c r="L1581" s="31"/>
      <c r="M1581" s="32"/>
      <c r="N1581" s="32"/>
      <c r="O1581" s="32"/>
      <c r="P1581" s="32"/>
      <c r="Q1581" s="32"/>
      <c r="R1581" s="32"/>
      <c r="S1581" s="32"/>
      <c r="T1581" s="8"/>
      <c r="U1581" s="8"/>
      <c r="V1581" s="8"/>
      <c r="W1581" s="8"/>
    </row>
    <row r="1582" spans="1:23" x14ac:dyDescent="0.25">
      <c r="A1582" s="200" t="s">
        <v>17</v>
      </c>
      <c r="B1582" s="200"/>
      <c r="C1582" s="200"/>
      <c r="D1582" s="200"/>
      <c r="E1582" s="200"/>
      <c r="F1582" s="200"/>
      <c r="G1582" s="200"/>
      <c r="H1582" s="200"/>
      <c r="I1582" s="200"/>
      <c r="J1582" s="203">
        <v>0</v>
      </c>
      <c r="K1582" s="203"/>
      <c r="L1582" s="203"/>
      <c r="M1582" s="203">
        <v>0</v>
      </c>
      <c r="N1582" s="203"/>
      <c r="O1582" s="203"/>
      <c r="P1582" s="203">
        <v>0</v>
      </c>
      <c r="Q1582" s="203"/>
      <c r="R1582" s="203"/>
      <c r="S1582" s="203"/>
      <c r="T1582" s="203">
        <v>0</v>
      </c>
      <c r="U1582" s="203"/>
      <c r="V1582" s="205">
        <f>((T1582*100)/T1592)/100</f>
        <v>0</v>
      </c>
      <c r="W1582" s="205"/>
    </row>
    <row r="1583" spans="1:23" x14ac:dyDescent="0.25">
      <c r="A1583" s="206" t="s">
        <v>66</v>
      </c>
      <c r="B1583" s="206"/>
      <c r="C1583" s="206"/>
      <c r="D1583" s="206"/>
      <c r="E1583" s="206"/>
      <c r="F1583" s="206"/>
      <c r="G1583" s="206"/>
      <c r="H1583" s="206"/>
      <c r="I1583" s="206"/>
      <c r="J1583" s="203">
        <v>0</v>
      </c>
      <c r="K1583" s="203"/>
      <c r="L1583" s="203"/>
      <c r="M1583" s="203">
        <v>0</v>
      </c>
      <c r="N1583" s="203"/>
      <c r="O1583" s="203"/>
      <c r="P1583" s="203">
        <v>0</v>
      </c>
      <c r="Q1583" s="203"/>
      <c r="R1583" s="203"/>
      <c r="S1583" s="203"/>
      <c r="T1583" s="203">
        <v>0</v>
      </c>
      <c r="U1583" s="203"/>
      <c r="V1583" s="205">
        <f>((T1583*100)/T1592)/100</f>
        <v>0</v>
      </c>
      <c r="W1583" s="205"/>
    </row>
    <row r="1584" spans="1:23" x14ac:dyDescent="0.25">
      <c r="A1584" s="206" t="s">
        <v>67</v>
      </c>
      <c r="B1584" s="206"/>
      <c r="C1584" s="206"/>
      <c r="D1584" s="206"/>
      <c r="E1584" s="206"/>
      <c r="F1584" s="206"/>
      <c r="G1584" s="206"/>
      <c r="H1584" s="206"/>
      <c r="I1584" s="206"/>
      <c r="J1584" s="203">
        <v>0</v>
      </c>
      <c r="K1584" s="203"/>
      <c r="L1584" s="203"/>
      <c r="M1584" s="203">
        <v>0</v>
      </c>
      <c r="N1584" s="203"/>
      <c r="O1584" s="203"/>
      <c r="P1584" s="203">
        <v>0</v>
      </c>
      <c r="Q1584" s="203"/>
      <c r="R1584" s="203"/>
      <c r="S1584" s="203"/>
      <c r="T1584" s="203">
        <v>0</v>
      </c>
      <c r="U1584" s="203"/>
      <c r="V1584" s="205">
        <f>((T1584*100)/T1592)/100</f>
        <v>0</v>
      </c>
      <c r="W1584" s="205"/>
    </row>
    <row r="1585" spans="1:23" x14ac:dyDescent="0.25">
      <c r="A1585" s="201" t="s">
        <v>27</v>
      </c>
      <c r="B1585" s="201"/>
      <c r="C1585" s="201"/>
      <c r="D1585" s="201"/>
      <c r="E1585" s="201"/>
      <c r="F1585" s="201"/>
      <c r="G1585" s="201"/>
      <c r="H1585" s="201"/>
      <c r="I1585" s="201"/>
      <c r="J1585" s="201"/>
      <c r="K1585" s="201"/>
      <c r="L1585" s="201"/>
      <c r="M1585" s="201"/>
      <c r="N1585" s="201"/>
      <c r="O1585" s="201"/>
      <c r="P1585" s="201"/>
      <c r="Q1585" s="201"/>
      <c r="R1585" s="201"/>
      <c r="S1585" s="201"/>
      <c r="T1585" s="201">
        <f>SUM(T1582:U1584)</f>
        <v>0</v>
      </c>
      <c r="U1585" s="201"/>
      <c r="V1585" s="205">
        <f t="shared" ref="V1585" si="160">SUM(V1582:W1584)</f>
        <v>0</v>
      </c>
      <c r="W1585" s="205"/>
    </row>
    <row r="1586" spans="1:23" x14ac:dyDescent="0.25">
      <c r="A1586" s="201" t="s">
        <v>97</v>
      </c>
      <c r="B1586" s="201"/>
      <c r="C1586" s="201"/>
      <c r="D1586" s="201"/>
      <c r="E1586" s="201"/>
      <c r="F1586" s="201"/>
      <c r="G1586" s="201"/>
      <c r="H1586" s="201"/>
      <c r="I1586" s="201"/>
      <c r="V1586" s="19"/>
      <c r="W1586" s="19"/>
    </row>
    <row r="1587" spans="1:23" x14ac:dyDescent="0.25">
      <c r="A1587" s="200" t="s">
        <v>15</v>
      </c>
      <c r="B1587" s="200"/>
      <c r="C1587" s="200"/>
      <c r="D1587" s="200"/>
      <c r="E1587" s="200"/>
      <c r="F1587" s="200"/>
      <c r="G1587" s="200"/>
      <c r="H1587" s="200"/>
      <c r="I1587" s="200"/>
      <c r="J1587" s="203">
        <v>108306</v>
      </c>
      <c r="K1587" s="203"/>
      <c r="L1587" s="203"/>
      <c r="M1587" s="203">
        <v>1652</v>
      </c>
      <c r="N1587" s="203"/>
      <c r="O1587" s="203"/>
      <c r="P1587" s="203" t="s">
        <v>81</v>
      </c>
      <c r="Q1587" s="203"/>
      <c r="R1587" s="203"/>
      <c r="S1587" s="203"/>
      <c r="T1587" s="203">
        <v>1</v>
      </c>
      <c r="U1587" s="203"/>
      <c r="V1587" s="205">
        <f>((T1587*100)/T1592)/100</f>
        <v>3.8461538461538464E-2</v>
      </c>
      <c r="W1587" s="205"/>
    </row>
    <row r="1588" spans="1:23" x14ac:dyDescent="0.25">
      <c r="A1588" s="200" t="s">
        <v>16</v>
      </c>
      <c r="B1588" s="200"/>
      <c r="C1588" s="200"/>
      <c r="D1588" s="200"/>
      <c r="E1588" s="200"/>
      <c r="F1588" s="200"/>
      <c r="G1588" s="200"/>
      <c r="H1588" s="200"/>
      <c r="I1588" s="200"/>
      <c r="J1588" s="203">
        <v>0</v>
      </c>
      <c r="K1588" s="203"/>
      <c r="L1588" s="203"/>
      <c r="M1588" s="203">
        <v>0</v>
      </c>
      <c r="N1588" s="203"/>
      <c r="O1588" s="203"/>
      <c r="P1588" s="203">
        <v>0</v>
      </c>
      <c r="Q1588" s="203"/>
      <c r="R1588" s="203"/>
      <c r="S1588" s="203"/>
      <c r="T1588" s="203">
        <v>0</v>
      </c>
      <c r="U1588" s="203"/>
      <c r="V1588" s="205">
        <f>((T1588*100)/T1592)/100</f>
        <v>0</v>
      </c>
      <c r="W1588" s="205"/>
    </row>
    <row r="1589" spans="1:23" x14ac:dyDescent="0.25">
      <c r="A1589" s="200" t="s">
        <v>17</v>
      </c>
      <c r="B1589" s="200"/>
      <c r="C1589" s="200"/>
      <c r="D1589" s="200"/>
      <c r="E1589" s="200"/>
      <c r="F1589" s="200"/>
      <c r="G1589" s="200"/>
      <c r="H1589" s="200"/>
      <c r="I1589" s="200"/>
      <c r="J1589" s="203">
        <v>108004</v>
      </c>
      <c r="K1589" s="203"/>
      <c r="L1589" s="203"/>
      <c r="M1589" s="203">
        <v>1636</v>
      </c>
      <c r="N1589" s="203"/>
      <c r="O1589" s="203"/>
      <c r="P1589" s="203" t="s">
        <v>81</v>
      </c>
      <c r="Q1589" s="203"/>
      <c r="R1589" s="203"/>
      <c r="S1589" s="203"/>
      <c r="T1589" s="203">
        <v>25</v>
      </c>
      <c r="U1589" s="203"/>
      <c r="V1589" s="205">
        <f>((T1589*100)/T1592)/100</f>
        <v>0.96153846153846156</v>
      </c>
      <c r="W1589" s="205"/>
    </row>
    <row r="1590" spans="1:23" x14ac:dyDescent="0.25">
      <c r="A1590" s="200" t="s">
        <v>65</v>
      </c>
      <c r="B1590" s="200"/>
      <c r="C1590" s="200"/>
      <c r="D1590" s="200"/>
      <c r="E1590" s="200"/>
      <c r="F1590" s="200"/>
      <c r="G1590" s="200"/>
      <c r="H1590" s="200"/>
      <c r="I1590" s="200"/>
      <c r="J1590" s="203">
        <v>0</v>
      </c>
      <c r="K1590" s="203"/>
      <c r="L1590" s="203"/>
      <c r="M1590" s="203">
        <v>0</v>
      </c>
      <c r="N1590" s="203"/>
      <c r="O1590" s="203"/>
      <c r="P1590" s="203">
        <v>0</v>
      </c>
      <c r="Q1590" s="203"/>
      <c r="R1590" s="203"/>
      <c r="S1590" s="203"/>
      <c r="T1590" s="203">
        <v>0</v>
      </c>
      <c r="U1590" s="203"/>
      <c r="V1590" s="205">
        <f>ROUND((T1590/T1592),2)</f>
        <v>0</v>
      </c>
      <c r="W1590" s="205"/>
    </row>
    <row r="1591" spans="1:23" x14ac:dyDescent="0.25">
      <c r="A1591" s="201" t="s">
        <v>27</v>
      </c>
      <c r="B1591" s="201"/>
      <c r="C1591" s="201"/>
      <c r="D1591" s="201"/>
      <c r="E1591" s="201"/>
      <c r="F1591" s="201"/>
      <c r="G1591" s="201"/>
      <c r="H1591" s="201"/>
      <c r="I1591" s="201"/>
      <c r="J1591" s="201"/>
      <c r="K1591" s="201"/>
      <c r="L1591" s="201"/>
      <c r="M1591" s="201"/>
      <c r="N1591" s="201"/>
      <c r="O1591" s="201"/>
      <c r="P1591" s="201"/>
      <c r="Q1591" s="201"/>
      <c r="R1591" s="201"/>
      <c r="S1591" s="201"/>
      <c r="T1591" s="201">
        <f>SUM(T1587:U1590)</f>
        <v>26</v>
      </c>
      <c r="U1591" s="201"/>
      <c r="V1591" s="205">
        <f t="shared" ref="V1591" si="161">SUM(V1587:W1590)</f>
        <v>1</v>
      </c>
      <c r="W1591" s="205"/>
    </row>
    <row r="1592" spans="1:23" x14ac:dyDescent="0.25">
      <c r="A1592" s="201" t="s">
        <v>28</v>
      </c>
      <c r="B1592" s="201"/>
      <c r="C1592" s="201"/>
      <c r="D1592" s="201"/>
      <c r="E1592" s="201"/>
      <c r="F1592" s="201"/>
      <c r="G1592" s="201"/>
      <c r="H1592" s="201"/>
      <c r="I1592" s="201"/>
      <c r="J1592" s="201"/>
      <c r="K1592" s="201"/>
      <c r="L1592" s="201"/>
      <c r="M1592" s="201"/>
      <c r="N1592" s="201"/>
      <c r="O1592" s="201"/>
      <c r="P1592" s="201"/>
      <c r="Q1592" s="201"/>
      <c r="R1592" s="201"/>
      <c r="S1592" s="201"/>
      <c r="T1592" s="201">
        <f>T1591+T1585</f>
        <v>26</v>
      </c>
      <c r="U1592" s="201"/>
      <c r="V1592" s="205">
        <f>ROUND((T1592/T1592),2)</f>
        <v>1</v>
      </c>
      <c r="W1592" s="205"/>
    </row>
    <row r="1594" spans="1:23" x14ac:dyDescent="0.25">
      <c r="A1594" s="198" t="s">
        <v>1</v>
      </c>
      <c r="B1594" s="198"/>
      <c r="C1594" s="198"/>
      <c r="D1594" t="s">
        <v>107</v>
      </c>
    </row>
    <row r="1595" spans="1:23" x14ac:dyDescent="0.25">
      <c r="A1595" s="75" t="s">
        <v>6</v>
      </c>
      <c r="B1595" s="75"/>
      <c r="C1595" s="75"/>
      <c r="D1595" t="s">
        <v>86</v>
      </c>
    </row>
    <row r="1596" spans="1:23" x14ac:dyDescent="0.25">
      <c r="A1596" s="75" t="s">
        <v>94</v>
      </c>
      <c r="B1596" s="75"/>
      <c r="C1596" s="75"/>
      <c r="D1596" s="200" t="s">
        <v>98</v>
      </c>
      <c r="E1596" s="200"/>
      <c r="F1596" s="200"/>
      <c r="G1596" s="200"/>
    </row>
    <row r="1597" spans="1:23" x14ac:dyDescent="0.25">
      <c r="A1597" s="3" t="s">
        <v>2</v>
      </c>
      <c r="B1597" s="3"/>
      <c r="C1597" s="3"/>
      <c r="F1597" s="203" t="s">
        <v>221</v>
      </c>
      <c r="G1597" s="203"/>
      <c r="H1597" s="203"/>
      <c r="I1597" s="203"/>
    </row>
    <row r="1598" spans="1:23" x14ac:dyDescent="0.25">
      <c r="A1598" s="3" t="s">
        <v>3</v>
      </c>
      <c r="B1598" s="3"/>
      <c r="C1598" s="3"/>
      <c r="D1598">
        <v>14</v>
      </c>
    </row>
    <row r="1599" spans="1:23" x14ac:dyDescent="0.25">
      <c r="A1599" s="3" t="s">
        <v>8</v>
      </c>
      <c r="B1599" s="3"/>
      <c r="C1599" s="3"/>
      <c r="D1599" s="208">
        <v>4.9000000000000004</v>
      </c>
      <c r="E1599" s="208"/>
      <c r="F1599" s="208"/>
      <c r="H1599" s="3" t="s">
        <v>9</v>
      </c>
      <c r="K1599" s="203">
        <v>20</v>
      </c>
      <c r="L1599" s="203"/>
      <c r="M1599" s="3" t="s">
        <v>11</v>
      </c>
      <c r="Q1599" s="203">
        <v>1</v>
      </c>
      <c r="R1599" s="203"/>
      <c r="S1599" s="203"/>
    </row>
    <row r="1600" spans="1:23" x14ac:dyDescent="0.25">
      <c r="A1600" s="3" t="s">
        <v>10</v>
      </c>
      <c r="B1600" s="3"/>
      <c r="C1600" s="3"/>
      <c r="E1600" s="209">
        <f>Q1599*K1599*D1599</f>
        <v>98</v>
      </c>
      <c r="F1600" s="209"/>
      <c r="G1600" s="209"/>
      <c r="H1600" s="209"/>
      <c r="I1600" s="209"/>
      <c r="J1600" s="209"/>
    </row>
    <row r="1601" spans="1:23" x14ac:dyDescent="0.25">
      <c r="A1601" s="3"/>
      <c r="B1601" s="3"/>
      <c r="C1601" s="3"/>
      <c r="E1601" s="73"/>
      <c r="F1601" s="73"/>
      <c r="G1601" s="73"/>
      <c r="H1601" s="73"/>
      <c r="I1601" s="73"/>
      <c r="J1601" s="73"/>
    </row>
    <row r="1602" spans="1:23" x14ac:dyDescent="0.25">
      <c r="A1602" s="210" t="s">
        <v>12</v>
      </c>
      <c r="B1602" s="210"/>
      <c r="C1602" s="210"/>
      <c r="D1602" s="210"/>
      <c r="E1602" s="210"/>
      <c r="F1602" s="210"/>
      <c r="G1602" s="210"/>
      <c r="H1602" s="210"/>
      <c r="I1602" s="210"/>
      <c r="J1602" s="210" t="s">
        <v>18</v>
      </c>
      <c r="K1602" s="210"/>
      <c r="L1602" s="210"/>
      <c r="M1602" s="211" t="s">
        <v>20</v>
      </c>
      <c r="N1602" s="211"/>
      <c r="O1602" s="211"/>
      <c r="P1602" s="211" t="s">
        <v>21</v>
      </c>
      <c r="Q1602" s="211"/>
      <c r="R1602" s="211"/>
      <c r="S1602" s="211"/>
      <c r="T1602" s="210" t="s">
        <v>23</v>
      </c>
      <c r="U1602" s="210"/>
      <c r="V1602" s="210"/>
      <c r="W1602" s="210"/>
    </row>
    <row r="1603" spans="1:23" x14ac:dyDescent="0.25">
      <c r="A1603" s="210"/>
      <c r="B1603" s="210"/>
      <c r="C1603" s="210"/>
      <c r="D1603" s="210"/>
      <c r="E1603" s="210"/>
      <c r="F1603" s="210"/>
      <c r="G1603" s="210"/>
      <c r="H1603" s="210"/>
      <c r="I1603" s="210"/>
      <c r="J1603" s="210"/>
      <c r="K1603" s="210"/>
      <c r="L1603" s="210"/>
      <c r="M1603" s="211"/>
      <c r="N1603" s="211"/>
      <c r="O1603" s="211"/>
      <c r="P1603" s="211"/>
      <c r="Q1603" s="211"/>
      <c r="R1603" s="211"/>
      <c r="S1603" s="211"/>
      <c r="T1603" s="210"/>
      <c r="U1603" s="210"/>
      <c r="V1603" s="210"/>
      <c r="W1603" s="210"/>
    </row>
    <row r="1604" spans="1:23" x14ac:dyDescent="0.25">
      <c r="A1604" s="210"/>
      <c r="B1604" s="210"/>
      <c r="C1604" s="210"/>
      <c r="D1604" s="210"/>
      <c r="E1604" s="210"/>
      <c r="F1604" s="210"/>
      <c r="G1604" s="210"/>
      <c r="H1604" s="210"/>
      <c r="I1604" s="210"/>
      <c r="J1604" s="210"/>
      <c r="K1604" s="210"/>
      <c r="L1604" s="210"/>
      <c r="M1604" s="211"/>
      <c r="N1604" s="211"/>
      <c r="O1604" s="211"/>
      <c r="P1604" s="211"/>
      <c r="Q1604" s="211"/>
      <c r="R1604" s="211"/>
      <c r="S1604" s="211"/>
      <c r="T1604" s="210"/>
      <c r="U1604" s="210"/>
      <c r="V1604" s="210"/>
      <c r="W1604" s="210"/>
    </row>
    <row r="1605" spans="1:23" x14ac:dyDescent="0.25">
      <c r="A1605" s="210"/>
      <c r="B1605" s="210"/>
      <c r="C1605" s="210"/>
      <c r="D1605" s="210"/>
      <c r="E1605" s="210"/>
      <c r="F1605" s="210"/>
      <c r="G1605" s="210"/>
      <c r="H1605" s="210"/>
      <c r="I1605" s="210"/>
      <c r="J1605" s="210"/>
      <c r="K1605" s="210"/>
      <c r="L1605" s="210"/>
      <c r="M1605" s="211"/>
      <c r="N1605" s="211"/>
      <c r="O1605" s="211"/>
      <c r="P1605" s="211"/>
      <c r="Q1605" s="211"/>
      <c r="R1605" s="211"/>
      <c r="S1605" s="211"/>
      <c r="T1605" s="210" t="s">
        <v>24</v>
      </c>
      <c r="U1605" s="210"/>
      <c r="V1605" s="210" t="s">
        <v>25</v>
      </c>
      <c r="W1605" s="210"/>
    </row>
    <row r="1606" spans="1:23" x14ac:dyDescent="0.25">
      <c r="A1606" s="210" t="s">
        <v>103</v>
      </c>
      <c r="B1606" s="210"/>
      <c r="C1606" s="210"/>
      <c r="D1606" s="210"/>
      <c r="E1606" s="210"/>
      <c r="F1606" s="210"/>
      <c r="G1606" s="210"/>
      <c r="H1606" s="210"/>
      <c r="I1606" s="210"/>
      <c r="J1606" s="72"/>
      <c r="K1606" s="72"/>
      <c r="L1606" s="72"/>
      <c r="M1606" s="74"/>
      <c r="N1606" s="74"/>
      <c r="O1606" s="74"/>
      <c r="P1606" s="74"/>
      <c r="Q1606" s="74"/>
      <c r="R1606" s="74"/>
      <c r="S1606" s="74"/>
      <c r="T1606" s="76"/>
      <c r="U1606" s="76"/>
      <c r="V1606" s="76"/>
      <c r="W1606" s="76"/>
    </row>
    <row r="1607" spans="1:23" x14ac:dyDescent="0.25">
      <c r="A1607" s="200" t="s">
        <v>17</v>
      </c>
      <c r="B1607" s="200"/>
      <c r="C1607" s="200"/>
      <c r="D1607" s="200"/>
      <c r="E1607" s="200"/>
      <c r="F1607" s="200"/>
      <c r="G1607" s="200"/>
      <c r="H1607" s="200"/>
      <c r="I1607" s="200"/>
      <c r="J1607" s="203">
        <v>0</v>
      </c>
      <c r="K1607" s="203"/>
      <c r="L1607" s="203"/>
      <c r="M1607" s="203">
        <v>0</v>
      </c>
      <c r="N1607" s="203"/>
      <c r="O1607" s="203"/>
      <c r="P1607" s="203">
        <v>0</v>
      </c>
      <c r="Q1607" s="203"/>
      <c r="R1607" s="203"/>
      <c r="S1607" s="203"/>
      <c r="T1607" s="203">
        <v>0</v>
      </c>
      <c r="U1607" s="203"/>
      <c r="V1607" s="205">
        <f>((T1607*100)/T1617)/100</f>
        <v>0</v>
      </c>
      <c r="W1607" s="205"/>
    </row>
    <row r="1608" spans="1:23" x14ac:dyDescent="0.25">
      <c r="A1608" s="206" t="s">
        <v>66</v>
      </c>
      <c r="B1608" s="206"/>
      <c r="C1608" s="206"/>
      <c r="D1608" s="206"/>
      <c r="E1608" s="206"/>
      <c r="F1608" s="206"/>
      <c r="G1608" s="206"/>
      <c r="H1608" s="206"/>
      <c r="I1608" s="206"/>
      <c r="J1608" s="203">
        <v>0</v>
      </c>
      <c r="K1608" s="203"/>
      <c r="L1608" s="203"/>
      <c r="M1608" s="203">
        <v>0</v>
      </c>
      <c r="N1608" s="203"/>
      <c r="O1608" s="203"/>
      <c r="P1608" s="203">
        <v>0</v>
      </c>
      <c r="Q1608" s="203"/>
      <c r="R1608" s="203"/>
      <c r="S1608" s="203"/>
      <c r="T1608" s="203">
        <v>0</v>
      </c>
      <c r="U1608" s="203"/>
      <c r="V1608" s="205">
        <f>((T1608*100)/T1617)/100</f>
        <v>0</v>
      </c>
      <c r="W1608" s="205"/>
    </row>
    <row r="1609" spans="1:23" x14ac:dyDescent="0.25">
      <c r="A1609" s="206" t="s">
        <v>67</v>
      </c>
      <c r="B1609" s="206"/>
      <c r="C1609" s="206"/>
      <c r="D1609" s="206"/>
      <c r="E1609" s="206"/>
      <c r="F1609" s="206"/>
      <c r="G1609" s="206"/>
      <c r="H1609" s="206"/>
      <c r="I1609" s="206"/>
      <c r="J1609" s="203">
        <v>0</v>
      </c>
      <c r="K1609" s="203"/>
      <c r="L1609" s="203"/>
      <c r="M1609" s="203">
        <v>0</v>
      </c>
      <c r="N1609" s="203"/>
      <c r="O1609" s="203"/>
      <c r="P1609" s="203">
        <v>0</v>
      </c>
      <c r="Q1609" s="203"/>
      <c r="R1609" s="203"/>
      <c r="S1609" s="203"/>
      <c r="T1609" s="203">
        <v>0</v>
      </c>
      <c r="U1609" s="203"/>
      <c r="V1609" s="205">
        <f>((T1609*100)/T1617)/100</f>
        <v>0</v>
      </c>
      <c r="W1609" s="205"/>
    </row>
    <row r="1610" spans="1:23" x14ac:dyDescent="0.25">
      <c r="A1610" s="201" t="s">
        <v>27</v>
      </c>
      <c r="B1610" s="201"/>
      <c r="C1610" s="201"/>
      <c r="D1610" s="201"/>
      <c r="E1610" s="201"/>
      <c r="F1610" s="201"/>
      <c r="G1610" s="201"/>
      <c r="H1610" s="201"/>
      <c r="I1610" s="201"/>
      <c r="J1610" s="201"/>
      <c r="K1610" s="201"/>
      <c r="L1610" s="201"/>
      <c r="M1610" s="201"/>
      <c r="N1610" s="201"/>
      <c r="O1610" s="201"/>
      <c r="P1610" s="201"/>
      <c r="Q1610" s="201"/>
      <c r="R1610" s="201"/>
      <c r="S1610" s="201"/>
      <c r="T1610" s="201">
        <f>SUM(T1607:U1609)</f>
        <v>0</v>
      </c>
      <c r="U1610" s="201"/>
      <c r="V1610" s="205">
        <f t="shared" ref="V1610" si="162">SUM(V1607:W1609)</f>
        <v>0</v>
      </c>
      <c r="W1610" s="205"/>
    </row>
    <row r="1611" spans="1:23" x14ac:dyDescent="0.25">
      <c r="A1611" s="201" t="s">
        <v>97</v>
      </c>
      <c r="B1611" s="201"/>
      <c r="C1611" s="201"/>
      <c r="D1611" s="201"/>
      <c r="E1611" s="201"/>
      <c r="F1611" s="201"/>
      <c r="G1611" s="201"/>
      <c r="H1611" s="201"/>
      <c r="I1611" s="201"/>
      <c r="V1611" s="19"/>
      <c r="W1611" s="19"/>
    </row>
    <row r="1612" spans="1:23" x14ac:dyDescent="0.25">
      <c r="A1612" s="200" t="s">
        <v>15</v>
      </c>
      <c r="B1612" s="200"/>
      <c r="C1612" s="200"/>
      <c r="D1612" s="200"/>
      <c r="E1612" s="200"/>
      <c r="F1612" s="200"/>
      <c r="G1612" s="200"/>
      <c r="H1612" s="200"/>
      <c r="I1612" s="200"/>
      <c r="J1612" s="203">
        <v>108306</v>
      </c>
      <c r="K1612" s="203"/>
      <c r="L1612" s="203"/>
      <c r="M1612" s="203">
        <v>1652</v>
      </c>
      <c r="N1612" s="203"/>
      <c r="O1612" s="203"/>
      <c r="P1612" s="203" t="s">
        <v>81</v>
      </c>
      <c r="Q1612" s="203"/>
      <c r="R1612" s="203"/>
      <c r="S1612" s="203"/>
      <c r="T1612" s="203">
        <v>1</v>
      </c>
      <c r="U1612" s="203"/>
      <c r="V1612" s="205">
        <f>((T1612*100)/T1617)/100</f>
        <v>3.8461538461538464E-2</v>
      </c>
      <c r="W1612" s="205"/>
    </row>
    <row r="1613" spans="1:23" x14ac:dyDescent="0.25">
      <c r="A1613" s="200" t="s">
        <v>16</v>
      </c>
      <c r="B1613" s="200"/>
      <c r="C1613" s="200"/>
      <c r="D1613" s="200"/>
      <c r="E1613" s="200"/>
      <c r="F1613" s="200"/>
      <c r="G1613" s="200"/>
      <c r="H1613" s="200"/>
      <c r="I1613" s="200"/>
      <c r="J1613" s="203">
        <v>0</v>
      </c>
      <c r="K1613" s="203"/>
      <c r="L1613" s="203"/>
      <c r="M1613" s="203">
        <v>0</v>
      </c>
      <c r="N1613" s="203"/>
      <c r="O1613" s="203"/>
      <c r="P1613" s="203">
        <v>0</v>
      </c>
      <c r="Q1613" s="203"/>
      <c r="R1613" s="203"/>
      <c r="S1613" s="203"/>
      <c r="T1613" s="203">
        <v>0</v>
      </c>
      <c r="U1613" s="203"/>
      <c r="V1613" s="205">
        <f>((T1613*100)/T1617)/100</f>
        <v>0</v>
      </c>
      <c r="W1613" s="205"/>
    </row>
    <row r="1614" spans="1:23" x14ac:dyDescent="0.25">
      <c r="A1614" s="200" t="s">
        <v>17</v>
      </c>
      <c r="B1614" s="200"/>
      <c r="C1614" s="200"/>
      <c r="D1614" s="200"/>
      <c r="E1614" s="200"/>
      <c r="F1614" s="200"/>
      <c r="G1614" s="200"/>
      <c r="H1614" s="200"/>
      <c r="I1614" s="200"/>
      <c r="J1614" s="203">
        <v>108004</v>
      </c>
      <c r="K1614" s="203"/>
      <c r="L1614" s="203"/>
      <c r="M1614" s="203">
        <v>1636</v>
      </c>
      <c r="N1614" s="203"/>
      <c r="O1614" s="203"/>
      <c r="P1614" s="203" t="s">
        <v>81</v>
      </c>
      <c r="Q1614" s="203"/>
      <c r="R1614" s="203"/>
      <c r="S1614" s="203"/>
      <c r="T1614" s="203">
        <v>25</v>
      </c>
      <c r="U1614" s="203"/>
      <c r="V1614" s="205">
        <f>((T1614*100)/T1617)/100</f>
        <v>0.96153846153846156</v>
      </c>
      <c r="W1614" s="205"/>
    </row>
    <row r="1615" spans="1:23" x14ac:dyDescent="0.25">
      <c r="A1615" s="200" t="s">
        <v>65</v>
      </c>
      <c r="B1615" s="200"/>
      <c r="C1615" s="200"/>
      <c r="D1615" s="200"/>
      <c r="E1615" s="200"/>
      <c r="F1615" s="200"/>
      <c r="G1615" s="200"/>
      <c r="H1615" s="200"/>
      <c r="I1615" s="200"/>
      <c r="J1615" s="203">
        <v>0</v>
      </c>
      <c r="K1615" s="203"/>
      <c r="L1615" s="203"/>
      <c r="M1615" s="203">
        <v>0</v>
      </c>
      <c r="N1615" s="203"/>
      <c r="O1615" s="203"/>
      <c r="P1615" s="203">
        <v>0</v>
      </c>
      <c r="Q1615" s="203"/>
      <c r="R1615" s="203"/>
      <c r="S1615" s="203"/>
      <c r="T1615" s="203">
        <v>0</v>
      </c>
      <c r="U1615" s="203"/>
      <c r="V1615" s="205">
        <f>ROUND((T1615/T1617),2)</f>
        <v>0</v>
      </c>
      <c r="W1615" s="205"/>
    </row>
    <row r="1616" spans="1:23" x14ac:dyDescent="0.25">
      <c r="A1616" s="201" t="s">
        <v>27</v>
      </c>
      <c r="B1616" s="201"/>
      <c r="C1616" s="201"/>
      <c r="D1616" s="201"/>
      <c r="E1616" s="201"/>
      <c r="F1616" s="201"/>
      <c r="G1616" s="201"/>
      <c r="H1616" s="201"/>
      <c r="I1616" s="201"/>
      <c r="J1616" s="201"/>
      <c r="K1616" s="201"/>
      <c r="L1616" s="201"/>
      <c r="M1616" s="201"/>
      <c r="N1616" s="201"/>
      <c r="O1616" s="201"/>
      <c r="P1616" s="201"/>
      <c r="Q1616" s="201"/>
      <c r="R1616" s="201"/>
      <c r="S1616" s="201"/>
      <c r="T1616" s="201">
        <f>SUM(T1612:U1615)</f>
        <v>26</v>
      </c>
      <c r="U1616" s="201"/>
      <c r="V1616" s="205">
        <f t="shared" ref="V1616" si="163">SUM(V1612:W1615)</f>
        <v>1</v>
      </c>
      <c r="W1616" s="205"/>
    </row>
    <row r="1617" spans="1:26" x14ac:dyDescent="0.25">
      <c r="A1617" s="201" t="s">
        <v>28</v>
      </c>
      <c r="B1617" s="201"/>
      <c r="C1617" s="201"/>
      <c r="D1617" s="201"/>
      <c r="E1617" s="201"/>
      <c r="F1617" s="201"/>
      <c r="G1617" s="201"/>
      <c r="H1617" s="201"/>
      <c r="I1617" s="201"/>
      <c r="J1617" s="201"/>
      <c r="K1617" s="201"/>
      <c r="L1617" s="201"/>
      <c r="M1617" s="201"/>
      <c r="N1617" s="201"/>
      <c r="O1617" s="201"/>
      <c r="P1617" s="201"/>
      <c r="Q1617" s="201"/>
      <c r="R1617" s="201"/>
      <c r="S1617" s="201"/>
      <c r="T1617" s="201">
        <f>T1616+T1610</f>
        <v>26</v>
      </c>
      <c r="U1617" s="201"/>
      <c r="V1617" s="205">
        <f>ROUND((T1617/T1617),2)</f>
        <v>1</v>
      </c>
      <c r="W1617" s="205"/>
    </row>
    <row r="1619" spans="1:26" x14ac:dyDescent="0.25">
      <c r="A1619" s="198" t="s">
        <v>1</v>
      </c>
      <c r="B1619" s="198"/>
      <c r="C1619" s="198"/>
      <c r="D1619" t="s">
        <v>107</v>
      </c>
    </row>
    <row r="1620" spans="1:26" x14ac:dyDescent="0.25">
      <c r="A1620" s="161" t="s">
        <v>6</v>
      </c>
      <c r="B1620" s="161"/>
      <c r="C1620" s="161"/>
      <c r="D1620" t="s">
        <v>86</v>
      </c>
    </row>
    <row r="1621" spans="1:26" x14ac:dyDescent="0.25">
      <c r="A1621" s="161" t="s">
        <v>94</v>
      </c>
      <c r="B1621" s="161"/>
      <c r="C1621" s="161"/>
      <c r="D1621" s="200" t="s">
        <v>98</v>
      </c>
      <c r="E1621" s="200"/>
      <c r="F1621" s="200"/>
      <c r="G1621" s="200"/>
    </row>
    <row r="1622" spans="1:26" x14ac:dyDescent="0.25">
      <c r="A1622" s="3" t="s">
        <v>2</v>
      </c>
      <c r="B1622" s="3"/>
      <c r="C1622" s="3"/>
      <c r="F1622" s="203" t="s">
        <v>282</v>
      </c>
      <c r="G1622" s="203"/>
      <c r="H1622" s="203"/>
      <c r="I1622" s="203"/>
    </row>
    <row r="1623" spans="1:26" x14ac:dyDescent="0.25">
      <c r="A1623" s="3" t="s">
        <v>3</v>
      </c>
      <c r="B1623" s="3"/>
      <c r="C1623" s="3"/>
      <c r="D1623">
        <v>14</v>
      </c>
    </row>
    <row r="1624" spans="1:26" x14ac:dyDescent="0.25">
      <c r="A1624" s="3" t="s">
        <v>8</v>
      </c>
      <c r="B1624" s="3"/>
      <c r="C1624" s="3"/>
      <c r="D1624" s="208">
        <v>4.83</v>
      </c>
      <c r="E1624" s="208"/>
      <c r="F1624" s="208"/>
      <c r="H1624" s="3" t="s">
        <v>9</v>
      </c>
      <c r="K1624" s="203">
        <v>1.8</v>
      </c>
      <c r="L1624" s="203"/>
      <c r="M1624" s="3" t="s">
        <v>11</v>
      </c>
      <c r="Q1624" s="204">
        <v>73.19</v>
      </c>
      <c r="R1624" s="204"/>
      <c r="S1624" s="204"/>
    </row>
    <row r="1625" spans="1:26" x14ac:dyDescent="0.25">
      <c r="A1625" s="3" t="s">
        <v>10</v>
      </c>
      <c r="B1625" s="3"/>
      <c r="C1625" s="3"/>
      <c r="E1625" s="209">
        <v>353.5</v>
      </c>
      <c r="F1625" s="209"/>
      <c r="G1625" s="209"/>
      <c r="H1625" s="209"/>
      <c r="I1625" s="209"/>
      <c r="J1625" s="209"/>
    </row>
    <row r="1626" spans="1:26" x14ac:dyDescent="0.25">
      <c r="A1626" s="3"/>
      <c r="B1626" s="3"/>
      <c r="C1626" s="3"/>
      <c r="E1626" s="165"/>
      <c r="F1626" s="165"/>
      <c r="G1626" s="165"/>
      <c r="H1626" s="165"/>
      <c r="I1626" s="165"/>
      <c r="J1626" s="165"/>
    </row>
    <row r="1627" spans="1:26" ht="15" customHeight="1" x14ac:dyDescent="0.25">
      <c r="A1627" s="210" t="s">
        <v>12</v>
      </c>
      <c r="B1627" s="210"/>
      <c r="C1627" s="210"/>
      <c r="D1627" s="210"/>
      <c r="E1627" s="210"/>
      <c r="F1627" s="210"/>
      <c r="G1627" s="210"/>
      <c r="H1627" s="210"/>
      <c r="I1627" s="210"/>
      <c r="J1627" s="210" t="s">
        <v>18</v>
      </c>
      <c r="K1627" s="210"/>
      <c r="L1627" s="210"/>
      <c r="M1627" s="211" t="s">
        <v>20</v>
      </c>
      <c r="N1627" s="211"/>
      <c r="O1627" s="211"/>
      <c r="P1627" s="211" t="s">
        <v>21</v>
      </c>
      <c r="Q1627" s="211"/>
      <c r="R1627" s="211"/>
      <c r="S1627" s="211"/>
      <c r="T1627" s="210" t="s">
        <v>23</v>
      </c>
      <c r="U1627" s="210"/>
      <c r="V1627" s="210"/>
      <c r="W1627" s="210"/>
      <c r="X1627" s="210" t="s">
        <v>29</v>
      </c>
      <c r="Y1627" s="210"/>
      <c r="Z1627" s="210"/>
    </row>
    <row r="1628" spans="1:26" x14ac:dyDescent="0.25">
      <c r="A1628" s="210"/>
      <c r="B1628" s="210"/>
      <c r="C1628" s="210"/>
      <c r="D1628" s="210"/>
      <c r="E1628" s="210"/>
      <c r="F1628" s="210"/>
      <c r="G1628" s="210"/>
      <c r="H1628" s="210"/>
      <c r="I1628" s="210"/>
      <c r="J1628" s="210"/>
      <c r="K1628" s="210"/>
      <c r="L1628" s="210"/>
      <c r="M1628" s="211"/>
      <c r="N1628" s="211"/>
      <c r="O1628" s="211"/>
      <c r="P1628" s="211"/>
      <c r="Q1628" s="211"/>
      <c r="R1628" s="211"/>
      <c r="S1628" s="211"/>
      <c r="T1628" s="210"/>
      <c r="U1628" s="210"/>
      <c r="V1628" s="210"/>
      <c r="W1628" s="210"/>
      <c r="X1628" s="210"/>
      <c r="Y1628" s="210"/>
      <c r="Z1628" s="210"/>
    </row>
    <row r="1629" spans="1:26" x14ac:dyDescent="0.25">
      <c r="A1629" s="210"/>
      <c r="B1629" s="210"/>
      <c r="C1629" s="210"/>
      <c r="D1629" s="210"/>
      <c r="E1629" s="210"/>
      <c r="F1629" s="210"/>
      <c r="G1629" s="210"/>
      <c r="H1629" s="210"/>
      <c r="I1629" s="210"/>
      <c r="J1629" s="210"/>
      <c r="K1629" s="210"/>
      <c r="L1629" s="210"/>
      <c r="M1629" s="211"/>
      <c r="N1629" s="211"/>
      <c r="O1629" s="211"/>
      <c r="P1629" s="211"/>
      <c r="Q1629" s="211"/>
      <c r="R1629" s="211"/>
      <c r="S1629" s="211"/>
      <c r="T1629" s="210"/>
      <c r="U1629" s="210"/>
      <c r="V1629" s="210"/>
      <c r="W1629" s="210"/>
      <c r="X1629" s="210"/>
      <c r="Y1629" s="210"/>
      <c r="Z1629" s="210"/>
    </row>
    <row r="1630" spans="1:26" x14ac:dyDescent="0.25">
      <c r="A1630" s="210"/>
      <c r="B1630" s="210"/>
      <c r="C1630" s="210"/>
      <c r="D1630" s="210"/>
      <c r="E1630" s="210"/>
      <c r="F1630" s="210"/>
      <c r="G1630" s="210"/>
      <c r="H1630" s="210"/>
      <c r="I1630" s="210"/>
      <c r="J1630" s="210"/>
      <c r="K1630" s="210"/>
      <c r="L1630" s="210"/>
      <c r="M1630" s="211"/>
      <c r="N1630" s="211"/>
      <c r="O1630" s="211"/>
      <c r="P1630" s="211"/>
      <c r="Q1630" s="211"/>
      <c r="R1630" s="211"/>
      <c r="S1630" s="211"/>
      <c r="T1630" s="210" t="s">
        <v>24</v>
      </c>
      <c r="U1630" s="210"/>
      <c r="V1630" s="210" t="s">
        <v>25</v>
      </c>
      <c r="W1630" s="210"/>
      <c r="X1630" s="210"/>
      <c r="Y1630" s="210"/>
      <c r="Z1630" s="210"/>
    </row>
    <row r="1631" spans="1:26" x14ac:dyDescent="0.25">
      <c r="A1631" s="210" t="s">
        <v>103</v>
      </c>
      <c r="B1631" s="210"/>
      <c r="C1631" s="210"/>
      <c r="D1631" s="210"/>
      <c r="E1631" s="210"/>
      <c r="F1631" s="210"/>
      <c r="G1631" s="210"/>
      <c r="H1631" s="210"/>
      <c r="I1631" s="210"/>
      <c r="J1631" s="163"/>
      <c r="K1631" s="163"/>
      <c r="L1631" s="163"/>
      <c r="M1631" s="164"/>
      <c r="N1631" s="164"/>
      <c r="O1631" s="164"/>
      <c r="P1631" s="164"/>
      <c r="Q1631" s="164"/>
      <c r="R1631" s="164"/>
      <c r="S1631" s="164"/>
      <c r="T1631" s="166"/>
      <c r="U1631" s="166"/>
      <c r="V1631" s="166"/>
      <c r="W1631" s="166"/>
    </row>
    <row r="1632" spans="1:26" x14ac:dyDescent="0.25">
      <c r="A1632" s="200" t="s">
        <v>17</v>
      </c>
      <c r="B1632" s="200"/>
      <c r="C1632" s="200"/>
      <c r="D1632" s="200"/>
      <c r="E1632" s="200"/>
      <c r="F1632" s="200"/>
      <c r="G1632" s="200"/>
      <c r="H1632" s="200"/>
      <c r="I1632" s="200"/>
      <c r="J1632" s="203">
        <v>0</v>
      </c>
      <c r="K1632" s="203"/>
      <c r="L1632" s="203"/>
      <c r="M1632" s="203">
        <v>0</v>
      </c>
      <c r="N1632" s="203"/>
      <c r="O1632" s="203"/>
      <c r="P1632" s="203">
        <v>0</v>
      </c>
      <c r="Q1632" s="203"/>
      <c r="R1632" s="203"/>
      <c r="S1632" s="203"/>
      <c r="T1632" s="203">
        <v>0</v>
      </c>
      <c r="U1632" s="203"/>
      <c r="V1632" s="205">
        <f>((T1632*100)/T1642)/100</f>
        <v>0</v>
      </c>
      <c r="W1632" s="205"/>
      <c r="X1632" s="204">
        <f>E$1625*V1632</f>
        <v>0</v>
      </c>
      <c r="Y1632" s="204"/>
      <c r="Z1632" s="204"/>
    </row>
    <row r="1633" spans="1:26" x14ac:dyDescent="0.25">
      <c r="A1633" s="206" t="s">
        <v>66</v>
      </c>
      <c r="B1633" s="206"/>
      <c r="C1633" s="206"/>
      <c r="D1633" s="206"/>
      <c r="E1633" s="206"/>
      <c r="F1633" s="206"/>
      <c r="G1633" s="206"/>
      <c r="H1633" s="206"/>
      <c r="I1633" s="206"/>
      <c r="J1633" s="203">
        <v>0</v>
      </c>
      <c r="K1633" s="203"/>
      <c r="L1633" s="203"/>
      <c r="M1633" s="203">
        <v>0</v>
      </c>
      <c r="N1633" s="203"/>
      <c r="O1633" s="203"/>
      <c r="P1633" s="203">
        <v>0</v>
      </c>
      <c r="Q1633" s="203"/>
      <c r="R1633" s="203"/>
      <c r="S1633" s="203"/>
      <c r="T1633" s="203">
        <v>0</v>
      </c>
      <c r="U1633" s="203"/>
      <c r="V1633" s="205">
        <f>((T1633*100)/T1642)/100</f>
        <v>0</v>
      </c>
      <c r="W1633" s="205"/>
      <c r="X1633" s="204">
        <f>E$1625*V1633</f>
        <v>0</v>
      </c>
      <c r="Y1633" s="204"/>
      <c r="Z1633" s="204"/>
    </row>
    <row r="1634" spans="1:26" x14ac:dyDescent="0.25">
      <c r="A1634" s="206" t="s">
        <v>67</v>
      </c>
      <c r="B1634" s="206"/>
      <c r="C1634" s="206"/>
      <c r="D1634" s="206"/>
      <c r="E1634" s="206"/>
      <c r="F1634" s="206"/>
      <c r="G1634" s="206"/>
      <c r="H1634" s="206"/>
      <c r="I1634" s="206"/>
      <c r="J1634" s="203">
        <v>0</v>
      </c>
      <c r="K1634" s="203"/>
      <c r="L1634" s="203"/>
      <c r="M1634" s="203">
        <v>0</v>
      </c>
      <c r="N1634" s="203"/>
      <c r="O1634" s="203"/>
      <c r="P1634" s="203">
        <v>0</v>
      </c>
      <c r="Q1634" s="203"/>
      <c r="R1634" s="203"/>
      <c r="S1634" s="203"/>
      <c r="T1634" s="203">
        <v>0</v>
      </c>
      <c r="U1634" s="203"/>
      <c r="V1634" s="205">
        <f>((T1634*100)/T1642)/100</f>
        <v>0</v>
      </c>
      <c r="W1634" s="205"/>
      <c r="X1634" s="204">
        <f>E$1625*V1634</f>
        <v>0</v>
      </c>
      <c r="Y1634" s="204"/>
      <c r="Z1634" s="204"/>
    </row>
    <row r="1635" spans="1:26" x14ac:dyDescent="0.25">
      <c r="A1635" s="201" t="s">
        <v>27</v>
      </c>
      <c r="B1635" s="201"/>
      <c r="C1635" s="201"/>
      <c r="D1635" s="201"/>
      <c r="E1635" s="201"/>
      <c r="F1635" s="201"/>
      <c r="G1635" s="201"/>
      <c r="H1635" s="201"/>
      <c r="I1635" s="201"/>
      <c r="J1635" s="201"/>
      <c r="K1635" s="201"/>
      <c r="L1635" s="201"/>
      <c r="M1635" s="201"/>
      <c r="N1635" s="201"/>
      <c r="O1635" s="201"/>
      <c r="P1635" s="201"/>
      <c r="Q1635" s="201"/>
      <c r="R1635" s="201"/>
      <c r="S1635" s="201"/>
      <c r="T1635" s="201">
        <f>SUM(T1632:U1634)</f>
        <v>0</v>
      </c>
      <c r="U1635" s="201"/>
      <c r="V1635" s="205">
        <f t="shared" ref="V1635" si="164">SUM(V1632:W1634)</f>
        <v>0</v>
      </c>
      <c r="W1635" s="205"/>
    </row>
    <row r="1636" spans="1:26" x14ac:dyDescent="0.25">
      <c r="A1636" s="201" t="s">
        <v>97</v>
      </c>
      <c r="B1636" s="201"/>
      <c r="C1636" s="201"/>
      <c r="D1636" s="201"/>
      <c r="E1636" s="201"/>
      <c r="F1636" s="201"/>
      <c r="G1636" s="201"/>
      <c r="H1636" s="201"/>
      <c r="I1636" s="201"/>
      <c r="V1636" s="19"/>
      <c r="W1636" s="19"/>
    </row>
    <row r="1637" spans="1:26" x14ac:dyDescent="0.25">
      <c r="A1637" s="200" t="s">
        <v>15</v>
      </c>
      <c r="B1637" s="200"/>
      <c r="C1637" s="200"/>
      <c r="D1637" s="200"/>
      <c r="E1637" s="200"/>
      <c r="F1637" s="200"/>
      <c r="G1637" s="200"/>
      <c r="H1637" s="200"/>
      <c r="I1637" s="200"/>
      <c r="J1637" s="203">
        <v>108306</v>
      </c>
      <c r="K1637" s="203"/>
      <c r="L1637" s="203"/>
      <c r="M1637" s="203">
        <v>1652</v>
      </c>
      <c r="N1637" s="203"/>
      <c r="O1637" s="203"/>
      <c r="P1637" s="203" t="s">
        <v>81</v>
      </c>
      <c r="Q1637" s="203"/>
      <c r="R1637" s="203"/>
      <c r="S1637" s="203"/>
      <c r="T1637" s="203">
        <v>1</v>
      </c>
      <c r="U1637" s="203"/>
      <c r="V1637" s="205">
        <f>((T1637*100)/T1642)/100</f>
        <v>3.8461538461538464E-2</v>
      </c>
      <c r="W1637" s="205"/>
      <c r="X1637" s="204">
        <f>E$1625*V1637</f>
        <v>13.596153846153847</v>
      </c>
      <c r="Y1637" s="204"/>
      <c r="Z1637" s="204"/>
    </row>
    <row r="1638" spans="1:26" x14ac:dyDescent="0.25">
      <c r="A1638" s="200" t="s">
        <v>16</v>
      </c>
      <c r="B1638" s="200"/>
      <c r="C1638" s="200"/>
      <c r="D1638" s="200"/>
      <c r="E1638" s="200"/>
      <c r="F1638" s="200"/>
      <c r="G1638" s="200"/>
      <c r="H1638" s="200"/>
      <c r="I1638" s="200"/>
      <c r="J1638" s="203">
        <v>0</v>
      </c>
      <c r="K1638" s="203"/>
      <c r="L1638" s="203"/>
      <c r="M1638" s="203">
        <v>0</v>
      </c>
      <c r="N1638" s="203"/>
      <c r="O1638" s="203"/>
      <c r="P1638" s="203">
        <v>0</v>
      </c>
      <c r="Q1638" s="203"/>
      <c r="R1638" s="203"/>
      <c r="S1638" s="203"/>
      <c r="T1638" s="203">
        <v>0</v>
      </c>
      <c r="U1638" s="203"/>
      <c r="V1638" s="205">
        <f>((T1638*100)/T1642)/100</f>
        <v>0</v>
      </c>
      <c r="W1638" s="205"/>
      <c r="X1638" s="204">
        <f>E$1625*V1638</f>
        <v>0</v>
      </c>
      <c r="Y1638" s="204"/>
      <c r="Z1638" s="204"/>
    </row>
    <row r="1639" spans="1:26" x14ac:dyDescent="0.25">
      <c r="A1639" s="200" t="s">
        <v>17</v>
      </c>
      <c r="B1639" s="200"/>
      <c r="C1639" s="200"/>
      <c r="D1639" s="200"/>
      <c r="E1639" s="200"/>
      <c r="F1639" s="200"/>
      <c r="G1639" s="200"/>
      <c r="H1639" s="200"/>
      <c r="I1639" s="200"/>
      <c r="J1639" s="203">
        <v>108004</v>
      </c>
      <c r="K1639" s="203"/>
      <c r="L1639" s="203"/>
      <c r="M1639" s="203">
        <v>1636</v>
      </c>
      <c r="N1639" s="203"/>
      <c r="O1639" s="203"/>
      <c r="P1639" s="203" t="s">
        <v>81</v>
      </c>
      <c r="Q1639" s="203"/>
      <c r="R1639" s="203"/>
      <c r="S1639" s="203"/>
      <c r="T1639" s="203">
        <v>25</v>
      </c>
      <c r="U1639" s="203"/>
      <c r="V1639" s="205">
        <f>((T1639*100)/T1642)/100</f>
        <v>0.96153846153846156</v>
      </c>
      <c r="W1639" s="205"/>
      <c r="X1639" s="204">
        <f>E1625*V1639</f>
        <v>339.90384615384619</v>
      </c>
      <c r="Y1639" s="204"/>
      <c r="Z1639" s="204"/>
    </row>
    <row r="1640" spans="1:26" x14ac:dyDescent="0.25">
      <c r="A1640" s="200" t="s">
        <v>65</v>
      </c>
      <c r="B1640" s="200"/>
      <c r="C1640" s="200"/>
      <c r="D1640" s="200"/>
      <c r="E1640" s="200"/>
      <c r="F1640" s="200"/>
      <c r="G1640" s="200"/>
      <c r="H1640" s="200"/>
      <c r="I1640" s="200"/>
      <c r="J1640" s="203">
        <v>0</v>
      </c>
      <c r="K1640" s="203"/>
      <c r="L1640" s="203"/>
      <c r="M1640" s="203">
        <v>0</v>
      </c>
      <c r="N1640" s="203"/>
      <c r="O1640" s="203"/>
      <c r="P1640" s="203">
        <v>0</v>
      </c>
      <c r="Q1640" s="203"/>
      <c r="R1640" s="203"/>
      <c r="S1640" s="203"/>
      <c r="T1640" s="203">
        <v>0</v>
      </c>
      <c r="U1640" s="203"/>
      <c r="V1640" s="205">
        <f>ROUND((T1640/T1642),2)</f>
        <v>0</v>
      </c>
      <c r="W1640" s="205"/>
      <c r="X1640" s="204">
        <f>E$1625*V1640</f>
        <v>0</v>
      </c>
      <c r="Y1640" s="204"/>
      <c r="Z1640" s="204"/>
    </row>
    <row r="1641" spans="1:26" x14ac:dyDescent="0.25">
      <c r="A1641" s="201" t="s">
        <v>27</v>
      </c>
      <c r="B1641" s="201"/>
      <c r="C1641" s="201"/>
      <c r="D1641" s="201"/>
      <c r="E1641" s="201"/>
      <c r="F1641" s="201"/>
      <c r="G1641" s="201"/>
      <c r="H1641" s="201"/>
      <c r="I1641" s="201"/>
      <c r="J1641" s="201"/>
      <c r="K1641" s="201"/>
      <c r="L1641" s="201"/>
      <c r="M1641" s="201"/>
      <c r="N1641" s="201"/>
      <c r="O1641" s="201"/>
      <c r="P1641" s="201"/>
      <c r="Q1641" s="201"/>
      <c r="R1641" s="201"/>
      <c r="S1641" s="201"/>
      <c r="T1641" s="201">
        <f>SUM(T1637:U1640)</f>
        <v>26</v>
      </c>
      <c r="U1641" s="201"/>
      <c r="V1641" s="212">
        <f t="shared" ref="V1641" si="165">SUM(V1637:W1640)</f>
        <v>1</v>
      </c>
      <c r="W1641" s="212"/>
      <c r="X1641" s="202">
        <f t="shared" ref="X1641" si="166">SUM(X1637:Z1640)</f>
        <v>353.50000000000006</v>
      </c>
      <c r="Y1641" s="202"/>
      <c r="Z1641" s="202"/>
    </row>
    <row r="1642" spans="1:26" x14ac:dyDescent="0.25">
      <c r="A1642" s="201" t="s">
        <v>28</v>
      </c>
      <c r="B1642" s="201"/>
      <c r="C1642" s="201"/>
      <c r="D1642" s="201"/>
      <c r="E1642" s="201"/>
      <c r="F1642" s="201"/>
      <c r="G1642" s="201"/>
      <c r="H1642" s="201"/>
      <c r="I1642" s="201"/>
      <c r="J1642" s="201"/>
      <c r="K1642" s="201"/>
      <c r="L1642" s="201"/>
      <c r="M1642" s="201"/>
      <c r="N1642" s="201"/>
      <c r="O1642" s="201"/>
      <c r="P1642" s="201"/>
      <c r="Q1642" s="201"/>
      <c r="R1642" s="201"/>
      <c r="S1642" s="201"/>
      <c r="T1642" s="201">
        <f>T1641+T1635</f>
        <v>26</v>
      </c>
      <c r="U1642" s="201"/>
      <c r="V1642" s="212">
        <f>ROUND((T1642/T1642),2)</f>
        <v>1</v>
      </c>
      <c r="W1642" s="212"/>
      <c r="X1642" s="202">
        <f>X1641</f>
        <v>353.50000000000006</v>
      </c>
      <c r="Y1642" s="202"/>
      <c r="Z1642" s="202"/>
    </row>
    <row r="1643" spans="1:26" x14ac:dyDescent="0.25">
      <c r="A1643" s="159"/>
      <c r="B1643" s="159"/>
      <c r="C1643" s="159"/>
      <c r="D1643" s="159"/>
      <c r="E1643" s="159"/>
      <c r="F1643" s="159"/>
      <c r="G1643" s="159"/>
      <c r="H1643" s="159"/>
      <c r="I1643" s="159"/>
      <c r="J1643" s="159"/>
      <c r="K1643" s="159"/>
      <c r="L1643" s="159"/>
      <c r="M1643" s="159"/>
      <c r="N1643" s="159"/>
      <c r="O1643" s="159"/>
      <c r="P1643" s="159"/>
      <c r="Q1643" s="159"/>
      <c r="R1643" s="159"/>
      <c r="S1643" s="159"/>
      <c r="T1643" s="159"/>
      <c r="U1643" s="159"/>
      <c r="V1643" s="160"/>
      <c r="W1643" s="160"/>
      <c r="X1643" s="162"/>
      <c r="Y1643" s="162"/>
      <c r="Z1643" s="162"/>
    </row>
    <row r="1644" spans="1:26" x14ac:dyDescent="0.25">
      <c r="A1644" s="159"/>
      <c r="B1644" s="159"/>
      <c r="C1644" s="159"/>
      <c r="D1644" s="159"/>
      <c r="E1644" s="159"/>
      <c r="F1644" s="159"/>
      <c r="G1644" s="159"/>
      <c r="H1644" s="159"/>
      <c r="I1644" s="159"/>
      <c r="J1644" s="159"/>
      <c r="K1644" s="159"/>
      <c r="L1644" s="159"/>
      <c r="M1644" s="159"/>
      <c r="N1644" s="159"/>
      <c r="O1644" s="159"/>
      <c r="P1644" s="159"/>
      <c r="Q1644" s="159"/>
      <c r="R1644" s="159"/>
      <c r="S1644" s="159"/>
      <c r="T1644" s="159"/>
      <c r="U1644" s="159"/>
      <c r="V1644" s="160"/>
      <c r="W1644" s="160"/>
      <c r="X1644" s="162"/>
      <c r="Y1644" s="159"/>
      <c r="Z1644" s="159"/>
    </row>
    <row r="1645" spans="1:26" x14ac:dyDescent="0.25">
      <c r="A1645" s="198" t="s">
        <v>1</v>
      </c>
      <c r="B1645" s="198"/>
      <c r="C1645" s="198"/>
      <c r="D1645" t="s">
        <v>107</v>
      </c>
    </row>
    <row r="1646" spans="1:26" x14ac:dyDescent="0.25">
      <c r="A1646" s="161" t="s">
        <v>6</v>
      </c>
      <c r="B1646" s="161"/>
      <c r="C1646" s="161"/>
      <c r="D1646" t="s">
        <v>86</v>
      </c>
    </row>
    <row r="1647" spans="1:26" x14ac:dyDescent="0.25">
      <c r="A1647" s="161" t="s">
        <v>94</v>
      </c>
      <c r="B1647" s="161"/>
      <c r="C1647" s="161"/>
      <c r="D1647" s="200" t="s">
        <v>98</v>
      </c>
      <c r="E1647" s="200"/>
      <c r="F1647" s="200"/>
      <c r="G1647" s="200"/>
    </row>
    <row r="1648" spans="1:26" x14ac:dyDescent="0.25">
      <c r="A1648" s="3" t="s">
        <v>2</v>
      </c>
      <c r="B1648" s="3"/>
      <c r="C1648" s="3"/>
      <c r="F1648" s="203" t="s">
        <v>356</v>
      </c>
      <c r="G1648" s="203"/>
      <c r="H1648" s="203"/>
      <c r="I1648" s="203"/>
    </row>
    <row r="1649" spans="1:26" x14ac:dyDescent="0.25">
      <c r="A1649" s="3" t="s">
        <v>3</v>
      </c>
      <c r="B1649" s="3"/>
      <c r="C1649" s="3"/>
      <c r="D1649">
        <v>14</v>
      </c>
    </row>
    <row r="1650" spans="1:26" x14ac:dyDescent="0.25">
      <c r="A1650" s="3" t="s">
        <v>8</v>
      </c>
      <c r="B1650" s="3"/>
      <c r="C1650" s="3"/>
      <c r="D1650" s="208">
        <v>4.9000000000000004</v>
      </c>
      <c r="E1650" s="208"/>
      <c r="F1650" s="208"/>
      <c r="H1650" s="3" t="s">
        <v>9</v>
      </c>
      <c r="K1650" s="203">
        <v>56</v>
      </c>
      <c r="L1650" s="203"/>
      <c r="M1650" s="3" t="s">
        <v>11</v>
      </c>
      <c r="Q1650" s="204">
        <v>73.19</v>
      </c>
      <c r="R1650" s="204"/>
      <c r="S1650" s="204"/>
    </row>
    <row r="1651" spans="1:26" x14ac:dyDescent="0.25">
      <c r="A1651" s="3" t="s">
        <v>10</v>
      </c>
      <c r="B1651" s="3"/>
      <c r="C1651" s="3"/>
      <c r="E1651" s="209">
        <f>D1650*K1650</f>
        <v>274.40000000000003</v>
      </c>
      <c r="F1651" s="209"/>
      <c r="G1651" s="209"/>
      <c r="H1651" s="209"/>
      <c r="I1651" s="209"/>
      <c r="J1651" s="209"/>
    </row>
    <row r="1652" spans="1:26" x14ac:dyDescent="0.25">
      <c r="A1652" s="3"/>
      <c r="B1652" s="3"/>
      <c r="C1652" s="3"/>
      <c r="E1652" s="165"/>
      <c r="F1652" s="165"/>
      <c r="G1652" s="165"/>
      <c r="H1652" s="165"/>
      <c r="I1652" s="165"/>
      <c r="J1652" s="165"/>
    </row>
    <row r="1653" spans="1:26" ht="15" customHeight="1" x14ac:dyDescent="0.25">
      <c r="A1653" s="210" t="s">
        <v>12</v>
      </c>
      <c r="B1653" s="210"/>
      <c r="C1653" s="210"/>
      <c r="D1653" s="210"/>
      <c r="E1653" s="210"/>
      <c r="F1653" s="210"/>
      <c r="G1653" s="210"/>
      <c r="H1653" s="210"/>
      <c r="I1653" s="210"/>
      <c r="J1653" s="210" t="s">
        <v>18</v>
      </c>
      <c r="K1653" s="210"/>
      <c r="L1653" s="210"/>
      <c r="M1653" s="211" t="s">
        <v>20</v>
      </c>
      <c r="N1653" s="211"/>
      <c r="O1653" s="211"/>
      <c r="P1653" s="211" t="s">
        <v>21</v>
      </c>
      <c r="Q1653" s="211"/>
      <c r="R1653" s="211"/>
      <c r="S1653" s="211"/>
      <c r="T1653" s="210" t="s">
        <v>23</v>
      </c>
      <c r="U1653" s="210"/>
      <c r="V1653" s="210"/>
      <c r="W1653" s="210"/>
      <c r="X1653" s="210" t="s">
        <v>29</v>
      </c>
      <c r="Y1653" s="210"/>
      <c r="Z1653" s="210"/>
    </row>
    <row r="1654" spans="1:26" x14ac:dyDescent="0.25">
      <c r="A1654" s="210"/>
      <c r="B1654" s="210"/>
      <c r="C1654" s="210"/>
      <c r="D1654" s="210"/>
      <c r="E1654" s="210"/>
      <c r="F1654" s="210"/>
      <c r="G1654" s="210"/>
      <c r="H1654" s="210"/>
      <c r="I1654" s="210"/>
      <c r="J1654" s="210"/>
      <c r="K1654" s="210"/>
      <c r="L1654" s="210"/>
      <c r="M1654" s="211"/>
      <c r="N1654" s="211"/>
      <c r="O1654" s="211"/>
      <c r="P1654" s="211"/>
      <c r="Q1654" s="211"/>
      <c r="R1654" s="211"/>
      <c r="S1654" s="211"/>
      <c r="T1654" s="210"/>
      <c r="U1654" s="210"/>
      <c r="V1654" s="210"/>
      <c r="W1654" s="210"/>
      <c r="X1654" s="210"/>
      <c r="Y1654" s="210"/>
      <c r="Z1654" s="210"/>
    </row>
    <row r="1655" spans="1:26" x14ac:dyDescent="0.25">
      <c r="A1655" s="210"/>
      <c r="B1655" s="210"/>
      <c r="C1655" s="210"/>
      <c r="D1655" s="210"/>
      <c r="E1655" s="210"/>
      <c r="F1655" s="210"/>
      <c r="G1655" s="210"/>
      <c r="H1655" s="210"/>
      <c r="I1655" s="210"/>
      <c r="J1655" s="210"/>
      <c r="K1655" s="210"/>
      <c r="L1655" s="210"/>
      <c r="M1655" s="211"/>
      <c r="N1655" s="211"/>
      <c r="O1655" s="211"/>
      <c r="P1655" s="211"/>
      <c r="Q1655" s="211"/>
      <c r="R1655" s="211"/>
      <c r="S1655" s="211"/>
      <c r="T1655" s="210"/>
      <c r="U1655" s="210"/>
      <c r="V1655" s="210"/>
      <c r="W1655" s="210"/>
      <c r="X1655" s="210"/>
      <c r="Y1655" s="210"/>
      <c r="Z1655" s="210"/>
    </row>
    <row r="1656" spans="1:26" x14ac:dyDescent="0.25">
      <c r="A1656" s="210"/>
      <c r="B1656" s="210"/>
      <c r="C1656" s="210"/>
      <c r="D1656" s="210"/>
      <c r="E1656" s="210"/>
      <c r="F1656" s="210"/>
      <c r="G1656" s="210"/>
      <c r="H1656" s="210"/>
      <c r="I1656" s="210"/>
      <c r="J1656" s="210"/>
      <c r="K1656" s="210"/>
      <c r="L1656" s="210"/>
      <c r="M1656" s="211"/>
      <c r="N1656" s="211"/>
      <c r="O1656" s="211"/>
      <c r="P1656" s="211"/>
      <c r="Q1656" s="211"/>
      <c r="R1656" s="211"/>
      <c r="S1656" s="211"/>
      <c r="T1656" s="210" t="s">
        <v>24</v>
      </c>
      <c r="U1656" s="210"/>
      <c r="V1656" s="210" t="s">
        <v>25</v>
      </c>
      <c r="W1656" s="210"/>
      <c r="X1656" s="210"/>
      <c r="Y1656" s="210"/>
      <c r="Z1656" s="210"/>
    </row>
    <row r="1657" spans="1:26" x14ac:dyDescent="0.25">
      <c r="A1657" s="210" t="s">
        <v>103</v>
      </c>
      <c r="B1657" s="210"/>
      <c r="C1657" s="210"/>
      <c r="D1657" s="210"/>
      <c r="E1657" s="210"/>
      <c r="F1657" s="210"/>
      <c r="G1657" s="210"/>
      <c r="H1657" s="210"/>
      <c r="I1657" s="210"/>
      <c r="J1657" s="163"/>
      <c r="K1657" s="163"/>
      <c r="L1657" s="163"/>
      <c r="M1657" s="164"/>
      <c r="N1657" s="164"/>
      <c r="O1657" s="164"/>
      <c r="P1657" s="164"/>
      <c r="Q1657" s="164"/>
      <c r="R1657" s="164"/>
      <c r="S1657" s="164"/>
      <c r="T1657" s="166"/>
      <c r="U1657" s="166"/>
      <c r="V1657" s="166"/>
      <c r="W1657" s="166"/>
    </row>
    <row r="1658" spans="1:26" x14ac:dyDescent="0.25">
      <c r="A1658" s="200" t="s">
        <v>17</v>
      </c>
      <c r="B1658" s="200"/>
      <c r="C1658" s="200"/>
      <c r="D1658" s="200"/>
      <c r="E1658" s="200"/>
      <c r="F1658" s="200"/>
      <c r="G1658" s="200"/>
      <c r="H1658" s="200"/>
      <c r="I1658" s="200"/>
      <c r="J1658" s="203">
        <v>0</v>
      </c>
      <c r="K1658" s="203"/>
      <c r="L1658" s="203"/>
      <c r="M1658" s="203">
        <v>0</v>
      </c>
      <c r="N1658" s="203"/>
      <c r="O1658" s="203"/>
      <c r="P1658" s="203">
        <v>0</v>
      </c>
      <c r="Q1658" s="203"/>
      <c r="R1658" s="203"/>
      <c r="S1658" s="203"/>
      <c r="T1658" s="203">
        <v>0</v>
      </c>
      <c r="U1658" s="203"/>
      <c r="V1658" s="205">
        <f>((T1658*100)/T1668)/100</f>
        <v>0</v>
      </c>
      <c r="W1658" s="205"/>
      <c r="X1658" s="204">
        <f>E$1625*V1658</f>
        <v>0</v>
      </c>
      <c r="Y1658" s="204"/>
      <c r="Z1658" s="204"/>
    </row>
    <row r="1659" spans="1:26" x14ac:dyDescent="0.25">
      <c r="A1659" s="206" t="s">
        <v>66</v>
      </c>
      <c r="B1659" s="206"/>
      <c r="C1659" s="206"/>
      <c r="D1659" s="206"/>
      <c r="E1659" s="206"/>
      <c r="F1659" s="206"/>
      <c r="G1659" s="206"/>
      <c r="H1659" s="206"/>
      <c r="I1659" s="206"/>
      <c r="J1659" s="203">
        <v>0</v>
      </c>
      <c r="K1659" s="203"/>
      <c r="L1659" s="203"/>
      <c r="M1659" s="203">
        <v>0</v>
      </c>
      <c r="N1659" s="203"/>
      <c r="O1659" s="203"/>
      <c r="P1659" s="203">
        <v>0</v>
      </c>
      <c r="Q1659" s="203"/>
      <c r="R1659" s="203"/>
      <c r="S1659" s="203"/>
      <c r="T1659" s="203">
        <v>0</v>
      </c>
      <c r="U1659" s="203"/>
      <c r="V1659" s="205">
        <f>((T1659*100)/T1668)/100</f>
        <v>0</v>
      </c>
      <c r="W1659" s="205"/>
      <c r="X1659" s="204">
        <f>E$1625*V1659</f>
        <v>0</v>
      </c>
      <c r="Y1659" s="204"/>
      <c r="Z1659" s="204"/>
    </row>
    <row r="1660" spans="1:26" x14ac:dyDescent="0.25">
      <c r="A1660" s="206" t="s">
        <v>67</v>
      </c>
      <c r="B1660" s="206"/>
      <c r="C1660" s="206"/>
      <c r="D1660" s="206"/>
      <c r="E1660" s="206"/>
      <c r="F1660" s="206"/>
      <c r="G1660" s="206"/>
      <c r="H1660" s="206"/>
      <c r="I1660" s="206"/>
      <c r="J1660" s="203">
        <v>0</v>
      </c>
      <c r="K1660" s="203"/>
      <c r="L1660" s="203"/>
      <c r="M1660" s="203">
        <v>0</v>
      </c>
      <c r="N1660" s="203"/>
      <c r="O1660" s="203"/>
      <c r="P1660" s="203">
        <v>0</v>
      </c>
      <c r="Q1660" s="203"/>
      <c r="R1660" s="203"/>
      <c r="S1660" s="203"/>
      <c r="T1660" s="203">
        <v>0</v>
      </c>
      <c r="U1660" s="203"/>
      <c r="V1660" s="205">
        <f>((T1660*100)/T1668)/100</f>
        <v>0</v>
      </c>
      <c r="W1660" s="205"/>
      <c r="X1660" s="204">
        <f>E$1625*V1660</f>
        <v>0</v>
      </c>
      <c r="Y1660" s="204"/>
      <c r="Z1660" s="204"/>
    </row>
    <row r="1661" spans="1:26" x14ac:dyDescent="0.25">
      <c r="A1661" s="201" t="s">
        <v>27</v>
      </c>
      <c r="B1661" s="201"/>
      <c r="C1661" s="201"/>
      <c r="D1661" s="201"/>
      <c r="E1661" s="201"/>
      <c r="F1661" s="201"/>
      <c r="G1661" s="201"/>
      <c r="H1661" s="201"/>
      <c r="I1661" s="201"/>
      <c r="J1661" s="201"/>
      <c r="K1661" s="201"/>
      <c r="L1661" s="201"/>
      <c r="M1661" s="201"/>
      <c r="N1661" s="201"/>
      <c r="O1661" s="201"/>
      <c r="P1661" s="201"/>
      <c r="Q1661" s="201"/>
      <c r="R1661" s="201"/>
      <c r="S1661" s="201"/>
      <c r="T1661" s="201">
        <f>SUM(T1658:U1660)</f>
        <v>0</v>
      </c>
      <c r="U1661" s="201"/>
      <c r="V1661" s="205">
        <f t="shared" ref="V1661" si="167">SUM(V1658:W1660)</f>
        <v>0</v>
      </c>
      <c r="W1661" s="205"/>
    </row>
    <row r="1662" spans="1:26" x14ac:dyDescent="0.25">
      <c r="A1662" s="201" t="s">
        <v>97</v>
      </c>
      <c r="B1662" s="201"/>
      <c r="C1662" s="201"/>
      <c r="D1662" s="201"/>
      <c r="E1662" s="201"/>
      <c r="F1662" s="201"/>
      <c r="G1662" s="201"/>
      <c r="H1662" s="201"/>
      <c r="I1662" s="201"/>
      <c r="V1662" s="19"/>
      <c r="W1662" s="19"/>
    </row>
    <row r="1663" spans="1:26" x14ac:dyDescent="0.25">
      <c r="A1663" s="200" t="s">
        <v>15</v>
      </c>
      <c r="B1663" s="200"/>
      <c r="C1663" s="200"/>
      <c r="D1663" s="200"/>
      <c r="E1663" s="200"/>
      <c r="F1663" s="200"/>
      <c r="G1663" s="200"/>
      <c r="H1663" s="200"/>
      <c r="I1663" s="200"/>
      <c r="J1663" s="203">
        <v>108306</v>
      </c>
      <c r="K1663" s="203"/>
      <c r="L1663" s="203"/>
      <c r="M1663" s="203">
        <v>1652</v>
      </c>
      <c r="N1663" s="203"/>
      <c r="O1663" s="203"/>
      <c r="P1663" s="203" t="s">
        <v>81</v>
      </c>
      <c r="Q1663" s="203"/>
      <c r="R1663" s="203"/>
      <c r="S1663" s="203"/>
      <c r="T1663" s="203">
        <v>1</v>
      </c>
      <c r="U1663" s="203"/>
      <c r="V1663" s="205">
        <f>((T1663*100)/T1668)/100</f>
        <v>3.8461538461538464E-2</v>
      </c>
      <c r="W1663" s="205"/>
      <c r="X1663" s="204">
        <f>E$1651*V1663</f>
        <v>10.553846153846155</v>
      </c>
      <c r="Y1663" s="204"/>
      <c r="Z1663" s="204"/>
    </row>
    <row r="1664" spans="1:26" x14ac:dyDescent="0.25">
      <c r="A1664" s="200" t="s">
        <v>16</v>
      </c>
      <c r="B1664" s="200"/>
      <c r="C1664" s="200"/>
      <c r="D1664" s="200"/>
      <c r="E1664" s="200"/>
      <c r="F1664" s="200"/>
      <c r="G1664" s="200"/>
      <c r="H1664" s="200"/>
      <c r="I1664" s="200"/>
      <c r="J1664" s="203">
        <v>0</v>
      </c>
      <c r="K1664" s="203"/>
      <c r="L1664" s="203"/>
      <c r="M1664" s="203">
        <v>0</v>
      </c>
      <c r="N1664" s="203"/>
      <c r="O1664" s="203"/>
      <c r="P1664" s="203">
        <v>0</v>
      </c>
      <c r="Q1664" s="203"/>
      <c r="R1664" s="203"/>
      <c r="S1664" s="203"/>
      <c r="T1664" s="203">
        <v>0</v>
      </c>
      <c r="U1664" s="203"/>
      <c r="V1664" s="205">
        <f>((T1664*100)/T1668)/100</f>
        <v>0</v>
      </c>
      <c r="W1664" s="205"/>
      <c r="X1664" s="204">
        <f>E$1625*V1664</f>
        <v>0</v>
      </c>
      <c r="Y1664" s="204"/>
      <c r="Z1664" s="204"/>
    </row>
    <row r="1665" spans="1:26" x14ac:dyDescent="0.25">
      <c r="A1665" s="200" t="s">
        <v>17</v>
      </c>
      <c r="B1665" s="200"/>
      <c r="C1665" s="200"/>
      <c r="D1665" s="200"/>
      <c r="E1665" s="200"/>
      <c r="F1665" s="200"/>
      <c r="G1665" s="200"/>
      <c r="H1665" s="200"/>
      <c r="I1665" s="200"/>
      <c r="J1665" s="203">
        <v>108004</v>
      </c>
      <c r="K1665" s="203"/>
      <c r="L1665" s="203"/>
      <c r="M1665" s="203">
        <v>1636</v>
      </c>
      <c r="N1665" s="203"/>
      <c r="O1665" s="203"/>
      <c r="P1665" s="203" t="s">
        <v>81</v>
      </c>
      <c r="Q1665" s="203"/>
      <c r="R1665" s="203"/>
      <c r="S1665" s="203"/>
      <c r="T1665" s="203">
        <v>25</v>
      </c>
      <c r="U1665" s="203"/>
      <c r="V1665" s="205">
        <f>((T1665*100)/T1668)/100</f>
        <v>0.96153846153846156</v>
      </c>
      <c r="W1665" s="205"/>
      <c r="X1665" s="204">
        <f>E1651*V1665</f>
        <v>263.84615384615387</v>
      </c>
      <c r="Y1665" s="204"/>
      <c r="Z1665" s="204"/>
    </row>
    <row r="1666" spans="1:26" x14ac:dyDescent="0.25">
      <c r="A1666" s="200" t="s">
        <v>65</v>
      </c>
      <c r="B1666" s="200"/>
      <c r="C1666" s="200"/>
      <c r="D1666" s="200"/>
      <c r="E1666" s="200"/>
      <c r="F1666" s="200"/>
      <c r="G1666" s="200"/>
      <c r="H1666" s="200"/>
      <c r="I1666" s="200"/>
      <c r="J1666" s="203">
        <v>0</v>
      </c>
      <c r="K1666" s="203"/>
      <c r="L1666" s="203"/>
      <c r="M1666" s="203">
        <v>0</v>
      </c>
      <c r="N1666" s="203"/>
      <c r="O1666" s="203"/>
      <c r="P1666" s="203">
        <v>0</v>
      </c>
      <c r="Q1666" s="203"/>
      <c r="R1666" s="203"/>
      <c r="S1666" s="203"/>
      <c r="T1666" s="203">
        <v>0</v>
      </c>
      <c r="U1666" s="203"/>
      <c r="V1666" s="205">
        <f>ROUND((T1666/T1668),2)</f>
        <v>0</v>
      </c>
      <c r="W1666" s="205"/>
      <c r="X1666" s="204">
        <f>E$1625*V1666</f>
        <v>0</v>
      </c>
      <c r="Y1666" s="204"/>
      <c r="Z1666" s="204"/>
    </row>
    <row r="1667" spans="1:26" x14ac:dyDescent="0.25">
      <c r="A1667" s="201" t="s">
        <v>27</v>
      </c>
      <c r="B1667" s="201"/>
      <c r="C1667" s="201"/>
      <c r="D1667" s="201"/>
      <c r="E1667" s="201"/>
      <c r="F1667" s="201"/>
      <c r="G1667" s="201"/>
      <c r="H1667" s="201"/>
      <c r="I1667" s="201"/>
      <c r="J1667" s="201"/>
      <c r="K1667" s="201"/>
      <c r="L1667" s="201"/>
      <c r="M1667" s="201"/>
      <c r="N1667" s="201"/>
      <c r="O1667" s="201"/>
      <c r="P1667" s="201"/>
      <c r="Q1667" s="201"/>
      <c r="R1667" s="201"/>
      <c r="S1667" s="201"/>
      <c r="T1667" s="201">
        <f>SUM(T1663:U1666)</f>
        <v>26</v>
      </c>
      <c r="U1667" s="201"/>
      <c r="V1667" s="212">
        <f t="shared" ref="V1667" si="168">SUM(V1663:W1666)</f>
        <v>1</v>
      </c>
      <c r="W1667" s="212"/>
      <c r="X1667" s="202">
        <f>SUM(X1651:Z1666)</f>
        <v>274.40000000000003</v>
      </c>
      <c r="Y1667" s="202"/>
      <c r="Z1667" s="202"/>
    </row>
    <row r="1668" spans="1:26" x14ac:dyDescent="0.25">
      <c r="A1668" s="201" t="s">
        <v>28</v>
      </c>
      <c r="B1668" s="201"/>
      <c r="C1668" s="201"/>
      <c r="D1668" s="201"/>
      <c r="E1668" s="201"/>
      <c r="F1668" s="201"/>
      <c r="G1668" s="201"/>
      <c r="H1668" s="201"/>
      <c r="I1668" s="201"/>
      <c r="J1668" s="201"/>
      <c r="K1668" s="201"/>
      <c r="L1668" s="201"/>
      <c r="M1668" s="201"/>
      <c r="N1668" s="201"/>
      <c r="O1668" s="201"/>
      <c r="P1668" s="201"/>
      <c r="Q1668" s="201"/>
      <c r="R1668" s="201"/>
      <c r="S1668" s="201"/>
      <c r="T1668" s="201">
        <f>T1667+T1661</f>
        <v>26</v>
      </c>
      <c r="U1668" s="201"/>
      <c r="V1668" s="212">
        <f>ROUND((T1668/T1668),2)</f>
        <v>1</v>
      </c>
      <c r="W1668" s="212"/>
      <c r="X1668" s="202">
        <f>X1667</f>
        <v>274.40000000000003</v>
      </c>
      <c r="Y1668" s="202"/>
      <c r="Z1668" s="202"/>
    </row>
    <row r="1671" spans="1:26" x14ac:dyDescent="0.25">
      <c r="A1671" s="198" t="s">
        <v>1</v>
      </c>
      <c r="B1671" s="198"/>
      <c r="C1671" s="198"/>
      <c r="D1671" t="s">
        <v>108</v>
      </c>
    </row>
    <row r="1672" spans="1:26" x14ac:dyDescent="0.25">
      <c r="A1672" s="33" t="s">
        <v>6</v>
      </c>
      <c r="B1672" s="33"/>
      <c r="C1672" s="33"/>
      <c r="D1672" t="s">
        <v>112</v>
      </c>
    </row>
    <row r="1673" spans="1:26" x14ac:dyDescent="0.25">
      <c r="A1673" s="33" t="s">
        <v>94</v>
      </c>
      <c r="B1673" s="33"/>
      <c r="C1673" s="33"/>
      <c r="D1673" s="200" t="s">
        <v>99</v>
      </c>
      <c r="E1673" s="200"/>
      <c r="F1673" s="200"/>
      <c r="G1673" s="200"/>
    </row>
    <row r="1674" spans="1:26" x14ac:dyDescent="0.25">
      <c r="A1674" s="3" t="s">
        <v>2</v>
      </c>
      <c r="B1674" s="3"/>
      <c r="C1674" s="3"/>
      <c r="F1674" s="203" t="s">
        <v>109</v>
      </c>
      <c r="G1674" s="203"/>
      <c r="H1674" s="203"/>
      <c r="I1674" s="203"/>
    </row>
    <row r="1675" spans="1:26" x14ac:dyDescent="0.25">
      <c r="A1675" s="3" t="s">
        <v>3</v>
      </c>
      <c r="B1675" s="3"/>
      <c r="C1675" s="3"/>
      <c r="D1675">
        <v>15</v>
      </c>
    </row>
    <row r="1676" spans="1:26" x14ac:dyDescent="0.25">
      <c r="A1676" s="3" t="s">
        <v>8</v>
      </c>
      <c r="B1676" s="3"/>
      <c r="C1676" s="3"/>
      <c r="D1676" s="208">
        <v>6.81</v>
      </c>
      <c r="E1676" s="208"/>
      <c r="F1676" s="208"/>
      <c r="H1676" s="3" t="s">
        <v>9</v>
      </c>
      <c r="K1676" s="203">
        <v>45.8</v>
      </c>
      <c r="L1676" s="203"/>
      <c r="M1676" s="3" t="s">
        <v>11</v>
      </c>
      <c r="Q1676" s="203">
        <v>200</v>
      </c>
      <c r="R1676" s="203"/>
      <c r="S1676" s="203"/>
    </row>
    <row r="1677" spans="1:26" x14ac:dyDescent="0.25">
      <c r="A1677" s="3" t="s">
        <v>10</v>
      </c>
      <c r="B1677" s="3"/>
      <c r="C1677" s="3"/>
      <c r="E1677" s="209">
        <f>Q1676*K1676*D1676</f>
        <v>62379.6</v>
      </c>
      <c r="F1677" s="209"/>
      <c r="G1677" s="209"/>
      <c r="H1677" s="209"/>
      <c r="I1677" s="209"/>
      <c r="J1677" s="209"/>
    </row>
    <row r="1678" spans="1:26" x14ac:dyDescent="0.25">
      <c r="A1678" s="3"/>
      <c r="B1678" s="3"/>
      <c r="C1678" s="3"/>
      <c r="E1678" s="30"/>
      <c r="F1678" s="30"/>
      <c r="G1678" s="30"/>
      <c r="H1678" s="30"/>
      <c r="I1678" s="30"/>
      <c r="J1678" s="30"/>
    </row>
    <row r="1679" spans="1:26" x14ac:dyDescent="0.25">
      <c r="A1679" s="210" t="s">
        <v>12</v>
      </c>
      <c r="B1679" s="210"/>
      <c r="C1679" s="210"/>
      <c r="D1679" s="210"/>
      <c r="E1679" s="210"/>
      <c r="F1679" s="210"/>
      <c r="G1679" s="210"/>
      <c r="H1679" s="210"/>
      <c r="I1679" s="210"/>
      <c r="J1679" s="210" t="s">
        <v>18</v>
      </c>
      <c r="K1679" s="210"/>
      <c r="L1679" s="210"/>
      <c r="M1679" s="211" t="s">
        <v>20</v>
      </c>
      <c r="N1679" s="211"/>
      <c r="O1679" s="211"/>
      <c r="P1679" s="211" t="s">
        <v>21</v>
      </c>
      <c r="Q1679" s="211"/>
      <c r="R1679" s="211"/>
      <c r="S1679" s="211"/>
      <c r="T1679" s="210" t="s">
        <v>23</v>
      </c>
      <c r="U1679" s="210"/>
      <c r="V1679" s="210"/>
      <c r="W1679" s="210"/>
    </row>
    <row r="1680" spans="1:26" x14ac:dyDescent="0.25">
      <c r="A1680" s="210"/>
      <c r="B1680" s="210"/>
      <c r="C1680" s="210"/>
      <c r="D1680" s="210"/>
      <c r="E1680" s="210"/>
      <c r="F1680" s="210"/>
      <c r="G1680" s="210"/>
      <c r="H1680" s="210"/>
      <c r="I1680" s="210"/>
      <c r="J1680" s="210"/>
      <c r="K1680" s="210"/>
      <c r="L1680" s="210"/>
      <c r="M1680" s="211"/>
      <c r="N1680" s="211"/>
      <c r="O1680" s="211"/>
      <c r="P1680" s="211"/>
      <c r="Q1680" s="211"/>
      <c r="R1680" s="211"/>
      <c r="S1680" s="211"/>
      <c r="T1680" s="210"/>
      <c r="U1680" s="210"/>
      <c r="V1680" s="210"/>
      <c r="W1680" s="210"/>
    </row>
    <row r="1681" spans="1:23" x14ac:dyDescent="0.25">
      <c r="A1681" s="210"/>
      <c r="B1681" s="210"/>
      <c r="C1681" s="210"/>
      <c r="D1681" s="210"/>
      <c r="E1681" s="210"/>
      <c r="F1681" s="210"/>
      <c r="G1681" s="210"/>
      <c r="H1681" s="210"/>
      <c r="I1681" s="210"/>
      <c r="J1681" s="210"/>
      <c r="K1681" s="210"/>
      <c r="L1681" s="210"/>
      <c r="M1681" s="211"/>
      <c r="N1681" s="211"/>
      <c r="O1681" s="211"/>
      <c r="P1681" s="211"/>
      <c r="Q1681" s="211"/>
      <c r="R1681" s="211"/>
      <c r="S1681" s="211"/>
      <c r="T1681" s="210"/>
      <c r="U1681" s="210"/>
      <c r="V1681" s="210"/>
      <c r="W1681" s="210"/>
    </row>
    <row r="1682" spans="1:23" x14ac:dyDescent="0.25">
      <c r="A1682" s="210"/>
      <c r="B1682" s="210"/>
      <c r="C1682" s="210"/>
      <c r="D1682" s="210"/>
      <c r="E1682" s="210"/>
      <c r="F1682" s="210"/>
      <c r="G1682" s="210"/>
      <c r="H1682" s="210"/>
      <c r="I1682" s="210"/>
      <c r="J1682" s="210"/>
      <c r="K1682" s="210"/>
      <c r="L1682" s="210"/>
      <c r="M1682" s="211"/>
      <c r="N1682" s="211"/>
      <c r="O1682" s="211"/>
      <c r="P1682" s="211"/>
      <c r="Q1682" s="211"/>
      <c r="R1682" s="211"/>
      <c r="S1682" s="211"/>
      <c r="T1682" s="210" t="s">
        <v>24</v>
      </c>
      <c r="U1682" s="210"/>
      <c r="V1682" s="210" t="s">
        <v>25</v>
      </c>
      <c r="W1682" s="210"/>
    </row>
    <row r="1683" spans="1:23" ht="22.5" customHeight="1" x14ac:dyDescent="0.25">
      <c r="A1683" s="217" t="s">
        <v>110</v>
      </c>
      <c r="B1683" s="217"/>
      <c r="C1683" s="217"/>
      <c r="D1683" s="217"/>
      <c r="E1683" s="217"/>
      <c r="F1683" s="217"/>
      <c r="G1683" s="217"/>
      <c r="H1683" s="217"/>
      <c r="I1683" s="217"/>
      <c r="J1683" s="31"/>
      <c r="K1683" s="31"/>
      <c r="L1683" s="31"/>
      <c r="M1683" s="32"/>
      <c r="N1683" s="32"/>
      <c r="O1683" s="32"/>
      <c r="P1683" s="32"/>
      <c r="Q1683" s="32"/>
      <c r="R1683" s="32"/>
      <c r="S1683" s="32"/>
      <c r="T1683" s="8"/>
      <c r="U1683" s="8"/>
      <c r="V1683" s="8"/>
      <c r="W1683" s="8"/>
    </row>
    <row r="1684" spans="1:23" x14ac:dyDescent="0.25">
      <c r="A1684" s="200" t="s">
        <v>17</v>
      </c>
      <c r="B1684" s="200"/>
      <c r="C1684" s="200"/>
      <c r="D1684" s="200"/>
      <c r="E1684" s="200"/>
      <c r="F1684" s="200"/>
      <c r="G1684" s="200"/>
      <c r="H1684" s="200"/>
      <c r="I1684" s="200"/>
      <c r="J1684" s="203">
        <v>105107</v>
      </c>
      <c r="K1684" s="203"/>
      <c r="L1684" s="203"/>
      <c r="M1684" s="203">
        <v>1687</v>
      </c>
      <c r="N1684" s="203"/>
      <c r="O1684" s="203"/>
      <c r="P1684" s="203" t="s">
        <v>111</v>
      </c>
      <c r="Q1684" s="203"/>
      <c r="R1684" s="203"/>
      <c r="S1684" s="203"/>
      <c r="T1684" s="203">
        <v>26</v>
      </c>
      <c r="U1684" s="203"/>
      <c r="V1684" s="205">
        <f>((T1684*100)/T1694)/100</f>
        <v>1</v>
      </c>
      <c r="W1684" s="205"/>
    </row>
    <row r="1685" spans="1:23" x14ac:dyDescent="0.25">
      <c r="A1685" s="206" t="s">
        <v>66</v>
      </c>
      <c r="B1685" s="206"/>
      <c r="C1685" s="206"/>
      <c r="D1685" s="206"/>
      <c r="E1685" s="206"/>
      <c r="F1685" s="206"/>
      <c r="G1685" s="206"/>
      <c r="H1685" s="206"/>
      <c r="I1685" s="206"/>
      <c r="J1685" s="203">
        <v>0</v>
      </c>
      <c r="K1685" s="203"/>
      <c r="L1685" s="203"/>
      <c r="M1685" s="203">
        <v>0</v>
      </c>
      <c r="N1685" s="203"/>
      <c r="O1685" s="203"/>
      <c r="P1685" s="203">
        <v>0</v>
      </c>
      <c r="Q1685" s="203"/>
      <c r="R1685" s="203"/>
      <c r="S1685" s="203"/>
      <c r="T1685" s="203">
        <v>0</v>
      </c>
      <c r="U1685" s="203"/>
      <c r="V1685" s="205">
        <f>((T1685*100)/T1694)/100</f>
        <v>0</v>
      </c>
      <c r="W1685" s="205"/>
    </row>
    <row r="1686" spans="1:23" x14ac:dyDescent="0.25">
      <c r="A1686" s="206" t="s">
        <v>67</v>
      </c>
      <c r="B1686" s="206"/>
      <c r="C1686" s="206"/>
      <c r="D1686" s="206"/>
      <c r="E1686" s="206"/>
      <c r="F1686" s="206"/>
      <c r="G1686" s="206"/>
      <c r="H1686" s="206"/>
      <c r="I1686" s="206"/>
      <c r="J1686" s="203">
        <v>0</v>
      </c>
      <c r="K1686" s="203"/>
      <c r="L1686" s="203"/>
      <c r="M1686" s="203">
        <v>0</v>
      </c>
      <c r="N1686" s="203"/>
      <c r="O1686" s="203"/>
      <c r="P1686" s="203">
        <v>0</v>
      </c>
      <c r="Q1686" s="203"/>
      <c r="R1686" s="203"/>
      <c r="S1686" s="203"/>
      <c r="T1686" s="203">
        <v>0</v>
      </c>
      <c r="U1686" s="203"/>
      <c r="V1686" s="205">
        <f>((T1686*100)/T1694)/100</f>
        <v>0</v>
      </c>
      <c r="W1686" s="205"/>
    </row>
    <row r="1687" spans="1:23" x14ac:dyDescent="0.25">
      <c r="A1687" s="201" t="s">
        <v>27</v>
      </c>
      <c r="B1687" s="201"/>
      <c r="C1687" s="201"/>
      <c r="D1687" s="201"/>
      <c r="E1687" s="201"/>
      <c r="F1687" s="201"/>
      <c r="G1687" s="201"/>
      <c r="H1687" s="201"/>
      <c r="I1687" s="201"/>
      <c r="J1687" s="201"/>
      <c r="K1687" s="201"/>
      <c r="L1687" s="201"/>
      <c r="M1687" s="201"/>
      <c r="N1687" s="201"/>
      <c r="O1687" s="201"/>
      <c r="P1687" s="201"/>
      <c r="Q1687" s="201"/>
      <c r="R1687" s="201"/>
      <c r="S1687" s="201"/>
      <c r="T1687" s="201">
        <f>SUM(T1684:U1686)</f>
        <v>26</v>
      </c>
      <c r="U1687" s="201"/>
      <c r="V1687" s="205">
        <f t="shared" ref="V1687" si="169">SUM(V1684:W1686)</f>
        <v>1</v>
      </c>
      <c r="W1687" s="205"/>
    </row>
    <row r="1688" spans="1:23" x14ac:dyDescent="0.25">
      <c r="A1688" s="201" t="s">
        <v>97</v>
      </c>
      <c r="B1688" s="201"/>
      <c r="C1688" s="201"/>
      <c r="D1688" s="201"/>
      <c r="E1688" s="201"/>
      <c r="F1688" s="201"/>
      <c r="G1688" s="201"/>
      <c r="H1688" s="201"/>
      <c r="I1688" s="201"/>
      <c r="V1688" s="19"/>
      <c r="W1688" s="19"/>
    </row>
    <row r="1689" spans="1:23" x14ac:dyDescent="0.25">
      <c r="A1689" s="200" t="s">
        <v>15</v>
      </c>
      <c r="B1689" s="200"/>
      <c r="C1689" s="200"/>
      <c r="D1689" s="200"/>
      <c r="E1689" s="200"/>
      <c r="F1689" s="200"/>
      <c r="G1689" s="200"/>
      <c r="H1689" s="200"/>
      <c r="I1689" s="200"/>
      <c r="J1689" s="203">
        <v>0</v>
      </c>
      <c r="K1689" s="203"/>
      <c r="L1689" s="203"/>
      <c r="M1689" s="203">
        <v>0</v>
      </c>
      <c r="N1689" s="203"/>
      <c r="O1689" s="203"/>
      <c r="P1689" s="203">
        <v>0</v>
      </c>
      <c r="Q1689" s="203"/>
      <c r="R1689" s="203"/>
      <c r="S1689" s="203"/>
      <c r="T1689" s="203">
        <v>0</v>
      </c>
      <c r="U1689" s="203"/>
      <c r="V1689" s="205">
        <f>((T1689*100)/T1694)/100</f>
        <v>0</v>
      </c>
      <c r="W1689" s="205"/>
    </row>
    <row r="1690" spans="1:23" x14ac:dyDescent="0.25">
      <c r="A1690" s="200" t="s">
        <v>16</v>
      </c>
      <c r="B1690" s="200"/>
      <c r="C1690" s="200"/>
      <c r="D1690" s="200"/>
      <c r="E1690" s="200"/>
      <c r="F1690" s="200"/>
      <c r="G1690" s="200"/>
      <c r="H1690" s="200"/>
      <c r="I1690" s="200"/>
      <c r="J1690" s="203">
        <v>0</v>
      </c>
      <c r="K1690" s="203"/>
      <c r="L1690" s="203"/>
      <c r="M1690" s="203">
        <v>0</v>
      </c>
      <c r="N1690" s="203"/>
      <c r="O1690" s="203"/>
      <c r="P1690" s="203">
        <v>0</v>
      </c>
      <c r="Q1690" s="203"/>
      <c r="R1690" s="203"/>
      <c r="S1690" s="203"/>
      <c r="T1690" s="203">
        <v>0</v>
      </c>
      <c r="U1690" s="203"/>
      <c r="V1690" s="205">
        <f>((T1690*100)/T1694)/100</f>
        <v>0</v>
      </c>
      <c r="W1690" s="205"/>
    </row>
    <row r="1691" spans="1:23" x14ac:dyDescent="0.25">
      <c r="A1691" s="200" t="s">
        <v>17</v>
      </c>
      <c r="B1691" s="200"/>
      <c r="C1691" s="200"/>
      <c r="D1691" s="200"/>
      <c r="E1691" s="200"/>
      <c r="F1691" s="200"/>
      <c r="G1691" s="200"/>
      <c r="H1691" s="200"/>
      <c r="I1691" s="200"/>
      <c r="J1691" s="203">
        <v>0</v>
      </c>
      <c r="K1691" s="203"/>
      <c r="L1691" s="203"/>
      <c r="M1691" s="203">
        <v>0</v>
      </c>
      <c r="N1691" s="203"/>
      <c r="O1691" s="203"/>
      <c r="P1691" s="203">
        <v>0</v>
      </c>
      <c r="Q1691" s="203"/>
      <c r="R1691" s="203"/>
      <c r="S1691" s="203"/>
      <c r="T1691" s="203">
        <v>0</v>
      </c>
      <c r="U1691" s="203"/>
      <c r="V1691" s="205">
        <f>((T1691*100)/T1694)/100</f>
        <v>0</v>
      </c>
      <c r="W1691" s="205"/>
    </row>
    <row r="1692" spans="1:23" x14ac:dyDescent="0.25">
      <c r="A1692" s="200" t="s">
        <v>65</v>
      </c>
      <c r="B1692" s="200"/>
      <c r="C1692" s="200"/>
      <c r="D1692" s="200"/>
      <c r="E1692" s="200"/>
      <c r="F1692" s="200"/>
      <c r="G1692" s="200"/>
      <c r="H1692" s="200"/>
      <c r="I1692" s="200"/>
      <c r="J1692" s="203">
        <v>0</v>
      </c>
      <c r="K1692" s="203"/>
      <c r="L1692" s="203"/>
      <c r="M1692" s="203">
        <v>0</v>
      </c>
      <c r="N1692" s="203"/>
      <c r="O1692" s="203"/>
      <c r="P1692" s="203">
        <v>0</v>
      </c>
      <c r="Q1692" s="203"/>
      <c r="R1692" s="203"/>
      <c r="S1692" s="203"/>
      <c r="T1692" s="203">
        <v>0</v>
      </c>
      <c r="U1692" s="203"/>
      <c r="V1692" s="205">
        <f>ROUND((T1692/T1694),2)</f>
        <v>0</v>
      </c>
      <c r="W1692" s="205"/>
    </row>
    <row r="1693" spans="1:23" x14ac:dyDescent="0.25">
      <c r="A1693" s="201" t="s">
        <v>27</v>
      </c>
      <c r="B1693" s="201"/>
      <c r="C1693" s="201"/>
      <c r="D1693" s="201"/>
      <c r="E1693" s="201"/>
      <c r="F1693" s="201"/>
      <c r="G1693" s="201"/>
      <c r="H1693" s="201"/>
      <c r="I1693" s="201"/>
      <c r="J1693" s="201"/>
      <c r="K1693" s="201"/>
      <c r="L1693" s="201"/>
      <c r="M1693" s="201"/>
      <c r="N1693" s="201"/>
      <c r="O1693" s="201"/>
      <c r="P1693" s="201"/>
      <c r="Q1693" s="201"/>
      <c r="R1693" s="201"/>
      <c r="S1693" s="201"/>
      <c r="T1693" s="201">
        <f>SUM(T1689:U1692)</f>
        <v>0</v>
      </c>
      <c r="U1693" s="201"/>
      <c r="V1693" s="205">
        <f t="shared" ref="V1693" si="170">SUM(V1689:W1692)</f>
        <v>0</v>
      </c>
      <c r="W1693" s="205"/>
    </row>
    <row r="1694" spans="1:23" x14ac:dyDescent="0.25">
      <c r="A1694" s="201" t="s">
        <v>28</v>
      </c>
      <c r="B1694" s="201"/>
      <c r="C1694" s="201"/>
      <c r="D1694" s="201"/>
      <c r="E1694" s="201"/>
      <c r="F1694" s="201"/>
      <c r="G1694" s="201"/>
      <c r="H1694" s="201"/>
      <c r="I1694" s="201"/>
      <c r="J1694" s="201"/>
      <c r="K1694" s="201"/>
      <c r="L1694" s="201"/>
      <c r="M1694" s="201"/>
      <c r="N1694" s="201"/>
      <c r="O1694" s="201"/>
      <c r="P1694" s="201"/>
      <c r="Q1694" s="201"/>
      <c r="R1694" s="201"/>
      <c r="S1694" s="201"/>
      <c r="T1694" s="201">
        <f>T1693+T1687</f>
        <v>26</v>
      </c>
      <c r="U1694" s="201"/>
      <c r="V1694" s="205">
        <f>ROUND((T1694/T1694),2)</f>
        <v>1</v>
      </c>
      <c r="W1694" s="205"/>
    </row>
    <row r="1696" spans="1:23" x14ac:dyDescent="0.25">
      <c r="A1696" s="198" t="s">
        <v>1</v>
      </c>
      <c r="B1696" s="198"/>
      <c r="C1696" s="198"/>
      <c r="D1696" t="s">
        <v>108</v>
      </c>
    </row>
    <row r="1697" spans="1:23" x14ac:dyDescent="0.25">
      <c r="A1697" s="33" t="s">
        <v>6</v>
      </c>
      <c r="B1697" s="33"/>
      <c r="C1697" s="33"/>
      <c r="D1697" t="s">
        <v>112</v>
      </c>
    </row>
    <row r="1698" spans="1:23" x14ac:dyDescent="0.25">
      <c r="A1698" s="33" t="s">
        <v>94</v>
      </c>
      <c r="B1698" s="33"/>
      <c r="C1698" s="33"/>
      <c r="D1698" s="200" t="s">
        <v>99</v>
      </c>
      <c r="E1698" s="200"/>
      <c r="F1698" s="200"/>
      <c r="G1698" s="200"/>
    </row>
    <row r="1699" spans="1:23" x14ac:dyDescent="0.25">
      <c r="A1699" s="3" t="s">
        <v>2</v>
      </c>
      <c r="B1699" s="3"/>
      <c r="C1699" s="3"/>
      <c r="F1699" s="203" t="s">
        <v>109</v>
      </c>
      <c r="G1699" s="203"/>
      <c r="H1699" s="203"/>
      <c r="I1699" s="203"/>
    </row>
    <row r="1700" spans="1:23" x14ac:dyDescent="0.25">
      <c r="A1700" s="3" t="s">
        <v>3</v>
      </c>
      <c r="B1700" s="3"/>
      <c r="C1700" s="3"/>
      <c r="D1700">
        <v>16</v>
      </c>
    </row>
    <row r="1701" spans="1:23" x14ac:dyDescent="0.25">
      <c r="A1701" s="3" t="s">
        <v>8</v>
      </c>
      <c r="B1701" s="3"/>
      <c r="C1701" s="3"/>
      <c r="D1701" s="208">
        <v>4.66</v>
      </c>
      <c r="E1701" s="208"/>
      <c r="F1701" s="208"/>
      <c r="H1701" s="3" t="s">
        <v>9</v>
      </c>
      <c r="K1701" s="203">
        <v>87.5</v>
      </c>
      <c r="L1701" s="203"/>
      <c r="M1701" s="3" t="s">
        <v>11</v>
      </c>
      <c r="Q1701" s="203">
        <v>200</v>
      </c>
      <c r="R1701" s="203"/>
      <c r="S1701" s="203"/>
    </row>
    <row r="1702" spans="1:23" x14ac:dyDescent="0.25">
      <c r="A1702" s="3" t="s">
        <v>10</v>
      </c>
      <c r="B1702" s="3"/>
      <c r="C1702" s="3"/>
      <c r="E1702" s="209">
        <f>Q1701*K1701*D1701</f>
        <v>81550</v>
      </c>
      <c r="F1702" s="209"/>
      <c r="G1702" s="209"/>
      <c r="H1702" s="209"/>
      <c r="I1702" s="209"/>
      <c r="J1702" s="209"/>
    </row>
    <row r="1703" spans="1:23" x14ac:dyDescent="0.25">
      <c r="A1703" s="3"/>
      <c r="B1703" s="3"/>
      <c r="C1703" s="3"/>
      <c r="E1703" s="30"/>
      <c r="F1703" s="30"/>
      <c r="G1703" s="30"/>
      <c r="H1703" s="30"/>
      <c r="I1703" s="30"/>
      <c r="J1703" s="30"/>
    </row>
    <row r="1704" spans="1:23" x14ac:dyDescent="0.25">
      <c r="A1704" s="210" t="s">
        <v>12</v>
      </c>
      <c r="B1704" s="210"/>
      <c r="C1704" s="210"/>
      <c r="D1704" s="210"/>
      <c r="E1704" s="210"/>
      <c r="F1704" s="210"/>
      <c r="G1704" s="210"/>
      <c r="H1704" s="210"/>
      <c r="I1704" s="210"/>
      <c r="J1704" s="210" t="s">
        <v>18</v>
      </c>
      <c r="K1704" s="210"/>
      <c r="L1704" s="210"/>
      <c r="M1704" s="211" t="s">
        <v>20</v>
      </c>
      <c r="N1704" s="211"/>
      <c r="O1704" s="211"/>
      <c r="P1704" s="211" t="s">
        <v>21</v>
      </c>
      <c r="Q1704" s="211"/>
      <c r="R1704" s="211"/>
      <c r="S1704" s="211"/>
      <c r="T1704" s="210" t="s">
        <v>23</v>
      </c>
      <c r="U1704" s="210"/>
      <c r="V1704" s="210"/>
      <c r="W1704" s="210"/>
    </row>
    <row r="1705" spans="1:23" x14ac:dyDescent="0.25">
      <c r="A1705" s="210"/>
      <c r="B1705" s="210"/>
      <c r="C1705" s="210"/>
      <c r="D1705" s="210"/>
      <c r="E1705" s="210"/>
      <c r="F1705" s="210"/>
      <c r="G1705" s="210"/>
      <c r="H1705" s="210"/>
      <c r="I1705" s="210"/>
      <c r="J1705" s="210"/>
      <c r="K1705" s="210"/>
      <c r="L1705" s="210"/>
      <c r="M1705" s="211"/>
      <c r="N1705" s="211"/>
      <c r="O1705" s="211"/>
      <c r="P1705" s="211"/>
      <c r="Q1705" s="211"/>
      <c r="R1705" s="211"/>
      <c r="S1705" s="211"/>
      <c r="T1705" s="210"/>
      <c r="U1705" s="210"/>
      <c r="V1705" s="210"/>
      <c r="W1705" s="210"/>
    </row>
    <row r="1706" spans="1:23" x14ac:dyDescent="0.25">
      <c r="A1706" s="210"/>
      <c r="B1706" s="210"/>
      <c r="C1706" s="210"/>
      <c r="D1706" s="210"/>
      <c r="E1706" s="210"/>
      <c r="F1706" s="210"/>
      <c r="G1706" s="210"/>
      <c r="H1706" s="210"/>
      <c r="I1706" s="210"/>
      <c r="J1706" s="210"/>
      <c r="K1706" s="210"/>
      <c r="L1706" s="210"/>
      <c r="M1706" s="211"/>
      <c r="N1706" s="211"/>
      <c r="O1706" s="211"/>
      <c r="P1706" s="211"/>
      <c r="Q1706" s="211"/>
      <c r="R1706" s="211"/>
      <c r="S1706" s="211"/>
      <c r="T1706" s="210"/>
      <c r="U1706" s="210"/>
      <c r="V1706" s="210"/>
      <c r="W1706" s="210"/>
    </row>
    <row r="1707" spans="1:23" x14ac:dyDescent="0.25">
      <c r="A1707" s="210"/>
      <c r="B1707" s="210"/>
      <c r="C1707" s="210"/>
      <c r="D1707" s="210"/>
      <c r="E1707" s="210"/>
      <c r="F1707" s="210"/>
      <c r="G1707" s="210"/>
      <c r="H1707" s="210"/>
      <c r="I1707" s="210"/>
      <c r="J1707" s="210"/>
      <c r="K1707" s="210"/>
      <c r="L1707" s="210"/>
      <c r="M1707" s="211"/>
      <c r="N1707" s="211"/>
      <c r="O1707" s="211"/>
      <c r="P1707" s="211"/>
      <c r="Q1707" s="211"/>
      <c r="R1707" s="211"/>
      <c r="S1707" s="211"/>
      <c r="T1707" s="210" t="s">
        <v>24</v>
      </c>
      <c r="U1707" s="210"/>
      <c r="V1707" s="210" t="s">
        <v>25</v>
      </c>
      <c r="W1707" s="210"/>
    </row>
    <row r="1708" spans="1:23" ht="22.5" customHeight="1" x14ac:dyDescent="0.25">
      <c r="A1708" s="217" t="s">
        <v>103</v>
      </c>
      <c r="B1708" s="217"/>
      <c r="C1708" s="217"/>
      <c r="D1708" s="217"/>
      <c r="E1708" s="217"/>
      <c r="F1708" s="217"/>
      <c r="G1708" s="217"/>
      <c r="H1708" s="217"/>
      <c r="I1708" s="217"/>
      <c r="J1708" s="31"/>
      <c r="K1708" s="31"/>
      <c r="L1708" s="31"/>
      <c r="M1708" s="32"/>
      <c r="N1708" s="32"/>
      <c r="O1708" s="32"/>
      <c r="P1708" s="32"/>
      <c r="Q1708" s="32"/>
      <c r="R1708" s="32"/>
      <c r="S1708" s="32"/>
      <c r="T1708" s="8"/>
      <c r="U1708" s="8"/>
      <c r="V1708" s="8"/>
      <c r="W1708" s="8"/>
    </row>
    <row r="1709" spans="1:23" x14ac:dyDescent="0.25">
      <c r="A1709" s="200" t="s">
        <v>17</v>
      </c>
      <c r="B1709" s="200"/>
      <c r="C1709" s="200"/>
      <c r="D1709" s="200"/>
      <c r="E1709" s="200"/>
      <c r="F1709" s="200"/>
      <c r="G1709" s="200"/>
      <c r="H1709" s="200"/>
      <c r="I1709" s="200"/>
      <c r="J1709" s="203">
        <v>0</v>
      </c>
      <c r="K1709" s="203"/>
      <c r="L1709" s="203"/>
      <c r="M1709" s="203">
        <v>0</v>
      </c>
      <c r="N1709" s="203"/>
      <c r="O1709" s="203"/>
      <c r="P1709" s="203">
        <v>0</v>
      </c>
      <c r="Q1709" s="203"/>
      <c r="R1709" s="203"/>
      <c r="S1709" s="203"/>
      <c r="T1709" s="203">
        <v>0</v>
      </c>
      <c r="U1709" s="203"/>
      <c r="V1709" s="205">
        <f>((T1709*100)/T1719)/100</f>
        <v>0</v>
      </c>
      <c r="W1709" s="205"/>
    </row>
    <row r="1710" spans="1:23" x14ac:dyDescent="0.25">
      <c r="A1710" s="206" t="s">
        <v>66</v>
      </c>
      <c r="B1710" s="206"/>
      <c r="C1710" s="206"/>
      <c r="D1710" s="206"/>
      <c r="E1710" s="206"/>
      <c r="F1710" s="206"/>
      <c r="G1710" s="206"/>
      <c r="H1710" s="206"/>
      <c r="I1710" s="206"/>
      <c r="J1710" s="203">
        <v>0</v>
      </c>
      <c r="K1710" s="203"/>
      <c r="L1710" s="203"/>
      <c r="M1710" s="203">
        <v>0</v>
      </c>
      <c r="N1710" s="203"/>
      <c r="O1710" s="203"/>
      <c r="P1710" s="203">
        <v>0</v>
      </c>
      <c r="Q1710" s="203"/>
      <c r="R1710" s="203"/>
      <c r="S1710" s="203"/>
      <c r="T1710" s="203">
        <v>0</v>
      </c>
      <c r="U1710" s="203"/>
      <c r="V1710" s="205">
        <f>((T1710*100)/T1719)/100</f>
        <v>0</v>
      </c>
      <c r="W1710" s="205"/>
    </row>
    <row r="1711" spans="1:23" x14ac:dyDescent="0.25">
      <c r="A1711" s="206" t="s">
        <v>67</v>
      </c>
      <c r="B1711" s="206"/>
      <c r="C1711" s="206"/>
      <c r="D1711" s="206"/>
      <c r="E1711" s="206"/>
      <c r="F1711" s="206"/>
      <c r="G1711" s="206"/>
      <c r="H1711" s="206"/>
      <c r="I1711" s="206"/>
      <c r="J1711" s="203">
        <v>0</v>
      </c>
      <c r="K1711" s="203"/>
      <c r="L1711" s="203"/>
      <c r="M1711" s="203">
        <v>0</v>
      </c>
      <c r="N1711" s="203"/>
      <c r="O1711" s="203"/>
      <c r="P1711" s="203">
        <v>0</v>
      </c>
      <c r="Q1711" s="203"/>
      <c r="R1711" s="203"/>
      <c r="S1711" s="203"/>
      <c r="T1711" s="203">
        <v>0</v>
      </c>
      <c r="U1711" s="203"/>
      <c r="V1711" s="205">
        <f>((T1711*100)/T1719)/100</f>
        <v>0</v>
      </c>
      <c r="W1711" s="205"/>
    </row>
    <row r="1712" spans="1:23" x14ac:dyDescent="0.25">
      <c r="A1712" s="201" t="s">
        <v>27</v>
      </c>
      <c r="B1712" s="201"/>
      <c r="C1712" s="201"/>
      <c r="D1712" s="201"/>
      <c r="E1712" s="201"/>
      <c r="F1712" s="201"/>
      <c r="G1712" s="201"/>
      <c r="H1712" s="201"/>
      <c r="I1712" s="201"/>
      <c r="J1712" s="201"/>
      <c r="K1712" s="201"/>
      <c r="L1712" s="201"/>
      <c r="M1712" s="201"/>
      <c r="N1712" s="201"/>
      <c r="O1712" s="201"/>
      <c r="P1712" s="201"/>
      <c r="Q1712" s="201"/>
      <c r="R1712" s="201"/>
      <c r="S1712" s="201"/>
      <c r="T1712" s="201">
        <f>SUM(T1709:U1711)</f>
        <v>0</v>
      </c>
      <c r="U1712" s="201"/>
      <c r="V1712" s="205">
        <f t="shared" ref="V1712" si="171">SUM(V1709:W1711)</f>
        <v>0</v>
      </c>
      <c r="W1712" s="205"/>
    </row>
    <row r="1713" spans="1:23" x14ac:dyDescent="0.25">
      <c r="A1713" s="201" t="s">
        <v>97</v>
      </c>
      <c r="B1713" s="201"/>
      <c r="C1713" s="201"/>
      <c r="D1713" s="201"/>
      <c r="E1713" s="201"/>
      <c r="F1713" s="201"/>
      <c r="G1713" s="201"/>
      <c r="H1713" s="201"/>
      <c r="I1713" s="201"/>
      <c r="V1713" s="19"/>
      <c r="W1713" s="19"/>
    </row>
    <row r="1714" spans="1:23" x14ac:dyDescent="0.25">
      <c r="A1714" s="200" t="s">
        <v>15</v>
      </c>
      <c r="B1714" s="200"/>
      <c r="C1714" s="200"/>
      <c r="D1714" s="200"/>
      <c r="E1714" s="200"/>
      <c r="F1714" s="200"/>
      <c r="G1714" s="200"/>
      <c r="H1714" s="200"/>
      <c r="I1714" s="200"/>
      <c r="J1714" s="203">
        <v>98006</v>
      </c>
      <c r="K1714" s="203"/>
      <c r="L1714" s="203"/>
      <c r="M1714" s="203">
        <v>1653</v>
      </c>
      <c r="N1714" s="203"/>
      <c r="O1714" s="203"/>
      <c r="P1714" s="203" t="s">
        <v>33</v>
      </c>
      <c r="Q1714" s="203"/>
      <c r="R1714" s="203"/>
      <c r="S1714" s="203"/>
      <c r="T1714" s="203">
        <v>7</v>
      </c>
      <c r="U1714" s="203"/>
      <c r="V1714" s="205">
        <f>((T1714*100)/T1719)/100</f>
        <v>0.109375</v>
      </c>
      <c r="W1714" s="205"/>
    </row>
    <row r="1715" spans="1:23" x14ac:dyDescent="0.25">
      <c r="A1715" s="200" t="s">
        <v>16</v>
      </c>
      <c r="B1715" s="200"/>
      <c r="C1715" s="200"/>
      <c r="D1715" s="200"/>
      <c r="E1715" s="200"/>
      <c r="F1715" s="200"/>
      <c r="G1715" s="200"/>
      <c r="H1715" s="200"/>
      <c r="I1715" s="200"/>
      <c r="J1715" s="203">
        <v>0</v>
      </c>
      <c r="K1715" s="203"/>
      <c r="L1715" s="203"/>
      <c r="M1715" s="203">
        <v>0</v>
      </c>
      <c r="N1715" s="203"/>
      <c r="O1715" s="203"/>
      <c r="P1715" s="203">
        <v>0</v>
      </c>
      <c r="Q1715" s="203"/>
      <c r="R1715" s="203"/>
      <c r="S1715" s="203"/>
      <c r="T1715" s="203">
        <v>0</v>
      </c>
      <c r="U1715" s="203"/>
      <c r="V1715" s="205">
        <f>((T1715*100)/T1719)/100</f>
        <v>0</v>
      </c>
      <c r="W1715" s="205"/>
    </row>
    <row r="1716" spans="1:23" x14ac:dyDescent="0.25">
      <c r="A1716" s="200" t="s">
        <v>17</v>
      </c>
      <c r="B1716" s="200"/>
      <c r="C1716" s="200"/>
      <c r="D1716" s="200"/>
      <c r="E1716" s="200"/>
      <c r="F1716" s="200"/>
      <c r="G1716" s="200"/>
      <c r="H1716" s="200"/>
      <c r="I1716" s="200"/>
      <c r="J1716" s="203">
        <v>94016</v>
      </c>
      <c r="K1716" s="203"/>
      <c r="L1716" s="203"/>
      <c r="M1716" s="203">
        <v>1637</v>
      </c>
      <c r="N1716" s="203"/>
      <c r="O1716" s="203"/>
      <c r="P1716" s="203" t="s">
        <v>33</v>
      </c>
      <c r="Q1716" s="203"/>
      <c r="R1716" s="203"/>
      <c r="S1716" s="203"/>
      <c r="T1716" s="203">
        <f>25+7+25</f>
        <v>57</v>
      </c>
      <c r="U1716" s="203"/>
      <c r="V1716" s="205">
        <f>((T1716*100)/T1719)/100</f>
        <v>0.890625</v>
      </c>
      <c r="W1716" s="205"/>
    </row>
    <row r="1717" spans="1:23" x14ac:dyDescent="0.25">
      <c r="A1717" s="200" t="s">
        <v>65</v>
      </c>
      <c r="B1717" s="200"/>
      <c r="C1717" s="200"/>
      <c r="D1717" s="200"/>
      <c r="E1717" s="200"/>
      <c r="F1717" s="200"/>
      <c r="G1717" s="200"/>
      <c r="H1717" s="200"/>
      <c r="I1717" s="200"/>
      <c r="J1717" s="203">
        <v>0</v>
      </c>
      <c r="K1717" s="203"/>
      <c r="L1717" s="203"/>
      <c r="M1717" s="203">
        <v>0</v>
      </c>
      <c r="N1717" s="203"/>
      <c r="O1717" s="203"/>
      <c r="P1717" s="203">
        <v>0</v>
      </c>
      <c r="Q1717" s="203"/>
      <c r="R1717" s="203"/>
      <c r="S1717" s="203"/>
      <c r="T1717" s="203">
        <v>0</v>
      </c>
      <c r="U1717" s="203"/>
      <c r="V1717" s="205">
        <f>ROUND((T1717/T1719),2)</f>
        <v>0</v>
      </c>
      <c r="W1717" s="205"/>
    </row>
    <row r="1718" spans="1:23" x14ac:dyDescent="0.25">
      <c r="A1718" s="201" t="s">
        <v>27</v>
      </c>
      <c r="B1718" s="201"/>
      <c r="C1718" s="201"/>
      <c r="D1718" s="201"/>
      <c r="E1718" s="201"/>
      <c r="F1718" s="201"/>
      <c r="G1718" s="201"/>
      <c r="H1718" s="201"/>
      <c r="I1718" s="201"/>
      <c r="J1718" s="201"/>
      <c r="K1718" s="201"/>
      <c r="L1718" s="201"/>
      <c r="M1718" s="201"/>
      <c r="N1718" s="201"/>
      <c r="O1718" s="201"/>
      <c r="P1718" s="201"/>
      <c r="Q1718" s="201"/>
      <c r="R1718" s="201"/>
      <c r="S1718" s="201"/>
      <c r="T1718" s="201">
        <f>SUM(T1714:U1717)</f>
        <v>64</v>
      </c>
      <c r="U1718" s="201"/>
      <c r="V1718" s="205">
        <f t="shared" ref="V1718" si="172">SUM(V1714:W1717)</f>
        <v>1</v>
      </c>
      <c r="W1718" s="205"/>
    </row>
    <row r="1719" spans="1:23" x14ac:dyDescent="0.25">
      <c r="A1719" s="201" t="s">
        <v>28</v>
      </c>
      <c r="B1719" s="201"/>
      <c r="C1719" s="201"/>
      <c r="D1719" s="201"/>
      <c r="E1719" s="201"/>
      <c r="F1719" s="201"/>
      <c r="G1719" s="201"/>
      <c r="H1719" s="201"/>
      <c r="I1719" s="201"/>
      <c r="J1719" s="201"/>
      <c r="K1719" s="201"/>
      <c r="L1719" s="201"/>
      <c r="M1719" s="201"/>
      <c r="N1719" s="201"/>
      <c r="O1719" s="201"/>
      <c r="P1719" s="201"/>
      <c r="Q1719" s="201"/>
      <c r="R1719" s="201"/>
      <c r="S1719" s="201"/>
      <c r="T1719" s="201">
        <f>T1718+T1712</f>
        <v>64</v>
      </c>
      <c r="U1719" s="201"/>
      <c r="V1719" s="205">
        <f>ROUND((T1719/T1719),2)</f>
        <v>1</v>
      </c>
      <c r="W1719" s="205"/>
    </row>
    <row r="1721" spans="1:23" x14ac:dyDescent="0.25">
      <c r="A1721" s="198" t="s">
        <v>1</v>
      </c>
      <c r="B1721" s="198"/>
      <c r="C1721" s="198"/>
      <c r="D1721" t="s">
        <v>108</v>
      </c>
    </row>
    <row r="1722" spans="1:23" x14ac:dyDescent="0.25">
      <c r="A1722" s="57" t="s">
        <v>6</v>
      </c>
      <c r="B1722" s="57"/>
      <c r="C1722" s="57"/>
      <c r="D1722" t="s">
        <v>112</v>
      </c>
    </row>
    <row r="1723" spans="1:23" x14ac:dyDescent="0.25">
      <c r="A1723" s="57" t="s">
        <v>94</v>
      </c>
      <c r="B1723" s="57"/>
      <c r="C1723" s="57"/>
      <c r="D1723" s="200" t="s">
        <v>99</v>
      </c>
      <c r="E1723" s="200"/>
      <c r="F1723" s="200"/>
      <c r="G1723" s="200"/>
    </row>
    <row r="1724" spans="1:23" x14ac:dyDescent="0.25">
      <c r="A1724" s="3" t="s">
        <v>2</v>
      </c>
      <c r="B1724" s="3"/>
      <c r="C1724" s="3"/>
      <c r="F1724" s="203" t="s">
        <v>209</v>
      </c>
      <c r="G1724" s="203"/>
      <c r="H1724" s="203"/>
      <c r="I1724" s="203"/>
    </row>
    <row r="1725" spans="1:23" x14ac:dyDescent="0.25">
      <c r="A1725" s="3" t="s">
        <v>3</v>
      </c>
      <c r="B1725" s="3"/>
      <c r="C1725" s="3"/>
      <c r="D1725">
        <v>16</v>
      </c>
    </row>
    <row r="1726" spans="1:23" x14ac:dyDescent="0.25">
      <c r="A1726" s="3" t="s">
        <v>8</v>
      </c>
      <c r="B1726" s="3"/>
      <c r="C1726" s="3"/>
      <c r="D1726" s="208">
        <v>4.66</v>
      </c>
      <c r="E1726" s="208"/>
      <c r="F1726" s="208"/>
      <c r="H1726" s="3" t="s">
        <v>9</v>
      </c>
      <c r="K1726" s="203">
        <v>84</v>
      </c>
      <c r="L1726" s="203"/>
      <c r="M1726" s="3" t="s">
        <v>11</v>
      </c>
      <c r="Q1726" s="203">
        <v>1</v>
      </c>
      <c r="R1726" s="203"/>
      <c r="S1726" s="203"/>
    </row>
    <row r="1727" spans="1:23" x14ac:dyDescent="0.25">
      <c r="A1727" s="3" t="s">
        <v>10</v>
      </c>
      <c r="B1727" s="3"/>
      <c r="C1727" s="3"/>
      <c r="E1727" s="209">
        <f>Q1726*K1726*D1726</f>
        <v>391.44</v>
      </c>
      <c r="F1727" s="209"/>
      <c r="G1727" s="209"/>
      <c r="H1727" s="209"/>
      <c r="I1727" s="209"/>
      <c r="J1727" s="209"/>
    </row>
    <row r="1728" spans="1:23" x14ac:dyDescent="0.25">
      <c r="A1728" s="3"/>
      <c r="B1728" s="3"/>
      <c r="C1728" s="3"/>
      <c r="E1728" s="60"/>
      <c r="F1728" s="60"/>
      <c r="G1728" s="60"/>
      <c r="H1728" s="60"/>
      <c r="I1728" s="60"/>
      <c r="J1728" s="60"/>
    </row>
    <row r="1729" spans="1:23" x14ac:dyDescent="0.25">
      <c r="A1729" s="210" t="s">
        <v>12</v>
      </c>
      <c r="B1729" s="210"/>
      <c r="C1729" s="210"/>
      <c r="D1729" s="210"/>
      <c r="E1729" s="210"/>
      <c r="F1729" s="210"/>
      <c r="G1729" s="210"/>
      <c r="H1729" s="210"/>
      <c r="I1729" s="210"/>
      <c r="J1729" s="210" t="s">
        <v>18</v>
      </c>
      <c r="K1729" s="210"/>
      <c r="L1729" s="210"/>
      <c r="M1729" s="211" t="s">
        <v>20</v>
      </c>
      <c r="N1729" s="211"/>
      <c r="O1729" s="211"/>
      <c r="P1729" s="211" t="s">
        <v>21</v>
      </c>
      <c r="Q1729" s="211"/>
      <c r="R1729" s="211"/>
      <c r="S1729" s="211"/>
      <c r="T1729" s="210" t="s">
        <v>23</v>
      </c>
      <c r="U1729" s="210"/>
      <c r="V1729" s="210"/>
      <c r="W1729" s="210"/>
    </row>
    <row r="1730" spans="1:23" x14ac:dyDescent="0.25">
      <c r="A1730" s="210"/>
      <c r="B1730" s="210"/>
      <c r="C1730" s="210"/>
      <c r="D1730" s="210"/>
      <c r="E1730" s="210"/>
      <c r="F1730" s="210"/>
      <c r="G1730" s="210"/>
      <c r="H1730" s="210"/>
      <c r="I1730" s="210"/>
      <c r="J1730" s="210"/>
      <c r="K1730" s="210"/>
      <c r="L1730" s="210"/>
      <c r="M1730" s="211"/>
      <c r="N1730" s="211"/>
      <c r="O1730" s="211"/>
      <c r="P1730" s="211"/>
      <c r="Q1730" s="211"/>
      <c r="R1730" s="211"/>
      <c r="S1730" s="211"/>
      <c r="T1730" s="210"/>
      <c r="U1730" s="210"/>
      <c r="V1730" s="210"/>
      <c r="W1730" s="210"/>
    </row>
    <row r="1731" spans="1:23" x14ac:dyDescent="0.25">
      <c r="A1731" s="210"/>
      <c r="B1731" s="210"/>
      <c r="C1731" s="210"/>
      <c r="D1731" s="210"/>
      <c r="E1731" s="210"/>
      <c r="F1731" s="210"/>
      <c r="G1731" s="210"/>
      <c r="H1731" s="210"/>
      <c r="I1731" s="210"/>
      <c r="J1731" s="210"/>
      <c r="K1731" s="210"/>
      <c r="L1731" s="210"/>
      <c r="M1731" s="211"/>
      <c r="N1731" s="211"/>
      <c r="O1731" s="211"/>
      <c r="P1731" s="211"/>
      <c r="Q1731" s="211"/>
      <c r="R1731" s="211"/>
      <c r="S1731" s="211"/>
      <c r="T1731" s="210"/>
      <c r="U1731" s="210"/>
      <c r="V1731" s="210"/>
      <c r="W1731" s="210"/>
    </row>
    <row r="1732" spans="1:23" x14ac:dyDescent="0.25">
      <c r="A1732" s="210"/>
      <c r="B1732" s="210"/>
      <c r="C1732" s="210"/>
      <c r="D1732" s="210"/>
      <c r="E1732" s="210"/>
      <c r="F1732" s="210"/>
      <c r="G1732" s="210"/>
      <c r="H1732" s="210"/>
      <c r="I1732" s="210"/>
      <c r="J1732" s="210"/>
      <c r="K1732" s="210"/>
      <c r="L1732" s="210"/>
      <c r="M1732" s="211"/>
      <c r="N1732" s="211"/>
      <c r="O1732" s="211"/>
      <c r="P1732" s="211"/>
      <c r="Q1732" s="211"/>
      <c r="R1732" s="211"/>
      <c r="S1732" s="211"/>
      <c r="T1732" s="210" t="s">
        <v>24</v>
      </c>
      <c r="U1732" s="210"/>
      <c r="V1732" s="210" t="s">
        <v>25</v>
      </c>
      <c r="W1732" s="210"/>
    </row>
    <row r="1733" spans="1:23" ht="22.5" customHeight="1" x14ac:dyDescent="0.25">
      <c r="A1733" s="217" t="s">
        <v>103</v>
      </c>
      <c r="B1733" s="217"/>
      <c r="C1733" s="217"/>
      <c r="D1733" s="217"/>
      <c r="E1733" s="217"/>
      <c r="F1733" s="217"/>
      <c r="G1733" s="217"/>
      <c r="H1733" s="217"/>
      <c r="I1733" s="217"/>
      <c r="J1733" s="59"/>
      <c r="K1733" s="59"/>
      <c r="L1733" s="59"/>
      <c r="M1733" s="61"/>
      <c r="N1733" s="61"/>
      <c r="O1733" s="61"/>
      <c r="P1733" s="61"/>
      <c r="Q1733" s="61"/>
      <c r="R1733" s="61"/>
      <c r="S1733" s="61"/>
      <c r="T1733" s="58"/>
      <c r="U1733" s="58"/>
      <c r="V1733" s="58"/>
      <c r="W1733" s="58"/>
    </row>
    <row r="1734" spans="1:23" x14ac:dyDescent="0.25">
      <c r="A1734" s="200" t="s">
        <v>17</v>
      </c>
      <c r="B1734" s="200"/>
      <c r="C1734" s="200"/>
      <c r="D1734" s="200"/>
      <c r="E1734" s="200"/>
      <c r="F1734" s="200"/>
      <c r="G1734" s="200"/>
      <c r="H1734" s="200"/>
      <c r="I1734" s="200"/>
      <c r="J1734" s="203">
        <v>0</v>
      </c>
      <c r="K1734" s="203"/>
      <c r="L1734" s="203"/>
      <c r="M1734" s="203">
        <v>0</v>
      </c>
      <c r="N1734" s="203"/>
      <c r="O1734" s="203"/>
      <c r="P1734" s="203">
        <v>0</v>
      </c>
      <c r="Q1734" s="203"/>
      <c r="R1734" s="203"/>
      <c r="S1734" s="203"/>
      <c r="T1734" s="203">
        <v>0</v>
      </c>
      <c r="U1734" s="203"/>
      <c r="V1734" s="205">
        <f>((T1734*100)/T1744)/100</f>
        <v>0</v>
      </c>
      <c r="W1734" s="205"/>
    </row>
    <row r="1735" spans="1:23" x14ac:dyDescent="0.25">
      <c r="A1735" s="206" t="s">
        <v>66</v>
      </c>
      <c r="B1735" s="206"/>
      <c r="C1735" s="206"/>
      <c r="D1735" s="206"/>
      <c r="E1735" s="206"/>
      <c r="F1735" s="206"/>
      <c r="G1735" s="206"/>
      <c r="H1735" s="206"/>
      <c r="I1735" s="206"/>
      <c r="J1735" s="203">
        <v>0</v>
      </c>
      <c r="K1735" s="203"/>
      <c r="L1735" s="203"/>
      <c r="M1735" s="203">
        <v>0</v>
      </c>
      <c r="N1735" s="203"/>
      <c r="O1735" s="203"/>
      <c r="P1735" s="203">
        <v>0</v>
      </c>
      <c r="Q1735" s="203"/>
      <c r="R1735" s="203"/>
      <c r="S1735" s="203"/>
      <c r="T1735" s="203">
        <v>0</v>
      </c>
      <c r="U1735" s="203"/>
      <c r="V1735" s="205">
        <f>((T1735*100)/T1744)/100</f>
        <v>0</v>
      </c>
      <c r="W1735" s="205"/>
    </row>
    <row r="1736" spans="1:23" x14ac:dyDescent="0.25">
      <c r="A1736" s="206" t="s">
        <v>67</v>
      </c>
      <c r="B1736" s="206"/>
      <c r="C1736" s="206"/>
      <c r="D1736" s="206"/>
      <c r="E1736" s="206"/>
      <c r="F1736" s="206"/>
      <c r="G1736" s="206"/>
      <c r="H1736" s="206"/>
      <c r="I1736" s="206"/>
      <c r="J1736" s="203">
        <v>0</v>
      </c>
      <c r="K1736" s="203"/>
      <c r="L1736" s="203"/>
      <c r="M1736" s="203">
        <v>0</v>
      </c>
      <c r="N1736" s="203"/>
      <c r="O1736" s="203"/>
      <c r="P1736" s="203">
        <v>0</v>
      </c>
      <c r="Q1736" s="203"/>
      <c r="R1736" s="203"/>
      <c r="S1736" s="203"/>
      <c r="T1736" s="203">
        <v>0</v>
      </c>
      <c r="U1736" s="203"/>
      <c r="V1736" s="205">
        <f>((T1736*100)/T1744)/100</f>
        <v>0</v>
      </c>
      <c r="W1736" s="205"/>
    </row>
    <row r="1737" spans="1:23" x14ac:dyDescent="0.25">
      <c r="A1737" s="201" t="s">
        <v>27</v>
      </c>
      <c r="B1737" s="201"/>
      <c r="C1737" s="201"/>
      <c r="D1737" s="201"/>
      <c r="E1737" s="201"/>
      <c r="F1737" s="201"/>
      <c r="G1737" s="201"/>
      <c r="H1737" s="201"/>
      <c r="I1737" s="201"/>
      <c r="J1737" s="201"/>
      <c r="K1737" s="201"/>
      <c r="L1737" s="201"/>
      <c r="M1737" s="201"/>
      <c r="N1737" s="201"/>
      <c r="O1737" s="201"/>
      <c r="P1737" s="201"/>
      <c r="Q1737" s="201"/>
      <c r="R1737" s="201"/>
      <c r="S1737" s="201"/>
      <c r="T1737" s="201">
        <f>SUM(T1734:U1736)</f>
        <v>0</v>
      </c>
      <c r="U1737" s="201"/>
      <c r="V1737" s="205">
        <f t="shared" ref="V1737" si="173">SUM(V1734:W1736)</f>
        <v>0</v>
      </c>
      <c r="W1737" s="205"/>
    </row>
    <row r="1738" spans="1:23" x14ac:dyDescent="0.25">
      <c r="A1738" s="201" t="s">
        <v>97</v>
      </c>
      <c r="B1738" s="201"/>
      <c r="C1738" s="201"/>
      <c r="D1738" s="201"/>
      <c r="E1738" s="201"/>
      <c r="F1738" s="201"/>
      <c r="G1738" s="201"/>
      <c r="H1738" s="201"/>
      <c r="I1738" s="201"/>
      <c r="V1738" s="19"/>
      <c r="W1738" s="19"/>
    </row>
    <row r="1739" spans="1:23" x14ac:dyDescent="0.25">
      <c r="A1739" s="200" t="s">
        <v>15</v>
      </c>
      <c r="B1739" s="200"/>
      <c r="C1739" s="200"/>
      <c r="D1739" s="200"/>
      <c r="E1739" s="200"/>
      <c r="F1739" s="200"/>
      <c r="G1739" s="200"/>
      <c r="H1739" s="200"/>
      <c r="I1739" s="200"/>
      <c r="J1739" s="203">
        <v>98006</v>
      </c>
      <c r="K1739" s="203"/>
      <c r="L1739" s="203"/>
      <c r="M1739" s="203">
        <v>1653</v>
      </c>
      <c r="N1739" s="203"/>
      <c r="O1739" s="203"/>
      <c r="P1739" s="203" t="s">
        <v>33</v>
      </c>
      <c r="Q1739" s="203"/>
      <c r="R1739" s="203"/>
      <c r="S1739" s="203"/>
      <c r="T1739" s="203">
        <v>7</v>
      </c>
      <c r="U1739" s="203"/>
      <c r="V1739" s="205">
        <f>((T1739*100)/T1744)/100</f>
        <v>0.109375</v>
      </c>
      <c r="W1739" s="205"/>
    </row>
    <row r="1740" spans="1:23" x14ac:dyDescent="0.25">
      <c r="A1740" s="200" t="s">
        <v>16</v>
      </c>
      <c r="B1740" s="200"/>
      <c r="C1740" s="200"/>
      <c r="D1740" s="200"/>
      <c r="E1740" s="200"/>
      <c r="F1740" s="200"/>
      <c r="G1740" s="200"/>
      <c r="H1740" s="200"/>
      <c r="I1740" s="200"/>
      <c r="J1740" s="203">
        <v>0</v>
      </c>
      <c r="K1740" s="203"/>
      <c r="L1740" s="203"/>
      <c r="M1740" s="203">
        <v>0</v>
      </c>
      <c r="N1740" s="203"/>
      <c r="O1740" s="203"/>
      <c r="P1740" s="203">
        <v>0</v>
      </c>
      <c r="Q1740" s="203"/>
      <c r="R1740" s="203"/>
      <c r="S1740" s="203"/>
      <c r="T1740" s="203">
        <v>0</v>
      </c>
      <c r="U1740" s="203"/>
      <c r="V1740" s="205">
        <f>((T1740*100)/T1744)/100</f>
        <v>0</v>
      </c>
      <c r="W1740" s="205"/>
    </row>
    <row r="1741" spans="1:23" x14ac:dyDescent="0.25">
      <c r="A1741" s="200" t="s">
        <v>17</v>
      </c>
      <c r="B1741" s="200"/>
      <c r="C1741" s="200"/>
      <c r="D1741" s="200"/>
      <c r="E1741" s="200"/>
      <c r="F1741" s="200"/>
      <c r="G1741" s="200"/>
      <c r="H1741" s="200"/>
      <c r="I1741" s="200"/>
      <c r="J1741" s="203">
        <v>94016</v>
      </c>
      <c r="K1741" s="203"/>
      <c r="L1741" s="203"/>
      <c r="M1741" s="203">
        <v>1637</v>
      </c>
      <c r="N1741" s="203"/>
      <c r="O1741" s="203"/>
      <c r="P1741" s="203" t="s">
        <v>33</v>
      </c>
      <c r="Q1741" s="203"/>
      <c r="R1741" s="203"/>
      <c r="S1741" s="203"/>
      <c r="T1741" s="203">
        <f>25+7+25</f>
        <v>57</v>
      </c>
      <c r="U1741" s="203"/>
      <c r="V1741" s="205">
        <f>((T1741*100)/T1744)/100</f>
        <v>0.890625</v>
      </c>
      <c r="W1741" s="205"/>
    </row>
    <row r="1742" spans="1:23" x14ac:dyDescent="0.25">
      <c r="A1742" s="200" t="s">
        <v>65</v>
      </c>
      <c r="B1742" s="200"/>
      <c r="C1742" s="200"/>
      <c r="D1742" s="200"/>
      <c r="E1742" s="200"/>
      <c r="F1742" s="200"/>
      <c r="G1742" s="200"/>
      <c r="H1742" s="200"/>
      <c r="I1742" s="200"/>
      <c r="J1742" s="203">
        <v>0</v>
      </c>
      <c r="K1742" s="203"/>
      <c r="L1742" s="203"/>
      <c r="M1742" s="203">
        <v>0</v>
      </c>
      <c r="N1742" s="203"/>
      <c r="O1742" s="203"/>
      <c r="P1742" s="203">
        <v>0</v>
      </c>
      <c r="Q1742" s="203"/>
      <c r="R1742" s="203"/>
      <c r="S1742" s="203"/>
      <c r="T1742" s="203">
        <v>0</v>
      </c>
      <c r="U1742" s="203"/>
      <c r="V1742" s="205">
        <f>ROUND((T1742/T1744),2)</f>
        <v>0</v>
      </c>
      <c r="W1742" s="205"/>
    </row>
    <row r="1743" spans="1:23" x14ac:dyDescent="0.25">
      <c r="A1743" s="201" t="s">
        <v>27</v>
      </c>
      <c r="B1743" s="201"/>
      <c r="C1743" s="201"/>
      <c r="D1743" s="201"/>
      <c r="E1743" s="201"/>
      <c r="F1743" s="201"/>
      <c r="G1743" s="201"/>
      <c r="H1743" s="201"/>
      <c r="I1743" s="201"/>
      <c r="J1743" s="201"/>
      <c r="K1743" s="201"/>
      <c r="L1743" s="201"/>
      <c r="M1743" s="201"/>
      <c r="N1743" s="201"/>
      <c r="O1743" s="201"/>
      <c r="P1743" s="201"/>
      <c r="Q1743" s="201"/>
      <c r="R1743" s="201"/>
      <c r="S1743" s="201"/>
      <c r="T1743" s="201">
        <f>SUM(T1739:U1742)</f>
        <v>64</v>
      </c>
      <c r="U1743" s="201"/>
      <c r="V1743" s="205">
        <f t="shared" ref="V1743" si="174">SUM(V1739:W1742)</f>
        <v>1</v>
      </c>
      <c r="W1743" s="205"/>
    </row>
    <row r="1744" spans="1:23" x14ac:dyDescent="0.25">
      <c r="A1744" s="201" t="s">
        <v>28</v>
      </c>
      <c r="B1744" s="201"/>
      <c r="C1744" s="201"/>
      <c r="D1744" s="201"/>
      <c r="E1744" s="201"/>
      <c r="F1744" s="201"/>
      <c r="G1744" s="201"/>
      <c r="H1744" s="201"/>
      <c r="I1744" s="201"/>
      <c r="J1744" s="201"/>
      <c r="K1744" s="201"/>
      <c r="L1744" s="201"/>
      <c r="M1744" s="201"/>
      <c r="N1744" s="201"/>
      <c r="O1744" s="201"/>
      <c r="P1744" s="201"/>
      <c r="Q1744" s="201"/>
      <c r="R1744" s="201"/>
      <c r="S1744" s="201"/>
      <c r="T1744" s="201">
        <f>T1743+T1737</f>
        <v>64</v>
      </c>
      <c r="U1744" s="201"/>
      <c r="V1744" s="205">
        <f>ROUND((T1744/T1744),2)</f>
        <v>1</v>
      </c>
      <c r="W1744" s="205"/>
    </row>
    <row r="1746" spans="1:27" x14ac:dyDescent="0.25">
      <c r="A1746" s="105" t="s">
        <v>94</v>
      </c>
      <c r="B1746" s="105"/>
      <c r="C1746" s="105"/>
      <c r="D1746" s="200" t="s">
        <v>99</v>
      </c>
      <c r="E1746" s="200"/>
      <c r="F1746" s="200"/>
      <c r="G1746" s="200"/>
    </row>
    <row r="1747" spans="1:27" x14ac:dyDescent="0.25">
      <c r="A1747" s="3" t="s">
        <v>2</v>
      </c>
      <c r="B1747" s="3"/>
      <c r="C1747" s="3"/>
      <c r="F1747" s="203" t="s">
        <v>249</v>
      </c>
      <c r="G1747" s="203"/>
      <c r="H1747" s="203"/>
      <c r="I1747" s="203"/>
    </row>
    <row r="1748" spans="1:27" x14ac:dyDescent="0.25">
      <c r="A1748" s="3" t="s">
        <v>3</v>
      </c>
      <c r="B1748" s="3"/>
      <c r="C1748" s="3"/>
      <c r="D1748">
        <v>16</v>
      </c>
    </row>
    <row r="1749" spans="1:27" x14ac:dyDescent="0.25">
      <c r="A1749" s="3" t="s">
        <v>8</v>
      </c>
      <c r="B1749" s="3"/>
      <c r="C1749" s="3"/>
      <c r="D1749" s="208">
        <v>4.55</v>
      </c>
      <c r="E1749" s="208"/>
      <c r="F1749" s="208"/>
      <c r="H1749" s="3" t="s">
        <v>9</v>
      </c>
      <c r="K1749" s="203">
        <v>6</v>
      </c>
      <c r="L1749" s="203"/>
      <c r="M1749" s="3" t="s">
        <v>11</v>
      </c>
      <c r="Q1749" s="213">
        <v>103.5896</v>
      </c>
      <c r="R1749" s="213"/>
      <c r="S1749" s="213"/>
    </row>
    <row r="1750" spans="1:27" x14ac:dyDescent="0.25">
      <c r="A1750" s="3" t="s">
        <v>10</v>
      </c>
      <c r="B1750" s="3"/>
      <c r="C1750" s="3"/>
      <c r="E1750" s="209">
        <f>Q1749*K1749*D1749</f>
        <v>2827.9960799999999</v>
      </c>
      <c r="F1750" s="209"/>
      <c r="G1750" s="209"/>
      <c r="H1750" s="209"/>
      <c r="I1750" s="209"/>
      <c r="J1750" s="209"/>
    </row>
    <row r="1751" spans="1:27" x14ac:dyDescent="0.25">
      <c r="A1751" s="3"/>
      <c r="B1751" s="3"/>
      <c r="C1751" s="3"/>
      <c r="E1751" s="106"/>
      <c r="F1751" s="106"/>
      <c r="G1751" s="106"/>
      <c r="H1751" s="106"/>
      <c r="I1751" s="106"/>
      <c r="J1751" s="106"/>
    </row>
    <row r="1752" spans="1:27" x14ac:dyDescent="0.25">
      <c r="A1752" s="210" t="s">
        <v>12</v>
      </c>
      <c r="B1752" s="210"/>
      <c r="C1752" s="210"/>
      <c r="D1752" s="210"/>
      <c r="E1752" s="210"/>
      <c r="F1752" s="210"/>
      <c r="G1752" s="210"/>
      <c r="H1752" s="210"/>
      <c r="I1752" s="210"/>
      <c r="J1752" s="210" t="s">
        <v>18</v>
      </c>
      <c r="K1752" s="210"/>
      <c r="L1752" s="210"/>
      <c r="M1752" s="211" t="s">
        <v>20</v>
      </c>
      <c r="N1752" s="211"/>
      <c r="O1752" s="211"/>
      <c r="P1752" s="211" t="s">
        <v>21</v>
      </c>
      <c r="Q1752" s="211"/>
      <c r="R1752" s="211"/>
      <c r="S1752" s="211"/>
      <c r="T1752" s="210" t="s">
        <v>23</v>
      </c>
      <c r="U1752" s="210"/>
      <c r="V1752" s="210"/>
      <c r="W1752" s="210"/>
      <c r="X1752" s="215" t="s">
        <v>29</v>
      </c>
      <c r="Y1752" s="215"/>
      <c r="Z1752" s="215"/>
      <c r="AA1752" s="215"/>
    </row>
    <row r="1753" spans="1:27" x14ac:dyDescent="0.25">
      <c r="A1753" s="210"/>
      <c r="B1753" s="210"/>
      <c r="C1753" s="210"/>
      <c r="D1753" s="210"/>
      <c r="E1753" s="210"/>
      <c r="F1753" s="210"/>
      <c r="G1753" s="210"/>
      <c r="H1753" s="210"/>
      <c r="I1753" s="210"/>
      <c r="J1753" s="210"/>
      <c r="K1753" s="210"/>
      <c r="L1753" s="210"/>
      <c r="M1753" s="211"/>
      <c r="N1753" s="211"/>
      <c r="O1753" s="211"/>
      <c r="P1753" s="211"/>
      <c r="Q1753" s="211"/>
      <c r="R1753" s="211"/>
      <c r="S1753" s="211"/>
      <c r="T1753" s="210"/>
      <c r="U1753" s="210"/>
      <c r="V1753" s="210"/>
      <c r="W1753" s="210"/>
      <c r="X1753" s="215"/>
      <c r="Y1753" s="215"/>
      <c r="Z1753" s="215"/>
      <c r="AA1753" s="215"/>
    </row>
    <row r="1754" spans="1:27" x14ac:dyDescent="0.25">
      <c r="A1754" s="210"/>
      <c r="B1754" s="210"/>
      <c r="C1754" s="210"/>
      <c r="D1754" s="210"/>
      <c r="E1754" s="210"/>
      <c r="F1754" s="210"/>
      <c r="G1754" s="210"/>
      <c r="H1754" s="210"/>
      <c r="I1754" s="210"/>
      <c r="J1754" s="210"/>
      <c r="K1754" s="210"/>
      <c r="L1754" s="210"/>
      <c r="M1754" s="211"/>
      <c r="N1754" s="211"/>
      <c r="O1754" s="211"/>
      <c r="P1754" s="211"/>
      <c r="Q1754" s="211"/>
      <c r="R1754" s="211"/>
      <c r="S1754" s="211"/>
      <c r="T1754" s="210"/>
      <c r="U1754" s="210"/>
      <c r="V1754" s="210"/>
      <c r="W1754" s="210"/>
      <c r="X1754" s="215"/>
      <c r="Y1754" s="215"/>
      <c r="Z1754" s="215"/>
      <c r="AA1754" s="215"/>
    </row>
    <row r="1755" spans="1:27" x14ac:dyDescent="0.25">
      <c r="A1755" s="210"/>
      <c r="B1755" s="210"/>
      <c r="C1755" s="210"/>
      <c r="D1755" s="210"/>
      <c r="E1755" s="210"/>
      <c r="F1755" s="210"/>
      <c r="G1755" s="210"/>
      <c r="H1755" s="210"/>
      <c r="I1755" s="210"/>
      <c r="J1755" s="210"/>
      <c r="K1755" s="210"/>
      <c r="L1755" s="210"/>
      <c r="M1755" s="211"/>
      <c r="N1755" s="211"/>
      <c r="O1755" s="211"/>
      <c r="P1755" s="211"/>
      <c r="Q1755" s="211"/>
      <c r="R1755" s="211"/>
      <c r="S1755" s="211"/>
      <c r="T1755" s="210" t="s">
        <v>24</v>
      </c>
      <c r="U1755" s="210"/>
      <c r="V1755" s="210" t="s">
        <v>25</v>
      </c>
      <c r="W1755" s="210"/>
    </row>
    <row r="1756" spans="1:27" ht="22.5" customHeight="1" x14ac:dyDescent="0.25">
      <c r="A1756" s="217" t="s">
        <v>103</v>
      </c>
      <c r="B1756" s="217"/>
      <c r="C1756" s="217"/>
      <c r="D1756" s="217"/>
      <c r="E1756" s="217"/>
      <c r="F1756" s="217"/>
      <c r="G1756" s="217"/>
      <c r="H1756" s="217"/>
      <c r="I1756" s="217"/>
      <c r="J1756" s="101"/>
      <c r="K1756" s="101"/>
      <c r="L1756" s="101"/>
      <c r="M1756" s="107"/>
      <c r="N1756" s="107"/>
      <c r="O1756" s="107"/>
      <c r="P1756" s="107"/>
      <c r="Q1756" s="107"/>
      <c r="R1756" s="107"/>
      <c r="S1756" s="107"/>
      <c r="T1756" s="108"/>
      <c r="U1756" s="108"/>
      <c r="V1756" s="108"/>
      <c r="W1756" s="108"/>
    </row>
    <row r="1757" spans="1:27" x14ac:dyDescent="0.25">
      <c r="A1757" s="200" t="s">
        <v>17</v>
      </c>
      <c r="B1757" s="200"/>
      <c r="C1757" s="200"/>
      <c r="D1757" s="200"/>
      <c r="E1757" s="200"/>
      <c r="F1757" s="200"/>
      <c r="G1757" s="200"/>
      <c r="H1757" s="200"/>
      <c r="I1757" s="200"/>
      <c r="J1757" s="203">
        <v>0</v>
      </c>
      <c r="K1757" s="203"/>
      <c r="L1757" s="203"/>
      <c r="M1757" s="203">
        <v>0</v>
      </c>
      <c r="N1757" s="203"/>
      <c r="O1757" s="203"/>
      <c r="P1757" s="203">
        <v>0</v>
      </c>
      <c r="Q1757" s="203"/>
      <c r="R1757" s="203"/>
      <c r="S1757" s="203"/>
      <c r="T1757" s="203">
        <v>0</v>
      </c>
      <c r="U1757" s="203"/>
      <c r="V1757" s="205">
        <f>((T1757*100)/T1767)/100</f>
        <v>0</v>
      </c>
      <c r="W1757" s="205"/>
      <c r="X1757" s="204">
        <f>E$1750*V1734</f>
        <v>0</v>
      </c>
      <c r="Y1757" s="203"/>
      <c r="Z1757" s="203"/>
      <c r="AA1757" s="203"/>
    </row>
    <row r="1758" spans="1:27" x14ac:dyDescent="0.25">
      <c r="A1758" s="206" t="s">
        <v>66</v>
      </c>
      <c r="B1758" s="206"/>
      <c r="C1758" s="206"/>
      <c r="D1758" s="206"/>
      <c r="E1758" s="206"/>
      <c r="F1758" s="206"/>
      <c r="G1758" s="206"/>
      <c r="H1758" s="206"/>
      <c r="I1758" s="206"/>
      <c r="J1758" s="203">
        <v>0</v>
      </c>
      <c r="K1758" s="203"/>
      <c r="L1758" s="203"/>
      <c r="M1758" s="203">
        <v>0</v>
      </c>
      <c r="N1758" s="203"/>
      <c r="O1758" s="203"/>
      <c r="P1758" s="203">
        <v>0</v>
      </c>
      <c r="Q1758" s="203"/>
      <c r="R1758" s="203"/>
      <c r="S1758" s="203"/>
      <c r="T1758" s="203">
        <v>0</v>
      </c>
      <c r="U1758" s="203"/>
      <c r="V1758" s="205">
        <f>((T1758*100)/T1767)/100</f>
        <v>0</v>
      </c>
      <c r="W1758" s="205"/>
      <c r="X1758" s="204">
        <f t="shared" ref="X1758:X1760" si="175">E$1750*V1735</f>
        <v>0</v>
      </c>
      <c r="Y1758" s="203"/>
      <c r="Z1758" s="203"/>
      <c r="AA1758" s="203"/>
    </row>
    <row r="1759" spans="1:27" x14ac:dyDescent="0.25">
      <c r="A1759" s="206" t="s">
        <v>67</v>
      </c>
      <c r="B1759" s="206"/>
      <c r="C1759" s="206"/>
      <c r="D1759" s="206"/>
      <c r="E1759" s="206"/>
      <c r="F1759" s="206"/>
      <c r="G1759" s="206"/>
      <c r="H1759" s="206"/>
      <c r="I1759" s="206"/>
      <c r="J1759" s="203">
        <v>0</v>
      </c>
      <c r="K1759" s="203"/>
      <c r="L1759" s="203"/>
      <c r="M1759" s="203">
        <v>0</v>
      </c>
      <c r="N1759" s="203"/>
      <c r="O1759" s="203"/>
      <c r="P1759" s="203">
        <v>0</v>
      </c>
      <c r="Q1759" s="203"/>
      <c r="R1759" s="203"/>
      <c r="S1759" s="203"/>
      <c r="T1759" s="203">
        <v>0</v>
      </c>
      <c r="U1759" s="203"/>
      <c r="V1759" s="205">
        <f>((T1759*100)/T1767)/100</f>
        <v>0</v>
      </c>
      <c r="W1759" s="205"/>
      <c r="X1759" s="204">
        <f t="shared" si="175"/>
        <v>0</v>
      </c>
      <c r="Y1759" s="203"/>
      <c r="Z1759" s="203"/>
      <c r="AA1759" s="203"/>
    </row>
    <row r="1760" spans="1:27" x14ac:dyDescent="0.25">
      <c r="A1760" s="201" t="s">
        <v>27</v>
      </c>
      <c r="B1760" s="201"/>
      <c r="C1760" s="201"/>
      <c r="D1760" s="201"/>
      <c r="E1760" s="201"/>
      <c r="F1760" s="201"/>
      <c r="G1760" s="201"/>
      <c r="H1760" s="201"/>
      <c r="I1760" s="201"/>
      <c r="J1760" s="201"/>
      <c r="K1760" s="201"/>
      <c r="L1760" s="201"/>
      <c r="M1760" s="201"/>
      <c r="N1760" s="201"/>
      <c r="O1760" s="201"/>
      <c r="P1760" s="201"/>
      <c r="Q1760" s="201"/>
      <c r="R1760" s="201"/>
      <c r="S1760" s="201"/>
      <c r="T1760" s="201">
        <f>SUM(T1757:U1759)</f>
        <v>0</v>
      </c>
      <c r="U1760" s="201"/>
      <c r="V1760" s="205">
        <f t="shared" ref="V1760" si="176">SUM(V1757:W1759)</f>
        <v>0</v>
      </c>
      <c r="W1760" s="205"/>
      <c r="X1760" s="204">
        <f t="shared" si="175"/>
        <v>0</v>
      </c>
      <c r="Y1760" s="203"/>
      <c r="Z1760" s="203"/>
      <c r="AA1760" s="203"/>
    </row>
    <row r="1761" spans="1:27" x14ac:dyDescent="0.25">
      <c r="A1761" s="201" t="s">
        <v>97</v>
      </c>
      <c r="B1761" s="201"/>
      <c r="C1761" s="201"/>
      <c r="D1761" s="201"/>
      <c r="E1761" s="201"/>
      <c r="F1761" s="201"/>
      <c r="G1761" s="201"/>
      <c r="H1761" s="201"/>
      <c r="I1761" s="201"/>
      <c r="V1761" s="19"/>
      <c r="W1761" s="19"/>
    </row>
    <row r="1762" spans="1:27" x14ac:dyDescent="0.25">
      <c r="A1762" s="200" t="s">
        <v>15</v>
      </c>
      <c r="B1762" s="200"/>
      <c r="C1762" s="200"/>
      <c r="D1762" s="200"/>
      <c r="E1762" s="200"/>
      <c r="F1762" s="200"/>
      <c r="G1762" s="200"/>
      <c r="H1762" s="200"/>
      <c r="I1762" s="200"/>
      <c r="J1762" s="203">
        <v>98006</v>
      </c>
      <c r="K1762" s="203"/>
      <c r="L1762" s="203"/>
      <c r="M1762" s="203">
        <v>1653</v>
      </c>
      <c r="N1762" s="203"/>
      <c r="O1762" s="203"/>
      <c r="P1762" s="203" t="s">
        <v>33</v>
      </c>
      <c r="Q1762" s="203"/>
      <c r="R1762" s="203"/>
      <c r="S1762" s="203"/>
      <c r="T1762" s="203">
        <v>7</v>
      </c>
      <c r="U1762" s="203"/>
      <c r="V1762" s="205">
        <f>((T1762*100)/T1767)/100</f>
        <v>0.109375</v>
      </c>
      <c r="W1762" s="205"/>
      <c r="X1762" s="204">
        <f>E$1750*V1739+0.01</f>
        <v>309.32207124999996</v>
      </c>
      <c r="Y1762" s="203"/>
      <c r="Z1762" s="203"/>
      <c r="AA1762" s="203"/>
    </row>
    <row r="1763" spans="1:27" x14ac:dyDescent="0.25">
      <c r="A1763" s="200" t="s">
        <v>16</v>
      </c>
      <c r="B1763" s="200"/>
      <c r="C1763" s="200"/>
      <c r="D1763" s="200"/>
      <c r="E1763" s="200"/>
      <c r="F1763" s="200"/>
      <c r="G1763" s="200"/>
      <c r="H1763" s="200"/>
      <c r="I1763" s="200"/>
      <c r="J1763" s="203">
        <v>0</v>
      </c>
      <c r="K1763" s="203"/>
      <c r="L1763" s="203"/>
      <c r="M1763" s="203">
        <v>0</v>
      </c>
      <c r="N1763" s="203"/>
      <c r="O1763" s="203"/>
      <c r="P1763" s="203">
        <v>0</v>
      </c>
      <c r="Q1763" s="203"/>
      <c r="R1763" s="203"/>
      <c r="S1763" s="203"/>
      <c r="T1763" s="203">
        <v>0</v>
      </c>
      <c r="U1763" s="203"/>
      <c r="V1763" s="205">
        <f>((T1763*100)/T1767)/100</f>
        <v>0</v>
      </c>
      <c r="W1763" s="205"/>
      <c r="X1763" s="204">
        <f>E$1750*V1740</f>
        <v>0</v>
      </c>
      <c r="Y1763" s="203"/>
      <c r="Z1763" s="203"/>
      <c r="AA1763" s="203"/>
    </row>
    <row r="1764" spans="1:27" x14ac:dyDescent="0.25">
      <c r="A1764" s="200" t="s">
        <v>17</v>
      </c>
      <c r="B1764" s="200"/>
      <c r="C1764" s="200"/>
      <c r="D1764" s="200"/>
      <c r="E1764" s="200"/>
      <c r="F1764" s="200"/>
      <c r="G1764" s="200"/>
      <c r="H1764" s="200"/>
      <c r="I1764" s="200"/>
      <c r="J1764" s="203">
        <v>94016</v>
      </c>
      <c r="K1764" s="203"/>
      <c r="L1764" s="203"/>
      <c r="M1764" s="203">
        <v>1637</v>
      </c>
      <c r="N1764" s="203"/>
      <c r="O1764" s="203"/>
      <c r="P1764" s="203" t="s">
        <v>33</v>
      </c>
      <c r="Q1764" s="203"/>
      <c r="R1764" s="203"/>
      <c r="S1764" s="203"/>
      <c r="T1764" s="203">
        <f>25+7+25</f>
        <v>57</v>
      </c>
      <c r="U1764" s="203"/>
      <c r="V1764" s="205">
        <f>((T1764*100)/T1767)/100</f>
        <v>0.890625</v>
      </c>
      <c r="W1764" s="205"/>
      <c r="X1764" s="204">
        <f>E$1750*V1741</f>
        <v>2518.68400875</v>
      </c>
      <c r="Y1764" s="203"/>
      <c r="Z1764" s="203"/>
      <c r="AA1764" s="203"/>
    </row>
    <row r="1765" spans="1:27" x14ac:dyDescent="0.25">
      <c r="A1765" s="200" t="s">
        <v>65</v>
      </c>
      <c r="B1765" s="200"/>
      <c r="C1765" s="200"/>
      <c r="D1765" s="200"/>
      <c r="E1765" s="200"/>
      <c r="F1765" s="200"/>
      <c r="G1765" s="200"/>
      <c r="H1765" s="200"/>
      <c r="I1765" s="200"/>
      <c r="J1765" s="203">
        <v>0</v>
      </c>
      <c r="K1765" s="203"/>
      <c r="L1765" s="203"/>
      <c r="M1765" s="203">
        <v>0</v>
      </c>
      <c r="N1765" s="203"/>
      <c r="O1765" s="203"/>
      <c r="P1765" s="203">
        <v>0</v>
      </c>
      <c r="Q1765" s="203"/>
      <c r="R1765" s="203"/>
      <c r="S1765" s="203"/>
      <c r="T1765" s="203">
        <v>0</v>
      </c>
      <c r="U1765" s="203"/>
      <c r="V1765" s="205">
        <f>ROUND((T1765/T1767),2)</f>
        <v>0</v>
      </c>
      <c r="W1765" s="205"/>
      <c r="X1765" s="204">
        <f>E$1750*V1742</f>
        <v>0</v>
      </c>
      <c r="Y1765" s="203"/>
      <c r="Z1765" s="203"/>
      <c r="AA1765" s="203"/>
    </row>
    <row r="1766" spans="1:27" x14ac:dyDescent="0.25">
      <c r="A1766" s="201" t="s">
        <v>27</v>
      </c>
      <c r="B1766" s="201"/>
      <c r="C1766" s="201"/>
      <c r="D1766" s="201"/>
      <c r="E1766" s="201"/>
      <c r="F1766" s="201"/>
      <c r="G1766" s="201"/>
      <c r="H1766" s="201"/>
      <c r="I1766" s="201"/>
      <c r="J1766" s="201"/>
      <c r="K1766" s="201"/>
      <c r="L1766" s="201"/>
      <c r="M1766" s="201"/>
      <c r="N1766" s="201"/>
      <c r="O1766" s="201"/>
      <c r="P1766" s="201"/>
      <c r="Q1766" s="201"/>
      <c r="R1766" s="201"/>
      <c r="S1766" s="201"/>
      <c r="T1766" s="201">
        <f>SUM(T1762:U1765)</f>
        <v>64</v>
      </c>
      <c r="U1766" s="201"/>
      <c r="V1766" s="205">
        <f t="shared" ref="V1766" si="177">SUM(V1762:W1765)</f>
        <v>1</v>
      </c>
      <c r="W1766" s="205"/>
      <c r="X1766" s="202">
        <f>SUM(X1762:AA1765)-0.01</f>
        <v>2827.9960799999999</v>
      </c>
      <c r="Y1766" s="201"/>
      <c r="Z1766" s="201"/>
      <c r="AA1766" s="201"/>
    </row>
    <row r="1767" spans="1:27" x14ac:dyDescent="0.25">
      <c r="A1767" s="201" t="s">
        <v>28</v>
      </c>
      <c r="B1767" s="201"/>
      <c r="C1767" s="201"/>
      <c r="D1767" s="201"/>
      <c r="E1767" s="201"/>
      <c r="F1767" s="201"/>
      <c r="G1767" s="201"/>
      <c r="H1767" s="201"/>
      <c r="I1767" s="201"/>
      <c r="J1767" s="201"/>
      <c r="K1767" s="201"/>
      <c r="L1767" s="201"/>
      <c r="M1767" s="201"/>
      <c r="N1767" s="201"/>
      <c r="O1767" s="201"/>
      <c r="P1767" s="201"/>
      <c r="Q1767" s="201"/>
      <c r="R1767" s="201"/>
      <c r="S1767" s="201"/>
      <c r="T1767" s="201">
        <f>T1766+T1760</f>
        <v>64</v>
      </c>
      <c r="U1767" s="201"/>
      <c r="V1767" s="205">
        <f>ROUND((T1767/T1767),2)</f>
        <v>1</v>
      </c>
      <c r="W1767" s="205"/>
      <c r="X1767" s="202">
        <f>X1760+X1766</f>
        <v>2827.9960799999999</v>
      </c>
      <c r="Y1767" s="201"/>
      <c r="Z1767" s="201"/>
      <c r="AA1767" s="201"/>
    </row>
    <row r="1782" spans="1:12" x14ac:dyDescent="0.25">
      <c r="A1782" s="198" t="s">
        <v>23</v>
      </c>
      <c r="B1782" s="198"/>
      <c r="C1782" s="198"/>
      <c r="D1782" s="198"/>
      <c r="E1782" s="198"/>
      <c r="F1782" s="198"/>
      <c r="G1782" s="198"/>
      <c r="H1782" s="198"/>
      <c r="I1782" s="198"/>
      <c r="J1782" s="198"/>
      <c r="K1782" s="198"/>
      <c r="L1782" s="198"/>
    </row>
    <row r="1783" spans="1:12" x14ac:dyDescent="0.25">
      <c r="A1783" s="3" t="s">
        <v>139</v>
      </c>
      <c r="B1783" s="3"/>
      <c r="C1783" s="3"/>
      <c r="D1783" s="3"/>
      <c r="E1783" s="3"/>
      <c r="F1783" s="3"/>
      <c r="H1783" s="3" t="s">
        <v>137</v>
      </c>
      <c r="I1783" s="3" t="s">
        <v>128</v>
      </c>
      <c r="J1783" s="3" t="s">
        <v>129</v>
      </c>
      <c r="K1783" s="3" t="s">
        <v>142</v>
      </c>
      <c r="L1783" s="3" t="s">
        <v>135</v>
      </c>
    </row>
    <row r="1784" spans="1:12" x14ac:dyDescent="0.25">
      <c r="A1784" s="200" t="s">
        <v>17</v>
      </c>
      <c r="B1784" s="200"/>
      <c r="C1784" s="200"/>
      <c r="D1784" s="200"/>
      <c r="E1784" s="200"/>
      <c r="H1784">
        <f>T14+T159+T288+T427+T505+T608+T728+T832+T1028+T1161+T1236+T1377+T1532+T1582+T1709+AC1708</f>
        <v>89</v>
      </c>
      <c r="I1784">
        <f>H1784</f>
        <v>89</v>
      </c>
      <c r="J1784" s="36">
        <v>0</v>
      </c>
      <c r="K1784">
        <f>5+3+1+1</f>
        <v>10</v>
      </c>
      <c r="L1784" s="36">
        <f>78+115</f>
        <v>193</v>
      </c>
    </row>
    <row r="1785" spans="1:12" x14ac:dyDescent="0.25">
      <c r="A1785" s="200" t="s">
        <v>140</v>
      </c>
      <c r="B1785" s="200"/>
      <c r="C1785" s="200"/>
      <c r="D1785" s="200"/>
      <c r="E1785" s="200"/>
      <c r="H1785">
        <f>T160+T289+T428+T506+T609+T729+T833+T1029+T1162+T1237+T1378+T1533+T1583+T1685+T1710</f>
        <v>16</v>
      </c>
      <c r="I1785">
        <f>H1785</f>
        <v>16</v>
      </c>
      <c r="J1785">
        <v>0</v>
      </c>
      <c r="K1785">
        <v>0</v>
      </c>
      <c r="L1785">
        <v>38</v>
      </c>
    </row>
    <row r="1786" spans="1:12" x14ac:dyDescent="0.25">
      <c r="A1786" s="200" t="s">
        <v>126</v>
      </c>
      <c r="B1786" s="200"/>
      <c r="C1786" s="200"/>
      <c r="D1786" s="200"/>
      <c r="E1786" s="200"/>
      <c r="H1786">
        <f>T15+T161+T290+T429+T507+T610+T730+T834+T1030+T1163+T1238+T1379+T1534+T1584+T1686+T1711</f>
        <v>98</v>
      </c>
      <c r="I1786">
        <f>H1786</f>
        <v>98</v>
      </c>
      <c r="J1786">
        <v>0</v>
      </c>
      <c r="K1786">
        <v>0</v>
      </c>
      <c r="L1786">
        <v>143</v>
      </c>
    </row>
    <row r="1787" spans="1:12" x14ac:dyDescent="0.25">
      <c r="A1787" s="37"/>
      <c r="B1787" s="37"/>
      <c r="C1787" s="37"/>
      <c r="D1787" s="37"/>
      <c r="E1787" s="37"/>
      <c r="H1787">
        <f>SUM(H1784:H1786)</f>
        <v>203</v>
      </c>
    </row>
    <row r="1788" spans="1:12" x14ac:dyDescent="0.25">
      <c r="A1788" s="200"/>
      <c r="B1788" s="200"/>
      <c r="C1788" s="200"/>
      <c r="D1788" s="200"/>
      <c r="E1788" s="200"/>
      <c r="H1788">
        <v>226</v>
      </c>
      <c r="J1788">
        <f>99</f>
        <v>99</v>
      </c>
    </row>
    <row r="1789" spans="1:12" x14ac:dyDescent="0.25">
      <c r="A1789" s="3"/>
    </row>
    <row r="1790" spans="1:12" x14ac:dyDescent="0.25">
      <c r="A1790" s="3"/>
    </row>
    <row r="1791" spans="1:12" s="3" customFormat="1" x14ac:dyDescent="0.25">
      <c r="A1791" s="3" t="s">
        <v>127</v>
      </c>
      <c r="H1791" s="3" t="s">
        <v>137</v>
      </c>
      <c r="I1791" s="3" t="s">
        <v>128</v>
      </c>
      <c r="J1791" s="3" t="s">
        <v>129</v>
      </c>
      <c r="K1791" s="3" t="s">
        <v>141</v>
      </c>
      <c r="L1791" s="3" t="s">
        <v>135</v>
      </c>
    </row>
    <row r="1792" spans="1:12" x14ac:dyDescent="0.25">
      <c r="A1792" s="200" t="s">
        <v>15</v>
      </c>
      <c r="B1792" s="200"/>
      <c r="C1792" s="200"/>
      <c r="D1792" s="200"/>
      <c r="E1792" s="200"/>
      <c r="H1792">
        <f>T1714+T1689+T1587+T1537+T1382+T1241</f>
        <v>28</v>
      </c>
      <c r="I1792">
        <f>H1792</f>
        <v>28</v>
      </c>
      <c r="J1792" s="36">
        <v>5</v>
      </c>
      <c r="K1792">
        <v>0</v>
      </c>
      <c r="L1792" s="36">
        <f>I1792+J1792</f>
        <v>33</v>
      </c>
    </row>
    <row r="1793" spans="1:12" x14ac:dyDescent="0.25">
      <c r="A1793" s="200" t="s">
        <v>16</v>
      </c>
      <c r="B1793" s="200"/>
      <c r="C1793" s="200"/>
      <c r="D1793" s="200"/>
      <c r="E1793" s="200"/>
      <c r="H1793">
        <f>T1715+T1690+T1588+T1538+T1383+T1242</f>
        <v>0</v>
      </c>
      <c r="I1793">
        <f>H1793</f>
        <v>0</v>
      </c>
      <c r="J1793">
        <v>0</v>
      </c>
      <c r="K1793">
        <v>0</v>
      </c>
      <c r="L1793">
        <v>29</v>
      </c>
    </row>
    <row r="1794" spans="1:12" x14ac:dyDescent="0.25">
      <c r="A1794" s="200" t="s">
        <v>17</v>
      </c>
      <c r="B1794" s="200"/>
      <c r="C1794" s="200"/>
      <c r="D1794" s="200"/>
      <c r="E1794" s="200"/>
      <c r="H1794">
        <f>T1716+T1691+T1589+T1539+T1384+T1243</f>
        <v>233</v>
      </c>
      <c r="I1794">
        <f>H1794</f>
        <v>233</v>
      </c>
      <c r="J1794">
        <v>28</v>
      </c>
      <c r="K1794">
        <v>0</v>
      </c>
      <c r="L1794">
        <f>145+111</f>
        <v>256</v>
      </c>
    </row>
    <row r="1795" spans="1:12" x14ac:dyDescent="0.25">
      <c r="A1795" s="200" t="s">
        <v>65</v>
      </c>
      <c r="B1795" s="200"/>
      <c r="C1795" s="200"/>
      <c r="D1795" s="200"/>
      <c r="E1795" s="200"/>
      <c r="H1795">
        <f>T1717+T1692+T1590+T1540+T1385+T1244</f>
        <v>0</v>
      </c>
      <c r="I1795">
        <f>H1795</f>
        <v>0</v>
      </c>
      <c r="J1795">
        <v>0</v>
      </c>
      <c r="K1795">
        <v>0</v>
      </c>
      <c r="L1795">
        <v>0</v>
      </c>
    </row>
    <row r="1797" spans="1:12" s="3" customFormat="1" x14ac:dyDescent="0.25">
      <c r="A1797" s="3" t="s">
        <v>134</v>
      </c>
      <c r="H1797" s="3" t="s">
        <v>137</v>
      </c>
      <c r="I1797" s="3" t="s">
        <v>128</v>
      </c>
      <c r="J1797" s="3" t="s">
        <v>129</v>
      </c>
      <c r="K1797" s="3" t="s">
        <v>142</v>
      </c>
      <c r="L1797" s="3" t="s">
        <v>135</v>
      </c>
    </row>
    <row r="1798" spans="1:12" x14ac:dyDescent="0.25">
      <c r="A1798" s="200" t="s">
        <v>15</v>
      </c>
      <c r="B1798" s="200"/>
      <c r="C1798" s="200"/>
      <c r="D1798" s="200"/>
      <c r="E1798" s="200"/>
      <c r="H1798">
        <f>T18+T164+T293+T432+T510+T613+T733+T837+T1033+T1166</f>
        <v>47</v>
      </c>
      <c r="I1798">
        <v>47</v>
      </c>
      <c r="J1798" s="36">
        <v>18</v>
      </c>
      <c r="K1798">
        <v>0</v>
      </c>
      <c r="L1798" s="36">
        <v>61</v>
      </c>
    </row>
    <row r="1799" spans="1:12" x14ac:dyDescent="0.25">
      <c r="A1799" s="200" t="s">
        <v>16</v>
      </c>
      <c r="B1799" s="200"/>
      <c r="C1799" s="200"/>
      <c r="D1799" s="200"/>
      <c r="E1799" s="200"/>
      <c r="H1799">
        <f>T19+T165+T294+T433+T511+T614+T734+T838+T1034+T1167</f>
        <v>14</v>
      </c>
      <c r="I1799">
        <v>14</v>
      </c>
      <c r="J1799">
        <v>4</v>
      </c>
      <c r="K1799">
        <v>0</v>
      </c>
      <c r="L1799">
        <v>31</v>
      </c>
    </row>
    <row r="1800" spans="1:12" x14ac:dyDescent="0.25">
      <c r="A1800" s="200" t="s">
        <v>17</v>
      </c>
      <c r="B1800" s="200"/>
      <c r="C1800" s="200"/>
      <c r="D1800" s="200"/>
      <c r="E1800" s="200"/>
      <c r="H1800">
        <f>T20+T166+T295+T434+T512+T615+T735+T839+T1035+T1168</f>
        <v>194</v>
      </c>
      <c r="I1800">
        <v>193</v>
      </c>
      <c r="J1800">
        <v>28</v>
      </c>
      <c r="K1800">
        <v>0</v>
      </c>
      <c r="L1800">
        <f>144+124</f>
        <v>268</v>
      </c>
    </row>
    <row r="1801" spans="1:12" x14ac:dyDescent="0.25">
      <c r="A1801" s="200" t="s">
        <v>65</v>
      </c>
      <c r="B1801" s="200"/>
      <c r="C1801" s="200"/>
      <c r="D1801" s="200"/>
      <c r="E1801" s="200"/>
      <c r="H1801">
        <f>T21+T167+T296+T435+T513+T616+T736+T840+T1036+T1169</f>
        <v>34</v>
      </c>
      <c r="I1801">
        <v>32</v>
      </c>
      <c r="J1801">
        <v>28</v>
      </c>
      <c r="K1801">
        <v>0</v>
      </c>
      <c r="L1801">
        <v>56</v>
      </c>
    </row>
    <row r="1806" spans="1:12" x14ac:dyDescent="0.25">
      <c r="A1806" s="3" t="s">
        <v>130</v>
      </c>
    </row>
    <row r="1807" spans="1:12" x14ac:dyDescent="0.25">
      <c r="A1807" t="s">
        <v>131</v>
      </c>
      <c r="B1807" t="s">
        <v>132</v>
      </c>
    </row>
    <row r="1808" spans="1:12" x14ac:dyDescent="0.25">
      <c r="A1808" t="s">
        <v>133</v>
      </c>
    </row>
    <row r="1809" spans="1:1" x14ac:dyDescent="0.25">
      <c r="A1809" t="s">
        <v>136</v>
      </c>
    </row>
    <row r="1810" spans="1:1" x14ac:dyDescent="0.25">
      <c r="A1810" t="s">
        <v>138</v>
      </c>
    </row>
    <row r="1811" spans="1:1" x14ac:dyDescent="0.25">
      <c r="A1811" t="s">
        <v>143</v>
      </c>
    </row>
  </sheetData>
  <mergeCells count="5045">
    <mergeCell ref="V1661:W1661"/>
    <mergeCell ref="AC80:AF82"/>
    <mergeCell ref="AC85:AF85"/>
    <mergeCell ref="AC86:AF86"/>
    <mergeCell ref="AC87:AF87"/>
    <mergeCell ref="AC88:AF88"/>
    <mergeCell ref="AC89:AF89"/>
    <mergeCell ref="AC90:AF90"/>
    <mergeCell ref="AC91:AF91"/>
    <mergeCell ref="AC92:AF92"/>
    <mergeCell ref="AC93:AF93"/>
    <mergeCell ref="O78:R78"/>
    <mergeCell ref="A1173:C1173"/>
    <mergeCell ref="A1197:C1197"/>
    <mergeCell ref="A1042:C1042"/>
    <mergeCell ref="A1068:C1068"/>
    <mergeCell ref="A1096:C1096"/>
    <mergeCell ref="A1122:C1122"/>
    <mergeCell ref="A1118:S1118"/>
    <mergeCell ref="T1118:U1118"/>
    <mergeCell ref="V1118:W1118"/>
    <mergeCell ref="X1118:AA1118"/>
    <mergeCell ref="A1119:S1119"/>
    <mergeCell ref="T1119:U1119"/>
    <mergeCell ref="V1119:W1119"/>
    <mergeCell ref="X1119:AA1119"/>
    <mergeCell ref="A1113:I1113"/>
    <mergeCell ref="A1114:I1114"/>
    <mergeCell ref="J1114:L1114"/>
    <mergeCell ref="M1114:O1114"/>
    <mergeCell ref="P1114:S1114"/>
    <mergeCell ref="T1114:U1114"/>
    <mergeCell ref="M1665:O1665"/>
    <mergeCell ref="P1665:S1665"/>
    <mergeCell ref="T1665:U1665"/>
    <mergeCell ref="V1665:W1665"/>
    <mergeCell ref="X1665:Z1665"/>
    <mergeCell ref="A1666:I1666"/>
    <mergeCell ref="J1666:L1666"/>
    <mergeCell ref="M1666:O1666"/>
    <mergeCell ref="P1666:S1666"/>
    <mergeCell ref="T1666:U1666"/>
    <mergeCell ref="V1666:W1666"/>
    <mergeCell ref="X1666:Z1666"/>
    <mergeCell ref="A1667:S1667"/>
    <mergeCell ref="T1667:U1667"/>
    <mergeCell ref="V1667:W1667"/>
    <mergeCell ref="X1667:Z1667"/>
    <mergeCell ref="A1659:I1659"/>
    <mergeCell ref="J1659:L1659"/>
    <mergeCell ref="M1659:O1659"/>
    <mergeCell ref="P1659:S1659"/>
    <mergeCell ref="T1659:U1659"/>
    <mergeCell ref="V1659:W1659"/>
    <mergeCell ref="X1659:Z1659"/>
    <mergeCell ref="A1660:I1660"/>
    <mergeCell ref="J1660:L1660"/>
    <mergeCell ref="M1660:O1660"/>
    <mergeCell ref="P1660:S1660"/>
    <mergeCell ref="T1660:U1660"/>
    <mergeCell ref="V1660:W1660"/>
    <mergeCell ref="X1660:Z1660"/>
    <mergeCell ref="A1661:S1661"/>
    <mergeCell ref="T1661:U1661"/>
    <mergeCell ref="X1653:Z1656"/>
    <mergeCell ref="T1656:U1656"/>
    <mergeCell ref="V1656:W1656"/>
    <mergeCell ref="A1657:I1657"/>
    <mergeCell ref="A1658:I1658"/>
    <mergeCell ref="J1658:L1658"/>
    <mergeCell ref="M1658:O1658"/>
    <mergeCell ref="P1658:S1658"/>
    <mergeCell ref="T1658:U1658"/>
    <mergeCell ref="V1658:W1658"/>
    <mergeCell ref="X1658:Z1658"/>
    <mergeCell ref="A1668:S1668"/>
    <mergeCell ref="T1668:U1668"/>
    <mergeCell ref="V1668:W1668"/>
    <mergeCell ref="X1668:Z1668"/>
    <mergeCell ref="A1662:I1662"/>
    <mergeCell ref="A1663:I1663"/>
    <mergeCell ref="J1663:L1663"/>
    <mergeCell ref="M1663:O1663"/>
    <mergeCell ref="P1663:S1663"/>
    <mergeCell ref="T1663:U1663"/>
    <mergeCell ref="V1663:W1663"/>
    <mergeCell ref="X1663:Z1663"/>
    <mergeCell ref="A1664:I1664"/>
    <mergeCell ref="J1664:L1664"/>
    <mergeCell ref="M1664:O1664"/>
    <mergeCell ref="P1664:S1664"/>
    <mergeCell ref="T1664:U1664"/>
    <mergeCell ref="V1664:W1664"/>
    <mergeCell ref="X1664:Z1664"/>
    <mergeCell ref="A1665:I1665"/>
    <mergeCell ref="J1665:L1665"/>
    <mergeCell ref="V1641:W1641"/>
    <mergeCell ref="F1648:I1648"/>
    <mergeCell ref="D1650:F1650"/>
    <mergeCell ref="K1650:L1650"/>
    <mergeCell ref="Q1650:S1650"/>
    <mergeCell ref="A1642:S1642"/>
    <mergeCell ref="T1642:U1642"/>
    <mergeCell ref="V1642:W1642"/>
    <mergeCell ref="M1640:O1640"/>
    <mergeCell ref="P1640:S1640"/>
    <mergeCell ref="T1640:U1640"/>
    <mergeCell ref="V1640:W1640"/>
    <mergeCell ref="E1651:J1651"/>
    <mergeCell ref="A1653:I1656"/>
    <mergeCell ref="J1653:L1656"/>
    <mergeCell ref="M1653:O1656"/>
    <mergeCell ref="P1653:S1656"/>
    <mergeCell ref="T1653:W1655"/>
    <mergeCell ref="X1216:AA1216"/>
    <mergeCell ref="A1645:C1645"/>
    <mergeCell ref="D1647:G1647"/>
    <mergeCell ref="A1217:I1217"/>
    <mergeCell ref="J1217:L1217"/>
    <mergeCell ref="M1217:O1217"/>
    <mergeCell ref="P1217:S1217"/>
    <mergeCell ref="T1217:U1217"/>
    <mergeCell ref="V1217:W1217"/>
    <mergeCell ref="X1217:AA1217"/>
    <mergeCell ref="A1218:S1218"/>
    <mergeCell ref="T1218:U1218"/>
    <mergeCell ref="V1218:W1218"/>
    <mergeCell ref="X1218:AA1218"/>
    <mergeCell ref="A1219:S1219"/>
    <mergeCell ref="T1219:U1219"/>
    <mergeCell ref="V1219:W1219"/>
    <mergeCell ref="X1219:AA1219"/>
    <mergeCell ref="M1639:O1639"/>
    <mergeCell ref="P1639:S1639"/>
    <mergeCell ref="T1639:U1639"/>
    <mergeCell ref="V1639:W1639"/>
    <mergeCell ref="A1640:I1640"/>
    <mergeCell ref="J1640:L1640"/>
    <mergeCell ref="A1637:I1637"/>
    <mergeCell ref="J1637:L1637"/>
    <mergeCell ref="M1637:O1637"/>
    <mergeCell ref="P1637:S1637"/>
    <mergeCell ref="T1637:U1637"/>
    <mergeCell ref="V1637:W1637"/>
    <mergeCell ref="A1641:S1641"/>
    <mergeCell ref="T1641:U1641"/>
    <mergeCell ref="X1211:AA1211"/>
    <mergeCell ref="A1212:S1212"/>
    <mergeCell ref="T1212:U1212"/>
    <mergeCell ref="V1212:W1212"/>
    <mergeCell ref="X1212:AA1212"/>
    <mergeCell ref="A1213:I1213"/>
    <mergeCell ref="A1214:I1214"/>
    <mergeCell ref="J1214:L1214"/>
    <mergeCell ref="M1214:O1214"/>
    <mergeCell ref="P1214:S1214"/>
    <mergeCell ref="T1214:U1214"/>
    <mergeCell ref="V1214:W1214"/>
    <mergeCell ref="X1214:AA1214"/>
    <mergeCell ref="A1215:I1215"/>
    <mergeCell ref="J1215:L1215"/>
    <mergeCell ref="M1215:O1215"/>
    <mergeCell ref="P1215:S1215"/>
    <mergeCell ref="T1215:U1215"/>
    <mergeCell ref="V1215:W1215"/>
    <mergeCell ref="X1215:AA1215"/>
    <mergeCell ref="X1204:AA1206"/>
    <mergeCell ref="T1207:U1207"/>
    <mergeCell ref="V1207:W1207"/>
    <mergeCell ref="A1208:I1208"/>
    <mergeCell ref="A1209:I1209"/>
    <mergeCell ref="J1209:L1209"/>
    <mergeCell ref="M1209:O1209"/>
    <mergeCell ref="P1209:S1209"/>
    <mergeCell ref="T1209:U1209"/>
    <mergeCell ref="V1209:W1209"/>
    <mergeCell ref="X1209:AA1209"/>
    <mergeCell ref="A1210:I1210"/>
    <mergeCell ref="J1210:L1210"/>
    <mergeCell ref="M1210:O1210"/>
    <mergeCell ref="P1210:S1210"/>
    <mergeCell ref="T1210:U1210"/>
    <mergeCell ref="V1210:W1210"/>
    <mergeCell ref="X1210:AA1210"/>
    <mergeCell ref="A1619:C1619"/>
    <mergeCell ref="D1621:G1621"/>
    <mergeCell ref="X1637:Z1637"/>
    <mergeCell ref="X1639:Z1639"/>
    <mergeCell ref="X1632:Z1632"/>
    <mergeCell ref="X1633:Z1633"/>
    <mergeCell ref="X1634:Z1634"/>
    <mergeCell ref="X1640:Z1640"/>
    <mergeCell ref="X1638:Z1638"/>
    <mergeCell ref="X1641:Z1641"/>
    <mergeCell ref="X1642:Z1642"/>
    <mergeCell ref="X1627:Z1630"/>
    <mergeCell ref="A1638:I1638"/>
    <mergeCell ref="J1638:L1638"/>
    <mergeCell ref="M1638:O1638"/>
    <mergeCell ref="P1638:S1638"/>
    <mergeCell ref="T1638:U1638"/>
    <mergeCell ref="V1638:W1638"/>
    <mergeCell ref="A1639:I1639"/>
    <mergeCell ref="J1639:L1639"/>
    <mergeCell ref="M1627:O1630"/>
    <mergeCell ref="P1627:S1630"/>
    <mergeCell ref="T1627:W1629"/>
    <mergeCell ref="T1630:U1630"/>
    <mergeCell ref="V1630:W1630"/>
    <mergeCell ref="A1631:I1631"/>
    <mergeCell ref="A1632:I1632"/>
    <mergeCell ref="J1632:L1632"/>
    <mergeCell ref="M1632:O1632"/>
    <mergeCell ref="P1632:S1632"/>
    <mergeCell ref="T1632:U1632"/>
    <mergeCell ref="V1632:W1632"/>
    <mergeCell ref="A1633:I1633"/>
    <mergeCell ref="J1633:L1633"/>
    <mergeCell ref="M1633:O1633"/>
    <mergeCell ref="P1633:S1633"/>
    <mergeCell ref="T1633:U1633"/>
    <mergeCell ref="V1633:W1633"/>
    <mergeCell ref="A1634:I1634"/>
    <mergeCell ref="J1634:L1634"/>
    <mergeCell ref="M1634:O1634"/>
    <mergeCell ref="P1634:S1634"/>
    <mergeCell ref="T1634:U1634"/>
    <mergeCell ref="V1634:W1634"/>
    <mergeCell ref="T1116:U1116"/>
    <mergeCell ref="V1116:W1116"/>
    <mergeCell ref="X1116:AA1116"/>
    <mergeCell ref="A1635:S1635"/>
    <mergeCell ref="T1635:U1635"/>
    <mergeCell ref="V1635:W1635"/>
    <mergeCell ref="X1440:AA1442"/>
    <mergeCell ref="X1445:AA1445"/>
    <mergeCell ref="X1446:AA1446"/>
    <mergeCell ref="X1447:AA1447"/>
    <mergeCell ref="X1448:AA1448"/>
    <mergeCell ref="X1450:AA1450"/>
    <mergeCell ref="X1451:AA1451"/>
    <mergeCell ref="X1452:AA1452"/>
    <mergeCell ref="X1453:AA1453"/>
    <mergeCell ref="X1454:AA1454"/>
    <mergeCell ref="X1455:AA1455"/>
    <mergeCell ref="A1452:I1452"/>
    <mergeCell ref="J1452:L1452"/>
    <mergeCell ref="M1452:O1452"/>
    <mergeCell ref="A1117:I1117"/>
    <mergeCell ref="J1117:L1117"/>
    <mergeCell ref="M1117:O1117"/>
    <mergeCell ref="P1117:S1117"/>
    <mergeCell ref="T1117:U1117"/>
    <mergeCell ref="V1117:W1117"/>
    <mergeCell ref="T1450:U1450"/>
    <mergeCell ref="V1450:W1450"/>
    <mergeCell ref="A1454:S1454"/>
    <mergeCell ref="T1454:U1454"/>
    <mergeCell ref="V1454:W1454"/>
    <mergeCell ref="A1455:S1455"/>
    <mergeCell ref="T1455:U1455"/>
    <mergeCell ref="V1455:W1455"/>
    <mergeCell ref="T1445:U1445"/>
    <mergeCell ref="V1445:W1445"/>
    <mergeCell ref="P1453:S1453"/>
    <mergeCell ref="T1453:U1453"/>
    <mergeCell ref="V1453:W1453"/>
    <mergeCell ref="A1446:I1446"/>
    <mergeCell ref="J1446:L1446"/>
    <mergeCell ref="M1446:O1446"/>
    <mergeCell ref="P1446:S1446"/>
    <mergeCell ref="T1446:U1446"/>
    <mergeCell ref="V1446:W1446"/>
    <mergeCell ref="A1451:I1451"/>
    <mergeCell ref="J1451:L1451"/>
    <mergeCell ref="M1451:O1451"/>
    <mergeCell ref="P1451:S1451"/>
    <mergeCell ref="T1451:U1451"/>
    <mergeCell ref="V1451:W1451"/>
    <mergeCell ref="X1114:AA1114"/>
    <mergeCell ref="A1115:I1115"/>
    <mergeCell ref="J1115:L1115"/>
    <mergeCell ref="M1115:O1115"/>
    <mergeCell ref="P1115:S1115"/>
    <mergeCell ref="T1115:U1115"/>
    <mergeCell ref="V1115:W1115"/>
    <mergeCell ref="X1115:AA1115"/>
    <mergeCell ref="A1116:I1116"/>
    <mergeCell ref="J1116:L1116"/>
    <mergeCell ref="M1116:O1116"/>
    <mergeCell ref="P1116:S1116"/>
    <mergeCell ref="M1110:O1110"/>
    <mergeCell ref="P1110:S1110"/>
    <mergeCell ref="T1110:U1110"/>
    <mergeCell ref="V1110:W1110"/>
    <mergeCell ref="X1110:AA1110"/>
    <mergeCell ref="A1111:I1111"/>
    <mergeCell ref="J1111:L1111"/>
    <mergeCell ref="M1111:O1111"/>
    <mergeCell ref="P1111:S1111"/>
    <mergeCell ref="T1111:U1111"/>
    <mergeCell ref="V1111:W1111"/>
    <mergeCell ref="X1111:AA1111"/>
    <mergeCell ref="A1112:S1112"/>
    <mergeCell ref="T1112:U1112"/>
    <mergeCell ref="V1112:W1112"/>
    <mergeCell ref="X1112:AA1112"/>
    <mergeCell ref="V1114:W1114"/>
    <mergeCell ref="X1117:AA1117"/>
    <mergeCell ref="A376:I376"/>
    <mergeCell ref="J376:L376"/>
    <mergeCell ref="M376:O376"/>
    <mergeCell ref="P376:S376"/>
    <mergeCell ref="T376:U376"/>
    <mergeCell ref="V376:W376"/>
    <mergeCell ref="X376:AA376"/>
    <mergeCell ref="A377:S377"/>
    <mergeCell ref="T377:U377"/>
    <mergeCell ref="V377:W377"/>
    <mergeCell ref="X377:AA377"/>
    <mergeCell ref="A378:S378"/>
    <mergeCell ref="T378:U378"/>
    <mergeCell ref="V378:W378"/>
    <mergeCell ref="X378:AA378"/>
    <mergeCell ref="D1098:G1098"/>
    <mergeCell ref="M1060:O1060"/>
    <mergeCell ref="P1060:S1060"/>
    <mergeCell ref="T1060:U1060"/>
    <mergeCell ref="V1060:W1060"/>
    <mergeCell ref="X1081:AA1081"/>
    <mergeCell ref="X1082:AA1082"/>
    <mergeCell ref="A1086:I1086"/>
    <mergeCell ref="J1086:L1086"/>
    <mergeCell ref="M1086:O1086"/>
    <mergeCell ref="A911:I911"/>
    <mergeCell ref="J911:L911"/>
    <mergeCell ref="M911:O911"/>
    <mergeCell ref="P911:S911"/>
    <mergeCell ref="T911:U911"/>
    <mergeCell ref="V911:W911"/>
    <mergeCell ref="A372:I372"/>
    <mergeCell ref="A373:I373"/>
    <mergeCell ref="J373:L373"/>
    <mergeCell ref="M373:O373"/>
    <mergeCell ref="P373:S373"/>
    <mergeCell ref="T373:U373"/>
    <mergeCell ref="V373:W373"/>
    <mergeCell ref="X373:AA373"/>
    <mergeCell ref="A374:I374"/>
    <mergeCell ref="J374:L374"/>
    <mergeCell ref="M374:O374"/>
    <mergeCell ref="P374:S374"/>
    <mergeCell ref="T374:U374"/>
    <mergeCell ref="V374:W374"/>
    <mergeCell ref="X374:AA374"/>
    <mergeCell ref="A375:I375"/>
    <mergeCell ref="J375:L375"/>
    <mergeCell ref="M375:O375"/>
    <mergeCell ref="P375:S375"/>
    <mergeCell ref="T375:U375"/>
    <mergeCell ref="V375:W375"/>
    <mergeCell ref="X375:AA375"/>
    <mergeCell ref="A369:I369"/>
    <mergeCell ref="J369:L369"/>
    <mergeCell ref="M369:O369"/>
    <mergeCell ref="P369:S369"/>
    <mergeCell ref="T369:U369"/>
    <mergeCell ref="V369:W369"/>
    <mergeCell ref="X369:AA369"/>
    <mergeCell ref="A370:I370"/>
    <mergeCell ref="J370:L370"/>
    <mergeCell ref="M370:O370"/>
    <mergeCell ref="P370:S370"/>
    <mergeCell ref="T370:U370"/>
    <mergeCell ref="V370:W370"/>
    <mergeCell ref="X370:AA370"/>
    <mergeCell ref="A371:S371"/>
    <mergeCell ref="T371:U371"/>
    <mergeCell ref="V371:W371"/>
    <mergeCell ref="X371:AA371"/>
    <mergeCell ref="F358:I358"/>
    <mergeCell ref="D360:F360"/>
    <mergeCell ref="K360:L360"/>
    <mergeCell ref="Q360:S360"/>
    <mergeCell ref="E361:J361"/>
    <mergeCell ref="A363:I366"/>
    <mergeCell ref="J363:L366"/>
    <mergeCell ref="M363:O366"/>
    <mergeCell ref="P363:S366"/>
    <mergeCell ref="T363:W365"/>
    <mergeCell ref="X363:AA365"/>
    <mergeCell ref="T366:U366"/>
    <mergeCell ref="V366:W366"/>
    <mergeCell ref="A367:I367"/>
    <mergeCell ref="A368:I368"/>
    <mergeCell ref="J368:L368"/>
    <mergeCell ref="M368:O368"/>
    <mergeCell ref="P368:S368"/>
    <mergeCell ref="T368:U368"/>
    <mergeCell ref="V368:W368"/>
    <mergeCell ref="X368:AA368"/>
    <mergeCell ref="D1437:F1437"/>
    <mergeCell ref="K1437:L1437"/>
    <mergeCell ref="Q1437:S1437"/>
    <mergeCell ref="E1438:J1438"/>
    <mergeCell ref="J1211:L1211"/>
    <mergeCell ref="M1211:O1211"/>
    <mergeCell ref="P1211:S1211"/>
    <mergeCell ref="T1211:U1211"/>
    <mergeCell ref="V1211:W1211"/>
    <mergeCell ref="A1216:I1216"/>
    <mergeCell ref="J1216:L1216"/>
    <mergeCell ref="M1216:O1216"/>
    <mergeCell ref="P1216:S1216"/>
    <mergeCell ref="T1216:U1216"/>
    <mergeCell ref="V1216:W1216"/>
    <mergeCell ref="E1404:J1404"/>
    <mergeCell ref="A1406:I1409"/>
    <mergeCell ref="J1406:L1409"/>
    <mergeCell ref="M1406:O1409"/>
    <mergeCell ref="P1406:S1409"/>
    <mergeCell ref="A1410:I1410"/>
    <mergeCell ref="A1411:I1411"/>
    <mergeCell ref="J1411:L1411"/>
    <mergeCell ref="M1411:O1411"/>
    <mergeCell ref="P1411:S1411"/>
    <mergeCell ref="M1419:O1419"/>
    <mergeCell ref="P1419:S1419"/>
    <mergeCell ref="V1109:W1109"/>
    <mergeCell ref="V1419:W1419"/>
    <mergeCell ref="A1420:S1420"/>
    <mergeCell ref="T1420:U1420"/>
    <mergeCell ref="A1447:I1447"/>
    <mergeCell ref="J1447:L1447"/>
    <mergeCell ref="M1447:O1447"/>
    <mergeCell ref="D1198:G1198"/>
    <mergeCell ref="F1199:I1199"/>
    <mergeCell ref="D1201:F1201"/>
    <mergeCell ref="K1201:L1201"/>
    <mergeCell ref="Q1201:S1201"/>
    <mergeCell ref="E1202:J1202"/>
    <mergeCell ref="X899:AA901"/>
    <mergeCell ref="X904:AA904"/>
    <mergeCell ref="X905:AA905"/>
    <mergeCell ref="X906:AA906"/>
    <mergeCell ref="X907:AA907"/>
    <mergeCell ref="X909:AA909"/>
    <mergeCell ref="X910:AA910"/>
    <mergeCell ref="X911:AA911"/>
    <mergeCell ref="X912:AA912"/>
    <mergeCell ref="X913:AA913"/>
    <mergeCell ref="X914:AA914"/>
    <mergeCell ref="D1174:G1174"/>
    <mergeCell ref="F1175:I1175"/>
    <mergeCell ref="D1177:F1177"/>
    <mergeCell ref="K1177:L1177"/>
    <mergeCell ref="Q1177:S1177"/>
    <mergeCell ref="V1420:W1420"/>
    <mergeCell ref="V1411:W1411"/>
    <mergeCell ref="A1412:I1412"/>
    <mergeCell ref="A1063:I1063"/>
    <mergeCell ref="J1063:L1063"/>
    <mergeCell ref="M1063:O1063"/>
    <mergeCell ref="P1063:S1063"/>
    <mergeCell ref="T1063:U1063"/>
    <mergeCell ref="V1063:W1063"/>
    <mergeCell ref="P1086:S1086"/>
    <mergeCell ref="T1086:U1086"/>
    <mergeCell ref="J1083:L1083"/>
    <mergeCell ref="M1083:O1083"/>
    <mergeCell ref="P1083:S1083"/>
    <mergeCell ref="T1083:U1083"/>
    <mergeCell ref="A1089:I1089"/>
    <mergeCell ref="J1089:L1089"/>
    <mergeCell ref="M1089:O1089"/>
    <mergeCell ref="P1089:S1089"/>
    <mergeCell ref="T1089:U1089"/>
    <mergeCell ref="V1089:W1089"/>
    <mergeCell ref="A1085:I1085"/>
    <mergeCell ref="A1083:I1083"/>
    <mergeCell ref="A1064:S1064"/>
    <mergeCell ref="T1064:U1064"/>
    <mergeCell ref="V1064:W1064"/>
    <mergeCell ref="X1180:AA1182"/>
    <mergeCell ref="X1185:AA1185"/>
    <mergeCell ref="X1186:AA1186"/>
    <mergeCell ref="X1187:AA1187"/>
    <mergeCell ref="D1101:F1101"/>
    <mergeCell ref="K1101:L1101"/>
    <mergeCell ref="Q1101:S1101"/>
    <mergeCell ref="E1102:J1102"/>
    <mergeCell ref="A1104:I1107"/>
    <mergeCell ref="J1104:L1107"/>
    <mergeCell ref="M1104:O1107"/>
    <mergeCell ref="P1104:S1107"/>
    <mergeCell ref="T1104:W1106"/>
    <mergeCell ref="X1104:AA1106"/>
    <mergeCell ref="T1107:U1107"/>
    <mergeCell ref="V1107:W1107"/>
    <mergeCell ref="A1108:I1108"/>
    <mergeCell ref="A1109:I1109"/>
    <mergeCell ref="J1109:L1109"/>
    <mergeCell ref="E1178:J1178"/>
    <mergeCell ref="X1109:AA1109"/>
    <mergeCell ref="A1110:I1110"/>
    <mergeCell ref="J1110:L1110"/>
    <mergeCell ref="P1169:S1169"/>
    <mergeCell ref="T1169:U1169"/>
    <mergeCell ref="V1169:W1169"/>
    <mergeCell ref="A1165:I1165"/>
    <mergeCell ref="A1166:I1166"/>
    <mergeCell ref="J1166:L1166"/>
    <mergeCell ref="M1166:O1166"/>
    <mergeCell ref="P1166:S1166"/>
    <mergeCell ref="T1166:U1166"/>
    <mergeCell ref="A912:I912"/>
    <mergeCell ref="J912:L912"/>
    <mergeCell ref="M912:O912"/>
    <mergeCell ref="P912:S912"/>
    <mergeCell ref="T912:U912"/>
    <mergeCell ref="V912:W912"/>
    <mergeCell ref="A913:S913"/>
    <mergeCell ref="T913:U913"/>
    <mergeCell ref="V913:W913"/>
    <mergeCell ref="A914:S914"/>
    <mergeCell ref="T914:U914"/>
    <mergeCell ref="V914:W914"/>
    <mergeCell ref="A906:I906"/>
    <mergeCell ref="J906:L906"/>
    <mergeCell ref="M906:O906"/>
    <mergeCell ref="P906:S906"/>
    <mergeCell ref="T906:U906"/>
    <mergeCell ref="V906:W906"/>
    <mergeCell ref="A907:S907"/>
    <mergeCell ref="T907:U907"/>
    <mergeCell ref="V907:W907"/>
    <mergeCell ref="A908:I908"/>
    <mergeCell ref="A909:I909"/>
    <mergeCell ref="J909:L909"/>
    <mergeCell ref="M909:O909"/>
    <mergeCell ref="P909:S909"/>
    <mergeCell ref="T909:U909"/>
    <mergeCell ref="V909:W909"/>
    <mergeCell ref="A910:I910"/>
    <mergeCell ref="J910:L910"/>
    <mergeCell ref="M910:O910"/>
    <mergeCell ref="P910:S910"/>
    <mergeCell ref="T910:U910"/>
    <mergeCell ref="V910:W910"/>
    <mergeCell ref="E897:J897"/>
    <mergeCell ref="A899:I902"/>
    <mergeCell ref="J899:L902"/>
    <mergeCell ref="M899:O902"/>
    <mergeCell ref="P899:S902"/>
    <mergeCell ref="T899:W901"/>
    <mergeCell ref="T902:U902"/>
    <mergeCell ref="V902:W902"/>
    <mergeCell ref="A903:I903"/>
    <mergeCell ref="A904:I904"/>
    <mergeCell ref="J904:L904"/>
    <mergeCell ref="M904:O904"/>
    <mergeCell ref="P904:S904"/>
    <mergeCell ref="T904:U904"/>
    <mergeCell ref="V904:W904"/>
    <mergeCell ref="A905:I905"/>
    <mergeCell ref="J905:L905"/>
    <mergeCell ref="M905:O905"/>
    <mergeCell ref="P905:S905"/>
    <mergeCell ref="T905:U905"/>
    <mergeCell ref="V905:W905"/>
    <mergeCell ref="A349:I349"/>
    <mergeCell ref="J349:L349"/>
    <mergeCell ref="M349:O349"/>
    <mergeCell ref="P349:S349"/>
    <mergeCell ref="T349:U349"/>
    <mergeCell ref="V349:W349"/>
    <mergeCell ref="X349:AA349"/>
    <mergeCell ref="A350:S350"/>
    <mergeCell ref="T350:U350"/>
    <mergeCell ref="V350:W350"/>
    <mergeCell ref="X350:AA350"/>
    <mergeCell ref="A351:S351"/>
    <mergeCell ref="T351:U351"/>
    <mergeCell ref="V351:W351"/>
    <mergeCell ref="X351:AA351"/>
    <mergeCell ref="F894:I894"/>
    <mergeCell ref="D896:F896"/>
    <mergeCell ref="L896:M896"/>
    <mergeCell ref="R896:T896"/>
    <mergeCell ref="M455:O455"/>
    <mergeCell ref="P455:S455"/>
    <mergeCell ref="T455:U455"/>
    <mergeCell ref="V455:W455"/>
    <mergeCell ref="A456:S456"/>
    <mergeCell ref="T456:U456"/>
    <mergeCell ref="V456:W456"/>
    <mergeCell ref="A457:I457"/>
    <mergeCell ref="A458:I458"/>
    <mergeCell ref="J458:L458"/>
    <mergeCell ref="M458:O458"/>
    <mergeCell ref="P458:S458"/>
    <mergeCell ref="T458:U458"/>
    <mergeCell ref="A345:I345"/>
    <mergeCell ref="A346:I346"/>
    <mergeCell ref="J346:L346"/>
    <mergeCell ref="M346:O346"/>
    <mergeCell ref="P346:S346"/>
    <mergeCell ref="T346:U346"/>
    <mergeCell ref="V346:W346"/>
    <mergeCell ref="X346:AA346"/>
    <mergeCell ref="A347:I347"/>
    <mergeCell ref="J347:L347"/>
    <mergeCell ref="M347:O347"/>
    <mergeCell ref="P347:S347"/>
    <mergeCell ref="T347:U347"/>
    <mergeCell ref="V347:W347"/>
    <mergeCell ref="X347:AA347"/>
    <mergeCell ref="A348:I348"/>
    <mergeCell ref="J348:L348"/>
    <mergeCell ref="M348:O348"/>
    <mergeCell ref="P348:S348"/>
    <mergeCell ref="T348:U348"/>
    <mergeCell ref="V348:W348"/>
    <mergeCell ref="X348:AA348"/>
    <mergeCell ref="A342:I342"/>
    <mergeCell ref="J342:L342"/>
    <mergeCell ref="M342:O342"/>
    <mergeCell ref="P342:S342"/>
    <mergeCell ref="T342:U342"/>
    <mergeCell ref="V342:W342"/>
    <mergeCell ref="X342:AA342"/>
    <mergeCell ref="A343:I343"/>
    <mergeCell ref="J343:L343"/>
    <mergeCell ref="M343:O343"/>
    <mergeCell ref="P343:S343"/>
    <mergeCell ref="T343:U343"/>
    <mergeCell ref="V343:W343"/>
    <mergeCell ref="X343:AA343"/>
    <mergeCell ref="A344:S344"/>
    <mergeCell ref="T344:U344"/>
    <mergeCell ref="V344:W344"/>
    <mergeCell ref="X344:AA344"/>
    <mergeCell ref="K333:L333"/>
    <mergeCell ref="Q333:S333"/>
    <mergeCell ref="E334:J334"/>
    <mergeCell ref="A336:I339"/>
    <mergeCell ref="J336:L339"/>
    <mergeCell ref="M336:O339"/>
    <mergeCell ref="P336:S339"/>
    <mergeCell ref="T336:W338"/>
    <mergeCell ref="X336:AA338"/>
    <mergeCell ref="T339:U339"/>
    <mergeCell ref="V339:W339"/>
    <mergeCell ref="A340:I340"/>
    <mergeCell ref="A341:I341"/>
    <mergeCell ref="J341:L341"/>
    <mergeCell ref="M341:O341"/>
    <mergeCell ref="P341:S341"/>
    <mergeCell ref="T341:U341"/>
    <mergeCell ref="V341:W341"/>
    <mergeCell ref="X341:AA341"/>
    <mergeCell ref="A220:S220"/>
    <mergeCell ref="T220:U220"/>
    <mergeCell ref="V220:W220"/>
    <mergeCell ref="A221:S221"/>
    <mergeCell ref="T221:U221"/>
    <mergeCell ref="V221:W221"/>
    <mergeCell ref="X211:AA211"/>
    <mergeCell ref="X212:AA212"/>
    <mergeCell ref="X213:AA213"/>
    <mergeCell ref="X214:AA214"/>
    <mergeCell ref="X215:AA215"/>
    <mergeCell ref="X216:AA216"/>
    <mergeCell ref="X217:AA217"/>
    <mergeCell ref="X218:AA218"/>
    <mergeCell ref="X219:AA219"/>
    <mergeCell ref="X220:AA220"/>
    <mergeCell ref="X221:AA221"/>
    <mergeCell ref="T214:U214"/>
    <mergeCell ref="V214:W214"/>
    <mergeCell ref="A215:I215"/>
    <mergeCell ref="A216:I216"/>
    <mergeCell ref="J216:L216"/>
    <mergeCell ref="M216:O216"/>
    <mergeCell ref="P216:S216"/>
    <mergeCell ref="T216:U216"/>
    <mergeCell ref="V216:W216"/>
    <mergeCell ref="X206:AA209"/>
    <mergeCell ref="A217:I217"/>
    <mergeCell ref="J217:L217"/>
    <mergeCell ref="M217:O217"/>
    <mergeCell ref="P217:S217"/>
    <mergeCell ref="T217:U217"/>
    <mergeCell ref="V217:W217"/>
    <mergeCell ref="A218:I218"/>
    <mergeCell ref="J218:L218"/>
    <mergeCell ref="M218:O218"/>
    <mergeCell ref="P218:S218"/>
    <mergeCell ref="T218:U218"/>
    <mergeCell ref="V218:W218"/>
    <mergeCell ref="A219:I219"/>
    <mergeCell ref="J219:L219"/>
    <mergeCell ref="M219:O219"/>
    <mergeCell ref="P219:S219"/>
    <mergeCell ref="T219:U219"/>
    <mergeCell ref="V219:W219"/>
    <mergeCell ref="A212:I212"/>
    <mergeCell ref="J212:L212"/>
    <mergeCell ref="M212:O212"/>
    <mergeCell ref="P212:S212"/>
    <mergeCell ref="T212:U212"/>
    <mergeCell ref="V212:W212"/>
    <mergeCell ref="A213:I213"/>
    <mergeCell ref="J213:L213"/>
    <mergeCell ref="M213:O213"/>
    <mergeCell ref="P213:S213"/>
    <mergeCell ref="T213:U213"/>
    <mergeCell ref="V213:W213"/>
    <mergeCell ref="A214:S214"/>
    <mergeCell ref="D200:G200"/>
    <mergeCell ref="F201:I201"/>
    <mergeCell ref="D203:F203"/>
    <mergeCell ref="K203:L203"/>
    <mergeCell ref="Q203:S203"/>
    <mergeCell ref="E204:J204"/>
    <mergeCell ref="A206:I209"/>
    <mergeCell ref="J206:L209"/>
    <mergeCell ref="M206:O209"/>
    <mergeCell ref="P206:S209"/>
    <mergeCell ref="T206:W208"/>
    <mergeCell ref="T209:U209"/>
    <mergeCell ref="V209:W209"/>
    <mergeCell ref="A210:I210"/>
    <mergeCell ref="A211:I211"/>
    <mergeCell ref="J211:L211"/>
    <mergeCell ref="M211:O211"/>
    <mergeCell ref="P211:S211"/>
    <mergeCell ref="T211:U211"/>
    <mergeCell ref="V211:W211"/>
    <mergeCell ref="A1766:S1766"/>
    <mergeCell ref="T1766:U1766"/>
    <mergeCell ref="V1766:W1766"/>
    <mergeCell ref="A1767:S1767"/>
    <mergeCell ref="T1767:U1767"/>
    <mergeCell ref="V1767:W1767"/>
    <mergeCell ref="X1752:AA1754"/>
    <mergeCell ref="X1757:AA1757"/>
    <mergeCell ref="X1758:AA1758"/>
    <mergeCell ref="X1759:AA1759"/>
    <mergeCell ref="X1760:AA1760"/>
    <mergeCell ref="X1762:AA1762"/>
    <mergeCell ref="X1763:AA1763"/>
    <mergeCell ref="X1764:AA1764"/>
    <mergeCell ref="X1765:AA1765"/>
    <mergeCell ref="X1766:AA1766"/>
    <mergeCell ref="X1767:AA1767"/>
    <mergeCell ref="A1763:I1763"/>
    <mergeCell ref="J1763:L1763"/>
    <mergeCell ref="M1763:O1763"/>
    <mergeCell ref="P1763:S1763"/>
    <mergeCell ref="T1763:U1763"/>
    <mergeCell ref="V1763:W1763"/>
    <mergeCell ref="A1764:I1764"/>
    <mergeCell ref="J1764:L1764"/>
    <mergeCell ref="M1764:O1764"/>
    <mergeCell ref="P1764:S1764"/>
    <mergeCell ref="T1764:U1764"/>
    <mergeCell ref="V1764:W1764"/>
    <mergeCell ref="A1765:I1765"/>
    <mergeCell ref="J1765:L1765"/>
    <mergeCell ref="M1765:O1765"/>
    <mergeCell ref="V1192:W1192"/>
    <mergeCell ref="A1193:I1193"/>
    <mergeCell ref="P1765:S1765"/>
    <mergeCell ref="T1765:U1765"/>
    <mergeCell ref="V1765:W1765"/>
    <mergeCell ref="A1758:I1758"/>
    <mergeCell ref="J1758:L1758"/>
    <mergeCell ref="M1758:O1758"/>
    <mergeCell ref="P1758:S1758"/>
    <mergeCell ref="T1758:U1758"/>
    <mergeCell ref="V1758:W1758"/>
    <mergeCell ref="A1759:I1759"/>
    <mergeCell ref="J1759:L1759"/>
    <mergeCell ref="M1759:O1759"/>
    <mergeCell ref="P1759:S1759"/>
    <mergeCell ref="T1759:U1759"/>
    <mergeCell ref="V1759:W1759"/>
    <mergeCell ref="A1760:S1760"/>
    <mergeCell ref="T1760:U1760"/>
    <mergeCell ref="V1760:W1760"/>
    <mergeCell ref="A1761:I1761"/>
    <mergeCell ref="A1762:I1762"/>
    <mergeCell ref="J1762:L1762"/>
    <mergeCell ref="M1762:O1762"/>
    <mergeCell ref="P1762:S1762"/>
    <mergeCell ref="T1762:U1762"/>
    <mergeCell ref="V1762:W1762"/>
    <mergeCell ref="J1193:L1193"/>
    <mergeCell ref="M1193:O1193"/>
    <mergeCell ref="A1432:C1432"/>
    <mergeCell ref="D1434:G1434"/>
    <mergeCell ref="F1435:I1435"/>
    <mergeCell ref="D1749:F1749"/>
    <mergeCell ref="K1749:L1749"/>
    <mergeCell ref="Q1749:S1749"/>
    <mergeCell ref="E1750:J1750"/>
    <mergeCell ref="A1752:I1755"/>
    <mergeCell ref="J1752:L1755"/>
    <mergeCell ref="M1752:O1755"/>
    <mergeCell ref="P1752:S1755"/>
    <mergeCell ref="T1752:W1754"/>
    <mergeCell ref="T1755:U1755"/>
    <mergeCell ref="V1755:W1755"/>
    <mergeCell ref="A1756:I1756"/>
    <mergeCell ref="A1757:I1757"/>
    <mergeCell ref="J1757:L1757"/>
    <mergeCell ref="M1757:O1757"/>
    <mergeCell ref="P1757:S1757"/>
    <mergeCell ref="T1757:U1757"/>
    <mergeCell ref="V1757:W1757"/>
    <mergeCell ref="M1109:O1109"/>
    <mergeCell ref="P1109:S1109"/>
    <mergeCell ref="T1109:U1109"/>
    <mergeCell ref="A1609:I1609"/>
    <mergeCell ref="X1188:AA1188"/>
    <mergeCell ref="X1190:AA1190"/>
    <mergeCell ref="X1191:AA1191"/>
    <mergeCell ref="X1192:AA1192"/>
    <mergeCell ref="X1193:AA1193"/>
    <mergeCell ref="X1194:AA1194"/>
    <mergeCell ref="X1195:AA1195"/>
    <mergeCell ref="A1191:I1191"/>
    <mergeCell ref="J1191:L1191"/>
    <mergeCell ref="M1191:O1191"/>
    <mergeCell ref="P1191:S1191"/>
    <mergeCell ref="J1185:L1185"/>
    <mergeCell ref="M1185:O1185"/>
    <mergeCell ref="P1185:S1185"/>
    <mergeCell ref="T1185:U1185"/>
    <mergeCell ref="V1185:W1185"/>
    <mergeCell ref="A1186:I1186"/>
    <mergeCell ref="A1417:I1417"/>
    <mergeCell ref="P1445:S1445"/>
    <mergeCell ref="M1450:O1450"/>
    <mergeCell ref="J1453:L1453"/>
    <mergeCell ref="M1453:O1453"/>
    <mergeCell ref="V1191:W1191"/>
    <mergeCell ref="A1192:I1192"/>
    <mergeCell ref="J1192:L1192"/>
    <mergeCell ref="M1192:O1192"/>
    <mergeCell ref="P1192:S1192"/>
    <mergeCell ref="T1192:U1192"/>
    <mergeCell ref="X1064:AA1064"/>
    <mergeCell ref="A1065:S1065"/>
    <mergeCell ref="T1065:U1065"/>
    <mergeCell ref="V1065:W1065"/>
    <mergeCell ref="X1065:AA1065"/>
    <mergeCell ref="A1091:S1091"/>
    <mergeCell ref="T1091:U1091"/>
    <mergeCell ref="V1091:W1091"/>
    <mergeCell ref="X1076:AA1078"/>
    <mergeCell ref="X1091:AA1091"/>
    <mergeCell ref="X1084:AA1084"/>
    <mergeCell ref="A1084:S1084"/>
    <mergeCell ref="T1084:U1084"/>
    <mergeCell ref="V1084:W1084"/>
    <mergeCell ref="T1417:U1417"/>
    <mergeCell ref="P1607:S1607"/>
    <mergeCell ref="T1607:U1607"/>
    <mergeCell ref="V1607:W1607"/>
    <mergeCell ref="X1083:AA1083"/>
    <mergeCell ref="X1086:AA1086"/>
    <mergeCell ref="X1087:AA1087"/>
    <mergeCell ref="X1088:AA1088"/>
    <mergeCell ref="X1089:AA1089"/>
    <mergeCell ref="X1090:AA1090"/>
    <mergeCell ref="T1416:U1416"/>
    <mergeCell ref="A1606:I1606"/>
    <mergeCell ref="A1607:I1607"/>
    <mergeCell ref="J1607:L1607"/>
    <mergeCell ref="M1607:O1607"/>
    <mergeCell ref="P1589:S1589"/>
    <mergeCell ref="T1589:U1589"/>
    <mergeCell ref="V1589:W1589"/>
    <mergeCell ref="X1061:AA1061"/>
    <mergeCell ref="A1062:I1062"/>
    <mergeCell ref="J1062:L1062"/>
    <mergeCell ref="M1062:O1062"/>
    <mergeCell ref="A1608:I1608"/>
    <mergeCell ref="J1608:L1608"/>
    <mergeCell ref="M1608:O1608"/>
    <mergeCell ref="P1608:S1608"/>
    <mergeCell ref="T1608:U1608"/>
    <mergeCell ref="V1608:W1608"/>
    <mergeCell ref="J1412:L1412"/>
    <mergeCell ref="P1452:S1452"/>
    <mergeCell ref="T1452:U1452"/>
    <mergeCell ref="V1452:W1452"/>
    <mergeCell ref="A1453:I1453"/>
    <mergeCell ref="T1440:W1442"/>
    <mergeCell ref="T1443:U1443"/>
    <mergeCell ref="V1443:W1443"/>
    <mergeCell ref="A1444:I1444"/>
    <mergeCell ref="A1445:I1445"/>
    <mergeCell ref="J1445:L1445"/>
    <mergeCell ref="M1445:O1445"/>
    <mergeCell ref="T1584:U1584"/>
    <mergeCell ref="A1413:I1413"/>
    <mergeCell ref="J1413:L1413"/>
    <mergeCell ref="M1413:O1413"/>
    <mergeCell ref="P1413:S1413"/>
    <mergeCell ref="T1413:U1413"/>
    <mergeCell ref="V1413:W1413"/>
    <mergeCell ref="T1414:U1414"/>
    <mergeCell ref="V1414:W1414"/>
    <mergeCell ref="A1415:I1415"/>
    <mergeCell ref="X1050:AA1052"/>
    <mergeCell ref="T1053:U1053"/>
    <mergeCell ref="V1053:W1053"/>
    <mergeCell ref="A1054:I1054"/>
    <mergeCell ref="A1055:I1055"/>
    <mergeCell ref="J1055:L1055"/>
    <mergeCell ref="M1055:O1055"/>
    <mergeCell ref="P1055:S1055"/>
    <mergeCell ref="T1055:U1055"/>
    <mergeCell ref="V1055:W1055"/>
    <mergeCell ref="X1055:AA1055"/>
    <mergeCell ref="V1062:W1062"/>
    <mergeCell ref="X1062:AA1062"/>
    <mergeCell ref="A1056:I1056"/>
    <mergeCell ref="J1056:L1056"/>
    <mergeCell ref="M1056:O1056"/>
    <mergeCell ref="P1056:S1056"/>
    <mergeCell ref="T1056:U1056"/>
    <mergeCell ref="V1056:W1056"/>
    <mergeCell ref="X1056:AA1056"/>
    <mergeCell ref="A1057:I1057"/>
    <mergeCell ref="J1057:L1057"/>
    <mergeCell ref="M1057:O1057"/>
    <mergeCell ref="P1057:S1057"/>
    <mergeCell ref="T1057:U1057"/>
    <mergeCell ref="V1057:W1057"/>
    <mergeCell ref="X1057:AA1057"/>
    <mergeCell ref="A1058:S1058"/>
    <mergeCell ref="A1059:I1059"/>
    <mergeCell ref="A1060:I1060"/>
    <mergeCell ref="J1060:L1060"/>
    <mergeCell ref="T1058:U1058"/>
    <mergeCell ref="X448:AA450"/>
    <mergeCell ref="X453:AA453"/>
    <mergeCell ref="X454:AA454"/>
    <mergeCell ref="X455:AA455"/>
    <mergeCell ref="X458:AA458"/>
    <mergeCell ref="X459:AA459"/>
    <mergeCell ref="X460:AA460"/>
    <mergeCell ref="X461:AA461"/>
    <mergeCell ref="X462:AA462"/>
    <mergeCell ref="X456:AA456"/>
    <mergeCell ref="X463:AA463"/>
    <mergeCell ref="X1007:AA1007"/>
    <mergeCell ref="X681:AA681"/>
    <mergeCell ref="X1058:AA1058"/>
    <mergeCell ref="X1060:AA1060"/>
    <mergeCell ref="X1063:AA1063"/>
    <mergeCell ref="M460:O460"/>
    <mergeCell ref="P460:S460"/>
    <mergeCell ref="T460:U460"/>
    <mergeCell ref="V460:W460"/>
    <mergeCell ref="V890:W890"/>
    <mergeCell ref="V881:W881"/>
    <mergeCell ref="A1037:S1037"/>
    <mergeCell ref="T1037:U1037"/>
    <mergeCell ref="V1037:W1037"/>
    <mergeCell ref="A1038:S1038"/>
    <mergeCell ref="T1038:U1038"/>
    <mergeCell ref="V1038:W1038"/>
    <mergeCell ref="A1035:I1035"/>
    <mergeCell ref="J1035:L1035"/>
    <mergeCell ref="M1035:O1035"/>
    <mergeCell ref="P1035:S1035"/>
    <mergeCell ref="T462:U462"/>
    <mergeCell ref="V462:W462"/>
    <mergeCell ref="A463:S463"/>
    <mergeCell ref="T463:U463"/>
    <mergeCell ref="V463:W463"/>
    <mergeCell ref="V1090:W1090"/>
    <mergeCell ref="V880:W880"/>
    <mergeCell ref="V759:W759"/>
    <mergeCell ref="V1007:W1007"/>
    <mergeCell ref="V681:W681"/>
    <mergeCell ref="V1082:W1082"/>
    <mergeCell ref="T875:W877"/>
    <mergeCell ref="T878:U878"/>
    <mergeCell ref="V878:W878"/>
    <mergeCell ref="T1030:U1030"/>
    <mergeCell ref="V1030:W1030"/>
    <mergeCell ref="D1044:G1044"/>
    <mergeCell ref="F1045:I1045"/>
    <mergeCell ref="D1047:F1047"/>
    <mergeCell ref="K1047:L1047"/>
    <mergeCell ref="Q1047:S1047"/>
    <mergeCell ref="T889:U889"/>
    <mergeCell ref="V889:W889"/>
    <mergeCell ref="A890:S890"/>
    <mergeCell ref="T890:U890"/>
    <mergeCell ref="E1048:J1048"/>
    <mergeCell ref="A1050:I1053"/>
    <mergeCell ref="J1050:L1053"/>
    <mergeCell ref="M1050:O1053"/>
    <mergeCell ref="P1050:S1053"/>
    <mergeCell ref="T1050:W1052"/>
    <mergeCell ref="V1058:W1058"/>
    <mergeCell ref="V458:W458"/>
    <mergeCell ref="V1081:W1081"/>
    <mergeCell ref="A1082:I1082"/>
    <mergeCell ref="J1082:L1082"/>
    <mergeCell ref="M1082:O1082"/>
    <mergeCell ref="T1587:U1587"/>
    <mergeCell ref="V1587:W1587"/>
    <mergeCell ref="A1616:S1616"/>
    <mergeCell ref="T1616:U1616"/>
    <mergeCell ref="V1616:W1616"/>
    <mergeCell ref="A1610:S1610"/>
    <mergeCell ref="T1610:U1610"/>
    <mergeCell ref="V1610:W1610"/>
    <mergeCell ref="A1611:I1611"/>
    <mergeCell ref="A1612:I1612"/>
    <mergeCell ref="J1612:L1612"/>
    <mergeCell ref="M1612:O1612"/>
    <mergeCell ref="P1612:S1612"/>
    <mergeCell ref="T1612:U1612"/>
    <mergeCell ref="V1612:W1612"/>
    <mergeCell ref="A1613:I1613"/>
    <mergeCell ref="J1613:L1613"/>
    <mergeCell ref="M1613:O1613"/>
    <mergeCell ref="J1614:L1614"/>
    <mergeCell ref="M1614:O1614"/>
    <mergeCell ref="P1614:S1614"/>
    <mergeCell ref="T1614:U1614"/>
    <mergeCell ref="V1614:W1614"/>
    <mergeCell ref="A1614:I1614"/>
    <mergeCell ref="P1082:S1082"/>
    <mergeCell ref="A461:I461"/>
    <mergeCell ref="J461:L461"/>
    <mergeCell ref="T459:U459"/>
    <mergeCell ref="V459:W459"/>
    <mergeCell ref="V1083:W1083"/>
    <mergeCell ref="V1086:W1086"/>
    <mergeCell ref="T888:U888"/>
    <mergeCell ref="V888:W888"/>
    <mergeCell ref="A883:S883"/>
    <mergeCell ref="T883:U883"/>
    <mergeCell ref="V883:W883"/>
    <mergeCell ref="A884:I884"/>
    <mergeCell ref="A885:I885"/>
    <mergeCell ref="J885:L885"/>
    <mergeCell ref="M885:O885"/>
    <mergeCell ref="P885:S885"/>
    <mergeCell ref="T885:U885"/>
    <mergeCell ref="V885:W885"/>
    <mergeCell ref="A886:I886"/>
    <mergeCell ref="J886:L886"/>
    <mergeCell ref="M886:O886"/>
    <mergeCell ref="A460:I460"/>
    <mergeCell ref="P886:S886"/>
    <mergeCell ref="A879:I879"/>
    <mergeCell ref="J460:L460"/>
    <mergeCell ref="A881:I881"/>
    <mergeCell ref="J881:L881"/>
    <mergeCell ref="M881:O881"/>
    <mergeCell ref="P881:S881"/>
    <mergeCell ref="T881:U881"/>
    <mergeCell ref="M461:O461"/>
    <mergeCell ref="P461:S461"/>
    <mergeCell ref="T461:U461"/>
    <mergeCell ref="V461:W461"/>
    <mergeCell ref="T448:W450"/>
    <mergeCell ref="T451:U451"/>
    <mergeCell ref="V451:W451"/>
    <mergeCell ref="A452:I452"/>
    <mergeCell ref="A453:I453"/>
    <mergeCell ref="J453:L453"/>
    <mergeCell ref="M453:O453"/>
    <mergeCell ref="P453:S453"/>
    <mergeCell ref="T453:U453"/>
    <mergeCell ref="A1615:I1615"/>
    <mergeCell ref="J1615:L1615"/>
    <mergeCell ref="M1615:O1615"/>
    <mergeCell ref="P1615:S1615"/>
    <mergeCell ref="T1615:U1615"/>
    <mergeCell ref="V1615:W1615"/>
    <mergeCell ref="M1609:O1609"/>
    <mergeCell ref="P1088:S1088"/>
    <mergeCell ref="T1088:U1088"/>
    <mergeCell ref="V1088:W1088"/>
    <mergeCell ref="V1079:W1079"/>
    <mergeCell ref="A1080:I1080"/>
    <mergeCell ref="A1081:I1081"/>
    <mergeCell ref="J1081:L1081"/>
    <mergeCell ref="M1081:O1081"/>
    <mergeCell ref="P1081:S1081"/>
    <mergeCell ref="T1081:U1081"/>
    <mergeCell ref="P1613:S1613"/>
    <mergeCell ref="T1613:U1613"/>
    <mergeCell ref="V1613:W1613"/>
    <mergeCell ref="E1600:J1600"/>
    <mergeCell ref="A1602:I1605"/>
    <mergeCell ref="P1609:S1609"/>
    <mergeCell ref="J1589:L1589"/>
    <mergeCell ref="M1589:O1589"/>
    <mergeCell ref="A1584:I1584"/>
    <mergeCell ref="J1584:L1584"/>
    <mergeCell ref="M1584:O1584"/>
    <mergeCell ref="P1584:S1584"/>
    <mergeCell ref="A440:C440"/>
    <mergeCell ref="D442:G442"/>
    <mergeCell ref="F443:I443"/>
    <mergeCell ref="D445:F445"/>
    <mergeCell ref="K445:L445"/>
    <mergeCell ref="Q445:S445"/>
    <mergeCell ref="E446:J446"/>
    <mergeCell ref="A448:I451"/>
    <mergeCell ref="J448:L451"/>
    <mergeCell ref="M448:O451"/>
    <mergeCell ref="P448:S451"/>
    <mergeCell ref="A1588:I1588"/>
    <mergeCell ref="M1582:O1582"/>
    <mergeCell ref="A1583:I1583"/>
    <mergeCell ref="A459:I459"/>
    <mergeCell ref="J459:L459"/>
    <mergeCell ref="M459:O459"/>
    <mergeCell ref="P459:S459"/>
    <mergeCell ref="A455:I455"/>
    <mergeCell ref="J455:L455"/>
    <mergeCell ref="A462:S462"/>
    <mergeCell ref="A1061:I1061"/>
    <mergeCell ref="J1061:L1061"/>
    <mergeCell ref="M1061:O1061"/>
    <mergeCell ref="P1061:S1061"/>
    <mergeCell ref="A1416:I1416"/>
    <mergeCell ref="M1583:O1583"/>
    <mergeCell ref="T1583:U1583"/>
    <mergeCell ref="A1421:S1421"/>
    <mergeCell ref="T1421:U1421"/>
    <mergeCell ref="V1421:W1421"/>
    <mergeCell ref="T1419:U1419"/>
    <mergeCell ref="V1418:W1418"/>
    <mergeCell ref="A1419:I1419"/>
    <mergeCell ref="J1419:L1419"/>
    <mergeCell ref="P1447:S1447"/>
    <mergeCell ref="T1447:U1447"/>
    <mergeCell ref="V1447:W1447"/>
    <mergeCell ref="A1448:S1448"/>
    <mergeCell ref="T1448:U1448"/>
    <mergeCell ref="V1448:W1448"/>
    <mergeCell ref="T886:U886"/>
    <mergeCell ref="V886:W886"/>
    <mergeCell ref="A887:I887"/>
    <mergeCell ref="J887:L887"/>
    <mergeCell ref="M887:O887"/>
    <mergeCell ref="P887:S887"/>
    <mergeCell ref="V1417:W1417"/>
    <mergeCell ref="T1582:U1582"/>
    <mergeCell ref="V1416:W1416"/>
    <mergeCell ref="T1082:U1082"/>
    <mergeCell ref="T1061:U1061"/>
    <mergeCell ref="V1061:W1061"/>
    <mergeCell ref="J1416:L1416"/>
    <mergeCell ref="M1416:O1416"/>
    <mergeCell ref="P1416:S1416"/>
    <mergeCell ref="P1062:S1062"/>
    <mergeCell ref="T1062:U1062"/>
    <mergeCell ref="A882:I882"/>
    <mergeCell ref="J882:L882"/>
    <mergeCell ref="M882:O882"/>
    <mergeCell ref="P882:S882"/>
    <mergeCell ref="T882:U882"/>
    <mergeCell ref="V882:W882"/>
    <mergeCell ref="A888:I888"/>
    <mergeCell ref="J888:L888"/>
    <mergeCell ref="M888:O888"/>
    <mergeCell ref="P888:S888"/>
    <mergeCell ref="T887:U887"/>
    <mergeCell ref="V887:W887"/>
    <mergeCell ref="A1398:C1398"/>
    <mergeCell ref="D1400:G1400"/>
    <mergeCell ref="F1401:I1401"/>
    <mergeCell ref="D1403:F1403"/>
    <mergeCell ref="K1403:L1403"/>
    <mergeCell ref="A889:S889"/>
    <mergeCell ref="Q1403:S1403"/>
    <mergeCell ref="A1383:I1383"/>
    <mergeCell ref="J1383:L1383"/>
    <mergeCell ref="M1383:O1383"/>
    <mergeCell ref="P1383:S1383"/>
    <mergeCell ref="T1383:U1383"/>
    <mergeCell ref="V1383:W1383"/>
    <mergeCell ref="A1384:I1384"/>
    <mergeCell ref="J1384:L1384"/>
    <mergeCell ref="M1384:O1384"/>
    <mergeCell ref="P1384:S1384"/>
    <mergeCell ref="T1384:U1384"/>
    <mergeCell ref="V1384:W1384"/>
    <mergeCell ref="A1380:S1380"/>
    <mergeCell ref="A1794:E1794"/>
    <mergeCell ref="A1795:E1795"/>
    <mergeCell ref="A1798:E1798"/>
    <mergeCell ref="A1713:I1713"/>
    <mergeCell ref="A1714:I1714"/>
    <mergeCell ref="J1714:L1714"/>
    <mergeCell ref="M1714:O1714"/>
    <mergeCell ref="P1714:S1714"/>
    <mergeCell ref="T1714:U1714"/>
    <mergeCell ref="V1714:W1714"/>
    <mergeCell ref="A1715:I1715"/>
    <mergeCell ref="J1715:L1715"/>
    <mergeCell ref="M1715:O1715"/>
    <mergeCell ref="P1715:S1715"/>
    <mergeCell ref="T1715:U1715"/>
    <mergeCell ref="V1715:W1715"/>
    <mergeCell ref="P1717:S1717"/>
    <mergeCell ref="T1717:U1717"/>
    <mergeCell ref="V1717:W1717"/>
    <mergeCell ref="A1721:C1721"/>
    <mergeCell ref="D1723:G1723"/>
    <mergeCell ref="F1724:I1724"/>
    <mergeCell ref="D1726:F1726"/>
    <mergeCell ref="K1726:L1726"/>
    <mergeCell ref="Q1726:S1726"/>
    <mergeCell ref="E1727:J1727"/>
    <mergeCell ref="A1782:L1782"/>
    <mergeCell ref="A1735:I1735"/>
    <mergeCell ref="J1735:L1735"/>
    <mergeCell ref="M1735:O1735"/>
    <mergeCell ref="D1746:G1746"/>
    <mergeCell ref="F1747:I1747"/>
    <mergeCell ref="A880:I880"/>
    <mergeCell ref="J880:L880"/>
    <mergeCell ref="M880:O880"/>
    <mergeCell ref="P880:S880"/>
    <mergeCell ref="T880:U880"/>
    <mergeCell ref="A1799:E1799"/>
    <mergeCell ref="A1800:E1800"/>
    <mergeCell ref="A1801:E1801"/>
    <mergeCell ref="A1784:E1784"/>
    <mergeCell ref="A1785:E1785"/>
    <mergeCell ref="A1786:E1786"/>
    <mergeCell ref="A1788:E1788"/>
    <mergeCell ref="A1718:S1718"/>
    <mergeCell ref="T1718:U1718"/>
    <mergeCell ref="V1718:W1718"/>
    <mergeCell ref="A1719:S1719"/>
    <mergeCell ref="T1719:U1719"/>
    <mergeCell ref="V1719:W1719"/>
    <mergeCell ref="A1716:I1716"/>
    <mergeCell ref="J1716:L1716"/>
    <mergeCell ref="M1716:O1716"/>
    <mergeCell ref="P1716:S1716"/>
    <mergeCell ref="T1716:U1716"/>
    <mergeCell ref="V1716:W1716"/>
    <mergeCell ref="A1717:I1717"/>
    <mergeCell ref="J1717:L1717"/>
    <mergeCell ref="M1717:O1717"/>
    <mergeCell ref="A1792:E1792"/>
    <mergeCell ref="A1793:E1793"/>
    <mergeCell ref="M1711:O1711"/>
    <mergeCell ref="P1711:S1711"/>
    <mergeCell ref="T1711:U1711"/>
    <mergeCell ref="V1711:W1711"/>
    <mergeCell ref="A1712:S1712"/>
    <mergeCell ref="T1712:U1712"/>
    <mergeCell ref="V1712:W1712"/>
    <mergeCell ref="A1708:I1708"/>
    <mergeCell ref="A1709:I1709"/>
    <mergeCell ref="J1709:L1709"/>
    <mergeCell ref="M1709:O1709"/>
    <mergeCell ref="P1709:S1709"/>
    <mergeCell ref="T1709:U1709"/>
    <mergeCell ref="V1709:W1709"/>
    <mergeCell ref="A1710:I1710"/>
    <mergeCell ref="J1710:L1710"/>
    <mergeCell ref="M1710:O1710"/>
    <mergeCell ref="P1710:S1710"/>
    <mergeCell ref="T1710:U1710"/>
    <mergeCell ref="V1710:W1710"/>
    <mergeCell ref="A1711:I1711"/>
    <mergeCell ref="J1711:L1711"/>
    <mergeCell ref="D1701:F1701"/>
    <mergeCell ref="K1701:L1701"/>
    <mergeCell ref="Q1701:S1701"/>
    <mergeCell ref="E1702:J1702"/>
    <mergeCell ref="A1704:I1707"/>
    <mergeCell ref="J1704:L1707"/>
    <mergeCell ref="M1704:O1707"/>
    <mergeCell ref="P1704:S1707"/>
    <mergeCell ref="T1704:W1706"/>
    <mergeCell ref="T1707:U1707"/>
    <mergeCell ref="V1707:W1707"/>
    <mergeCell ref="A1693:S1693"/>
    <mergeCell ref="T1693:U1693"/>
    <mergeCell ref="V1693:W1693"/>
    <mergeCell ref="A1694:S1694"/>
    <mergeCell ref="T1694:U1694"/>
    <mergeCell ref="V1694:W1694"/>
    <mergeCell ref="A1696:C1696"/>
    <mergeCell ref="D1698:G1698"/>
    <mergeCell ref="F1699:I1699"/>
    <mergeCell ref="A1691:I1691"/>
    <mergeCell ref="J1691:L1691"/>
    <mergeCell ref="M1691:O1691"/>
    <mergeCell ref="P1691:S1691"/>
    <mergeCell ref="T1691:U1691"/>
    <mergeCell ref="V1691:W1691"/>
    <mergeCell ref="A1692:I1692"/>
    <mergeCell ref="J1692:L1692"/>
    <mergeCell ref="M1692:O1692"/>
    <mergeCell ref="P1692:S1692"/>
    <mergeCell ref="T1692:U1692"/>
    <mergeCell ref="V1692:W1692"/>
    <mergeCell ref="A1688:I1688"/>
    <mergeCell ref="A1689:I1689"/>
    <mergeCell ref="J1689:L1689"/>
    <mergeCell ref="M1689:O1689"/>
    <mergeCell ref="P1689:S1689"/>
    <mergeCell ref="T1689:U1689"/>
    <mergeCell ref="V1689:W1689"/>
    <mergeCell ref="A1690:I1690"/>
    <mergeCell ref="J1690:L1690"/>
    <mergeCell ref="M1690:O1690"/>
    <mergeCell ref="P1690:S1690"/>
    <mergeCell ref="T1690:U1690"/>
    <mergeCell ref="V1690:W1690"/>
    <mergeCell ref="A1686:I1686"/>
    <mergeCell ref="J1686:L1686"/>
    <mergeCell ref="M1686:O1686"/>
    <mergeCell ref="P1686:S1686"/>
    <mergeCell ref="T1686:U1686"/>
    <mergeCell ref="V1686:W1686"/>
    <mergeCell ref="A1687:S1687"/>
    <mergeCell ref="T1687:U1687"/>
    <mergeCell ref="V1687:W1687"/>
    <mergeCell ref="A1683:I1683"/>
    <mergeCell ref="A1684:I1684"/>
    <mergeCell ref="J1684:L1684"/>
    <mergeCell ref="M1684:O1684"/>
    <mergeCell ref="P1684:S1684"/>
    <mergeCell ref="T1684:U1684"/>
    <mergeCell ref="V1684:W1684"/>
    <mergeCell ref="A1685:I1685"/>
    <mergeCell ref="J1685:L1685"/>
    <mergeCell ref="M1685:O1685"/>
    <mergeCell ref="P1685:S1685"/>
    <mergeCell ref="T1685:U1685"/>
    <mergeCell ref="V1685:W1685"/>
    <mergeCell ref="A1590:I1590"/>
    <mergeCell ref="J1590:L1590"/>
    <mergeCell ref="M1590:O1590"/>
    <mergeCell ref="P1590:S1590"/>
    <mergeCell ref="T1590:U1590"/>
    <mergeCell ref="V1590:W1590"/>
    <mergeCell ref="J1588:L1588"/>
    <mergeCell ref="M1588:O1588"/>
    <mergeCell ref="P1588:S1588"/>
    <mergeCell ref="T1588:U1588"/>
    <mergeCell ref="V1588:W1588"/>
    <mergeCell ref="K1599:L1599"/>
    <mergeCell ref="Q1599:S1599"/>
    <mergeCell ref="A1589:I1589"/>
    <mergeCell ref="V1583:W1583"/>
    <mergeCell ref="D1676:F1676"/>
    <mergeCell ref="K1676:L1676"/>
    <mergeCell ref="Q1676:S1676"/>
    <mergeCell ref="A1586:I1586"/>
    <mergeCell ref="A1587:I1587"/>
    <mergeCell ref="J1587:L1587"/>
    <mergeCell ref="M1587:O1587"/>
    <mergeCell ref="P1587:S1587"/>
    <mergeCell ref="A1617:S1617"/>
    <mergeCell ref="T1617:U1617"/>
    <mergeCell ref="V1617:W1617"/>
    <mergeCell ref="F1622:I1622"/>
    <mergeCell ref="D1624:F1624"/>
    <mergeCell ref="K1624:L1624"/>
    <mergeCell ref="Q1624:S1624"/>
    <mergeCell ref="E1625:J1625"/>
    <mergeCell ref="A1627:I1630"/>
    <mergeCell ref="E1677:J1677"/>
    <mergeCell ref="A1679:I1682"/>
    <mergeCell ref="J1679:L1682"/>
    <mergeCell ref="M1679:O1682"/>
    <mergeCell ref="P1679:S1682"/>
    <mergeCell ref="T1679:W1681"/>
    <mergeCell ref="T1682:U1682"/>
    <mergeCell ref="V1682:W1682"/>
    <mergeCell ref="A1591:S1591"/>
    <mergeCell ref="T1591:U1591"/>
    <mergeCell ref="V1591:W1591"/>
    <mergeCell ref="A1592:S1592"/>
    <mergeCell ref="T1592:U1592"/>
    <mergeCell ref="V1592:W1592"/>
    <mergeCell ref="A1671:C1671"/>
    <mergeCell ref="D1673:G1673"/>
    <mergeCell ref="F1674:I1674"/>
    <mergeCell ref="J1602:L1605"/>
    <mergeCell ref="M1602:O1605"/>
    <mergeCell ref="P1602:S1605"/>
    <mergeCell ref="T1602:W1604"/>
    <mergeCell ref="T1605:U1605"/>
    <mergeCell ref="V1605:W1605"/>
    <mergeCell ref="J1627:L1630"/>
    <mergeCell ref="J1609:L1609"/>
    <mergeCell ref="A1594:C1594"/>
    <mergeCell ref="D1596:G1596"/>
    <mergeCell ref="F1597:I1597"/>
    <mergeCell ref="D1599:F1599"/>
    <mergeCell ref="T1609:U1609"/>
    <mergeCell ref="V1609:W1609"/>
    <mergeCell ref="A1636:I1636"/>
    <mergeCell ref="M1540:O1540"/>
    <mergeCell ref="P1540:S1540"/>
    <mergeCell ref="T1540:U1540"/>
    <mergeCell ref="V1540:W1540"/>
    <mergeCell ref="D1574:F1574"/>
    <mergeCell ref="K1574:L1574"/>
    <mergeCell ref="Q1574:S1574"/>
    <mergeCell ref="E1575:J1575"/>
    <mergeCell ref="A1577:I1580"/>
    <mergeCell ref="J1577:L1580"/>
    <mergeCell ref="M1577:O1580"/>
    <mergeCell ref="P1577:S1580"/>
    <mergeCell ref="T1577:W1579"/>
    <mergeCell ref="T1580:U1580"/>
    <mergeCell ref="V1580:W1580"/>
    <mergeCell ref="A1541:S1541"/>
    <mergeCell ref="T1541:U1541"/>
    <mergeCell ref="V1541:W1541"/>
    <mergeCell ref="A1542:S1542"/>
    <mergeCell ref="T1542:U1542"/>
    <mergeCell ref="V1542:W1542"/>
    <mergeCell ref="A1569:C1569"/>
    <mergeCell ref="D1571:G1571"/>
    <mergeCell ref="F1572:I1572"/>
    <mergeCell ref="F1547:I1547"/>
    <mergeCell ref="D1549:F1549"/>
    <mergeCell ref="K1549:L1549"/>
    <mergeCell ref="Q1549:S1549"/>
    <mergeCell ref="E1550:J1550"/>
    <mergeCell ref="A1552:I1555"/>
    <mergeCell ref="J1552:L1555"/>
    <mergeCell ref="M1552:O1555"/>
    <mergeCell ref="M1538:O1538"/>
    <mergeCell ref="P1538:S1538"/>
    <mergeCell ref="T1538:U1538"/>
    <mergeCell ref="V1538:W1538"/>
    <mergeCell ref="A1534:I1534"/>
    <mergeCell ref="J1534:L1534"/>
    <mergeCell ref="M1534:O1534"/>
    <mergeCell ref="P1534:S1534"/>
    <mergeCell ref="T1534:U1534"/>
    <mergeCell ref="V1534:W1534"/>
    <mergeCell ref="A1535:S1535"/>
    <mergeCell ref="T1535:U1535"/>
    <mergeCell ref="V1535:W1535"/>
    <mergeCell ref="V1584:W1584"/>
    <mergeCell ref="A1585:S1585"/>
    <mergeCell ref="T1585:U1585"/>
    <mergeCell ref="V1585:W1585"/>
    <mergeCell ref="A1581:I1581"/>
    <mergeCell ref="A1582:I1582"/>
    <mergeCell ref="J1582:L1582"/>
    <mergeCell ref="P1582:S1582"/>
    <mergeCell ref="V1582:W1582"/>
    <mergeCell ref="J1583:L1583"/>
    <mergeCell ref="P1583:S1583"/>
    <mergeCell ref="A1539:I1539"/>
    <mergeCell ref="J1539:L1539"/>
    <mergeCell ref="M1539:O1539"/>
    <mergeCell ref="P1539:S1539"/>
    <mergeCell ref="T1539:U1539"/>
    <mergeCell ref="V1539:W1539"/>
    <mergeCell ref="A1540:I1540"/>
    <mergeCell ref="J1540:L1540"/>
    <mergeCell ref="A1440:I1443"/>
    <mergeCell ref="J1440:L1443"/>
    <mergeCell ref="M1440:O1443"/>
    <mergeCell ref="P1440:S1443"/>
    <mergeCell ref="P1450:S1450"/>
    <mergeCell ref="A1481:I1481"/>
    <mergeCell ref="J1481:L1481"/>
    <mergeCell ref="M1481:O1481"/>
    <mergeCell ref="A1532:I1532"/>
    <mergeCell ref="J1532:L1532"/>
    <mergeCell ref="M1532:O1532"/>
    <mergeCell ref="P1532:S1532"/>
    <mergeCell ref="T1532:U1532"/>
    <mergeCell ref="V1532:W1532"/>
    <mergeCell ref="A1533:I1533"/>
    <mergeCell ref="J1533:L1533"/>
    <mergeCell ref="M1533:O1533"/>
    <mergeCell ref="P1533:S1533"/>
    <mergeCell ref="T1533:U1533"/>
    <mergeCell ref="V1533:W1533"/>
    <mergeCell ref="E1525:J1525"/>
    <mergeCell ref="A1527:I1530"/>
    <mergeCell ref="J1527:L1530"/>
    <mergeCell ref="M1527:O1530"/>
    <mergeCell ref="P1527:S1530"/>
    <mergeCell ref="T1527:W1529"/>
    <mergeCell ref="T1530:U1530"/>
    <mergeCell ref="V1530:W1530"/>
    <mergeCell ref="A1531:I1531"/>
    <mergeCell ref="A1449:I1449"/>
    <mergeCell ref="A1450:I1450"/>
    <mergeCell ref="J1450:L1450"/>
    <mergeCell ref="A1418:I1418"/>
    <mergeCell ref="J1418:L1418"/>
    <mergeCell ref="M1418:O1418"/>
    <mergeCell ref="P1418:S1418"/>
    <mergeCell ref="A1414:S1414"/>
    <mergeCell ref="J1417:L1417"/>
    <mergeCell ref="M1417:O1417"/>
    <mergeCell ref="P1417:S1417"/>
    <mergeCell ref="A1385:I1385"/>
    <mergeCell ref="J1385:L1385"/>
    <mergeCell ref="M1385:O1385"/>
    <mergeCell ref="P1385:S1385"/>
    <mergeCell ref="T1385:U1385"/>
    <mergeCell ref="V1385:W1385"/>
    <mergeCell ref="A1386:S1386"/>
    <mergeCell ref="T1386:U1386"/>
    <mergeCell ref="V1386:W1386"/>
    <mergeCell ref="M1412:O1412"/>
    <mergeCell ref="P1412:S1412"/>
    <mergeCell ref="T1412:U1412"/>
    <mergeCell ref="V1412:W1412"/>
    <mergeCell ref="A1387:S1387"/>
    <mergeCell ref="T1387:U1387"/>
    <mergeCell ref="V1387:W1387"/>
    <mergeCell ref="T1406:W1408"/>
    <mergeCell ref="T1409:U1409"/>
    <mergeCell ref="V1409:W1409"/>
    <mergeCell ref="T1411:U1411"/>
    <mergeCell ref="T1418:U1418"/>
    <mergeCell ref="T1380:U1380"/>
    <mergeCell ref="V1380:W1380"/>
    <mergeCell ref="A1381:I1381"/>
    <mergeCell ref="A1382:I1382"/>
    <mergeCell ref="J1382:L1382"/>
    <mergeCell ref="M1382:O1382"/>
    <mergeCell ref="P1382:S1382"/>
    <mergeCell ref="T1382:U1382"/>
    <mergeCell ref="V1382:W1382"/>
    <mergeCell ref="A1378:I1378"/>
    <mergeCell ref="J1378:L1378"/>
    <mergeCell ref="M1378:O1378"/>
    <mergeCell ref="P1378:S1378"/>
    <mergeCell ref="T1378:U1378"/>
    <mergeCell ref="V1378:W1378"/>
    <mergeCell ref="A1379:I1379"/>
    <mergeCell ref="J1379:L1379"/>
    <mergeCell ref="M1379:O1379"/>
    <mergeCell ref="P1379:S1379"/>
    <mergeCell ref="T1379:U1379"/>
    <mergeCell ref="V1379:W1379"/>
    <mergeCell ref="P1372:S1375"/>
    <mergeCell ref="T1170:U1170"/>
    <mergeCell ref="V1170:W1170"/>
    <mergeCell ref="A1171:S1171"/>
    <mergeCell ref="T1171:U1171"/>
    <mergeCell ref="V1171:W1171"/>
    <mergeCell ref="E1229:J1229"/>
    <mergeCell ref="A1231:I1234"/>
    <mergeCell ref="J1231:L1234"/>
    <mergeCell ref="M1231:O1234"/>
    <mergeCell ref="P1231:S1234"/>
    <mergeCell ref="T1231:W1233"/>
    <mergeCell ref="T1234:U1234"/>
    <mergeCell ref="V1234:W1234"/>
    <mergeCell ref="A1235:I1235"/>
    <mergeCell ref="A1236:I1236"/>
    <mergeCell ref="J1236:L1236"/>
    <mergeCell ref="M1236:O1236"/>
    <mergeCell ref="T1191:U1191"/>
    <mergeCell ref="P1190:S1190"/>
    <mergeCell ref="T1190:U1190"/>
    <mergeCell ref="V1190:W1190"/>
    <mergeCell ref="A1194:S1194"/>
    <mergeCell ref="T1194:U1194"/>
    <mergeCell ref="V1194:W1194"/>
    <mergeCell ref="A1195:S1195"/>
    <mergeCell ref="T1195:U1195"/>
    <mergeCell ref="V1195:W1195"/>
    <mergeCell ref="A1204:I1207"/>
    <mergeCell ref="J1204:L1207"/>
    <mergeCell ref="M1204:O1207"/>
    <mergeCell ref="P1204:S1207"/>
    <mergeCell ref="K1369:L1369"/>
    <mergeCell ref="Q1369:S1369"/>
    <mergeCell ref="V1241:W1241"/>
    <mergeCell ref="A1170:S1170"/>
    <mergeCell ref="A1168:I1168"/>
    <mergeCell ref="J1168:L1168"/>
    <mergeCell ref="P1193:S1193"/>
    <mergeCell ref="T1193:U1193"/>
    <mergeCell ref="V1193:W1193"/>
    <mergeCell ref="M1186:O1186"/>
    <mergeCell ref="P1186:S1186"/>
    <mergeCell ref="T1186:U1186"/>
    <mergeCell ref="V1186:W1186"/>
    <mergeCell ref="A1187:I1187"/>
    <mergeCell ref="T1204:W1206"/>
    <mergeCell ref="A1211:I1211"/>
    <mergeCell ref="M1168:O1168"/>
    <mergeCell ref="P1168:S1168"/>
    <mergeCell ref="T1168:U1168"/>
    <mergeCell ref="V1168:W1168"/>
    <mergeCell ref="A1169:I1169"/>
    <mergeCell ref="J1169:L1169"/>
    <mergeCell ref="M1169:O1169"/>
    <mergeCell ref="D1366:G1366"/>
    <mergeCell ref="F1367:I1367"/>
    <mergeCell ref="A1180:I1183"/>
    <mergeCell ref="J1180:L1183"/>
    <mergeCell ref="M1180:O1183"/>
    <mergeCell ref="P1180:S1183"/>
    <mergeCell ref="T1180:W1182"/>
    <mergeCell ref="T1183:U1183"/>
    <mergeCell ref="V1183:W1183"/>
    <mergeCell ref="T1164:U1164"/>
    <mergeCell ref="V1164:W1164"/>
    <mergeCell ref="P1236:S1236"/>
    <mergeCell ref="T1236:U1236"/>
    <mergeCell ref="V1236:W1236"/>
    <mergeCell ref="A1240:I1240"/>
    <mergeCell ref="A1241:I1241"/>
    <mergeCell ref="J1241:L1241"/>
    <mergeCell ref="M1241:O1241"/>
    <mergeCell ref="T1241:U1241"/>
    <mergeCell ref="J1187:L1187"/>
    <mergeCell ref="M1187:O1187"/>
    <mergeCell ref="P1187:S1187"/>
    <mergeCell ref="T1187:U1187"/>
    <mergeCell ref="V1187:W1187"/>
    <mergeCell ref="J1186:L1186"/>
    <mergeCell ref="V1166:W1166"/>
    <mergeCell ref="A1167:I1167"/>
    <mergeCell ref="J1167:L1167"/>
    <mergeCell ref="M1167:O1167"/>
    <mergeCell ref="P1167:S1167"/>
    <mergeCell ref="T1167:U1167"/>
    <mergeCell ref="V1167:W1167"/>
    <mergeCell ref="A1184:I1184"/>
    <mergeCell ref="A1185:I1185"/>
    <mergeCell ref="A1188:S1188"/>
    <mergeCell ref="T1188:U1188"/>
    <mergeCell ref="V1188:W1188"/>
    <mergeCell ref="A1189:I1189"/>
    <mergeCell ref="A1190:I1190"/>
    <mergeCell ref="J1190:L1190"/>
    <mergeCell ref="M1190:O1190"/>
    <mergeCell ref="A1088:I1088"/>
    <mergeCell ref="J1088:L1088"/>
    <mergeCell ref="M1088:O1088"/>
    <mergeCell ref="E1128:J1128"/>
    <mergeCell ref="A1130:I1133"/>
    <mergeCell ref="J1130:L1133"/>
    <mergeCell ref="M1130:O1133"/>
    <mergeCell ref="P1130:S1133"/>
    <mergeCell ref="T1130:W1132"/>
    <mergeCell ref="A1161:I1161"/>
    <mergeCell ref="J1161:L1161"/>
    <mergeCell ref="M1161:O1161"/>
    <mergeCell ref="P1161:S1161"/>
    <mergeCell ref="T1161:U1161"/>
    <mergeCell ref="V1161:W1161"/>
    <mergeCell ref="A1162:I1162"/>
    <mergeCell ref="J1162:L1162"/>
    <mergeCell ref="M1162:O1162"/>
    <mergeCell ref="P1162:S1162"/>
    <mergeCell ref="T1162:U1162"/>
    <mergeCell ref="V1162:W1162"/>
    <mergeCell ref="E1154:J1154"/>
    <mergeCell ref="A1156:I1159"/>
    <mergeCell ref="J1156:L1159"/>
    <mergeCell ref="M1156:O1159"/>
    <mergeCell ref="P1156:S1159"/>
    <mergeCell ref="T1156:W1158"/>
    <mergeCell ref="T1159:U1159"/>
    <mergeCell ref="V1159:W1159"/>
    <mergeCell ref="A1160:I1160"/>
    <mergeCell ref="A1090:S1090"/>
    <mergeCell ref="T1090:U1090"/>
    <mergeCell ref="D1070:G1070"/>
    <mergeCell ref="F1071:I1071"/>
    <mergeCell ref="D1073:F1073"/>
    <mergeCell ref="K1073:L1073"/>
    <mergeCell ref="Q1073:S1073"/>
    <mergeCell ref="E1074:J1074"/>
    <mergeCell ref="A1076:I1079"/>
    <mergeCell ref="J1076:L1079"/>
    <mergeCell ref="M1076:O1079"/>
    <mergeCell ref="P1076:S1079"/>
    <mergeCell ref="T1076:W1078"/>
    <mergeCell ref="T1079:U1079"/>
    <mergeCell ref="A1087:I1087"/>
    <mergeCell ref="J1087:L1087"/>
    <mergeCell ref="M1087:O1087"/>
    <mergeCell ref="P1087:S1087"/>
    <mergeCell ref="T1087:U1087"/>
    <mergeCell ref="V1087:W1087"/>
    <mergeCell ref="T1035:U1035"/>
    <mergeCell ref="V1035:W1035"/>
    <mergeCell ref="A1036:I1036"/>
    <mergeCell ref="J1036:L1036"/>
    <mergeCell ref="M1036:O1036"/>
    <mergeCell ref="P1036:S1036"/>
    <mergeCell ref="T1036:U1036"/>
    <mergeCell ref="V1036:W1036"/>
    <mergeCell ref="A1032:I1032"/>
    <mergeCell ref="A1033:I1033"/>
    <mergeCell ref="J1033:L1033"/>
    <mergeCell ref="M1033:O1033"/>
    <mergeCell ref="P1033:S1033"/>
    <mergeCell ref="T1033:U1033"/>
    <mergeCell ref="V1033:W1033"/>
    <mergeCell ref="A1034:I1034"/>
    <mergeCell ref="J1034:L1034"/>
    <mergeCell ref="M1034:O1034"/>
    <mergeCell ref="P1034:S1034"/>
    <mergeCell ref="T1034:U1034"/>
    <mergeCell ref="V1034:W1034"/>
    <mergeCell ref="A1031:S1031"/>
    <mergeCell ref="T1031:U1031"/>
    <mergeCell ref="V1031:W1031"/>
    <mergeCell ref="A1028:I1028"/>
    <mergeCell ref="J1028:L1028"/>
    <mergeCell ref="M1028:O1028"/>
    <mergeCell ref="P1028:S1028"/>
    <mergeCell ref="T1028:U1028"/>
    <mergeCell ref="V1028:W1028"/>
    <mergeCell ref="A1029:I1029"/>
    <mergeCell ref="J1029:L1029"/>
    <mergeCell ref="M1029:O1029"/>
    <mergeCell ref="P1029:S1029"/>
    <mergeCell ref="T1029:U1029"/>
    <mergeCell ref="V1029:W1029"/>
    <mergeCell ref="A842:S842"/>
    <mergeCell ref="T842:U842"/>
    <mergeCell ref="V842:W842"/>
    <mergeCell ref="A1015:C1015"/>
    <mergeCell ref="F1018:I1018"/>
    <mergeCell ref="D1020:F1020"/>
    <mergeCell ref="K1020:L1020"/>
    <mergeCell ref="Q1020:S1020"/>
    <mergeCell ref="F846:I846"/>
    <mergeCell ref="D848:F848"/>
    <mergeCell ref="L848:M848"/>
    <mergeCell ref="R848:T848"/>
    <mergeCell ref="E849:J849"/>
    <mergeCell ref="A851:I854"/>
    <mergeCell ref="J851:L854"/>
    <mergeCell ref="M851:O854"/>
    <mergeCell ref="P851:S854"/>
    <mergeCell ref="T851:W853"/>
    <mergeCell ref="T854:U854"/>
    <mergeCell ref="V854:W854"/>
    <mergeCell ref="A855:I855"/>
    <mergeCell ref="A856:I856"/>
    <mergeCell ref="J856:L856"/>
    <mergeCell ref="F870:I870"/>
    <mergeCell ref="D872:F872"/>
    <mergeCell ref="L872:M872"/>
    <mergeCell ref="R872:T872"/>
    <mergeCell ref="E873:J873"/>
    <mergeCell ref="A875:I878"/>
    <mergeCell ref="J875:L878"/>
    <mergeCell ref="M875:O878"/>
    <mergeCell ref="P875:S878"/>
    <mergeCell ref="A840:I840"/>
    <mergeCell ref="J840:L840"/>
    <mergeCell ref="M840:O840"/>
    <mergeCell ref="P840:S840"/>
    <mergeCell ref="T840:U840"/>
    <mergeCell ref="V840:W840"/>
    <mergeCell ref="A841:S841"/>
    <mergeCell ref="T841:U841"/>
    <mergeCell ref="V841:W841"/>
    <mergeCell ref="J857:L857"/>
    <mergeCell ref="M857:O857"/>
    <mergeCell ref="P857:S857"/>
    <mergeCell ref="T857:U857"/>
    <mergeCell ref="V857:W857"/>
    <mergeCell ref="A858:I858"/>
    <mergeCell ref="J858:L858"/>
    <mergeCell ref="M858:O858"/>
    <mergeCell ref="A838:I838"/>
    <mergeCell ref="J838:L838"/>
    <mergeCell ref="M838:O838"/>
    <mergeCell ref="P838:S838"/>
    <mergeCell ref="T838:U838"/>
    <mergeCell ref="V838:W838"/>
    <mergeCell ref="A839:I839"/>
    <mergeCell ref="J839:L839"/>
    <mergeCell ref="M839:O839"/>
    <mergeCell ref="P839:S839"/>
    <mergeCell ref="T839:U839"/>
    <mergeCell ref="V839:W839"/>
    <mergeCell ref="A835:S835"/>
    <mergeCell ref="T835:U835"/>
    <mergeCell ref="V835:W835"/>
    <mergeCell ref="A836:I836"/>
    <mergeCell ref="A837:I837"/>
    <mergeCell ref="J837:L837"/>
    <mergeCell ref="M837:O837"/>
    <mergeCell ref="P837:S837"/>
    <mergeCell ref="T837:U837"/>
    <mergeCell ref="V837:W837"/>
    <mergeCell ref="A833:I833"/>
    <mergeCell ref="J833:L833"/>
    <mergeCell ref="M833:O833"/>
    <mergeCell ref="P833:S833"/>
    <mergeCell ref="T833:U833"/>
    <mergeCell ref="V833:W833"/>
    <mergeCell ref="A834:I834"/>
    <mergeCell ref="J834:L834"/>
    <mergeCell ref="M834:O834"/>
    <mergeCell ref="P834:S834"/>
    <mergeCell ref="T834:U834"/>
    <mergeCell ref="V834:W834"/>
    <mergeCell ref="A827:I830"/>
    <mergeCell ref="J827:L830"/>
    <mergeCell ref="M827:O830"/>
    <mergeCell ref="P827:S830"/>
    <mergeCell ref="T827:W829"/>
    <mergeCell ref="T830:U830"/>
    <mergeCell ref="V830:W830"/>
    <mergeCell ref="A831:I831"/>
    <mergeCell ref="A832:I832"/>
    <mergeCell ref="J832:L832"/>
    <mergeCell ref="M832:O832"/>
    <mergeCell ref="P832:S832"/>
    <mergeCell ref="T832:U832"/>
    <mergeCell ref="V832:W832"/>
    <mergeCell ref="A738:S738"/>
    <mergeCell ref="T738:U738"/>
    <mergeCell ref="V738:W738"/>
    <mergeCell ref="A819:C819"/>
    <mergeCell ref="F822:I822"/>
    <mergeCell ref="D824:F824"/>
    <mergeCell ref="K824:L824"/>
    <mergeCell ref="Q824:S824"/>
    <mergeCell ref="E825:J825"/>
    <mergeCell ref="F744:I744"/>
    <mergeCell ref="D746:F746"/>
    <mergeCell ref="K746:L746"/>
    <mergeCell ref="Q746:S746"/>
    <mergeCell ref="E747:J747"/>
    <mergeCell ref="A749:I752"/>
    <mergeCell ref="J749:L752"/>
    <mergeCell ref="M749:O752"/>
    <mergeCell ref="P749:S752"/>
    <mergeCell ref="T749:W751"/>
    <mergeCell ref="T752:U752"/>
    <mergeCell ref="V752:W752"/>
    <mergeCell ref="A753:I753"/>
    <mergeCell ref="A754:I754"/>
    <mergeCell ref="J754:L754"/>
    <mergeCell ref="M754:O754"/>
    <mergeCell ref="P754:S754"/>
    <mergeCell ref="T754:U754"/>
    <mergeCell ref="V754:W754"/>
    <mergeCell ref="A755:I755"/>
    <mergeCell ref="J755:L755"/>
    <mergeCell ref="M755:O755"/>
    <mergeCell ref="P755:S755"/>
    <mergeCell ref="A736:I736"/>
    <mergeCell ref="J736:L736"/>
    <mergeCell ref="M736:O736"/>
    <mergeCell ref="P736:S736"/>
    <mergeCell ref="T736:U736"/>
    <mergeCell ref="V736:W736"/>
    <mergeCell ref="A737:S737"/>
    <mergeCell ref="T737:U737"/>
    <mergeCell ref="V737:W737"/>
    <mergeCell ref="A734:I734"/>
    <mergeCell ref="J734:L734"/>
    <mergeCell ref="M734:O734"/>
    <mergeCell ref="P734:S734"/>
    <mergeCell ref="T734:U734"/>
    <mergeCell ref="V734:W734"/>
    <mergeCell ref="A735:I735"/>
    <mergeCell ref="J735:L735"/>
    <mergeCell ref="M735:O735"/>
    <mergeCell ref="P735:S735"/>
    <mergeCell ref="T735:U735"/>
    <mergeCell ref="V735:W735"/>
    <mergeCell ref="T731:U731"/>
    <mergeCell ref="V731:W731"/>
    <mergeCell ref="A732:I732"/>
    <mergeCell ref="A733:I733"/>
    <mergeCell ref="J733:L733"/>
    <mergeCell ref="M733:O733"/>
    <mergeCell ref="P733:S733"/>
    <mergeCell ref="T733:U733"/>
    <mergeCell ref="V733:W733"/>
    <mergeCell ref="A729:I729"/>
    <mergeCell ref="J729:L729"/>
    <mergeCell ref="M729:O729"/>
    <mergeCell ref="P729:S729"/>
    <mergeCell ref="T729:U729"/>
    <mergeCell ref="V729:W729"/>
    <mergeCell ref="A730:I730"/>
    <mergeCell ref="J730:L730"/>
    <mergeCell ref="M730:O730"/>
    <mergeCell ref="P730:S730"/>
    <mergeCell ref="T730:U730"/>
    <mergeCell ref="V730:W730"/>
    <mergeCell ref="A618:S618"/>
    <mergeCell ref="T618:U618"/>
    <mergeCell ref="V618:W618"/>
    <mergeCell ref="A715:C715"/>
    <mergeCell ref="F718:I718"/>
    <mergeCell ref="D720:F720"/>
    <mergeCell ref="K720:L720"/>
    <mergeCell ref="Q720:S720"/>
    <mergeCell ref="E721:J721"/>
    <mergeCell ref="F623:I623"/>
    <mergeCell ref="D625:F625"/>
    <mergeCell ref="K625:L625"/>
    <mergeCell ref="Q625:S625"/>
    <mergeCell ref="E626:J626"/>
    <mergeCell ref="A628:I631"/>
    <mergeCell ref="J628:L631"/>
    <mergeCell ref="M628:O631"/>
    <mergeCell ref="P628:S631"/>
    <mergeCell ref="P635:S635"/>
    <mergeCell ref="T635:U635"/>
    <mergeCell ref="V635:W635"/>
    <mergeCell ref="V638:W638"/>
    <mergeCell ref="A639:I639"/>
    <mergeCell ref="J639:L639"/>
    <mergeCell ref="M639:O639"/>
    <mergeCell ref="P639:S639"/>
    <mergeCell ref="T639:U639"/>
    <mergeCell ref="V639:W639"/>
    <mergeCell ref="A640:I640"/>
    <mergeCell ref="J640:L640"/>
    <mergeCell ref="M640:O640"/>
    <mergeCell ref="P640:S640"/>
    <mergeCell ref="A616:I616"/>
    <mergeCell ref="J616:L616"/>
    <mergeCell ref="M616:O616"/>
    <mergeCell ref="P616:S616"/>
    <mergeCell ref="T616:U616"/>
    <mergeCell ref="V616:W616"/>
    <mergeCell ref="A617:S617"/>
    <mergeCell ref="T617:U617"/>
    <mergeCell ref="V617:W617"/>
    <mergeCell ref="A614:I614"/>
    <mergeCell ref="J614:L614"/>
    <mergeCell ref="M614:O614"/>
    <mergeCell ref="P614:S614"/>
    <mergeCell ref="T614:U614"/>
    <mergeCell ref="V614:W614"/>
    <mergeCell ref="A615:I615"/>
    <mergeCell ref="J615:L615"/>
    <mergeCell ref="M615:O615"/>
    <mergeCell ref="P615:S615"/>
    <mergeCell ref="T615:U615"/>
    <mergeCell ref="V615:W615"/>
    <mergeCell ref="A612:I612"/>
    <mergeCell ref="A613:I613"/>
    <mergeCell ref="J613:L613"/>
    <mergeCell ref="M613:O613"/>
    <mergeCell ref="P613:S613"/>
    <mergeCell ref="T613:U613"/>
    <mergeCell ref="V613:W613"/>
    <mergeCell ref="A609:I609"/>
    <mergeCell ref="J609:L609"/>
    <mergeCell ref="M609:O609"/>
    <mergeCell ref="P609:S609"/>
    <mergeCell ref="T609:U609"/>
    <mergeCell ref="V609:W609"/>
    <mergeCell ref="A610:I610"/>
    <mergeCell ref="J610:L610"/>
    <mergeCell ref="M610:O610"/>
    <mergeCell ref="P610:S610"/>
    <mergeCell ref="T610:U610"/>
    <mergeCell ref="V610:W610"/>
    <mergeCell ref="J9:L12"/>
    <mergeCell ref="A1:C1"/>
    <mergeCell ref="D6:F6"/>
    <mergeCell ref="E7:J7"/>
    <mergeCell ref="Q6:S6"/>
    <mergeCell ref="F4:I4"/>
    <mergeCell ref="A595:C595"/>
    <mergeCell ref="A9:I12"/>
    <mergeCell ref="J18:L18"/>
    <mergeCell ref="M18:O18"/>
    <mergeCell ref="P18:S18"/>
    <mergeCell ref="A15:I15"/>
    <mergeCell ref="A17:I17"/>
    <mergeCell ref="A18:I18"/>
    <mergeCell ref="A13:I13"/>
    <mergeCell ref="A14:I14"/>
    <mergeCell ref="J14:L14"/>
    <mergeCell ref="A21:S21"/>
    <mergeCell ref="E152:J152"/>
    <mergeCell ref="A154:I157"/>
    <mergeCell ref="J154:L157"/>
    <mergeCell ref="M154:O157"/>
    <mergeCell ref="P154:S157"/>
    <mergeCell ref="P164:S164"/>
    <mergeCell ref="A290:I290"/>
    <mergeCell ref="J290:L290"/>
    <mergeCell ref="M290:O290"/>
    <mergeCell ref="P290:S290"/>
    <mergeCell ref="A296:I296"/>
    <mergeCell ref="J296:L296"/>
    <mergeCell ref="M296:O296"/>
    <mergeCell ref="A165:I165"/>
    <mergeCell ref="T15:U15"/>
    <mergeCell ref="V15:W15"/>
    <mergeCell ref="T12:U12"/>
    <mergeCell ref="V12:W12"/>
    <mergeCell ref="P9:S12"/>
    <mergeCell ref="M9:O12"/>
    <mergeCell ref="T14:U14"/>
    <mergeCell ref="V14:W14"/>
    <mergeCell ref="T9:W11"/>
    <mergeCell ref="M15:O15"/>
    <mergeCell ref="P15:S15"/>
    <mergeCell ref="M14:O14"/>
    <mergeCell ref="P14:S14"/>
    <mergeCell ref="T21:U21"/>
    <mergeCell ref="V21:W21"/>
    <mergeCell ref="A16:S16"/>
    <mergeCell ref="T16:U16"/>
    <mergeCell ref="V16:W16"/>
    <mergeCell ref="J19:L19"/>
    <mergeCell ref="M19:O19"/>
    <mergeCell ref="P19:S19"/>
    <mergeCell ref="T19:U19"/>
    <mergeCell ref="V19:W19"/>
    <mergeCell ref="J20:L20"/>
    <mergeCell ref="M20:O20"/>
    <mergeCell ref="P20:S20"/>
    <mergeCell ref="T20:U20"/>
    <mergeCell ref="V20:W20"/>
    <mergeCell ref="A19:I19"/>
    <mergeCell ref="A20:I20"/>
    <mergeCell ref="T18:U18"/>
    <mergeCell ref="V18:W18"/>
    <mergeCell ref="T154:W156"/>
    <mergeCell ref="T157:U157"/>
    <mergeCell ref="V157:W157"/>
    <mergeCell ref="A22:S22"/>
    <mergeCell ref="T22:U22"/>
    <mergeCell ref="V22:W22"/>
    <mergeCell ref="A146:C146"/>
    <mergeCell ref="F149:I149"/>
    <mergeCell ref="D151:F151"/>
    <mergeCell ref="Q151:S151"/>
    <mergeCell ref="K151:L151"/>
    <mergeCell ref="V159:W159"/>
    <mergeCell ref="A160:I160"/>
    <mergeCell ref="J160:L160"/>
    <mergeCell ref="M160:O160"/>
    <mergeCell ref="P160:S160"/>
    <mergeCell ref="T160:U160"/>
    <mergeCell ref="V160:W160"/>
    <mergeCell ref="A158:I158"/>
    <mergeCell ref="A159:I159"/>
    <mergeCell ref="J159:L159"/>
    <mergeCell ref="M159:O159"/>
    <mergeCell ref="P159:S159"/>
    <mergeCell ref="T159:U159"/>
    <mergeCell ref="J41:L41"/>
    <mergeCell ref="M41:O41"/>
    <mergeCell ref="P41:S41"/>
    <mergeCell ref="T41:U41"/>
    <mergeCell ref="V41:W41"/>
    <mergeCell ref="A42:I42"/>
    <mergeCell ref="J42:L42"/>
    <mergeCell ref="M42:O42"/>
    <mergeCell ref="J165:L165"/>
    <mergeCell ref="M165:O165"/>
    <mergeCell ref="P165:S165"/>
    <mergeCell ref="T165:U165"/>
    <mergeCell ref="V165:W165"/>
    <mergeCell ref="T161:U161"/>
    <mergeCell ref="V161:W161"/>
    <mergeCell ref="A167:I167"/>
    <mergeCell ref="J167:L167"/>
    <mergeCell ref="M167:O167"/>
    <mergeCell ref="P167:S167"/>
    <mergeCell ref="T167:U167"/>
    <mergeCell ref="V167:W167"/>
    <mergeCell ref="A168:S168"/>
    <mergeCell ref="T168:U168"/>
    <mergeCell ref="V168:W168"/>
    <mergeCell ref="A162:S162"/>
    <mergeCell ref="T162:U162"/>
    <mergeCell ref="V162:W162"/>
    <mergeCell ref="A163:I163"/>
    <mergeCell ref="A164:I164"/>
    <mergeCell ref="J164:L164"/>
    <mergeCell ref="M164:O164"/>
    <mergeCell ref="T164:U164"/>
    <mergeCell ref="V164:W164"/>
    <mergeCell ref="A275:C275"/>
    <mergeCell ref="F278:I278"/>
    <mergeCell ref="D280:F280"/>
    <mergeCell ref="K280:L280"/>
    <mergeCell ref="Q280:S280"/>
    <mergeCell ref="E281:J281"/>
    <mergeCell ref="A161:I161"/>
    <mergeCell ref="J161:L161"/>
    <mergeCell ref="M161:O161"/>
    <mergeCell ref="P161:S161"/>
    <mergeCell ref="A169:S169"/>
    <mergeCell ref="A287:I287"/>
    <mergeCell ref="A288:I288"/>
    <mergeCell ref="J288:L288"/>
    <mergeCell ref="M288:O288"/>
    <mergeCell ref="P288:S288"/>
    <mergeCell ref="T288:U288"/>
    <mergeCell ref="A283:I286"/>
    <mergeCell ref="J283:L286"/>
    <mergeCell ref="M283:O286"/>
    <mergeCell ref="P283:S286"/>
    <mergeCell ref="T283:W285"/>
    <mergeCell ref="T286:U286"/>
    <mergeCell ref="V286:W286"/>
    <mergeCell ref="T169:U169"/>
    <mergeCell ref="V169:W169"/>
    <mergeCell ref="A166:I166"/>
    <mergeCell ref="J166:L166"/>
    <mergeCell ref="M166:O166"/>
    <mergeCell ref="P166:S166"/>
    <mergeCell ref="T166:U166"/>
    <mergeCell ref="V166:W166"/>
    <mergeCell ref="T290:U290"/>
    <mergeCell ref="V290:W290"/>
    <mergeCell ref="V288:W288"/>
    <mergeCell ref="A289:I289"/>
    <mergeCell ref="J289:L289"/>
    <mergeCell ref="M289:O289"/>
    <mergeCell ref="P289:S289"/>
    <mergeCell ref="T289:U289"/>
    <mergeCell ref="V289:W289"/>
    <mergeCell ref="A294:I294"/>
    <mergeCell ref="J294:L294"/>
    <mergeCell ref="M294:O294"/>
    <mergeCell ref="P294:S294"/>
    <mergeCell ref="T294:U294"/>
    <mergeCell ref="V294:W294"/>
    <mergeCell ref="A291:S291"/>
    <mergeCell ref="T291:U291"/>
    <mergeCell ref="V291:W291"/>
    <mergeCell ref="A292:I292"/>
    <mergeCell ref="A293:I293"/>
    <mergeCell ref="J293:L293"/>
    <mergeCell ref="M293:O293"/>
    <mergeCell ref="P293:S293"/>
    <mergeCell ref="T293:U293"/>
    <mergeCell ref="V293:W293"/>
    <mergeCell ref="V296:W296"/>
    <mergeCell ref="A295:I295"/>
    <mergeCell ref="J295:L295"/>
    <mergeCell ref="M295:O295"/>
    <mergeCell ref="P295:S295"/>
    <mergeCell ref="T295:U295"/>
    <mergeCell ref="V295:W295"/>
    <mergeCell ref="A414:C414"/>
    <mergeCell ref="F417:I417"/>
    <mergeCell ref="D419:F419"/>
    <mergeCell ref="K419:L419"/>
    <mergeCell ref="Q419:S419"/>
    <mergeCell ref="E420:J420"/>
    <mergeCell ref="A297:S297"/>
    <mergeCell ref="T297:U297"/>
    <mergeCell ref="V297:W297"/>
    <mergeCell ref="A298:S298"/>
    <mergeCell ref="T298:U298"/>
    <mergeCell ref="V298:W298"/>
    <mergeCell ref="F304:I304"/>
    <mergeCell ref="D306:F306"/>
    <mergeCell ref="K306:L306"/>
    <mergeCell ref="Q306:S306"/>
    <mergeCell ref="E307:J307"/>
    <mergeCell ref="A309:I312"/>
    <mergeCell ref="J309:L312"/>
    <mergeCell ref="M309:O312"/>
    <mergeCell ref="P309:S312"/>
    <mergeCell ref="T309:W311"/>
    <mergeCell ref="T312:U312"/>
    <mergeCell ref="F331:I331"/>
    <mergeCell ref="D333:F333"/>
    <mergeCell ref="M422:O425"/>
    <mergeCell ref="P422:S425"/>
    <mergeCell ref="T422:W424"/>
    <mergeCell ref="T425:U425"/>
    <mergeCell ref="V425:W425"/>
    <mergeCell ref="A429:I429"/>
    <mergeCell ref="J429:L429"/>
    <mergeCell ref="M429:O429"/>
    <mergeCell ref="P429:S429"/>
    <mergeCell ref="T429:U429"/>
    <mergeCell ref="V429:W429"/>
    <mergeCell ref="V427:W427"/>
    <mergeCell ref="A428:I428"/>
    <mergeCell ref="J428:L428"/>
    <mergeCell ref="M428:O428"/>
    <mergeCell ref="P428:S428"/>
    <mergeCell ref="T428:U428"/>
    <mergeCell ref="V428:W428"/>
    <mergeCell ref="J432:L432"/>
    <mergeCell ref="M432:O432"/>
    <mergeCell ref="P432:S432"/>
    <mergeCell ref="T432:U432"/>
    <mergeCell ref="V432:W432"/>
    <mergeCell ref="A435:I435"/>
    <mergeCell ref="J435:L435"/>
    <mergeCell ref="M435:O435"/>
    <mergeCell ref="P435:S435"/>
    <mergeCell ref="T435:U435"/>
    <mergeCell ref="V435:W435"/>
    <mergeCell ref="A434:I434"/>
    <mergeCell ref="J434:L434"/>
    <mergeCell ref="M434:O434"/>
    <mergeCell ref="P434:S434"/>
    <mergeCell ref="T434:U434"/>
    <mergeCell ref="V434:W434"/>
    <mergeCell ref="A433:I433"/>
    <mergeCell ref="J433:L433"/>
    <mergeCell ref="M433:O433"/>
    <mergeCell ref="P433:S433"/>
    <mergeCell ref="T433:U433"/>
    <mergeCell ref="V433:W433"/>
    <mergeCell ref="A492:C492"/>
    <mergeCell ref="F495:I495"/>
    <mergeCell ref="D497:F497"/>
    <mergeCell ref="K497:L497"/>
    <mergeCell ref="Q497:S497"/>
    <mergeCell ref="E498:J498"/>
    <mergeCell ref="A436:S436"/>
    <mergeCell ref="T436:U436"/>
    <mergeCell ref="V436:W436"/>
    <mergeCell ref="A437:S437"/>
    <mergeCell ref="T437:U437"/>
    <mergeCell ref="V437:W437"/>
    <mergeCell ref="A504:I504"/>
    <mergeCell ref="A505:I505"/>
    <mergeCell ref="J505:L505"/>
    <mergeCell ref="M505:O505"/>
    <mergeCell ref="P505:S505"/>
    <mergeCell ref="T505:U505"/>
    <mergeCell ref="A500:I503"/>
    <mergeCell ref="J500:L503"/>
    <mergeCell ref="M500:O503"/>
    <mergeCell ref="P500:S503"/>
    <mergeCell ref="T500:W502"/>
    <mergeCell ref="T503:U503"/>
    <mergeCell ref="V503:W503"/>
    <mergeCell ref="V453:W453"/>
    <mergeCell ref="A454:I454"/>
    <mergeCell ref="J454:L454"/>
    <mergeCell ref="M454:O454"/>
    <mergeCell ref="P454:S454"/>
    <mergeCell ref="T454:U454"/>
    <mergeCell ref="V454:W454"/>
    <mergeCell ref="A507:I507"/>
    <mergeCell ref="J507:L507"/>
    <mergeCell ref="M507:O507"/>
    <mergeCell ref="P507:S507"/>
    <mergeCell ref="T507:U507"/>
    <mergeCell ref="V507:W507"/>
    <mergeCell ref="V505:W505"/>
    <mergeCell ref="A506:I506"/>
    <mergeCell ref="J506:L506"/>
    <mergeCell ref="M506:O506"/>
    <mergeCell ref="P506:S506"/>
    <mergeCell ref="T506:U506"/>
    <mergeCell ref="V506:W506"/>
    <mergeCell ref="A508:S508"/>
    <mergeCell ref="T508:U508"/>
    <mergeCell ref="V508:W508"/>
    <mergeCell ref="A509:I509"/>
    <mergeCell ref="A510:I510"/>
    <mergeCell ref="J510:L510"/>
    <mergeCell ref="M510:O510"/>
    <mergeCell ref="P510:S510"/>
    <mergeCell ref="T510:U510"/>
    <mergeCell ref="V510:W510"/>
    <mergeCell ref="A512:I512"/>
    <mergeCell ref="J512:L512"/>
    <mergeCell ref="M512:O512"/>
    <mergeCell ref="P512:S512"/>
    <mergeCell ref="T512:U512"/>
    <mergeCell ref="V512:W512"/>
    <mergeCell ref="A511:I511"/>
    <mergeCell ref="J511:L511"/>
    <mergeCell ref="M511:O511"/>
    <mergeCell ref="P511:S511"/>
    <mergeCell ref="T511:U511"/>
    <mergeCell ref="V511:W511"/>
    <mergeCell ref="M513:O513"/>
    <mergeCell ref="P513:S513"/>
    <mergeCell ref="T513:U513"/>
    <mergeCell ref="V513:W513"/>
    <mergeCell ref="A1223:C1223"/>
    <mergeCell ref="F1226:I1226"/>
    <mergeCell ref="D1228:F1228"/>
    <mergeCell ref="K1228:L1228"/>
    <mergeCell ref="Q1228:S1228"/>
    <mergeCell ref="T603:W605"/>
    <mergeCell ref="T606:U606"/>
    <mergeCell ref="V606:W606"/>
    <mergeCell ref="A607:I607"/>
    <mergeCell ref="A608:I608"/>
    <mergeCell ref="J608:L608"/>
    <mergeCell ref="M608:O608"/>
    <mergeCell ref="P608:S608"/>
    <mergeCell ref="D1225:G1225"/>
    <mergeCell ref="T608:U608"/>
    <mergeCell ref="V608:W608"/>
    <mergeCell ref="F598:I598"/>
    <mergeCell ref="D600:F600"/>
    <mergeCell ref="K600:L600"/>
    <mergeCell ref="Q600:S600"/>
    <mergeCell ref="E601:J601"/>
    <mergeCell ref="A603:I606"/>
    <mergeCell ref="J603:L606"/>
    <mergeCell ref="M603:O606"/>
    <mergeCell ref="P603:S606"/>
    <mergeCell ref="A611:S611"/>
    <mergeCell ref="T611:U611"/>
    <mergeCell ref="V611:W611"/>
    <mergeCell ref="D3:G3"/>
    <mergeCell ref="D148:G148"/>
    <mergeCell ref="D277:G277"/>
    <mergeCell ref="D416:G416"/>
    <mergeCell ref="D494:G494"/>
    <mergeCell ref="D597:G597"/>
    <mergeCell ref="D717:G717"/>
    <mergeCell ref="D821:G821"/>
    <mergeCell ref="D1017:G1017"/>
    <mergeCell ref="D1150:G1150"/>
    <mergeCell ref="A1244:I1244"/>
    <mergeCell ref="J1244:L1244"/>
    <mergeCell ref="M1244:O1244"/>
    <mergeCell ref="P1244:S1244"/>
    <mergeCell ref="T1244:U1244"/>
    <mergeCell ref="V1244:W1244"/>
    <mergeCell ref="A1237:I1237"/>
    <mergeCell ref="J1237:L1237"/>
    <mergeCell ref="M1237:O1237"/>
    <mergeCell ref="P1237:S1237"/>
    <mergeCell ref="T1237:U1237"/>
    <mergeCell ref="V1237:W1237"/>
    <mergeCell ref="A1238:I1238"/>
    <mergeCell ref="J1238:L1238"/>
    <mergeCell ref="M1238:O1238"/>
    <mergeCell ref="P1238:S1238"/>
    <mergeCell ref="T1238:U1238"/>
    <mergeCell ref="V1238:W1238"/>
    <mergeCell ref="A1239:S1239"/>
    <mergeCell ref="T1239:U1239"/>
    <mergeCell ref="V1239:W1239"/>
    <mergeCell ref="P1241:S1241"/>
    <mergeCell ref="J15:L15"/>
    <mergeCell ref="T1245:U1245"/>
    <mergeCell ref="V1245:W1245"/>
    <mergeCell ref="A1242:I1242"/>
    <mergeCell ref="J1242:L1242"/>
    <mergeCell ref="M1242:O1242"/>
    <mergeCell ref="P1242:S1242"/>
    <mergeCell ref="T1242:U1242"/>
    <mergeCell ref="V1242:W1242"/>
    <mergeCell ref="A1243:I1243"/>
    <mergeCell ref="J1243:L1243"/>
    <mergeCell ref="M1243:O1243"/>
    <mergeCell ref="P1243:S1243"/>
    <mergeCell ref="T1243:U1243"/>
    <mergeCell ref="V1243:W1243"/>
    <mergeCell ref="A1246:S1246"/>
    <mergeCell ref="T1246:U1246"/>
    <mergeCell ref="V1246:W1246"/>
    <mergeCell ref="A1245:S1245"/>
    <mergeCell ref="A514:S514"/>
    <mergeCell ref="T514:U514"/>
    <mergeCell ref="V514:W514"/>
    <mergeCell ref="A515:S515"/>
    <mergeCell ref="T515:U515"/>
    <mergeCell ref="V515:W515"/>
    <mergeCell ref="A513:I513"/>
    <mergeCell ref="J513:L513"/>
    <mergeCell ref="M856:O856"/>
    <mergeCell ref="P856:S856"/>
    <mergeCell ref="T856:U856"/>
    <mergeCell ref="V856:W856"/>
    <mergeCell ref="A857:I857"/>
    <mergeCell ref="P858:S858"/>
    <mergeCell ref="T858:U858"/>
    <mergeCell ref="V858:W858"/>
    <mergeCell ref="A859:S859"/>
    <mergeCell ref="T859:U859"/>
    <mergeCell ref="V859:W859"/>
    <mergeCell ref="A864:I864"/>
    <mergeCell ref="J864:L864"/>
    <mergeCell ref="M864:O864"/>
    <mergeCell ref="P864:S864"/>
    <mergeCell ref="T864:U864"/>
    <mergeCell ref="V864:W864"/>
    <mergeCell ref="A865:S865"/>
    <mergeCell ref="T865:U865"/>
    <mergeCell ref="V865:W865"/>
    <mergeCell ref="A866:S866"/>
    <mergeCell ref="T866:U866"/>
    <mergeCell ref="V866:W866"/>
    <mergeCell ref="A860:I860"/>
    <mergeCell ref="A861:I861"/>
    <mergeCell ref="J861:L861"/>
    <mergeCell ref="M861:O861"/>
    <mergeCell ref="P861:S861"/>
    <mergeCell ref="T861:U861"/>
    <mergeCell ref="V861:W861"/>
    <mergeCell ref="A862:I862"/>
    <mergeCell ref="J862:L862"/>
    <mergeCell ref="M862:O862"/>
    <mergeCell ref="P862:S862"/>
    <mergeCell ref="T862:U862"/>
    <mergeCell ref="V862:W862"/>
    <mergeCell ref="A863:I863"/>
    <mergeCell ref="J863:L863"/>
    <mergeCell ref="M863:O863"/>
    <mergeCell ref="P863:S863"/>
    <mergeCell ref="T863:U863"/>
    <mergeCell ref="V863:W863"/>
    <mergeCell ref="A1729:I1732"/>
    <mergeCell ref="J1729:L1732"/>
    <mergeCell ref="M1729:O1732"/>
    <mergeCell ref="P1729:S1732"/>
    <mergeCell ref="T1729:W1731"/>
    <mergeCell ref="T1732:U1732"/>
    <mergeCell ref="V1732:W1732"/>
    <mergeCell ref="A1733:I1733"/>
    <mergeCell ref="A1734:I1734"/>
    <mergeCell ref="J1734:L1734"/>
    <mergeCell ref="M1734:O1734"/>
    <mergeCell ref="P1734:S1734"/>
    <mergeCell ref="T1734:U1734"/>
    <mergeCell ref="V1734:W1734"/>
    <mergeCell ref="F919:I919"/>
    <mergeCell ref="D921:F921"/>
    <mergeCell ref="L921:M921"/>
    <mergeCell ref="R921:T921"/>
    <mergeCell ref="E922:J922"/>
    <mergeCell ref="A924:I927"/>
    <mergeCell ref="J924:L927"/>
    <mergeCell ref="M924:O927"/>
    <mergeCell ref="P924:S927"/>
    <mergeCell ref="T924:W926"/>
    <mergeCell ref="A931:I931"/>
    <mergeCell ref="J931:L931"/>
    <mergeCell ref="M931:O931"/>
    <mergeCell ref="P1735:S1735"/>
    <mergeCell ref="T1735:U1735"/>
    <mergeCell ref="V1735:W1735"/>
    <mergeCell ref="A1736:I1736"/>
    <mergeCell ref="J1736:L1736"/>
    <mergeCell ref="M1736:O1736"/>
    <mergeCell ref="P1736:S1736"/>
    <mergeCell ref="T1736:U1736"/>
    <mergeCell ref="V1736:W1736"/>
    <mergeCell ref="A1737:S1737"/>
    <mergeCell ref="T1737:U1737"/>
    <mergeCell ref="V1737:W1737"/>
    <mergeCell ref="A1738:I1738"/>
    <mergeCell ref="A1739:I1739"/>
    <mergeCell ref="J1739:L1739"/>
    <mergeCell ref="M1739:O1739"/>
    <mergeCell ref="P1739:S1739"/>
    <mergeCell ref="T1739:U1739"/>
    <mergeCell ref="V1739:W1739"/>
    <mergeCell ref="A1740:I1740"/>
    <mergeCell ref="J1740:L1740"/>
    <mergeCell ref="M1740:O1740"/>
    <mergeCell ref="P1740:S1740"/>
    <mergeCell ref="T1740:U1740"/>
    <mergeCell ref="V1740:W1740"/>
    <mergeCell ref="A1741:I1741"/>
    <mergeCell ref="J1741:L1741"/>
    <mergeCell ref="M1741:O1741"/>
    <mergeCell ref="P1741:S1741"/>
    <mergeCell ref="T1741:U1741"/>
    <mergeCell ref="V1741:W1741"/>
    <mergeCell ref="A1742:I1742"/>
    <mergeCell ref="J1742:L1742"/>
    <mergeCell ref="M1742:O1742"/>
    <mergeCell ref="P1742:S1742"/>
    <mergeCell ref="T1742:U1742"/>
    <mergeCell ref="V1742:W1742"/>
    <mergeCell ref="A1743:S1743"/>
    <mergeCell ref="T1743:U1743"/>
    <mergeCell ref="V1743:W1743"/>
    <mergeCell ref="A1744:S1744"/>
    <mergeCell ref="T1744:U1744"/>
    <mergeCell ref="V1744:W1744"/>
    <mergeCell ref="A173:C173"/>
    <mergeCell ref="D175:G175"/>
    <mergeCell ref="F176:I176"/>
    <mergeCell ref="D178:F178"/>
    <mergeCell ref="K178:L178"/>
    <mergeCell ref="Q178:S178"/>
    <mergeCell ref="E179:J179"/>
    <mergeCell ref="A181:I184"/>
    <mergeCell ref="J181:L184"/>
    <mergeCell ref="M181:O184"/>
    <mergeCell ref="P181:S184"/>
    <mergeCell ref="T181:W183"/>
    <mergeCell ref="T184:U184"/>
    <mergeCell ref="V184:W184"/>
    <mergeCell ref="A185:I185"/>
    <mergeCell ref="A186:I186"/>
    <mergeCell ref="J186:L186"/>
    <mergeCell ref="M186:O186"/>
    <mergeCell ref="P186:S186"/>
    <mergeCell ref="T186:U186"/>
    <mergeCell ref="V186:W186"/>
    <mergeCell ref="A187:I187"/>
    <mergeCell ref="J187:L187"/>
    <mergeCell ref="M187:O187"/>
    <mergeCell ref="P187:S187"/>
    <mergeCell ref="T187:U187"/>
    <mergeCell ref="V187:W187"/>
    <mergeCell ref="A188:I188"/>
    <mergeCell ref="J188:L188"/>
    <mergeCell ref="M188:O188"/>
    <mergeCell ref="P188:S188"/>
    <mergeCell ref="T188:U188"/>
    <mergeCell ref="V188:W188"/>
    <mergeCell ref="A189:S189"/>
    <mergeCell ref="T189:U189"/>
    <mergeCell ref="V189:W189"/>
    <mergeCell ref="A190:I190"/>
    <mergeCell ref="A191:I191"/>
    <mergeCell ref="J191:L191"/>
    <mergeCell ref="M191:O191"/>
    <mergeCell ref="P191:S191"/>
    <mergeCell ref="T191:U191"/>
    <mergeCell ref="V191:W191"/>
    <mergeCell ref="A316:I316"/>
    <mergeCell ref="J316:L316"/>
    <mergeCell ref="M316:O316"/>
    <mergeCell ref="P316:S316"/>
    <mergeCell ref="T316:U316"/>
    <mergeCell ref="V316:W316"/>
    <mergeCell ref="A195:S195"/>
    <mergeCell ref="T195:U195"/>
    <mergeCell ref="V195:W195"/>
    <mergeCell ref="A196:S196"/>
    <mergeCell ref="T196:U196"/>
    <mergeCell ref="V196:W196"/>
    <mergeCell ref="A192:I192"/>
    <mergeCell ref="J192:L192"/>
    <mergeCell ref="M192:O192"/>
    <mergeCell ref="P192:S192"/>
    <mergeCell ref="T192:U192"/>
    <mergeCell ref="V192:W192"/>
    <mergeCell ref="A193:I193"/>
    <mergeCell ref="J193:L193"/>
    <mergeCell ref="M193:O193"/>
    <mergeCell ref="P193:S193"/>
    <mergeCell ref="T193:U193"/>
    <mergeCell ref="V193:W193"/>
    <mergeCell ref="A194:I194"/>
    <mergeCell ref="J194:L194"/>
    <mergeCell ref="M194:O194"/>
    <mergeCell ref="P194:S194"/>
    <mergeCell ref="T194:U194"/>
    <mergeCell ref="V194:W194"/>
    <mergeCell ref="P296:S296"/>
    <mergeCell ref="T296:U296"/>
    <mergeCell ref="X298:AA298"/>
    <mergeCell ref="X309:AA311"/>
    <mergeCell ref="X314:AA314"/>
    <mergeCell ref="X315:AA315"/>
    <mergeCell ref="X316:AA316"/>
    <mergeCell ref="X317:AA317"/>
    <mergeCell ref="X319:AA319"/>
    <mergeCell ref="X320:AA320"/>
    <mergeCell ref="X321:AA321"/>
    <mergeCell ref="X322:AA322"/>
    <mergeCell ref="A317:S317"/>
    <mergeCell ref="T317:U317"/>
    <mergeCell ref="V317:W317"/>
    <mergeCell ref="A318:I318"/>
    <mergeCell ref="A319:I319"/>
    <mergeCell ref="J319:L319"/>
    <mergeCell ref="M319:O319"/>
    <mergeCell ref="P319:S319"/>
    <mergeCell ref="T319:U319"/>
    <mergeCell ref="A313:I313"/>
    <mergeCell ref="A314:I314"/>
    <mergeCell ref="J314:L314"/>
    <mergeCell ref="M314:O314"/>
    <mergeCell ref="P314:S314"/>
    <mergeCell ref="T314:U314"/>
    <mergeCell ref="V314:W314"/>
    <mergeCell ref="A315:I315"/>
    <mergeCell ref="J315:L315"/>
    <mergeCell ref="M315:O315"/>
    <mergeCell ref="P315:S315"/>
    <mergeCell ref="T315:U315"/>
    <mergeCell ref="V315:W315"/>
    <mergeCell ref="M38:O38"/>
    <mergeCell ref="P38:S38"/>
    <mergeCell ref="T38:U38"/>
    <mergeCell ref="V38:W38"/>
    <mergeCell ref="A39:S39"/>
    <mergeCell ref="T39:U39"/>
    <mergeCell ref="V39:W39"/>
    <mergeCell ref="A40:I40"/>
    <mergeCell ref="A41:I41"/>
    <mergeCell ref="A322:I322"/>
    <mergeCell ref="J322:L322"/>
    <mergeCell ref="M322:O322"/>
    <mergeCell ref="P322:S322"/>
    <mergeCell ref="T322:U322"/>
    <mergeCell ref="V322:W322"/>
    <mergeCell ref="A323:S323"/>
    <mergeCell ref="T323:U323"/>
    <mergeCell ref="V323:W323"/>
    <mergeCell ref="V319:W319"/>
    <mergeCell ref="A320:I320"/>
    <mergeCell ref="J320:L320"/>
    <mergeCell ref="M320:O320"/>
    <mergeCell ref="P320:S320"/>
    <mergeCell ref="T320:U320"/>
    <mergeCell ref="V320:W320"/>
    <mergeCell ref="A321:I321"/>
    <mergeCell ref="J321:L321"/>
    <mergeCell ref="M321:O321"/>
    <mergeCell ref="P321:S321"/>
    <mergeCell ref="T321:U321"/>
    <mergeCell ref="V321:W321"/>
    <mergeCell ref="V312:W312"/>
    <mergeCell ref="X32:AA34"/>
    <mergeCell ref="X37:AA37"/>
    <mergeCell ref="X38:AA38"/>
    <mergeCell ref="X39:AA39"/>
    <mergeCell ref="X40:AA40"/>
    <mergeCell ref="X42:AA42"/>
    <mergeCell ref="X43:AA43"/>
    <mergeCell ref="X44:AA44"/>
    <mergeCell ref="X45:AA45"/>
    <mergeCell ref="X323:AA323"/>
    <mergeCell ref="X324:AA324"/>
    <mergeCell ref="D26:G26"/>
    <mergeCell ref="F27:I27"/>
    <mergeCell ref="D29:F29"/>
    <mergeCell ref="Q29:S29"/>
    <mergeCell ref="E30:J30"/>
    <mergeCell ref="A32:I35"/>
    <mergeCell ref="J32:L35"/>
    <mergeCell ref="M32:O35"/>
    <mergeCell ref="P32:S35"/>
    <mergeCell ref="T32:W34"/>
    <mergeCell ref="T35:U35"/>
    <mergeCell ref="V35:W35"/>
    <mergeCell ref="A36:I36"/>
    <mergeCell ref="A37:I37"/>
    <mergeCell ref="J37:L37"/>
    <mergeCell ref="M37:O37"/>
    <mergeCell ref="P37:S37"/>
    <mergeCell ref="T37:U37"/>
    <mergeCell ref="V37:W37"/>
    <mergeCell ref="A38:I38"/>
    <mergeCell ref="J38:L38"/>
    <mergeCell ref="X41:AA41"/>
    <mergeCell ref="P42:S42"/>
    <mergeCell ref="T42:U42"/>
    <mergeCell ref="V42:W42"/>
    <mergeCell ref="A43:I43"/>
    <mergeCell ref="J43:L43"/>
    <mergeCell ref="M43:O43"/>
    <mergeCell ref="P43:S43"/>
    <mergeCell ref="T43:U43"/>
    <mergeCell ref="V43:W43"/>
    <mergeCell ref="A44:S44"/>
    <mergeCell ref="T44:U44"/>
    <mergeCell ref="V44:W44"/>
    <mergeCell ref="A45:S45"/>
    <mergeCell ref="T45:U45"/>
    <mergeCell ref="V45:W45"/>
    <mergeCell ref="A324:S324"/>
    <mergeCell ref="T324:U324"/>
    <mergeCell ref="V324:W324"/>
    <mergeCell ref="X283:AA285"/>
    <mergeCell ref="X288:AA288"/>
    <mergeCell ref="X289:AA289"/>
    <mergeCell ref="X290:AA290"/>
    <mergeCell ref="X291:AA291"/>
    <mergeCell ref="X293:AA293"/>
    <mergeCell ref="X294:AA294"/>
    <mergeCell ref="X295:AA295"/>
    <mergeCell ref="X296:AA296"/>
    <mergeCell ref="X297:AA297"/>
    <mergeCell ref="P61:S61"/>
    <mergeCell ref="T61:U61"/>
    <mergeCell ref="V61:W61"/>
    <mergeCell ref="T640:U640"/>
    <mergeCell ref="V640:W640"/>
    <mergeCell ref="T628:W630"/>
    <mergeCell ref="T631:U631"/>
    <mergeCell ref="V631:W631"/>
    <mergeCell ref="A632:I632"/>
    <mergeCell ref="A633:I633"/>
    <mergeCell ref="J633:L633"/>
    <mergeCell ref="M633:O633"/>
    <mergeCell ref="P633:S633"/>
    <mergeCell ref="T633:U633"/>
    <mergeCell ref="V633:W633"/>
    <mergeCell ref="A634:I634"/>
    <mergeCell ref="J634:L634"/>
    <mergeCell ref="M634:O634"/>
    <mergeCell ref="P634:S634"/>
    <mergeCell ref="T634:U634"/>
    <mergeCell ref="V634:W634"/>
    <mergeCell ref="A635:I635"/>
    <mergeCell ref="J635:L635"/>
    <mergeCell ref="M635:O635"/>
    <mergeCell ref="A641:I641"/>
    <mergeCell ref="J641:L641"/>
    <mergeCell ref="M641:O641"/>
    <mergeCell ref="P641:S641"/>
    <mergeCell ref="T641:U641"/>
    <mergeCell ref="V641:W641"/>
    <mergeCell ref="A642:S642"/>
    <mergeCell ref="T642:U642"/>
    <mergeCell ref="V642:W642"/>
    <mergeCell ref="A643:S643"/>
    <mergeCell ref="T643:U643"/>
    <mergeCell ref="V643:W643"/>
    <mergeCell ref="X628:AA630"/>
    <mergeCell ref="X633:AA633"/>
    <mergeCell ref="X634:AA634"/>
    <mergeCell ref="X635:AA635"/>
    <mergeCell ref="X636:AA636"/>
    <mergeCell ref="X638:AA638"/>
    <mergeCell ref="X639:AA639"/>
    <mergeCell ref="X640:AA640"/>
    <mergeCell ref="X641:AA641"/>
    <mergeCell ref="X642:AA642"/>
    <mergeCell ref="X643:AA643"/>
    <mergeCell ref="A636:S636"/>
    <mergeCell ref="T636:U636"/>
    <mergeCell ref="V636:W636"/>
    <mergeCell ref="A637:I637"/>
    <mergeCell ref="A638:I638"/>
    <mergeCell ref="J638:L638"/>
    <mergeCell ref="M638:O638"/>
    <mergeCell ref="P638:S638"/>
    <mergeCell ref="T638:U638"/>
    <mergeCell ref="X924:AA926"/>
    <mergeCell ref="T927:U927"/>
    <mergeCell ref="V927:W927"/>
    <mergeCell ref="A928:I928"/>
    <mergeCell ref="A929:I929"/>
    <mergeCell ref="J929:L929"/>
    <mergeCell ref="M929:O929"/>
    <mergeCell ref="P929:S929"/>
    <mergeCell ref="T929:U929"/>
    <mergeCell ref="V929:W929"/>
    <mergeCell ref="X929:AA929"/>
    <mergeCell ref="A930:I930"/>
    <mergeCell ref="J930:L930"/>
    <mergeCell ref="M930:O930"/>
    <mergeCell ref="P930:S930"/>
    <mergeCell ref="T930:U930"/>
    <mergeCell ref="V930:W930"/>
    <mergeCell ref="X930:AA930"/>
    <mergeCell ref="P931:S931"/>
    <mergeCell ref="T931:U931"/>
    <mergeCell ref="V931:W931"/>
    <mergeCell ref="X931:AA931"/>
    <mergeCell ref="A932:S932"/>
    <mergeCell ref="T932:U932"/>
    <mergeCell ref="V932:W932"/>
    <mergeCell ref="X932:AA932"/>
    <mergeCell ref="A933:I933"/>
    <mergeCell ref="A934:I934"/>
    <mergeCell ref="J934:L934"/>
    <mergeCell ref="M934:O934"/>
    <mergeCell ref="P934:S934"/>
    <mergeCell ref="T934:U934"/>
    <mergeCell ref="V934:W934"/>
    <mergeCell ref="X934:AA934"/>
    <mergeCell ref="A935:I935"/>
    <mergeCell ref="J935:L935"/>
    <mergeCell ref="M935:O935"/>
    <mergeCell ref="P935:S935"/>
    <mergeCell ref="T935:U935"/>
    <mergeCell ref="V935:W935"/>
    <mergeCell ref="X935:AA935"/>
    <mergeCell ref="A936:I936"/>
    <mergeCell ref="J936:L936"/>
    <mergeCell ref="M936:O936"/>
    <mergeCell ref="P936:S936"/>
    <mergeCell ref="T936:U936"/>
    <mergeCell ref="V936:W936"/>
    <mergeCell ref="X936:AA936"/>
    <mergeCell ref="A937:I937"/>
    <mergeCell ref="J937:L937"/>
    <mergeCell ref="M937:O937"/>
    <mergeCell ref="P937:S937"/>
    <mergeCell ref="T937:U937"/>
    <mergeCell ref="V937:W937"/>
    <mergeCell ref="X937:AA937"/>
    <mergeCell ref="A938:S938"/>
    <mergeCell ref="T938:U938"/>
    <mergeCell ref="V938:W938"/>
    <mergeCell ref="X938:AA938"/>
    <mergeCell ref="A939:S939"/>
    <mergeCell ref="T939:U939"/>
    <mergeCell ref="V939:W939"/>
    <mergeCell ref="X939:AA939"/>
    <mergeCell ref="D1124:G1124"/>
    <mergeCell ref="D1127:F1127"/>
    <mergeCell ref="K1127:L1127"/>
    <mergeCell ref="Q1127:S1127"/>
    <mergeCell ref="E1021:J1021"/>
    <mergeCell ref="A1023:I1026"/>
    <mergeCell ref="J1023:L1026"/>
    <mergeCell ref="M1023:O1026"/>
    <mergeCell ref="P1023:S1026"/>
    <mergeCell ref="T1023:W1025"/>
    <mergeCell ref="T1026:U1026"/>
    <mergeCell ref="V1026:W1026"/>
    <mergeCell ref="A1027:I1027"/>
    <mergeCell ref="A1030:I1030"/>
    <mergeCell ref="J1030:L1030"/>
    <mergeCell ref="M1030:O1030"/>
    <mergeCell ref="P1030:S1030"/>
    <mergeCell ref="A953:I953"/>
    <mergeCell ref="A954:I954"/>
    <mergeCell ref="J954:L954"/>
    <mergeCell ref="M954:O954"/>
    <mergeCell ref="P954:S954"/>
    <mergeCell ref="T954:U954"/>
    <mergeCell ref="V954:W954"/>
    <mergeCell ref="X954:AA954"/>
    <mergeCell ref="A955:I955"/>
    <mergeCell ref="J955:L955"/>
    <mergeCell ref="M955:O955"/>
    <mergeCell ref="X1130:AA1132"/>
    <mergeCell ref="T1133:U1133"/>
    <mergeCell ref="V1133:W1133"/>
    <mergeCell ref="A1134:I1134"/>
    <mergeCell ref="A1135:I1135"/>
    <mergeCell ref="J1135:L1135"/>
    <mergeCell ref="M1135:O1135"/>
    <mergeCell ref="P1135:S1135"/>
    <mergeCell ref="T1135:U1135"/>
    <mergeCell ref="V1135:W1135"/>
    <mergeCell ref="X1135:AA1135"/>
    <mergeCell ref="M1141:O1141"/>
    <mergeCell ref="P1141:S1141"/>
    <mergeCell ref="T1141:U1141"/>
    <mergeCell ref="V1141:W1141"/>
    <mergeCell ref="X1141:AA1141"/>
    <mergeCell ref="A1142:I1142"/>
    <mergeCell ref="J1142:L1142"/>
    <mergeCell ref="M1142:O1142"/>
    <mergeCell ref="P1142:S1142"/>
    <mergeCell ref="T1142:U1142"/>
    <mergeCell ref="V1142:W1142"/>
    <mergeCell ref="X1142:AA1142"/>
    <mergeCell ref="A1136:I1136"/>
    <mergeCell ref="J1136:L1136"/>
    <mergeCell ref="M1136:O1136"/>
    <mergeCell ref="P1136:S1136"/>
    <mergeCell ref="T1136:U1136"/>
    <mergeCell ref="V1136:W1136"/>
    <mergeCell ref="X1136:AA1136"/>
    <mergeCell ref="A1137:I1137"/>
    <mergeCell ref="J1137:L1137"/>
    <mergeCell ref="M1137:O1137"/>
    <mergeCell ref="P1137:S1137"/>
    <mergeCell ref="T1137:U1137"/>
    <mergeCell ref="V1137:W1137"/>
    <mergeCell ref="X1137:AA1137"/>
    <mergeCell ref="A1138:S1138"/>
    <mergeCell ref="T1138:U1138"/>
    <mergeCell ref="V1138:W1138"/>
    <mergeCell ref="X1138:AA1138"/>
    <mergeCell ref="X1144:AA1144"/>
    <mergeCell ref="A1145:S1145"/>
    <mergeCell ref="T1145:U1145"/>
    <mergeCell ref="V1145:W1145"/>
    <mergeCell ref="X1145:AA1145"/>
    <mergeCell ref="D50:G50"/>
    <mergeCell ref="F51:I51"/>
    <mergeCell ref="D53:F53"/>
    <mergeCell ref="Q53:S53"/>
    <mergeCell ref="E54:J54"/>
    <mergeCell ref="A56:I59"/>
    <mergeCell ref="J56:L59"/>
    <mergeCell ref="M56:O59"/>
    <mergeCell ref="P56:S59"/>
    <mergeCell ref="T56:W58"/>
    <mergeCell ref="X56:AA58"/>
    <mergeCell ref="T59:U59"/>
    <mergeCell ref="V59:W59"/>
    <mergeCell ref="A60:I60"/>
    <mergeCell ref="A61:I61"/>
    <mergeCell ref="J61:L61"/>
    <mergeCell ref="M61:O61"/>
    <mergeCell ref="A1139:I1139"/>
    <mergeCell ref="A1140:I1140"/>
    <mergeCell ref="J1140:L1140"/>
    <mergeCell ref="M1140:O1140"/>
    <mergeCell ref="P1140:S1140"/>
    <mergeCell ref="T1140:U1140"/>
    <mergeCell ref="V1140:W1140"/>
    <mergeCell ref="X1140:AA1140"/>
    <mergeCell ref="A1141:I1141"/>
    <mergeCell ref="J1141:L1141"/>
    <mergeCell ref="X61:AA61"/>
    <mergeCell ref="A62:I62"/>
    <mergeCell ref="J62:L62"/>
    <mergeCell ref="M62:O62"/>
    <mergeCell ref="P62:S62"/>
    <mergeCell ref="T62:U62"/>
    <mergeCell ref="V62:W62"/>
    <mergeCell ref="X62:AA62"/>
    <mergeCell ref="A63:S63"/>
    <mergeCell ref="T63:U63"/>
    <mergeCell ref="V63:W63"/>
    <mergeCell ref="X63:AA63"/>
    <mergeCell ref="A64:I64"/>
    <mergeCell ref="X64:AA64"/>
    <mergeCell ref="A65:I65"/>
    <mergeCell ref="J65:L65"/>
    <mergeCell ref="M65:O65"/>
    <mergeCell ref="P65:S65"/>
    <mergeCell ref="T65:U65"/>
    <mergeCell ref="V65:W65"/>
    <mergeCell ref="X65:AA65"/>
    <mergeCell ref="A66:I66"/>
    <mergeCell ref="J66:L66"/>
    <mergeCell ref="M66:O66"/>
    <mergeCell ref="P66:S66"/>
    <mergeCell ref="T66:U66"/>
    <mergeCell ref="V66:W66"/>
    <mergeCell ref="X66:AA66"/>
    <mergeCell ref="A67:I67"/>
    <mergeCell ref="J67:L67"/>
    <mergeCell ref="M67:O67"/>
    <mergeCell ref="P67:S67"/>
    <mergeCell ref="T67:U67"/>
    <mergeCell ref="V67:W67"/>
    <mergeCell ref="X67:AA67"/>
    <mergeCell ref="A68:S68"/>
    <mergeCell ref="T68:U68"/>
    <mergeCell ref="V68:W68"/>
    <mergeCell ref="X68:AA68"/>
    <mergeCell ref="A69:S69"/>
    <mergeCell ref="T69:U69"/>
    <mergeCell ref="V69:W69"/>
    <mergeCell ref="X69:AA69"/>
    <mergeCell ref="A1257:C1257"/>
    <mergeCell ref="D1259:G1259"/>
    <mergeCell ref="F1260:I1260"/>
    <mergeCell ref="D1262:F1262"/>
    <mergeCell ref="K1262:L1262"/>
    <mergeCell ref="Q1262:S1262"/>
    <mergeCell ref="E1263:J1263"/>
    <mergeCell ref="A1265:I1268"/>
    <mergeCell ref="J1265:L1268"/>
    <mergeCell ref="M1265:O1268"/>
    <mergeCell ref="P1265:S1268"/>
    <mergeCell ref="T1265:W1267"/>
    <mergeCell ref="T1268:U1268"/>
    <mergeCell ref="V1268:W1268"/>
    <mergeCell ref="A1143:I1143"/>
    <mergeCell ref="J1143:L1143"/>
    <mergeCell ref="M1143:O1143"/>
    <mergeCell ref="P1143:S1143"/>
    <mergeCell ref="T1143:U1143"/>
    <mergeCell ref="V1143:W1143"/>
    <mergeCell ref="A1148:C1148"/>
    <mergeCell ref="F1151:I1151"/>
    <mergeCell ref="D1153:F1153"/>
    <mergeCell ref="K1153:L1153"/>
    <mergeCell ref="Q1153:S1153"/>
    <mergeCell ref="A1163:I1163"/>
    <mergeCell ref="J1163:L1163"/>
    <mergeCell ref="M1163:O1163"/>
    <mergeCell ref="P1163:S1163"/>
    <mergeCell ref="T1163:U1163"/>
    <mergeCell ref="V1163:W1163"/>
    <mergeCell ref="A1164:S1164"/>
    <mergeCell ref="X1143:AA1143"/>
    <mergeCell ref="A1144:S1144"/>
    <mergeCell ref="T1144:U1144"/>
    <mergeCell ref="V1144:W1144"/>
    <mergeCell ref="D224:G224"/>
    <mergeCell ref="F225:I225"/>
    <mergeCell ref="D227:F227"/>
    <mergeCell ref="K227:L227"/>
    <mergeCell ref="V1277:W1277"/>
    <mergeCell ref="A1269:I1269"/>
    <mergeCell ref="A1270:I1270"/>
    <mergeCell ref="J1270:L1270"/>
    <mergeCell ref="M1270:O1270"/>
    <mergeCell ref="P1270:S1270"/>
    <mergeCell ref="T1270:U1270"/>
    <mergeCell ref="V1270:W1270"/>
    <mergeCell ref="A1271:I1271"/>
    <mergeCell ref="J1271:L1271"/>
    <mergeCell ref="M1271:O1271"/>
    <mergeCell ref="P1271:S1271"/>
    <mergeCell ref="T1271:U1271"/>
    <mergeCell ref="V1271:W1271"/>
    <mergeCell ref="A1272:I1272"/>
    <mergeCell ref="J1272:L1272"/>
    <mergeCell ref="M1272:O1272"/>
    <mergeCell ref="P1272:S1272"/>
    <mergeCell ref="T1272:U1272"/>
    <mergeCell ref="V1272:W1272"/>
    <mergeCell ref="Q227:S227"/>
    <mergeCell ref="E228:J228"/>
    <mergeCell ref="A230:I233"/>
    <mergeCell ref="J230:L233"/>
    <mergeCell ref="A1280:S1280"/>
    <mergeCell ref="T1280:U1280"/>
    <mergeCell ref="V1280:W1280"/>
    <mergeCell ref="X1265:AA1267"/>
    <mergeCell ref="X1270:AA1270"/>
    <mergeCell ref="X1271:AA1271"/>
    <mergeCell ref="X1272:AA1272"/>
    <mergeCell ref="X1273:AA1273"/>
    <mergeCell ref="X1275:AA1275"/>
    <mergeCell ref="X1276:AA1276"/>
    <mergeCell ref="X1277:AA1277"/>
    <mergeCell ref="X1278:AA1278"/>
    <mergeCell ref="X1279:AA1279"/>
    <mergeCell ref="X1280:AA1280"/>
    <mergeCell ref="X1269:AA1269"/>
    <mergeCell ref="A1273:S1273"/>
    <mergeCell ref="T1273:U1273"/>
    <mergeCell ref="V1273:W1273"/>
    <mergeCell ref="A1274:I1274"/>
    <mergeCell ref="A1275:I1275"/>
    <mergeCell ref="J1275:L1275"/>
    <mergeCell ref="M1275:O1275"/>
    <mergeCell ref="P1275:S1275"/>
    <mergeCell ref="T1275:U1275"/>
    <mergeCell ref="V1275:W1275"/>
    <mergeCell ref="A1276:I1276"/>
    <mergeCell ref="J1276:L1276"/>
    <mergeCell ref="M1276:O1276"/>
    <mergeCell ref="P1276:S1276"/>
    <mergeCell ref="T1276:U1276"/>
    <mergeCell ref="V1276:W1276"/>
    <mergeCell ref="A1277:I1277"/>
    <mergeCell ref="M230:O233"/>
    <mergeCell ref="P230:S233"/>
    <mergeCell ref="T230:W232"/>
    <mergeCell ref="X230:AA233"/>
    <mergeCell ref="T233:U233"/>
    <mergeCell ref="V233:W233"/>
    <mergeCell ref="A234:I234"/>
    <mergeCell ref="A235:I235"/>
    <mergeCell ref="J235:L235"/>
    <mergeCell ref="M235:O235"/>
    <mergeCell ref="P235:S235"/>
    <mergeCell ref="T235:U235"/>
    <mergeCell ref="V235:W235"/>
    <mergeCell ref="X235:AA235"/>
    <mergeCell ref="J242:L242"/>
    <mergeCell ref="M242:O242"/>
    <mergeCell ref="P242:S242"/>
    <mergeCell ref="T242:U242"/>
    <mergeCell ref="V242:W242"/>
    <mergeCell ref="X242:AA242"/>
    <mergeCell ref="A236:I236"/>
    <mergeCell ref="J236:L236"/>
    <mergeCell ref="M236:O236"/>
    <mergeCell ref="P236:S236"/>
    <mergeCell ref="T236:U236"/>
    <mergeCell ref="V236:W236"/>
    <mergeCell ref="X236:AA236"/>
    <mergeCell ref="A237:I237"/>
    <mergeCell ref="J237:L237"/>
    <mergeCell ref="M237:O237"/>
    <mergeCell ref="P237:S237"/>
    <mergeCell ref="T237:U237"/>
    <mergeCell ref="V237:W237"/>
    <mergeCell ref="X237:AA237"/>
    <mergeCell ref="A238:S238"/>
    <mergeCell ref="T238:U238"/>
    <mergeCell ref="V238:W238"/>
    <mergeCell ref="X238:AA238"/>
    <mergeCell ref="A243:I243"/>
    <mergeCell ref="J243:L243"/>
    <mergeCell ref="M243:O243"/>
    <mergeCell ref="P243:S243"/>
    <mergeCell ref="T243:U243"/>
    <mergeCell ref="V243:W243"/>
    <mergeCell ref="X243:AA243"/>
    <mergeCell ref="A244:S244"/>
    <mergeCell ref="T244:U244"/>
    <mergeCell ref="V244:W244"/>
    <mergeCell ref="X244:AA244"/>
    <mergeCell ref="A245:S245"/>
    <mergeCell ref="T245:U245"/>
    <mergeCell ref="V245:W245"/>
    <mergeCell ref="X245:AA245"/>
    <mergeCell ref="A239:I239"/>
    <mergeCell ref="X239:AA239"/>
    <mergeCell ref="A240:I240"/>
    <mergeCell ref="J240:L240"/>
    <mergeCell ref="M240:O240"/>
    <mergeCell ref="P240:S240"/>
    <mergeCell ref="T240:U240"/>
    <mergeCell ref="V240:W240"/>
    <mergeCell ref="X240:AA240"/>
    <mergeCell ref="A241:I241"/>
    <mergeCell ref="J241:L241"/>
    <mergeCell ref="M241:O241"/>
    <mergeCell ref="P241:S241"/>
    <mergeCell ref="T241:U241"/>
    <mergeCell ref="V241:W241"/>
    <mergeCell ref="X241:AA241"/>
    <mergeCell ref="A242:I242"/>
    <mergeCell ref="D74:G74"/>
    <mergeCell ref="F75:I75"/>
    <mergeCell ref="D77:F77"/>
    <mergeCell ref="Q77:S77"/>
    <mergeCell ref="E78:J78"/>
    <mergeCell ref="A80:I83"/>
    <mergeCell ref="J80:L83"/>
    <mergeCell ref="M80:O83"/>
    <mergeCell ref="P80:S83"/>
    <mergeCell ref="T80:W82"/>
    <mergeCell ref="X80:AA82"/>
    <mergeCell ref="T83:U83"/>
    <mergeCell ref="V83:W83"/>
    <mergeCell ref="A84:I84"/>
    <mergeCell ref="A85:I85"/>
    <mergeCell ref="J85:L85"/>
    <mergeCell ref="M85:O85"/>
    <mergeCell ref="P85:S85"/>
    <mergeCell ref="T85:U85"/>
    <mergeCell ref="V85:W85"/>
    <mergeCell ref="X85:AA85"/>
    <mergeCell ref="A86:I86"/>
    <mergeCell ref="J86:L86"/>
    <mergeCell ref="M86:O86"/>
    <mergeCell ref="P86:S86"/>
    <mergeCell ref="T86:U86"/>
    <mergeCell ref="V86:W86"/>
    <mergeCell ref="X86:AA86"/>
    <mergeCell ref="A87:S87"/>
    <mergeCell ref="T87:U87"/>
    <mergeCell ref="V87:W87"/>
    <mergeCell ref="X87:AA87"/>
    <mergeCell ref="A88:I88"/>
    <mergeCell ref="X88:AA88"/>
    <mergeCell ref="A89:I89"/>
    <mergeCell ref="J89:L89"/>
    <mergeCell ref="M89:O89"/>
    <mergeCell ref="P89:S89"/>
    <mergeCell ref="T89:U89"/>
    <mergeCell ref="V89:W89"/>
    <mergeCell ref="X89:AA89"/>
    <mergeCell ref="A90:I90"/>
    <mergeCell ref="J90:L90"/>
    <mergeCell ref="M90:O90"/>
    <mergeCell ref="P90:S90"/>
    <mergeCell ref="T90:U90"/>
    <mergeCell ref="V90:W90"/>
    <mergeCell ref="X90:AA90"/>
    <mergeCell ref="A91:I91"/>
    <mergeCell ref="J91:L91"/>
    <mergeCell ref="M91:O91"/>
    <mergeCell ref="P91:S91"/>
    <mergeCell ref="T91:U91"/>
    <mergeCell ref="V91:W91"/>
    <mergeCell ref="X91:AA91"/>
    <mergeCell ref="A92:S92"/>
    <mergeCell ref="T92:U92"/>
    <mergeCell ref="V92:W92"/>
    <mergeCell ref="X92:AA92"/>
    <mergeCell ref="A93:S93"/>
    <mergeCell ref="T93:U93"/>
    <mergeCell ref="V93:W93"/>
    <mergeCell ref="X93:AA93"/>
    <mergeCell ref="F944:I944"/>
    <mergeCell ref="D946:F946"/>
    <mergeCell ref="L946:M946"/>
    <mergeCell ref="R946:T946"/>
    <mergeCell ref="E947:J947"/>
    <mergeCell ref="A949:I952"/>
    <mergeCell ref="J949:L952"/>
    <mergeCell ref="M949:O952"/>
    <mergeCell ref="P949:S952"/>
    <mergeCell ref="T949:W951"/>
    <mergeCell ref="X949:AA951"/>
    <mergeCell ref="T952:U952"/>
    <mergeCell ref="V952:W952"/>
    <mergeCell ref="J534:L534"/>
    <mergeCell ref="M534:O534"/>
    <mergeCell ref="P534:S534"/>
    <mergeCell ref="T534:U534"/>
    <mergeCell ref="V534:W534"/>
    <mergeCell ref="A535:S535"/>
    <mergeCell ref="T535:U535"/>
    <mergeCell ref="V535:W535"/>
    <mergeCell ref="A536:I536"/>
    <mergeCell ref="A537:I537"/>
    <mergeCell ref="J537:L537"/>
    <mergeCell ref="M537:O537"/>
    <mergeCell ref="P537:S537"/>
    <mergeCell ref="T537:U537"/>
    <mergeCell ref="V537:W537"/>
    <mergeCell ref="P955:S955"/>
    <mergeCell ref="T955:U955"/>
    <mergeCell ref="V955:W955"/>
    <mergeCell ref="X955:AA955"/>
    <mergeCell ref="A956:I956"/>
    <mergeCell ref="J956:L956"/>
    <mergeCell ref="M956:O956"/>
    <mergeCell ref="P956:S956"/>
    <mergeCell ref="T956:U956"/>
    <mergeCell ref="V956:W956"/>
    <mergeCell ref="X956:AA956"/>
    <mergeCell ref="A1278:I1278"/>
    <mergeCell ref="J1278:L1278"/>
    <mergeCell ref="M1278:O1278"/>
    <mergeCell ref="P1278:S1278"/>
    <mergeCell ref="T1278:U1278"/>
    <mergeCell ref="V1278:W1278"/>
    <mergeCell ref="X961:AA961"/>
    <mergeCell ref="A962:I962"/>
    <mergeCell ref="J962:L962"/>
    <mergeCell ref="M962:O962"/>
    <mergeCell ref="P962:S962"/>
    <mergeCell ref="T962:U962"/>
    <mergeCell ref="V962:W962"/>
    <mergeCell ref="X962:AA962"/>
    <mergeCell ref="A963:S963"/>
    <mergeCell ref="T963:U963"/>
    <mergeCell ref="V963:W963"/>
    <mergeCell ref="X963:AA963"/>
    <mergeCell ref="V976:W976"/>
    <mergeCell ref="A977:I977"/>
    <mergeCell ref="A978:I978"/>
    <mergeCell ref="A1279:S1279"/>
    <mergeCell ref="A957:S957"/>
    <mergeCell ref="T957:U957"/>
    <mergeCell ref="V957:W957"/>
    <mergeCell ref="X957:AA957"/>
    <mergeCell ref="A958:I958"/>
    <mergeCell ref="A959:I959"/>
    <mergeCell ref="J959:L959"/>
    <mergeCell ref="M959:O959"/>
    <mergeCell ref="P959:S959"/>
    <mergeCell ref="T959:U959"/>
    <mergeCell ref="V959:W959"/>
    <mergeCell ref="X959:AA959"/>
    <mergeCell ref="A960:I960"/>
    <mergeCell ref="J960:L960"/>
    <mergeCell ref="M960:O960"/>
    <mergeCell ref="P960:S960"/>
    <mergeCell ref="T960:U960"/>
    <mergeCell ref="V960:W960"/>
    <mergeCell ref="X960:AA960"/>
    <mergeCell ref="T1279:U1279"/>
    <mergeCell ref="V1279:W1279"/>
    <mergeCell ref="J1277:L1277"/>
    <mergeCell ref="M1277:O1277"/>
    <mergeCell ref="P1277:S1277"/>
    <mergeCell ref="T1277:U1277"/>
    <mergeCell ref="A961:I961"/>
    <mergeCell ref="J961:L961"/>
    <mergeCell ref="M961:O961"/>
    <mergeCell ref="P961:S961"/>
    <mergeCell ref="T961:U961"/>
    <mergeCell ref="V961:W961"/>
    <mergeCell ref="V1477:W1477"/>
    <mergeCell ref="A1291:C1291"/>
    <mergeCell ref="D1293:G1293"/>
    <mergeCell ref="F1294:I1294"/>
    <mergeCell ref="D1296:F1296"/>
    <mergeCell ref="K1296:L1296"/>
    <mergeCell ref="Q1296:S1296"/>
    <mergeCell ref="T1302:U1302"/>
    <mergeCell ref="V1302:W1302"/>
    <mergeCell ref="A1303:I1303"/>
    <mergeCell ref="E1297:J1297"/>
    <mergeCell ref="A1299:I1302"/>
    <mergeCell ref="J1299:L1302"/>
    <mergeCell ref="M1299:O1302"/>
    <mergeCell ref="P1299:S1302"/>
    <mergeCell ref="T1299:W1301"/>
    <mergeCell ref="X1299:AA1301"/>
    <mergeCell ref="D1369:F1369"/>
    <mergeCell ref="T1372:W1374"/>
    <mergeCell ref="T1375:U1375"/>
    <mergeCell ref="V1375:W1375"/>
    <mergeCell ref="A1376:I1376"/>
    <mergeCell ref="A1377:I1377"/>
    <mergeCell ref="J1377:L1377"/>
    <mergeCell ref="M1377:O1377"/>
    <mergeCell ref="P1377:S1377"/>
    <mergeCell ref="T1377:U1377"/>
    <mergeCell ref="V1377:W1377"/>
    <mergeCell ref="E1370:J1370"/>
    <mergeCell ref="A1372:I1375"/>
    <mergeCell ref="J1372:L1375"/>
    <mergeCell ref="M1372:O1375"/>
    <mergeCell ref="T1484:U1484"/>
    <mergeCell ref="V1484:W1484"/>
    <mergeCell ref="X1484:AA1484"/>
    <mergeCell ref="A1485:I1485"/>
    <mergeCell ref="J1485:L1485"/>
    <mergeCell ref="M1485:O1485"/>
    <mergeCell ref="P1485:S1485"/>
    <mergeCell ref="T1485:U1485"/>
    <mergeCell ref="V1485:W1485"/>
    <mergeCell ref="X1485:AA1485"/>
    <mergeCell ref="P1481:S1481"/>
    <mergeCell ref="T1481:U1481"/>
    <mergeCell ref="V1481:W1481"/>
    <mergeCell ref="X1481:AA1481"/>
    <mergeCell ref="A964:S964"/>
    <mergeCell ref="T964:U964"/>
    <mergeCell ref="V964:W964"/>
    <mergeCell ref="X964:AA964"/>
    <mergeCell ref="A1466:C1466"/>
    <mergeCell ref="D1468:G1468"/>
    <mergeCell ref="F1469:I1469"/>
    <mergeCell ref="D1471:F1471"/>
    <mergeCell ref="K1471:L1471"/>
    <mergeCell ref="Q1471:S1471"/>
    <mergeCell ref="E1472:J1472"/>
    <mergeCell ref="A1474:I1477"/>
    <mergeCell ref="J1474:L1477"/>
    <mergeCell ref="M1474:O1477"/>
    <mergeCell ref="P1474:S1477"/>
    <mergeCell ref="T1474:W1476"/>
    <mergeCell ref="X1474:AA1476"/>
    <mergeCell ref="T1477:U1477"/>
    <mergeCell ref="T533:U533"/>
    <mergeCell ref="V533:W533"/>
    <mergeCell ref="A534:I534"/>
    <mergeCell ref="A1486:I1486"/>
    <mergeCell ref="J1486:L1486"/>
    <mergeCell ref="M1486:O1486"/>
    <mergeCell ref="P1486:S1486"/>
    <mergeCell ref="T1486:U1486"/>
    <mergeCell ref="V1486:W1486"/>
    <mergeCell ref="X1486:AA1486"/>
    <mergeCell ref="A1487:I1487"/>
    <mergeCell ref="J1487:L1487"/>
    <mergeCell ref="M1487:O1487"/>
    <mergeCell ref="P1487:S1487"/>
    <mergeCell ref="T1487:U1487"/>
    <mergeCell ref="V1487:W1487"/>
    <mergeCell ref="X1487:AA1487"/>
    <mergeCell ref="A1478:I1478"/>
    <mergeCell ref="A1479:I1479"/>
    <mergeCell ref="J1479:L1479"/>
    <mergeCell ref="M1479:O1479"/>
    <mergeCell ref="P1479:S1479"/>
    <mergeCell ref="T1479:U1479"/>
    <mergeCell ref="V1479:W1479"/>
    <mergeCell ref="X1479:AA1479"/>
    <mergeCell ref="A1480:I1480"/>
    <mergeCell ref="J1480:L1480"/>
    <mergeCell ref="M1480:O1480"/>
    <mergeCell ref="P1480:S1480"/>
    <mergeCell ref="T1480:U1480"/>
    <mergeCell ref="V1480:W1480"/>
    <mergeCell ref="X1480:AA1480"/>
    <mergeCell ref="P540:S540"/>
    <mergeCell ref="T540:U540"/>
    <mergeCell ref="V540:W540"/>
    <mergeCell ref="A1489:S1489"/>
    <mergeCell ref="T1489:U1489"/>
    <mergeCell ref="V1489:W1489"/>
    <mergeCell ref="X1489:AA1489"/>
    <mergeCell ref="A519:C519"/>
    <mergeCell ref="D521:G521"/>
    <mergeCell ref="F522:I522"/>
    <mergeCell ref="D524:F524"/>
    <mergeCell ref="K524:L524"/>
    <mergeCell ref="Q524:S524"/>
    <mergeCell ref="E525:J525"/>
    <mergeCell ref="A527:I530"/>
    <mergeCell ref="J527:L530"/>
    <mergeCell ref="M527:O530"/>
    <mergeCell ref="P527:S530"/>
    <mergeCell ref="T527:W529"/>
    <mergeCell ref="T530:U530"/>
    <mergeCell ref="V530:W530"/>
    <mergeCell ref="A531:I531"/>
    <mergeCell ref="A532:I532"/>
    <mergeCell ref="J532:L532"/>
    <mergeCell ref="M532:O532"/>
    <mergeCell ref="P532:S532"/>
    <mergeCell ref="T532:U532"/>
    <mergeCell ref="V532:W532"/>
    <mergeCell ref="A533:I533"/>
    <mergeCell ref="J533:L533"/>
    <mergeCell ref="M533:O533"/>
    <mergeCell ref="P533:S533"/>
    <mergeCell ref="A541:S541"/>
    <mergeCell ref="T541:U541"/>
    <mergeCell ref="V541:W541"/>
    <mergeCell ref="A542:S542"/>
    <mergeCell ref="T542:U542"/>
    <mergeCell ref="V542:W542"/>
    <mergeCell ref="X527:AA529"/>
    <mergeCell ref="X532:AA532"/>
    <mergeCell ref="X533:AA533"/>
    <mergeCell ref="X534:AA534"/>
    <mergeCell ref="X535:AA535"/>
    <mergeCell ref="X537:AA537"/>
    <mergeCell ref="X538:AA538"/>
    <mergeCell ref="X539:AA539"/>
    <mergeCell ref="X540:AA540"/>
    <mergeCell ref="X541:AA541"/>
    <mergeCell ref="X542:AA542"/>
    <mergeCell ref="A538:I538"/>
    <mergeCell ref="J538:L538"/>
    <mergeCell ref="M538:O538"/>
    <mergeCell ref="P538:S538"/>
    <mergeCell ref="T538:U538"/>
    <mergeCell ref="V538:W538"/>
    <mergeCell ref="A539:I539"/>
    <mergeCell ref="J539:L539"/>
    <mergeCell ref="M539:O539"/>
    <mergeCell ref="P539:S539"/>
    <mergeCell ref="T539:U539"/>
    <mergeCell ref="V539:W539"/>
    <mergeCell ref="A540:I540"/>
    <mergeCell ref="J540:L540"/>
    <mergeCell ref="M540:O540"/>
    <mergeCell ref="F647:I647"/>
    <mergeCell ref="D649:F649"/>
    <mergeCell ref="K649:L649"/>
    <mergeCell ref="Q649:S649"/>
    <mergeCell ref="E650:J650"/>
    <mergeCell ref="A652:I655"/>
    <mergeCell ref="J652:L655"/>
    <mergeCell ref="M652:O655"/>
    <mergeCell ref="P652:S655"/>
    <mergeCell ref="T652:W654"/>
    <mergeCell ref="X652:AA654"/>
    <mergeCell ref="T655:U655"/>
    <mergeCell ref="V655:W655"/>
    <mergeCell ref="A656:I656"/>
    <mergeCell ref="A657:I657"/>
    <mergeCell ref="J657:L657"/>
    <mergeCell ref="M657:O657"/>
    <mergeCell ref="P657:S657"/>
    <mergeCell ref="T657:U657"/>
    <mergeCell ref="V657:W657"/>
    <mergeCell ref="X657:AA657"/>
    <mergeCell ref="A658:I658"/>
    <mergeCell ref="J658:L658"/>
    <mergeCell ref="M658:O658"/>
    <mergeCell ref="P658:S658"/>
    <mergeCell ref="T658:U658"/>
    <mergeCell ref="V658:W658"/>
    <mergeCell ref="X658:AA658"/>
    <mergeCell ref="A659:I659"/>
    <mergeCell ref="J659:L659"/>
    <mergeCell ref="M659:O659"/>
    <mergeCell ref="P659:S659"/>
    <mergeCell ref="T659:U659"/>
    <mergeCell ref="V659:W659"/>
    <mergeCell ref="X659:AA659"/>
    <mergeCell ref="A660:S660"/>
    <mergeCell ref="T660:U660"/>
    <mergeCell ref="V660:W660"/>
    <mergeCell ref="X660:AA660"/>
    <mergeCell ref="A661:I661"/>
    <mergeCell ref="A662:I662"/>
    <mergeCell ref="J662:L662"/>
    <mergeCell ref="M662:O662"/>
    <mergeCell ref="P662:S662"/>
    <mergeCell ref="T662:U662"/>
    <mergeCell ref="V662:W662"/>
    <mergeCell ref="X662:AA662"/>
    <mergeCell ref="A663:I663"/>
    <mergeCell ref="J663:L663"/>
    <mergeCell ref="M663:O663"/>
    <mergeCell ref="P663:S663"/>
    <mergeCell ref="T663:U663"/>
    <mergeCell ref="V663:W663"/>
    <mergeCell ref="X663:AA663"/>
    <mergeCell ref="A664:I664"/>
    <mergeCell ref="J664:L664"/>
    <mergeCell ref="M664:O664"/>
    <mergeCell ref="P664:S664"/>
    <mergeCell ref="T664:U664"/>
    <mergeCell ref="V664:W664"/>
    <mergeCell ref="X664:AA664"/>
    <mergeCell ref="A665:I665"/>
    <mergeCell ref="J665:L665"/>
    <mergeCell ref="M665:O665"/>
    <mergeCell ref="P665:S665"/>
    <mergeCell ref="T665:U665"/>
    <mergeCell ref="V665:W665"/>
    <mergeCell ref="X665:AA665"/>
    <mergeCell ref="A666:S666"/>
    <mergeCell ref="T666:U666"/>
    <mergeCell ref="V666:W666"/>
    <mergeCell ref="X666:AA666"/>
    <mergeCell ref="A667:S667"/>
    <mergeCell ref="T667:U667"/>
    <mergeCell ref="V667:W667"/>
    <mergeCell ref="X667:AA667"/>
    <mergeCell ref="A741:C741"/>
    <mergeCell ref="D743:G743"/>
    <mergeCell ref="A723:I726"/>
    <mergeCell ref="J723:L726"/>
    <mergeCell ref="M723:O726"/>
    <mergeCell ref="P723:S726"/>
    <mergeCell ref="T723:W725"/>
    <mergeCell ref="T726:U726"/>
    <mergeCell ref="V726:W726"/>
    <mergeCell ref="A727:I727"/>
    <mergeCell ref="A728:I728"/>
    <mergeCell ref="J728:L728"/>
    <mergeCell ref="M728:O728"/>
    <mergeCell ref="P728:S728"/>
    <mergeCell ref="T728:U728"/>
    <mergeCell ref="V728:W728"/>
    <mergeCell ref="A731:S731"/>
    <mergeCell ref="T755:U755"/>
    <mergeCell ref="V755:W755"/>
    <mergeCell ref="A756:I756"/>
    <mergeCell ref="J756:L756"/>
    <mergeCell ref="M756:O756"/>
    <mergeCell ref="P756:S756"/>
    <mergeCell ref="T756:U756"/>
    <mergeCell ref="V756:W756"/>
    <mergeCell ref="X756:AA756"/>
    <mergeCell ref="X757:AA757"/>
    <mergeCell ref="X759:AA759"/>
    <mergeCell ref="X760:AA760"/>
    <mergeCell ref="X761:AA761"/>
    <mergeCell ref="X762:AA762"/>
    <mergeCell ref="X763:AA763"/>
    <mergeCell ref="X764:AA764"/>
    <mergeCell ref="A757:S757"/>
    <mergeCell ref="T757:U757"/>
    <mergeCell ref="V757:W757"/>
    <mergeCell ref="A758:I758"/>
    <mergeCell ref="A759:I759"/>
    <mergeCell ref="J759:L759"/>
    <mergeCell ref="M759:O759"/>
    <mergeCell ref="P759:S759"/>
    <mergeCell ref="T759:U759"/>
    <mergeCell ref="A760:I760"/>
    <mergeCell ref="J760:L760"/>
    <mergeCell ref="M760:O760"/>
    <mergeCell ref="P760:S760"/>
    <mergeCell ref="T760:U760"/>
    <mergeCell ref="V760:W760"/>
    <mergeCell ref="A761:I761"/>
    <mergeCell ref="J761:L761"/>
    <mergeCell ref="M761:O761"/>
    <mergeCell ref="P761:S761"/>
    <mergeCell ref="T761:U761"/>
    <mergeCell ref="V761:W761"/>
    <mergeCell ref="X1303:AA1303"/>
    <mergeCell ref="A1304:I1304"/>
    <mergeCell ref="J1304:L1304"/>
    <mergeCell ref="M1304:O1304"/>
    <mergeCell ref="P1304:S1304"/>
    <mergeCell ref="T1304:U1304"/>
    <mergeCell ref="V1304:W1304"/>
    <mergeCell ref="X1304:AA1304"/>
    <mergeCell ref="A1305:I1305"/>
    <mergeCell ref="J1305:L1305"/>
    <mergeCell ref="M1305:O1305"/>
    <mergeCell ref="P1305:S1305"/>
    <mergeCell ref="T1305:U1305"/>
    <mergeCell ref="V1305:W1305"/>
    <mergeCell ref="X1305:AA1305"/>
    <mergeCell ref="F968:I968"/>
    <mergeCell ref="D970:F970"/>
    <mergeCell ref="L970:M970"/>
    <mergeCell ref="R970:T970"/>
    <mergeCell ref="E971:J971"/>
    <mergeCell ref="A973:I976"/>
    <mergeCell ref="J973:L976"/>
    <mergeCell ref="M973:O976"/>
    <mergeCell ref="P973:S976"/>
    <mergeCell ref="T973:W975"/>
    <mergeCell ref="X973:AA975"/>
    <mergeCell ref="T976:U976"/>
    <mergeCell ref="A1306:I1306"/>
    <mergeCell ref="J1306:L1306"/>
    <mergeCell ref="M1306:O1306"/>
    <mergeCell ref="P1306:S1306"/>
    <mergeCell ref="T1306:U1306"/>
    <mergeCell ref="V1306:W1306"/>
    <mergeCell ref="X1306:AA1306"/>
    <mergeCell ref="A1307:S1307"/>
    <mergeCell ref="T1307:U1307"/>
    <mergeCell ref="V1307:W1307"/>
    <mergeCell ref="X1307:AA1307"/>
    <mergeCell ref="A1308:I1308"/>
    <mergeCell ref="A1309:I1309"/>
    <mergeCell ref="J1309:L1309"/>
    <mergeCell ref="M1309:O1309"/>
    <mergeCell ref="P1309:S1309"/>
    <mergeCell ref="T1309:U1309"/>
    <mergeCell ref="V1309:W1309"/>
    <mergeCell ref="X1309:AA1309"/>
    <mergeCell ref="A1310:I1310"/>
    <mergeCell ref="J1310:L1310"/>
    <mergeCell ref="M1310:O1310"/>
    <mergeCell ref="P1310:S1310"/>
    <mergeCell ref="T1310:U1310"/>
    <mergeCell ref="V1310:W1310"/>
    <mergeCell ref="X1310:AA1310"/>
    <mergeCell ref="A1311:I1311"/>
    <mergeCell ref="J1311:L1311"/>
    <mergeCell ref="M1311:O1311"/>
    <mergeCell ref="P1311:S1311"/>
    <mergeCell ref="T1311:U1311"/>
    <mergeCell ref="V1311:W1311"/>
    <mergeCell ref="X1311:AA1311"/>
    <mergeCell ref="A1312:I1312"/>
    <mergeCell ref="J1312:L1312"/>
    <mergeCell ref="M1312:O1312"/>
    <mergeCell ref="P1312:S1312"/>
    <mergeCell ref="T1312:U1312"/>
    <mergeCell ref="V1312:W1312"/>
    <mergeCell ref="X1312:AA1312"/>
    <mergeCell ref="A1313:S1313"/>
    <mergeCell ref="T1313:U1313"/>
    <mergeCell ref="V1313:W1313"/>
    <mergeCell ref="X1313:AA1313"/>
    <mergeCell ref="A1314:S1314"/>
    <mergeCell ref="T1314:U1314"/>
    <mergeCell ref="V1314:W1314"/>
    <mergeCell ref="X1314:AA1314"/>
    <mergeCell ref="F391:I391"/>
    <mergeCell ref="D393:F393"/>
    <mergeCell ref="K393:L393"/>
    <mergeCell ref="Q393:S393"/>
    <mergeCell ref="E394:J394"/>
    <mergeCell ref="A396:I399"/>
    <mergeCell ref="J396:L399"/>
    <mergeCell ref="M396:O399"/>
    <mergeCell ref="P396:S399"/>
    <mergeCell ref="T396:W398"/>
    <mergeCell ref="X396:AA398"/>
    <mergeCell ref="T399:U399"/>
    <mergeCell ref="V399:W399"/>
    <mergeCell ref="A400:I400"/>
    <mergeCell ref="A401:I401"/>
    <mergeCell ref="J401:L401"/>
    <mergeCell ref="M401:O401"/>
    <mergeCell ref="P401:S401"/>
    <mergeCell ref="T401:U401"/>
    <mergeCell ref="V401:W401"/>
    <mergeCell ref="X401:AA401"/>
    <mergeCell ref="A402:I402"/>
    <mergeCell ref="J402:L402"/>
    <mergeCell ref="M402:O402"/>
    <mergeCell ref="P402:S402"/>
    <mergeCell ref="T402:U402"/>
    <mergeCell ref="V402:W402"/>
    <mergeCell ref="X402:AA402"/>
    <mergeCell ref="A403:I403"/>
    <mergeCell ref="J403:L403"/>
    <mergeCell ref="M403:O403"/>
    <mergeCell ref="P403:S403"/>
    <mergeCell ref="T403:U403"/>
    <mergeCell ref="V403:W403"/>
    <mergeCell ref="X403:AA403"/>
    <mergeCell ref="A404:S404"/>
    <mergeCell ref="T404:U404"/>
    <mergeCell ref="V404:W404"/>
    <mergeCell ref="X404:AA404"/>
    <mergeCell ref="A405:I405"/>
    <mergeCell ref="A406:I406"/>
    <mergeCell ref="J406:L406"/>
    <mergeCell ref="M406:O406"/>
    <mergeCell ref="P406:S406"/>
    <mergeCell ref="T406:U406"/>
    <mergeCell ref="V406:W406"/>
    <mergeCell ref="X406:AA406"/>
    <mergeCell ref="A430:S430"/>
    <mergeCell ref="T430:U430"/>
    <mergeCell ref="V430:W430"/>
    <mergeCell ref="A407:I407"/>
    <mergeCell ref="J407:L407"/>
    <mergeCell ref="M407:O407"/>
    <mergeCell ref="P407:S407"/>
    <mergeCell ref="T407:U407"/>
    <mergeCell ref="V407:W407"/>
    <mergeCell ref="X407:AA407"/>
    <mergeCell ref="A408:I408"/>
    <mergeCell ref="J408:L408"/>
    <mergeCell ref="M408:O408"/>
    <mergeCell ref="P408:S408"/>
    <mergeCell ref="T408:U408"/>
    <mergeCell ref="V408:W408"/>
    <mergeCell ref="X408:AA408"/>
    <mergeCell ref="A409:I409"/>
    <mergeCell ref="J409:L409"/>
    <mergeCell ref="M409:O409"/>
    <mergeCell ref="P409:S409"/>
    <mergeCell ref="T409:U409"/>
    <mergeCell ref="V409:W409"/>
    <mergeCell ref="X409:AA409"/>
    <mergeCell ref="A426:I426"/>
    <mergeCell ref="A427:I427"/>
    <mergeCell ref="J427:L427"/>
    <mergeCell ref="M427:O427"/>
    <mergeCell ref="P427:S427"/>
    <mergeCell ref="T427:U427"/>
    <mergeCell ref="A422:I425"/>
    <mergeCell ref="J422:L425"/>
    <mergeCell ref="A431:I431"/>
    <mergeCell ref="A432:I432"/>
    <mergeCell ref="V480:W480"/>
    <mergeCell ref="X480:AA480"/>
    <mergeCell ref="A481:I481"/>
    <mergeCell ref="J481:L481"/>
    <mergeCell ref="M481:O481"/>
    <mergeCell ref="P481:S481"/>
    <mergeCell ref="T481:U481"/>
    <mergeCell ref="V481:W481"/>
    <mergeCell ref="X481:AA481"/>
    <mergeCell ref="A410:S410"/>
    <mergeCell ref="T410:U410"/>
    <mergeCell ref="V410:W410"/>
    <mergeCell ref="X410:AA410"/>
    <mergeCell ref="A411:S411"/>
    <mergeCell ref="T411:U411"/>
    <mergeCell ref="V411:W411"/>
    <mergeCell ref="X411:AA411"/>
    <mergeCell ref="A466:C466"/>
    <mergeCell ref="D468:G468"/>
    <mergeCell ref="F469:I469"/>
    <mergeCell ref="D471:F471"/>
    <mergeCell ref="K471:L471"/>
    <mergeCell ref="Q471:S471"/>
    <mergeCell ref="E472:J472"/>
    <mergeCell ref="A474:I477"/>
    <mergeCell ref="J474:L477"/>
    <mergeCell ref="M474:O477"/>
    <mergeCell ref="P474:S477"/>
    <mergeCell ref="T474:W476"/>
    <mergeCell ref="X474:AA476"/>
    <mergeCell ref="A488:S488"/>
    <mergeCell ref="T488:U488"/>
    <mergeCell ref="V488:W488"/>
    <mergeCell ref="X488:AA488"/>
    <mergeCell ref="A482:S482"/>
    <mergeCell ref="T482:U482"/>
    <mergeCell ref="V482:W482"/>
    <mergeCell ref="X482:AA482"/>
    <mergeCell ref="A483:I483"/>
    <mergeCell ref="A484:I484"/>
    <mergeCell ref="J484:L484"/>
    <mergeCell ref="M484:O484"/>
    <mergeCell ref="P484:S484"/>
    <mergeCell ref="T484:U484"/>
    <mergeCell ref="V484:W484"/>
    <mergeCell ref="X484:AA484"/>
    <mergeCell ref="A485:I485"/>
    <mergeCell ref="J485:L485"/>
    <mergeCell ref="M485:O485"/>
    <mergeCell ref="P485:S485"/>
    <mergeCell ref="T485:U485"/>
    <mergeCell ref="V485:W485"/>
    <mergeCell ref="X485:AA485"/>
    <mergeCell ref="P261:S261"/>
    <mergeCell ref="T261:U261"/>
    <mergeCell ref="V261:W261"/>
    <mergeCell ref="A486:I486"/>
    <mergeCell ref="J486:L486"/>
    <mergeCell ref="M486:O486"/>
    <mergeCell ref="P486:S486"/>
    <mergeCell ref="T486:U486"/>
    <mergeCell ref="V486:W486"/>
    <mergeCell ref="X486:AA486"/>
    <mergeCell ref="A487:I487"/>
    <mergeCell ref="J487:L487"/>
    <mergeCell ref="M487:O487"/>
    <mergeCell ref="P487:S487"/>
    <mergeCell ref="T487:U487"/>
    <mergeCell ref="V487:W487"/>
    <mergeCell ref="X487:AA487"/>
    <mergeCell ref="A478:I478"/>
    <mergeCell ref="A479:I479"/>
    <mergeCell ref="J479:L479"/>
    <mergeCell ref="M479:O479"/>
    <mergeCell ref="P479:S479"/>
    <mergeCell ref="T479:U479"/>
    <mergeCell ref="V479:W479"/>
    <mergeCell ref="X479:AA479"/>
    <mergeCell ref="A480:I480"/>
    <mergeCell ref="J480:L480"/>
    <mergeCell ref="M480:O480"/>
    <mergeCell ref="P480:S480"/>
    <mergeCell ref="T480:U480"/>
    <mergeCell ref="T477:U477"/>
    <mergeCell ref="V477:W477"/>
    <mergeCell ref="T265:U265"/>
    <mergeCell ref="V265:W265"/>
    <mergeCell ref="X265:AA265"/>
    <mergeCell ref="A489:S489"/>
    <mergeCell ref="T489:U489"/>
    <mergeCell ref="V489:W489"/>
    <mergeCell ref="X489:AA489"/>
    <mergeCell ref="D249:G249"/>
    <mergeCell ref="F250:I250"/>
    <mergeCell ref="D252:F252"/>
    <mergeCell ref="K252:L252"/>
    <mergeCell ref="Q252:S252"/>
    <mergeCell ref="E253:J253"/>
    <mergeCell ref="A255:I258"/>
    <mergeCell ref="J255:L258"/>
    <mergeCell ref="M255:O258"/>
    <mergeCell ref="P255:S258"/>
    <mergeCell ref="T255:W257"/>
    <mergeCell ref="X255:AA258"/>
    <mergeCell ref="T258:U258"/>
    <mergeCell ref="V258:W258"/>
    <mergeCell ref="A259:I259"/>
    <mergeCell ref="A260:I260"/>
    <mergeCell ref="J260:L260"/>
    <mergeCell ref="M260:O260"/>
    <mergeCell ref="P260:S260"/>
    <mergeCell ref="T260:U260"/>
    <mergeCell ref="V260:W260"/>
    <mergeCell ref="X260:AA260"/>
    <mergeCell ref="A261:I261"/>
    <mergeCell ref="J261:L261"/>
    <mergeCell ref="M261:O261"/>
    <mergeCell ref="A267:I267"/>
    <mergeCell ref="J267:L267"/>
    <mergeCell ref="M267:O267"/>
    <mergeCell ref="P267:S267"/>
    <mergeCell ref="T267:U267"/>
    <mergeCell ref="V267:W267"/>
    <mergeCell ref="X267:AA267"/>
    <mergeCell ref="A268:I268"/>
    <mergeCell ref="J268:L268"/>
    <mergeCell ref="M268:O268"/>
    <mergeCell ref="P268:S268"/>
    <mergeCell ref="T268:U268"/>
    <mergeCell ref="V268:W268"/>
    <mergeCell ref="X268:AA268"/>
    <mergeCell ref="X261:AA261"/>
    <mergeCell ref="A262:I262"/>
    <mergeCell ref="J262:L262"/>
    <mergeCell ref="M262:O262"/>
    <mergeCell ref="P262:S262"/>
    <mergeCell ref="T262:U262"/>
    <mergeCell ref="V262:W262"/>
    <mergeCell ref="X262:AA262"/>
    <mergeCell ref="A263:S263"/>
    <mergeCell ref="T263:U263"/>
    <mergeCell ref="V263:W263"/>
    <mergeCell ref="X263:AA263"/>
    <mergeCell ref="A264:I264"/>
    <mergeCell ref="X264:AA264"/>
    <mergeCell ref="A265:I265"/>
    <mergeCell ref="J265:L265"/>
    <mergeCell ref="M265:O265"/>
    <mergeCell ref="P265:S265"/>
    <mergeCell ref="D98:G98"/>
    <mergeCell ref="F99:I99"/>
    <mergeCell ref="D101:F101"/>
    <mergeCell ref="Q101:S101"/>
    <mergeCell ref="E102:J102"/>
    <mergeCell ref="A104:I107"/>
    <mergeCell ref="J104:L107"/>
    <mergeCell ref="M104:O107"/>
    <mergeCell ref="P104:S107"/>
    <mergeCell ref="T104:W106"/>
    <mergeCell ref="X104:AA106"/>
    <mergeCell ref="T107:U107"/>
    <mergeCell ref="V107:W107"/>
    <mergeCell ref="A108:I108"/>
    <mergeCell ref="A109:I109"/>
    <mergeCell ref="J109:L109"/>
    <mergeCell ref="M109:O109"/>
    <mergeCell ref="P109:S109"/>
    <mergeCell ref="T109:U109"/>
    <mergeCell ref="V109:W109"/>
    <mergeCell ref="X109:AA109"/>
    <mergeCell ref="A110:I110"/>
    <mergeCell ref="J110:L110"/>
    <mergeCell ref="M110:O110"/>
    <mergeCell ref="P110:S110"/>
    <mergeCell ref="T110:U110"/>
    <mergeCell ref="V110:W110"/>
    <mergeCell ref="X110:AA110"/>
    <mergeCell ref="A111:S111"/>
    <mergeCell ref="T111:U111"/>
    <mergeCell ref="V111:W111"/>
    <mergeCell ref="X111:AA111"/>
    <mergeCell ref="A112:I112"/>
    <mergeCell ref="X112:AA112"/>
    <mergeCell ref="A113:I113"/>
    <mergeCell ref="J113:L113"/>
    <mergeCell ref="M113:O113"/>
    <mergeCell ref="P113:S113"/>
    <mergeCell ref="T113:U113"/>
    <mergeCell ref="V113:W113"/>
    <mergeCell ref="X113:AA113"/>
    <mergeCell ref="A114:I114"/>
    <mergeCell ref="J114:L114"/>
    <mergeCell ref="M114:O114"/>
    <mergeCell ref="P114:S114"/>
    <mergeCell ref="T114:U114"/>
    <mergeCell ref="V114:W114"/>
    <mergeCell ref="X114:AA114"/>
    <mergeCell ref="A115:I115"/>
    <mergeCell ref="J115:L115"/>
    <mergeCell ref="M115:O115"/>
    <mergeCell ref="P115:S115"/>
    <mergeCell ref="T115:U115"/>
    <mergeCell ref="V115:W115"/>
    <mergeCell ref="X115:AA115"/>
    <mergeCell ref="A116:S116"/>
    <mergeCell ref="T116:U116"/>
    <mergeCell ref="V116:W116"/>
    <mergeCell ref="X116:AA116"/>
    <mergeCell ref="A117:S117"/>
    <mergeCell ref="T117:U117"/>
    <mergeCell ref="V117:W117"/>
    <mergeCell ref="X117:AA117"/>
    <mergeCell ref="A1317:C1317"/>
    <mergeCell ref="D1319:G1319"/>
    <mergeCell ref="F1320:I1320"/>
    <mergeCell ref="D1322:F1322"/>
    <mergeCell ref="K1322:L1322"/>
    <mergeCell ref="Q1322:S1322"/>
    <mergeCell ref="E1323:J1323"/>
    <mergeCell ref="A1325:I1328"/>
    <mergeCell ref="J1325:L1328"/>
    <mergeCell ref="M1325:O1328"/>
    <mergeCell ref="P1325:S1328"/>
    <mergeCell ref="T1325:W1327"/>
    <mergeCell ref="X1325:AA1327"/>
    <mergeCell ref="T1328:U1328"/>
    <mergeCell ref="V1328:W1328"/>
    <mergeCell ref="A269:S269"/>
    <mergeCell ref="T269:U269"/>
    <mergeCell ref="V269:W269"/>
    <mergeCell ref="X269:AA269"/>
    <mergeCell ref="A270:S270"/>
    <mergeCell ref="T270:U270"/>
    <mergeCell ref="V270:W270"/>
    <mergeCell ref="X270:AA270"/>
    <mergeCell ref="A266:I266"/>
    <mergeCell ref="J266:L266"/>
    <mergeCell ref="M266:O266"/>
    <mergeCell ref="P266:S266"/>
    <mergeCell ref="T266:U266"/>
    <mergeCell ref="A1329:I1329"/>
    <mergeCell ref="X1329:AA1329"/>
    <mergeCell ref="A1330:I1330"/>
    <mergeCell ref="J1330:L1330"/>
    <mergeCell ref="M1330:O1330"/>
    <mergeCell ref="P1330:S1330"/>
    <mergeCell ref="T1330:U1330"/>
    <mergeCell ref="V1330:W1330"/>
    <mergeCell ref="X1330:AA1330"/>
    <mergeCell ref="A1331:I1331"/>
    <mergeCell ref="J1331:L1331"/>
    <mergeCell ref="M1331:O1331"/>
    <mergeCell ref="P1331:S1331"/>
    <mergeCell ref="T1331:U1331"/>
    <mergeCell ref="V1331:W1331"/>
    <mergeCell ref="X1331:AA1331"/>
    <mergeCell ref="A1332:I1332"/>
    <mergeCell ref="J1332:L1332"/>
    <mergeCell ref="M1332:O1332"/>
    <mergeCell ref="P1332:S1332"/>
    <mergeCell ref="T1332:U1332"/>
    <mergeCell ref="V1332:W1332"/>
    <mergeCell ref="X1332:AA1332"/>
    <mergeCell ref="A1333:S1333"/>
    <mergeCell ref="T1333:U1333"/>
    <mergeCell ref="V1333:W1333"/>
    <mergeCell ref="X1333:AA1333"/>
    <mergeCell ref="A1334:I1334"/>
    <mergeCell ref="A1335:I1335"/>
    <mergeCell ref="J1335:L1335"/>
    <mergeCell ref="M1335:O1335"/>
    <mergeCell ref="P1335:S1335"/>
    <mergeCell ref="T1335:U1335"/>
    <mergeCell ref="V1335:W1335"/>
    <mergeCell ref="X1335:AA1335"/>
    <mergeCell ref="A1336:I1336"/>
    <mergeCell ref="J1336:L1336"/>
    <mergeCell ref="M1336:O1336"/>
    <mergeCell ref="P1336:S1336"/>
    <mergeCell ref="T1336:U1336"/>
    <mergeCell ref="V1336:W1336"/>
    <mergeCell ref="X1336:AA1336"/>
    <mergeCell ref="A1340:S1340"/>
    <mergeCell ref="T1340:U1340"/>
    <mergeCell ref="V1340:W1340"/>
    <mergeCell ref="X1340:AA1340"/>
    <mergeCell ref="A1337:I1337"/>
    <mergeCell ref="J1337:L1337"/>
    <mergeCell ref="M1337:O1337"/>
    <mergeCell ref="P1337:S1337"/>
    <mergeCell ref="T1337:U1337"/>
    <mergeCell ref="V1337:W1337"/>
    <mergeCell ref="X1337:AA1337"/>
    <mergeCell ref="A1338:I1338"/>
    <mergeCell ref="J1338:L1338"/>
    <mergeCell ref="M1338:O1338"/>
    <mergeCell ref="P1338:S1338"/>
    <mergeCell ref="T1338:U1338"/>
    <mergeCell ref="V1338:W1338"/>
    <mergeCell ref="X1338:AA1338"/>
    <mergeCell ref="A1339:S1339"/>
    <mergeCell ref="T1339:U1339"/>
    <mergeCell ref="V1339:W1339"/>
    <mergeCell ref="X1339:AA1339"/>
    <mergeCell ref="J978:L978"/>
    <mergeCell ref="M978:O978"/>
    <mergeCell ref="P978:S978"/>
    <mergeCell ref="T978:U978"/>
    <mergeCell ref="V978:W978"/>
    <mergeCell ref="X978:AA978"/>
    <mergeCell ref="M985:O985"/>
    <mergeCell ref="P985:S985"/>
    <mergeCell ref="T985:U985"/>
    <mergeCell ref="V985:W985"/>
    <mergeCell ref="X985:AA985"/>
    <mergeCell ref="A979:I979"/>
    <mergeCell ref="J979:L979"/>
    <mergeCell ref="M979:O979"/>
    <mergeCell ref="P979:S979"/>
    <mergeCell ref="T979:U979"/>
    <mergeCell ref="V979:W979"/>
    <mergeCell ref="X979:AA979"/>
    <mergeCell ref="A980:I980"/>
    <mergeCell ref="J980:L980"/>
    <mergeCell ref="M980:O980"/>
    <mergeCell ref="P980:S980"/>
    <mergeCell ref="T980:U980"/>
    <mergeCell ref="V980:W980"/>
    <mergeCell ref="X980:AA980"/>
    <mergeCell ref="A981:S981"/>
    <mergeCell ref="T981:U981"/>
    <mergeCell ref="V981:W981"/>
    <mergeCell ref="X981:AA981"/>
    <mergeCell ref="A986:I986"/>
    <mergeCell ref="J986:L986"/>
    <mergeCell ref="M986:O986"/>
    <mergeCell ref="P986:S986"/>
    <mergeCell ref="T986:U986"/>
    <mergeCell ref="V986:W986"/>
    <mergeCell ref="X986:AA986"/>
    <mergeCell ref="A987:S987"/>
    <mergeCell ref="T987:U987"/>
    <mergeCell ref="V987:W987"/>
    <mergeCell ref="X987:AA987"/>
    <mergeCell ref="A988:S988"/>
    <mergeCell ref="T988:U988"/>
    <mergeCell ref="V988:W988"/>
    <mergeCell ref="X988:AA988"/>
    <mergeCell ref="A982:I982"/>
    <mergeCell ref="A983:I983"/>
    <mergeCell ref="J983:L983"/>
    <mergeCell ref="M983:O983"/>
    <mergeCell ref="P983:S983"/>
    <mergeCell ref="T983:U983"/>
    <mergeCell ref="V983:W983"/>
    <mergeCell ref="X983:AA983"/>
    <mergeCell ref="A984:I984"/>
    <mergeCell ref="J984:L984"/>
    <mergeCell ref="M984:O984"/>
    <mergeCell ref="P984:S984"/>
    <mergeCell ref="T984:U984"/>
    <mergeCell ref="V984:W984"/>
    <mergeCell ref="X984:AA984"/>
    <mergeCell ref="A985:I985"/>
    <mergeCell ref="J985:L985"/>
    <mergeCell ref="A1342:C1342"/>
    <mergeCell ref="D1344:G1344"/>
    <mergeCell ref="F1345:I1345"/>
    <mergeCell ref="D1347:F1347"/>
    <mergeCell ref="K1347:L1347"/>
    <mergeCell ref="Q1347:S1347"/>
    <mergeCell ref="E1348:J1348"/>
    <mergeCell ref="A1350:I1353"/>
    <mergeCell ref="J1350:L1353"/>
    <mergeCell ref="M1350:O1353"/>
    <mergeCell ref="P1350:S1353"/>
    <mergeCell ref="T1350:W1352"/>
    <mergeCell ref="X1350:AA1352"/>
    <mergeCell ref="T1353:U1353"/>
    <mergeCell ref="V1353:W1353"/>
    <mergeCell ref="A1354:I1354"/>
    <mergeCell ref="X1354:AA1354"/>
    <mergeCell ref="A1355:I1355"/>
    <mergeCell ref="J1355:L1355"/>
    <mergeCell ref="M1355:O1355"/>
    <mergeCell ref="P1355:S1355"/>
    <mergeCell ref="T1355:U1355"/>
    <mergeCell ref="V1355:W1355"/>
    <mergeCell ref="X1355:AA1355"/>
    <mergeCell ref="A1356:I1356"/>
    <mergeCell ref="J1356:L1356"/>
    <mergeCell ref="M1356:O1356"/>
    <mergeCell ref="P1356:S1356"/>
    <mergeCell ref="T1356:U1356"/>
    <mergeCell ref="V1356:W1356"/>
    <mergeCell ref="X1356:AA1356"/>
    <mergeCell ref="A1357:I1357"/>
    <mergeCell ref="J1357:L1357"/>
    <mergeCell ref="M1357:O1357"/>
    <mergeCell ref="P1357:S1357"/>
    <mergeCell ref="T1357:U1357"/>
    <mergeCell ref="V1357:W1357"/>
    <mergeCell ref="X1357:AA1357"/>
    <mergeCell ref="A1358:S1358"/>
    <mergeCell ref="T1358:U1358"/>
    <mergeCell ref="V1358:W1358"/>
    <mergeCell ref="X1358:AA1358"/>
    <mergeCell ref="A1359:I1359"/>
    <mergeCell ref="A1360:I1360"/>
    <mergeCell ref="J1360:L1360"/>
    <mergeCell ref="M1360:O1360"/>
    <mergeCell ref="P1360:S1360"/>
    <mergeCell ref="T1360:U1360"/>
    <mergeCell ref="V1360:W1360"/>
    <mergeCell ref="X1360:AA1360"/>
    <mergeCell ref="A1361:I1361"/>
    <mergeCell ref="J1361:L1361"/>
    <mergeCell ref="M1361:O1361"/>
    <mergeCell ref="P1361:S1361"/>
    <mergeCell ref="T1361:U1361"/>
    <mergeCell ref="V1361:W1361"/>
    <mergeCell ref="X1361:AA1361"/>
    <mergeCell ref="A1362:I1362"/>
    <mergeCell ref="J1362:L1362"/>
    <mergeCell ref="M1362:O1362"/>
    <mergeCell ref="P1362:S1362"/>
    <mergeCell ref="T1362:U1362"/>
    <mergeCell ref="V1362:W1362"/>
    <mergeCell ref="X1362:AA1362"/>
    <mergeCell ref="A1363:I1363"/>
    <mergeCell ref="J1363:L1363"/>
    <mergeCell ref="M1363:O1363"/>
    <mergeCell ref="P1363:S1363"/>
    <mergeCell ref="T1363:U1363"/>
    <mergeCell ref="V1363:W1363"/>
    <mergeCell ref="X1363:AA1363"/>
    <mergeCell ref="A1364:S1364"/>
    <mergeCell ref="T1364:U1364"/>
    <mergeCell ref="V1364:W1364"/>
    <mergeCell ref="X1364:AA1364"/>
    <mergeCell ref="A1365:S1365"/>
    <mergeCell ref="T1365:U1365"/>
    <mergeCell ref="V1365:W1365"/>
    <mergeCell ref="X1365:AA1365"/>
    <mergeCell ref="A1492:C1492"/>
    <mergeCell ref="D1494:G1494"/>
    <mergeCell ref="F1495:I1495"/>
    <mergeCell ref="D1497:F1497"/>
    <mergeCell ref="K1497:L1497"/>
    <mergeCell ref="Q1497:S1497"/>
    <mergeCell ref="E1498:J1498"/>
    <mergeCell ref="A1500:I1503"/>
    <mergeCell ref="J1500:L1503"/>
    <mergeCell ref="M1500:O1503"/>
    <mergeCell ref="P1500:S1503"/>
    <mergeCell ref="T1500:W1502"/>
    <mergeCell ref="X1500:AA1502"/>
    <mergeCell ref="T1503:U1503"/>
    <mergeCell ref="V1503:W1503"/>
    <mergeCell ref="A1488:S1488"/>
    <mergeCell ref="T1488:U1488"/>
    <mergeCell ref="V1488:W1488"/>
    <mergeCell ref="X1488:AA1488"/>
    <mergeCell ref="A1482:S1482"/>
    <mergeCell ref="T1482:U1482"/>
    <mergeCell ref="V1482:W1482"/>
    <mergeCell ref="X1482:AA1482"/>
    <mergeCell ref="A1483:I1483"/>
    <mergeCell ref="A1484:I1484"/>
    <mergeCell ref="J1484:L1484"/>
    <mergeCell ref="M1484:O1484"/>
    <mergeCell ref="P1484:S1484"/>
    <mergeCell ref="A1504:I1504"/>
    <mergeCell ref="A1505:I1505"/>
    <mergeCell ref="J1505:L1505"/>
    <mergeCell ref="M1505:O1505"/>
    <mergeCell ref="P1505:S1505"/>
    <mergeCell ref="T1505:U1505"/>
    <mergeCell ref="V1505:W1505"/>
    <mergeCell ref="X1505:AA1505"/>
    <mergeCell ref="A1506:I1506"/>
    <mergeCell ref="J1506:L1506"/>
    <mergeCell ref="M1506:O1506"/>
    <mergeCell ref="P1506:S1506"/>
    <mergeCell ref="T1506:U1506"/>
    <mergeCell ref="V1506:W1506"/>
    <mergeCell ref="X1506:AA1506"/>
    <mergeCell ref="A1507:I1507"/>
    <mergeCell ref="J1507:L1507"/>
    <mergeCell ref="M1507:O1507"/>
    <mergeCell ref="P1507:S1507"/>
    <mergeCell ref="T1507:U1507"/>
    <mergeCell ref="V1507:W1507"/>
    <mergeCell ref="X1507:AA1507"/>
    <mergeCell ref="A1508:S1508"/>
    <mergeCell ref="T1508:U1508"/>
    <mergeCell ref="V1508:W1508"/>
    <mergeCell ref="X1508:AA1508"/>
    <mergeCell ref="A1509:I1509"/>
    <mergeCell ref="A1510:I1510"/>
    <mergeCell ref="J1510:L1510"/>
    <mergeCell ref="M1510:O1510"/>
    <mergeCell ref="P1510:S1510"/>
    <mergeCell ref="T1510:U1510"/>
    <mergeCell ref="V1510:W1510"/>
    <mergeCell ref="X1510:AA1510"/>
    <mergeCell ref="A1511:I1511"/>
    <mergeCell ref="J1511:L1511"/>
    <mergeCell ref="M1511:O1511"/>
    <mergeCell ref="P1511:S1511"/>
    <mergeCell ref="T1511:U1511"/>
    <mergeCell ref="V1511:W1511"/>
    <mergeCell ref="X1511:AA1511"/>
    <mergeCell ref="A1512:I1512"/>
    <mergeCell ref="J1512:L1512"/>
    <mergeCell ref="M1512:O1512"/>
    <mergeCell ref="P1512:S1512"/>
    <mergeCell ref="T1512:U1512"/>
    <mergeCell ref="V1512:W1512"/>
    <mergeCell ref="X1512:AA1512"/>
    <mergeCell ref="A1513:I1513"/>
    <mergeCell ref="J1513:L1513"/>
    <mergeCell ref="M1513:O1513"/>
    <mergeCell ref="P1513:S1513"/>
    <mergeCell ref="T1513:U1513"/>
    <mergeCell ref="V1513:W1513"/>
    <mergeCell ref="X1513:AA1513"/>
    <mergeCell ref="A1514:S1514"/>
    <mergeCell ref="T1514:U1514"/>
    <mergeCell ref="V1514:W1514"/>
    <mergeCell ref="X1514:AA1514"/>
    <mergeCell ref="A1515:S1515"/>
    <mergeCell ref="T1515:U1515"/>
    <mergeCell ref="V1515:W1515"/>
    <mergeCell ref="X1515:AA1515"/>
    <mergeCell ref="X1527:AA1529"/>
    <mergeCell ref="X1532:AA1532"/>
    <mergeCell ref="X1533:AA1533"/>
    <mergeCell ref="X1534:AA1534"/>
    <mergeCell ref="X1535:AA1535"/>
    <mergeCell ref="X1537:AA1537"/>
    <mergeCell ref="X1538:AA1538"/>
    <mergeCell ref="X1539:AA1539"/>
    <mergeCell ref="X1540:AA1540"/>
    <mergeCell ref="X1541:AA1541"/>
    <mergeCell ref="X1542:AA1542"/>
    <mergeCell ref="A1544:C1544"/>
    <mergeCell ref="D1546:G1546"/>
    <mergeCell ref="A1519:C1519"/>
    <mergeCell ref="D1521:G1521"/>
    <mergeCell ref="F1522:I1522"/>
    <mergeCell ref="D1524:F1524"/>
    <mergeCell ref="K1524:L1524"/>
    <mergeCell ref="Q1524:S1524"/>
    <mergeCell ref="A1536:I1536"/>
    <mergeCell ref="A1537:I1537"/>
    <mergeCell ref="J1537:L1537"/>
    <mergeCell ref="M1537:O1537"/>
    <mergeCell ref="P1537:S1537"/>
    <mergeCell ref="T1537:U1537"/>
    <mergeCell ref="V1537:W1537"/>
    <mergeCell ref="A1538:I1538"/>
    <mergeCell ref="J1538:L1538"/>
    <mergeCell ref="P1552:S1555"/>
    <mergeCell ref="T1552:W1554"/>
    <mergeCell ref="X1552:AA1554"/>
    <mergeCell ref="T1555:U1555"/>
    <mergeCell ref="V1555:W1555"/>
    <mergeCell ref="A1556:I1556"/>
    <mergeCell ref="A1557:I1557"/>
    <mergeCell ref="J1557:L1557"/>
    <mergeCell ref="M1557:O1557"/>
    <mergeCell ref="P1557:S1557"/>
    <mergeCell ref="T1557:U1557"/>
    <mergeCell ref="V1557:W1557"/>
    <mergeCell ref="X1557:AA1557"/>
    <mergeCell ref="A1558:I1558"/>
    <mergeCell ref="J1558:L1558"/>
    <mergeCell ref="M1558:O1558"/>
    <mergeCell ref="P1558:S1558"/>
    <mergeCell ref="T1558:U1558"/>
    <mergeCell ref="V1558:W1558"/>
    <mergeCell ref="X1558:AA1558"/>
    <mergeCell ref="A1559:I1559"/>
    <mergeCell ref="J1559:L1559"/>
    <mergeCell ref="M1559:O1559"/>
    <mergeCell ref="P1559:S1559"/>
    <mergeCell ref="T1559:U1559"/>
    <mergeCell ref="V1559:W1559"/>
    <mergeCell ref="X1559:AA1559"/>
    <mergeCell ref="A1560:S1560"/>
    <mergeCell ref="T1560:U1560"/>
    <mergeCell ref="V1560:W1560"/>
    <mergeCell ref="X1560:AA1560"/>
    <mergeCell ref="A1561:I1561"/>
    <mergeCell ref="A1562:I1562"/>
    <mergeCell ref="J1562:L1562"/>
    <mergeCell ref="M1562:O1562"/>
    <mergeCell ref="P1562:S1562"/>
    <mergeCell ref="T1562:U1562"/>
    <mergeCell ref="V1562:W1562"/>
    <mergeCell ref="X1562:AA1562"/>
    <mergeCell ref="A1563:I1563"/>
    <mergeCell ref="J1563:L1563"/>
    <mergeCell ref="M1563:O1563"/>
    <mergeCell ref="P1563:S1563"/>
    <mergeCell ref="T1563:U1563"/>
    <mergeCell ref="V1563:W1563"/>
    <mergeCell ref="X1563:AA1563"/>
    <mergeCell ref="A1564:I1564"/>
    <mergeCell ref="J1564:L1564"/>
    <mergeCell ref="M1564:O1564"/>
    <mergeCell ref="P1564:S1564"/>
    <mergeCell ref="T1564:U1564"/>
    <mergeCell ref="V1564:W1564"/>
    <mergeCell ref="X1564:AA1564"/>
    <mergeCell ref="A1565:I1565"/>
    <mergeCell ref="J1565:L1565"/>
    <mergeCell ref="M1565:O1565"/>
    <mergeCell ref="P1565:S1565"/>
    <mergeCell ref="T1565:U1565"/>
    <mergeCell ref="V1565:W1565"/>
    <mergeCell ref="X1565:AA1565"/>
    <mergeCell ref="A1566:S1566"/>
    <mergeCell ref="T1566:U1566"/>
    <mergeCell ref="V1566:W1566"/>
    <mergeCell ref="X1566:AA1566"/>
    <mergeCell ref="A1567:S1567"/>
    <mergeCell ref="T1567:U1567"/>
    <mergeCell ref="V1567:W1567"/>
    <mergeCell ref="X1567:AA1567"/>
    <mergeCell ref="A570:C570"/>
    <mergeCell ref="D572:G572"/>
    <mergeCell ref="F573:I573"/>
    <mergeCell ref="D575:F575"/>
    <mergeCell ref="K575:L575"/>
    <mergeCell ref="Q575:S575"/>
    <mergeCell ref="E576:J576"/>
    <mergeCell ref="A578:I581"/>
    <mergeCell ref="J578:L581"/>
    <mergeCell ref="M578:O581"/>
    <mergeCell ref="P578:S581"/>
    <mergeCell ref="T578:W580"/>
    <mergeCell ref="X578:AA580"/>
    <mergeCell ref="T581:U581"/>
    <mergeCell ref="V581:W581"/>
    <mergeCell ref="A582:I582"/>
    <mergeCell ref="A583:I583"/>
    <mergeCell ref="J583:L583"/>
    <mergeCell ref="M583:O583"/>
    <mergeCell ref="P583:S583"/>
    <mergeCell ref="T583:U583"/>
    <mergeCell ref="V583:W583"/>
    <mergeCell ref="X583:AA583"/>
    <mergeCell ref="A584:I584"/>
    <mergeCell ref="J584:L584"/>
    <mergeCell ref="M584:O584"/>
    <mergeCell ref="P584:S584"/>
    <mergeCell ref="T584:U584"/>
    <mergeCell ref="V584:W584"/>
    <mergeCell ref="X584:AA584"/>
    <mergeCell ref="A585:I585"/>
    <mergeCell ref="J585:L585"/>
    <mergeCell ref="M585:O585"/>
    <mergeCell ref="P585:S585"/>
    <mergeCell ref="T585:U585"/>
    <mergeCell ref="V585:W585"/>
    <mergeCell ref="X585:AA585"/>
    <mergeCell ref="M591:O591"/>
    <mergeCell ref="P591:S591"/>
    <mergeCell ref="T591:U591"/>
    <mergeCell ref="V591:W591"/>
    <mergeCell ref="X591:AA591"/>
    <mergeCell ref="A592:S592"/>
    <mergeCell ref="T592:U592"/>
    <mergeCell ref="V592:W592"/>
    <mergeCell ref="X592:AA592"/>
    <mergeCell ref="A586:S586"/>
    <mergeCell ref="T586:U586"/>
    <mergeCell ref="V586:W586"/>
    <mergeCell ref="X586:AA586"/>
    <mergeCell ref="A587:I587"/>
    <mergeCell ref="A588:I588"/>
    <mergeCell ref="J588:L588"/>
    <mergeCell ref="M588:O588"/>
    <mergeCell ref="P588:S588"/>
    <mergeCell ref="T588:U588"/>
    <mergeCell ref="V588:W588"/>
    <mergeCell ref="X588:AA588"/>
    <mergeCell ref="A589:I589"/>
    <mergeCell ref="J589:L589"/>
    <mergeCell ref="M589:O589"/>
    <mergeCell ref="P589:S589"/>
    <mergeCell ref="T589:U589"/>
    <mergeCell ref="V589:W589"/>
    <mergeCell ref="X589:AA589"/>
    <mergeCell ref="A693:C693"/>
    <mergeCell ref="F694:I694"/>
    <mergeCell ref="D696:F696"/>
    <mergeCell ref="K696:L696"/>
    <mergeCell ref="Q696:S696"/>
    <mergeCell ref="E697:J697"/>
    <mergeCell ref="A699:I702"/>
    <mergeCell ref="J699:L702"/>
    <mergeCell ref="M699:O702"/>
    <mergeCell ref="P699:S702"/>
    <mergeCell ref="T699:W701"/>
    <mergeCell ref="X699:AA701"/>
    <mergeCell ref="T702:U702"/>
    <mergeCell ref="V702:W702"/>
    <mergeCell ref="D673:F673"/>
    <mergeCell ref="K673:L673"/>
    <mergeCell ref="Q673:S673"/>
    <mergeCell ref="E674:J674"/>
    <mergeCell ref="A676:I679"/>
    <mergeCell ref="J676:L679"/>
    <mergeCell ref="M676:O679"/>
    <mergeCell ref="P676:S679"/>
    <mergeCell ref="T676:W678"/>
    <mergeCell ref="X676:AA678"/>
    <mergeCell ref="T679:U679"/>
    <mergeCell ref="V679:W679"/>
    <mergeCell ref="A680:I680"/>
    <mergeCell ref="A681:I681"/>
    <mergeCell ref="J681:L681"/>
    <mergeCell ref="M681:O681"/>
    <mergeCell ref="P681:S681"/>
    <mergeCell ref="T681:U681"/>
    <mergeCell ref="A703:I703"/>
    <mergeCell ref="A704:I704"/>
    <mergeCell ref="J704:L704"/>
    <mergeCell ref="M704:O704"/>
    <mergeCell ref="P704:S704"/>
    <mergeCell ref="T704:U704"/>
    <mergeCell ref="V704:W704"/>
    <mergeCell ref="X704:AA704"/>
    <mergeCell ref="A705:I705"/>
    <mergeCell ref="J705:L705"/>
    <mergeCell ref="M705:O705"/>
    <mergeCell ref="P705:S705"/>
    <mergeCell ref="T705:U705"/>
    <mergeCell ref="V705:W705"/>
    <mergeCell ref="X705:AA705"/>
    <mergeCell ref="A706:I706"/>
    <mergeCell ref="J706:L706"/>
    <mergeCell ref="M706:O706"/>
    <mergeCell ref="P706:S706"/>
    <mergeCell ref="T706:U706"/>
    <mergeCell ref="V706:W706"/>
    <mergeCell ref="X706:AA706"/>
    <mergeCell ref="T713:U713"/>
    <mergeCell ref="V713:W713"/>
    <mergeCell ref="X713:AA713"/>
    <mergeCell ref="A707:S707"/>
    <mergeCell ref="T707:U707"/>
    <mergeCell ref="V707:W707"/>
    <mergeCell ref="X707:AA707"/>
    <mergeCell ref="A708:I708"/>
    <mergeCell ref="A709:I709"/>
    <mergeCell ref="J709:L709"/>
    <mergeCell ref="M709:O709"/>
    <mergeCell ref="P709:S709"/>
    <mergeCell ref="T709:U709"/>
    <mergeCell ref="V709:W709"/>
    <mergeCell ref="X709:AA709"/>
    <mergeCell ref="A710:I710"/>
    <mergeCell ref="J710:L710"/>
    <mergeCell ref="M710:O710"/>
    <mergeCell ref="P710:S710"/>
    <mergeCell ref="T710:U710"/>
    <mergeCell ref="V710:W710"/>
    <mergeCell ref="X710:AA710"/>
    <mergeCell ref="A793:C793"/>
    <mergeCell ref="D795:G795"/>
    <mergeCell ref="F796:I796"/>
    <mergeCell ref="D798:F798"/>
    <mergeCell ref="K798:L798"/>
    <mergeCell ref="Q798:S798"/>
    <mergeCell ref="E799:J799"/>
    <mergeCell ref="A801:I804"/>
    <mergeCell ref="J801:L804"/>
    <mergeCell ref="M801:O804"/>
    <mergeCell ref="P801:S804"/>
    <mergeCell ref="T801:W803"/>
    <mergeCell ref="X801:AA803"/>
    <mergeCell ref="T804:U804"/>
    <mergeCell ref="V804:W804"/>
    <mergeCell ref="A779:I779"/>
    <mergeCell ref="A780:I780"/>
    <mergeCell ref="J780:L780"/>
    <mergeCell ref="M780:O780"/>
    <mergeCell ref="P780:S780"/>
    <mergeCell ref="T780:U780"/>
    <mergeCell ref="V780:W780"/>
    <mergeCell ref="X780:AA780"/>
    <mergeCell ref="A781:I781"/>
    <mergeCell ref="J781:L781"/>
    <mergeCell ref="M781:O781"/>
    <mergeCell ref="P781:S781"/>
    <mergeCell ref="T781:U781"/>
    <mergeCell ref="V781:W781"/>
    <mergeCell ref="X781:AA781"/>
    <mergeCell ref="A782:I782"/>
    <mergeCell ref="J782:L782"/>
    <mergeCell ref="A805:I805"/>
    <mergeCell ref="A806:I806"/>
    <mergeCell ref="J806:L806"/>
    <mergeCell ref="M806:O806"/>
    <mergeCell ref="P806:S806"/>
    <mergeCell ref="T806:U806"/>
    <mergeCell ref="V806:W806"/>
    <mergeCell ref="X806:AA806"/>
    <mergeCell ref="A807:I807"/>
    <mergeCell ref="J807:L807"/>
    <mergeCell ref="M807:O807"/>
    <mergeCell ref="P807:S807"/>
    <mergeCell ref="T807:U807"/>
    <mergeCell ref="V807:W807"/>
    <mergeCell ref="X807:AA807"/>
    <mergeCell ref="A808:I808"/>
    <mergeCell ref="J808:L808"/>
    <mergeCell ref="M808:O808"/>
    <mergeCell ref="P808:S808"/>
    <mergeCell ref="T808:U808"/>
    <mergeCell ref="V808:W808"/>
    <mergeCell ref="X808:AA808"/>
    <mergeCell ref="A809:S809"/>
    <mergeCell ref="T809:U809"/>
    <mergeCell ref="V809:W809"/>
    <mergeCell ref="X809:AA809"/>
    <mergeCell ref="A810:I810"/>
    <mergeCell ref="A811:I811"/>
    <mergeCell ref="J811:L811"/>
    <mergeCell ref="M811:O811"/>
    <mergeCell ref="P811:S811"/>
    <mergeCell ref="T811:U811"/>
    <mergeCell ref="V811:W811"/>
    <mergeCell ref="X811:AA811"/>
    <mergeCell ref="A812:I812"/>
    <mergeCell ref="J812:L812"/>
    <mergeCell ref="M812:O812"/>
    <mergeCell ref="P812:S812"/>
    <mergeCell ref="T812:U812"/>
    <mergeCell ref="V812:W812"/>
    <mergeCell ref="X812:AA812"/>
    <mergeCell ref="A813:I813"/>
    <mergeCell ref="J813:L813"/>
    <mergeCell ref="M813:O813"/>
    <mergeCell ref="P813:S813"/>
    <mergeCell ref="T813:U813"/>
    <mergeCell ref="V813:W813"/>
    <mergeCell ref="X813:AA813"/>
    <mergeCell ref="A814:I814"/>
    <mergeCell ref="J814:L814"/>
    <mergeCell ref="M814:O814"/>
    <mergeCell ref="P814:S814"/>
    <mergeCell ref="T814:U814"/>
    <mergeCell ref="V814:W814"/>
    <mergeCell ref="X814:AA814"/>
    <mergeCell ref="A815:S815"/>
    <mergeCell ref="T815:U815"/>
    <mergeCell ref="V815:W815"/>
    <mergeCell ref="X815:AA815"/>
    <mergeCell ref="A816:S816"/>
    <mergeCell ref="T816:U816"/>
    <mergeCell ref="V816:W816"/>
    <mergeCell ref="X816:AA816"/>
    <mergeCell ref="A845:C845"/>
    <mergeCell ref="A869:C869"/>
    <mergeCell ref="A893:C893"/>
    <mergeCell ref="A918:C918"/>
    <mergeCell ref="A943:C943"/>
    <mergeCell ref="A967:C967"/>
    <mergeCell ref="A990:C990"/>
    <mergeCell ref="F991:I991"/>
    <mergeCell ref="D993:F993"/>
    <mergeCell ref="L993:M993"/>
    <mergeCell ref="R993:T993"/>
    <mergeCell ref="E994:J994"/>
    <mergeCell ref="A996:I999"/>
    <mergeCell ref="J996:L999"/>
    <mergeCell ref="M996:O999"/>
    <mergeCell ref="P996:S999"/>
    <mergeCell ref="T996:W998"/>
    <mergeCell ref="X996:AA998"/>
    <mergeCell ref="T999:U999"/>
    <mergeCell ref="V999:W999"/>
    <mergeCell ref="X882:AA882"/>
    <mergeCell ref="X883:AA883"/>
    <mergeCell ref="X885:AA885"/>
    <mergeCell ref="X886:AA886"/>
    <mergeCell ref="X887:AA887"/>
    <mergeCell ref="X888:AA888"/>
    <mergeCell ref="X889:AA889"/>
    <mergeCell ref="X890:AA890"/>
    <mergeCell ref="A1000:I1000"/>
    <mergeCell ref="A1001:I1001"/>
    <mergeCell ref="J1001:L1001"/>
    <mergeCell ref="M1001:O1001"/>
    <mergeCell ref="P1001:S1001"/>
    <mergeCell ref="T1001:U1001"/>
    <mergeCell ref="V1001:W1001"/>
    <mergeCell ref="X1001:AA1001"/>
    <mergeCell ref="A1002:I1002"/>
    <mergeCell ref="J1002:L1002"/>
    <mergeCell ref="M1002:O1002"/>
    <mergeCell ref="P1002:S1002"/>
    <mergeCell ref="T1002:U1002"/>
    <mergeCell ref="V1002:W1002"/>
    <mergeCell ref="X1002:AA1002"/>
    <mergeCell ref="A1003:I1003"/>
    <mergeCell ref="J1003:L1003"/>
    <mergeCell ref="M1003:O1003"/>
    <mergeCell ref="P1003:S1003"/>
    <mergeCell ref="T1003:U1003"/>
    <mergeCell ref="V1003:W1003"/>
    <mergeCell ref="X1003:AA1003"/>
    <mergeCell ref="P1008:S1008"/>
    <mergeCell ref="T1008:U1008"/>
    <mergeCell ref="V1008:W1008"/>
    <mergeCell ref="X1008:AA1008"/>
    <mergeCell ref="A1009:I1009"/>
    <mergeCell ref="J1009:L1009"/>
    <mergeCell ref="M1009:O1009"/>
    <mergeCell ref="P1009:S1009"/>
    <mergeCell ref="T1009:U1009"/>
    <mergeCell ref="V1009:W1009"/>
    <mergeCell ref="X1009:AA1009"/>
    <mergeCell ref="A1010:S1010"/>
    <mergeCell ref="T1010:U1010"/>
    <mergeCell ref="V1010:W1010"/>
    <mergeCell ref="X1010:AA1010"/>
    <mergeCell ref="A1004:S1004"/>
    <mergeCell ref="T1004:U1004"/>
    <mergeCell ref="V1004:W1004"/>
    <mergeCell ref="X1004:AA1004"/>
    <mergeCell ref="A1005:I1005"/>
    <mergeCell ref="A1006:I1006"/>
    <mergeCell ref="J1006:L1006"/>
    <mergeCell ref="M1006:O1006"/>
    <mergeCell ref="P1006:S1006"/>
    <mergeCell ref="T1006:U1006"/>
    <mergeCell ref="V1006:W1006"/>
    <mergeCell ref="X1006:AA1006"/>
    <mergeCell ref="A1007:I1007"/>
    <mergeCell ref="J1007:L1007"/>
    <mergeCell ref="M1007:O1007"/>
    <mergeCell ref="P1007:S1007"/>
    <mergeCell ref="T1007:U1007"/>
    <mergeCell ref="A1011:S1011"/>
    <mergeCell ref="T1011:U1011"/>
    <mergeCell ref="V1011:W1011"/>
    <mergeCell ref="X1011:AA1011"/>
    <mergeCell ref="X827:AA829"/>
    <mergeCell ref="X832:AA832"/>
    <mergeCell ref="X833:AA833"/>
    <mergeCell ref="X834:AA834"/>
    <mergeCell ref="X835:AA835"/>
    <mergeCell ref="X837:AA837"/>
    <mergeCell ref="X838:AA838"/>
    <mergeCell ref="X839:AA839"/>
    <mergeCell ref="X840:AA840"/>
    <mergeCell ref="X841:AA841"/>
    <mergeCell ref="X842:AA842"/>
    <mergeCell ref="X857:AA857"/>
    <mergeCell ref="X858:AA858"/>
    <mergeCell ref="X859:AA859"/>
    <mergeCell ref="X862:AA862"/>
    <mergeCell ref="X863:AA863"/>
    <mergeCell ref="X864:AA864"/>
    <mergeCell ref="X865:AA865"/>
    <mergeCell ref="X866:AA866"/>
    <mergeCell ref="X861:AA861"/>
    <mergeCell ref="X851:AA853"/>
    <mergeCell ref="X856:AA856"/>
    <mergeCell ref="X875:AA877"/>
    <mergeCell ref="X880:AA880"/>
    <mergeCell ref="X881:AA881"/>
    <mergeCell ref="A1008:I1008"/>
    <mergeCell ref="J1008:L1008"/>
    <mergeCell ref="M1008:O1008"/>
    <mergeCell ref="A544:C544"/>
    <mergeCell ref="D546:G546"/>
    <mergeCell ref="F547:I547"/>
    <mergeCell ref="D549:F549"/>
    <mergeCell ref="K549:L549"/>
    <mergeCell ref="Q549:S549"/>
    <mergeCell ref="E550:J550"/>
    <mergeCell ref="A552:I555"/>
    <mergeCell ref="J552:L555"/>
    <mergeCell ref="M552:O555"/>
    <mergeCell ref="P552:S555"/>
    <mergeCell ref="T552:W554"/>
    <mergeCell ref="X552:AA554"/>
    <mergeCell ref="T555:U555"/>
    <mergeCell ref="V555:W555"/>
    <mergeCell ref="A556:I556"/>
    <mergeCell ref="A557:I557"/>
    <mergeCell ref="J557:L557"/>
    <mergeCell ref="M557:O557"/>
    <mergeCell ref="P557:S557"/>
    <mergeCell ref="T557:U557"/>
    <mergeCell ref="V557:W557"/>
    <mergeCell ref="X557:AA557"/>
    <mergeCell ref="A558:I558"/>
    <mergeCell ref="J558:L558"/>
    <mergeCell ref="M558:O558"/>
    <mergeCell ref="P558:S558"/>
    <mergeCell ref="T558:U558"/>
    <mergeCell ref="V558:W558"/>
    <mergeCell ref="X558:AA558"/>
    <mergeCell ref="A559:I559"/>
    <mergeCell ref="J559:L559"/>
    <mergeCell ref="M559:O559"/>
    <mergeCell ref="P559:S559"/>
    <mergeCell ref="T559:U559"/>
    <mergeCell ref="V559:W559"/>
    <mergeCell ref="X559:AA559"/>
    <mergeCell ref="A560:S560"/>
    <mergeCell ref="T560:U560"/>
    <mergeCell ref="V560:W560"/>
    <mergeCell ref="X560:AA560"/>
    <mergeCell ref="A561:I561"/>
    <mergeCell ref="A562:I562"/>
    <mergeCell ref="J562:L562"/>
    <mergeCell ref="M562:O562"/>
    <mergeCell ref="P562:S562"/>
    <mergeCell ref="T562:U562"/>
    <mergeCell ref="V562:W562"/>
    <mergeCell ref="X562:AA562"/>
    <mergeCell ref="A563:I563"/>
    <mergeCell ref="J563:L563"/>
    <mergeCell ref="M563:O563"/>
    <mergeCell ref="P563:S563"/>
    <mergeCell ref="T563:U563"/>
    <mergeCell ref="V563:W563"/>
    <mergeCell ref="X563:AA563"/>
    <mergeCell ref="A564:I564"/>
    <mergeCell ref="J564:L564"/>
    <mergeCell ref="M564:O564"/>
    <mergeCell ref="P564:S564"/>
    <mergeCell ref="T564:U564"/>
    <mergeCell ref="V564:W564"/>
    <mergeCell ref="X564:AA564"/>
    <mergeCell ref="A565:I565"/>
    <mergeCell ref="J565:L565"/>
    <mergeCell ref="M565:O565"/>
    <mergeCell ref="P565:S565"/>
    <mergeCell ref="T565:U565"/>
    <mergeCell ref="V565:W565"/>
    <mergeCell ref="X565:AA565"/>
    <mergeCell ref="A566:S566"/>
    <mergeCell ref="T566:U566"/>
    <mergeCell ref="V566:W566"/>
    <mergeCell ref="X566:AA566"/>
    <mergeCell ref="A567:S567"/>
    <mergeCell ref="T567:U567"/>
    <mergeCell ref="V567:W567"/>
    <mergeCell ref="X567:AA567"/>
    <mergeCell ref="A670:C670"/>
    <mergeCell ref="F671:I671"/>
    <mergeCell ref="A593:S593"/>
    <mergeCell ref="T593:U593"/>
    <mergeCell ref="V593:W593"/>
    <mergeCell ref="X593:AA593"/>
    <mergeCell ref="A646:C646"/>
    <mergeCell ref="A622:C622"/>
    <mergeCell ref="A590:I590"/>
    <mergeCell ref="J590:L590"/>
    <mergeCell ref="M590:O590"/>
    <mergeCell ref="P590:S590"/>
    <mergeCell ref="T590:U590"/>
    <mergeCell ref="V590:W590"/>
    <mergeCell ref="X590:AA590"/>
    <mergeCell ref="A591:I591"/>
    <mergeCell ref="J591:L591"/>
    <mergeCell ref="A682:I682"/>
    <mergeCell ref="J682:L682"/>
    <mergeCell ref="M682:O682"/>
    <mergeCell ref="P682:S682"/>
    <mergeCell ref="T682:U682"/>
    <mergeCell ref="V682:W682"/>
    <mergeCell ref="X682:AA682"/>
    <mergeCell ref="A683:I683"/>
    <mergeCell ref="J683:L683"/>
    <mergeCell ref="M683:O683"/>
    <mergeCell ref="P683:S683"/>
    <mergeCell ref="T683:U683"/>
    <mergeCell ref="V683:W683"/>
    <mergeCell ref="X683:AA683"/>
    <mergeCell ref="A684:S684"/>
    <mergeCell ref="T684:U684"/>
    <mergeCell ref="V684:W684"/>
    <mergeCell ref="X684:AA684"/>
    <mergeCell ref="A685:I685"/>
    <mergeCell ref="A686:I686"/>
    <mergeCell ref="J686:L686"/>
    <mergeCell ref="M686:O686"/>
    <mergeCell ref="P686:S686"/>
    <mergeCell ref="T686:U686"/>
    <mergeCell ref="V686:W686"/>
    <mergeCell ref="X686:AA686"/>
    <mergeCell ref="A687:I687"/>
    <mergeCell ref="J687:L687"/>
    <mergeCell ref="M687:O687"/>
    <mergeCell ref="P687:S687"/>
    <mergeCell ref="T687:U687"/>
    <mergeCell ref="V687:W687"/>
    <mergeCell ref="X687:AA687"/>
    <mergeCell ref="A688:I688"/>
    <mergeCell ref="J688:L688"/>
    <mergeCell ref="M688:O688"/>
    <mergeCell ref="P688:S688"/>
    <mergeCell ref="T688:U688"/>
    <mergeCell ref="V688:W688"/>
    <mergeCell ref="X688:AA688"/>
    <mergeCell ref="A689:I689"/>
    <mergeCell ref="J689:L689"/>
    <mergeCell ref="M689:O689"/>
    <mergeCell ref="P689:S689"/>
    <mergeCell ref="T689:U689"/>
    <mergeCell ref="V689:W689"/>
    <mergeCell ref="X689:AA689"/>
    <mergeCell ref="A690:S690"/>
    <mergeCell ref="T690:U690"/>
    <mergeCell ref="V690:W690"/>
    <mergeCell ref="X690:AA690"/>
    <mergeCell ref="A691:S691"/>
    <mergeCell ref="T691:U691"/>
    <mergeCell ref="V691:W691"/>
    <mergeCell ref="X691:AA691"/>
    <mergeCell ref="A767:C767"/>
    <mergeCell ref="D769:G769"/>
    <mergeCell ref="A711:I711"/>
    <mergeCell ref="J711:L711"/>
    <mergeCell ref="M711:O711"/>
    <mergeCell ref="P711:S711"/>
    <mergeCell ref="T711:U711"/>
    <mergeCell ref="V711:W711"/>
    <mergeCell ref="X711:AA711"/>
    <mergeCell ref="A712:I712"/>
    <mergeCell ref="J712:L712"/>
    <mergeCell ref="M712:O712"/>
    <mergeCell ref="P712:S712"/>
    <mergeCell ref="T712:U712"/>
    <mergeCell ref="V712:W712"/>
    <mergeCell ref="X712:AA712"/>
    <mergeCell ref="A713:S713"/>
    <mergeCell ref="F770:I770"/>
    <mergeCell ref="D772:F772"/>
    <mergeCell ref="K772:L772"/>
    <mergeCell ref="Q772:S772"/>
    <mergeCell ref="E773:J773"/>
    <mergeCell ref="A775:I778"/>
    <mergeCell ref="J775:L778"/>
    <mergeCell ref="M775:O778"/>
    <mergeCell ref="P775:S778"/>
    <mergeCell ref="T775:W777"/>
    <mergeCell ref="X775:AA777"/>
    <mergeCell ref="T778:U778"/>
    <mergeCell ref="V778:W778"/>
    <mergeCell ref="A714:S714"/>
    <mergeCell ref="T714:U714"/>
    <mergeCell ref="V714:W714"/>
    <mergeCell ref="X714:AA714"/>
    <mergeCell ref="A762:I762"/>
    <mergeCell ref="J762:L762"/>
    <mergeCell ref="M762:O762"/>
    <mergeCell ref="P762:S762"/>
    <mergeCell ref="T762:U762"/>
    <mergeCell ref="V762:W762"/>
    <mergeCell ref="A763:S763"/>
    <mergeCell ref="T763:U763"/>
    <mergeCell ref="V763:W763"/>
    <mergeCell ref="A764:S764"/>
    <mergeCell ref="T764:U764"/>
    <mergeCell ref="V764:W764"/>
    <mergeCell ref="X749:AA751"/>
    <mergeCell ref="X754:AA754"/>
    <mergeCell ref="X755:AA755"/>
    <mergeCell ref="M782:O782"/>
    <mergeCell ref="P782:S782"/>
    <mergeCell ref="T782:U782"/>
    <mergeCell ref="V782:W782"/>
    <mergeCell ref="X782:AA782"/>
    <mergeCell ref="A783:S783"/>
    <mergeCell ref="T783:U783"/>
    <mergeCell ref="V783:W783"/>
    <mergeCell ref="X783:AA783"/>
    <mergeCell ref="A784:I784"/>
    <mergeCell ref="A785:I785"/>
    <mergeCell ref="J785:L785"/>
    <mergeCell ref="M785:O785"/>
    <mergeCell ref="P785:S785"/>
    <mergeCell ref="T785:U785"/>
    <mergeCell ref="V785:W785"/>
    <mergeCell ref="X785:AA785"/>
    <mergeCell ref="A786:I786"/>
    <mergeCell ref="J786:L786"/>
    <mergeCell ref="M786:O786"/>
    <mergeCell ref="P786:S786"/>
    <mergeCell ref="T786:U786"/>
    <mergeCell ref="V786:W786"/>
    <mergeCell ref="X786:AA786"/>
    <mergeCell ref="A787:I787"/>
    <mergeCell ref="J787:L787"/>
    <mergeCell ref="M787:O787"/>
    <mergeCell ref="P787:S787"/>
    <mergeCell ref="T787:U787"/>
    <mergeCell ref="V787:W787"/>
    <mergeCell ref="X787:AA787"/>
    <mergeCell ref="A788:I788"/>
    <mergeCell ref="J788:L788"/>
    <mergeCell ref="M788:O788"/>
    <mergeCell ref="P788:S788"/>
    <mergeCell ref="T788:U788"/>
    <mergeCell ref="V788:W788"/>
    <mergeCell ref="X788:AA788"/>
    <mergeCell ref="A789:S789"/>
    <mergeCell ref="T789:U789"/>
    <mergeCell ref="V789:W789"/>
    <mergeCell ref="X789:AA789"/>
    <mergeCell ref="A790:S790"/>
    <mergeCell ref="T790:U790"/>
    <mergeCell ref="V790:W790"/>
    <mergeCell ref="X790:AA790"/>
    <mergeCell ref="A24:C24"/>
    <mergeCell ref="A48:C48"/>
    <mergeCell ref="A72:C72"/>
    <mergeCell ref="A96:C96"/>
    <mergeCell ref="A121:C121"/>
    <mergeCell ref="D123:G123"/>
    <mergeCell ref="F124:I124"/>
    <mergeCell ref="D126:F126"/>
    <mergeCell ref="Q126:S126"/>
    <mergeCell ref="E127:J127"/>
    <mergeCell ref="A129:I132"/>
    <mergeCell ref="J129:L132"/>
    <mergeCell ref="M129:O132"/>
    <mergeCell ref="P129:S132"/>
    <mergeCell ref="T129:W131"/>
    <mergeCell ref="X129:AA131"/>
    <mergeCell ref="T132:U132"/>
    <mergeCell ref="V132:W132"/>
    <mergeCell ref="A133:I133"/>
    <mergeCell ref="A134:I134"/>
    <mergeCell ref="J134:L134"/>
    <mergeCell ref="M134:O134"/>
    <mergeCell ref="P134:S134"/>
    <mergeCell ref="T134:U134"/>
    <mergeCell ref="V134:W134"/>
    <mergeCell ref="X134:AA134"/>
    <mergeCell ref="A135:I135"/>
    <mergeCell ref="J135:L135"/>
    <mergeCell ref="M135:O135"/>
    <mergeCell ref="P135:S135"/>
    <mergeCell ref="T135:U135"/>
    <mergeCell ref="V135:W135"/>
    <mergeCell ref="X135:AA135"/>
    <mergeCell ref="A136:S136"/>
    <mergeCell ref="T136:U136"/>
    <mergeCell ref="V136:W136"/>
    <mergeCell ref="X136:AA136"/>
    <mergeCell ref="A137:I137"/>
    <mergeCell ref="X137:AA137"/>
    <mergeCell ref="A138:I138"/>
    <mergeCell ref="J138:L138"/>
    <mergeCell ref="M138:O138"/>
    <mergeCell ref="P138:S138"/>
    <mergeCell ref="T138:U138"/>
    <mergeCell ref="V138:W138"/>
    <mergeCell ref="X138:AA138"/>
    <mergeCell ref="A355:C355"/>
    <mergeCell ref="D357:G357"/>
    <mergeCell ref="A301:C301"/>
    <mergeCell ref="D303:G303"/>
    <mergeCell ref="A328:C328"/>
    <mergeCell ref="D330:G330"/>
    <mergeCell ref="A388:C388"/>
    <mergeCell ref="D390:G390"/>
    <mergeCell ref="A142:S142"/>
    <mergeCell ref="T142:U142"/>
    <mergeCell ref="V142:W142"/>
    <mergeCell ref="X142:AA142"/>
    <mergeCell ref="A139:I139"/>
    <mergeCell ref="J139:L139"/>
    <mergeCell ref="M139:O139"/>
    <mergeCell ref="P139:S139"/>
    <mergeCell ref="T139:U139"/>
    <mergeCell ref="V139:W139"/>
    <mergeCell ref="X139:AA139"/>
    <mergeCell ref="A140:I140"/>
    <mergeCell ref="J140:L140"/>
    <mergeCell ref="M140:O140"/>
    <mergeCell ref="P140:S140"/>
    <mergeCell ref="T140:U140"/>
    <mergeCell ref="V140:W140"/>
    <mergeCell ref="X140:AA140"/>
    <mergeCell ref="A141:S141"/>
    <mergeCell ref="T141:U141"/>
    <mergeCell ref="V141:W141"/>
    <mergeCell ref="X141:AA141"/>
    <mergeCell ref="V266:W266"/>
    <mergeCell ref="X266:AA266"/>
  </mergeCells>
  <pageMargins left="0.51181102362204722" right="0.31496062992125984" top="0.78740157480314965" bottom="0.78740157480314965" header="0.31496062992125984" footer="0.31496062992125984"/>
  <pageSetup paperSize="9" scale="9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sqref="A1:XFD1048576"/>
    </sheetView>
  </sheetViews>
  <sheetFormatPr defaultColWidth="3.7109375" defaultRowHeight="15" x14ac:dyDescent="0.25"/>
  <cols>
    <col min="4" max="4" width="8.5703125" bestFit="1" customWidth="1"/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CADASTRO!D173</f>
        <v>183 RICARDO HUHNFLEISCH NIEWINSKI - ME</v>
      </c>
    </row>
    <row r="2" spans="1:26" x14ac:dyDescent="0.25">
      <c r="A2" s="130" t="s">
        <v>6</v>
      </c>
      <c r="B2" s="130"/>
      <c r="C2" s="130"/>
      <c r="D2" t="str">
        <f>CADASTRO!D174</f>
        <v>07.947.410/0001-93</v>
      </c>
    </row>
    <row r="3" spans="1:26" x14ac:dyDescent="0.25">
      <c r="A3" s="130" t="s">
        <v>94</v>
      </c>
      <c r="B3" s="130"/>
      <c r="C3" s="130"/>
      <c r="D3" s="199" t="str">
        <f>CADASTRO!D224</f>
        <v>005/2017</v>
      </c>
      <c r="E3" s="199"/>
      <c r="F3" s="199"/>
      <c r="G3" s="199"/>
    </row>
    <row r="4" spans="1:26" x14ac:dyDescent="0.25">
      <c r="A4" s="3" t="s">
        <v>2</v>
      </c>
      <c r="B4" s="3"/>
      <c r="C4" s="3"/>
      <c r="F4" s="203" t="str">
        <f>CADASTRO!F225</f>
        <v>VII - 017/2017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 s="135">
        <f>CADASTRO!D226</f>
        <v>2</v>
      </c>
    </row>
    <row r="6" spans="1:26" x14ac:dyDescent="0.25">
      <c r="A6" s="3" t="s">
        <v>8</v>
      </c>
      <c r="B6" s="3"/>
      <c r="C6" s="3"/>
      <c r="D6" s="208">
        <f>CADASTRO!D227</f>
        <v>4.03</v>
      </c>
      <c r="E6" s="208"/>
      <c r="F6" s="208"/>
      <c r="H6" s="3" t="s">
        <v>9</v>
      </c>
      <c r="K6" s="216">
        <f>CADASTRO!K227</f>
        <v>140.00299999999999</v>
      </c>
      <c r="L6" s="203"/>
      <c r="M6" s="3" t="s">
        <v>11</v>
      </c>
      <c r="Q6" s="213">
        <f>CADASTRO!Q227</f>
        <v>1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Q6*K6*D6-0.01</f>
        <v>564.20209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CADASTRO!A$158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CADASTRO!A$159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CADASTRO!J211</f>
        <v>105102</v>
      </c>
      <c r="K12" s="203"/>
      <c r="L12" s="203"/>
      <c r="M12" s="203">
        <f>CADASTRO!M211</f>
        <v>1662</v>
      </c>
      <c r="N12" s="203"/>
      <c r="O12" s="203"/>
      <c r="P12" s="203" t="str">
        <f>CADASTRO!$P$211</f>
        <v>1013 PeateRS</v>
      </c>
      <c r="Q12" s="203"/>
      <c r="R12" s="203"/>
      <c r="S12" s="203"/>
      <c r="T12" s="219">
        <f>CADASTRO!V211</f>
        <v>0.02</v>
      </c>
      <c r="U12" s="203"/>
      <c r="V12" s="204">
        <f>E$7*T12</f>
        <v>11.284041800000001</v>
      </c>
      <c r="W12" s="204"/>
      <c r="X12" s="204"/>
      <c r="Y12" s="204"/>
      <c r="Z12" s="204"/>
    </row>
    <row r="13" spans="1:26" x14ac:dyDescent="0.25">
      <c r="A13" s="200" t="str">
        <f>CADASTRO!A$160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CADASTRO!J212</f>
        <v>105202</v>
      </c>
      <c r="K13" s="203"/>
      <c r="L13" s="203"/>
      <c r="M13" s="203">
        <f>CADASTRO!M212</f>
        <v>1685</v>
      </c>
      <c r="N13" s="203"/>
      <c r="O13" s="203"/>
      <c r="P13" s="203" t="str">
        <f>CADASTRO!$P$212</f>
        <v>1013 PeateRS</v>
      </c>
      <c r="Q13" s="203"/>
      <c r="R13" s="203"/>
      <c r="S13" s="203"/>
      <c r="T13" s="219">
        <f>CADASTRO!V212</f>
        <v>7.0000000000000007E-2</v>
      </c>
      <c r="U13" s="203"/>
      <c r="V13" s="204">
        <f>E$7*T13+0.01</f>
        <v>39.504146300000002</v>
      </c>
      <c r="W13" s="204"/>
      <c r="X13" s="204"/>
      <c r="Y13" s="204"/>
      <c r="Z13" s="204"/>
    </row>
    <row r="14" spans="1:26" x14ac:dyDescent="0.25">
      <c r="A14" s="200" t="str">
        <f>CADASTRO!A$161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CADASTRO!J213</f>
        <v>105202</v>
      </c>
      <c r="K14" s="203"/>
      <c r="L14" s="203"/>
      <c r="M14" s="203">
        <f>CADASTRO!M213</f>
        <v>1674</v>
      </c>
      <c r="N14" s="203"/>
      <c r="O14" s="203"/>
      <c r="P14" s="203" t="str">
        <f>CADASTRO!$P$213</f>
        <v>1013 PeateRS</v>
      </c>
      <c r="Q14" s="203"/>
      <c r="R14" s="203"/>
      <c r="S14" s="203"/>
      <c r="T14" s="219">
        <f>CADASTRO!V213</f>
        <v>0.3</v>
      </c>
      <c r="U14" s="203"/>
      <c r="V14" s="204">
        <f>E$7*T14</f>
        <v>169.260627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SUM(V12:Z14)-0.01</f>
        <v>220.03881510000002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CADASTRO!A$163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CADASTRO!A$164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CADASTRO!J216</f>
        <v>98002</v>
      </c>
      <c r="K18" s="203"/>
      <c r="L18" s="203"/>
      <c r="M18" s="203">
        <f>CADASTRO!M216</f>
        <v>1640</v>
      </c>
      <c r="N18" s="203"/>
      <c r="O18" s="203"/>
      <c r="P18" s="203" t="str">
        <f>CADASTRO!$P216</f>
        <v>31 FUNDEB</v>
      </c>
      <c r="Q18" s="203"/>
      <c r="R18" s="203"/>
      <c r="S18" s="203"/>
      <c r="T18" s="219">
        <f>CADASTRO!V216</f>
        <v>0.02</v>
      </c>
      <c r="U18" s="203"/>
      <c r="V18" s="204">
        <f>E$7*T18</f>
        <v>11.284041800000001</v>
      </c>
      <c r="W18" s="204"/>
      <c r="X18" s="204"/>
      <c r="Y18" s="204"/>
      <c r="Z18" s="204"/>
    </row>
    <row r="19" spans="1:26" x14ac:dyDescent="0.25">
      <c r="A19" s="200" t="str">
        <f>CADASTRO!A$165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CADASTRO!J217</f>
        <v>103002</v>
      </c>
      <c r="K19" s="203"/>
      <c r="L19" s="203"/>
      <c r="M19" s="203">
        <f>CADASTRO!M217</f>
        <v>1656</v>
      </c>
      <c r="N19" s="203"/>
      <c r="O19" s="203"/>
      <c r="P19" s="203" t="str">
        <f>CADASTRO!$P217</f>
        <v>31 FUNDEB</v>
      </c>
      <c r="Q19" s="203"/>
      <c r="R19" s="203"/>
      <c r="S19" s="203"/>
      <c r="T19" s="219">
        <f>CADASTRO!V217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CADASTRO!A$166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CADASTRO!J218</f>
        <v>94009</v>
      </c>
      <c r="K20" s="203"/>
      <c r="L20" s="203"/>
      <c r="M20" s="203">
        <f>CADASTRO!M218</f>
        <v>1624</v>
      </c>
      <c r="N20" s="203"/>
      <c r="O20" s="203"/>
      <c r="P20" s="203" t="str">
        <f>CADASTRO!$P218</f>
        <v>31 FUNDEB</v>
      </c>
      <c r="Q20" s="203"/>
      <c r="R20" s="203"/>
      <c r="S20" s="203"/>
      <c r="T20" s="219">
        <f>CADASTRO!V218</f>
        <v>0.45</v>
      </c>
      <c r="U20" s="203"/>
      <c r="V20" s="204">
        <f>E$7*T20</f>
        <v>253.8909405</v>
      </c>
      <c r="W20" s="204"/>
      <c r="X20" s="204"/>
      <c r="Y20" s="204"/>
      <c r="Z20" s="204"/>
    </row>
    <row r="21" spans="1:26" x14ac:dyDescent="0.25">
      <c r="A21" s="200" t="str">
        <f>CADASTRO!A$167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CADASTRO!J219</f>
        <v>101002</v>
      </c>
      <c r="K21" s="203"/>
      <c r="L21" s="203"/>
      <c r="M21" s="203">
        <f>CADASTRO!M219</f>
        <v>2207</v>
      </c>
      <c r="N21" s="203"/>
      <c r="O21" s="203"/>
      <c r="P21" s="203" t="str">
        <f>CADASTRO!$P219</f>
        <v>31 FUNDEB</v>
      </c>
      <c r="Q21" s="203"/>
      <c r="R21" s="203"/>
      <c r="S21" s="203"/>
      <c r="T21" s="219">
        <f>CADASTRO!V219</f>
        <v>0.14000000000000001</v>
      </c>
      <c r="U21" s="203"/>
      <c r="V21" s="204">
        <f>E$7*T21</f>
        <v>78.988292600000008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344.16327490000003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564.20209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24">
        <v>43252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196</v>
      </c>
      <c r="H27" s="203"/>
      <c r="I27" s="203"/>
      <c r="J27" s="203"/>
      <c r="K27" s="203"/>
      <c r="L27" s="220" t="s">
        <v>39</v>
      </c>
      <c r="M27" s="220"/>
      <c r="N27" s="220"/>
      <c r="O27" s="223">
        <v>43340</v>
      </c>
      <c r="P27" s="203"/>
      <c r="Q27" s="203"/>
      <c r="R27" s="203"/>
    </row>
    <row r="28" spans="1:26" x14ac:dyDescent="0.25">
      <c r="A28" s="3" t="s">
        <v>41</v>
      </c>
      <c r="C28" s="208">
        <v>564.20000000000005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140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33"/>
      <c r="C29" s="133"/>
      <c r="D29" s="133"/>
      <c r="E29" s="133"/>
      <c r="F29" s="133"/>
      <c r="G29" s="133"/>
      <c r="H29" s="133"/>
      <c r="I29" s="134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CADASTRO!A$13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0.39</v>
      </c>
      <c r="N30" s="218"/>
      <c r="O30" s="218"/>
      <c r="P30" s="202">
        <f>SUM(P31:S33)-0.01</f>
        <v>220.03800000000004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CADASTRO!A$159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 t="s">
        <v>299</v>
      </c>
      <c r="K31" s="203"/>
      <c r="L31" s="203"/>
      <c r="M31" s="205">
        <f>ROUND((V$12/V$23),2)</f>
        <v>0.02</v>
      </c>
      <c r="N31" s="205"/>
      <c r="O31" s="205"/>
      <c r="P31" s="204">
        <f>C28*M31</f>
        <v>11.284000000000001</v>
      </c>
      <c r="Q31" s="203"/>
      <c r="R31" s="203"/>
      <c r="S31" s="203"/>
      <c r="T31" s="203" t="str">
        <f>CADASTRO!$P$211</f>
        <v>1013 PeateRS</v>
      </c>
      <c r="U31" s="203"/>
      <c r="V31" s="203"/>
      <c r="W31" s="203"/>
      <c r="X31" s="203">
        <f>M$12</f>
        <v>1662</v>
      </c>
      <c r="Y31" s="203"/>
      <c r="Z31" s="203"/>
    </row>
    <row r="32" spans="1:26" x14ac:dyDescent="0.25">
      <c r="A32" s="200" t="str">
        <f>CADASTRO!A$160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 t="s">
        <v>300</v>
      </c>
      <c r="K32" s="203"/>
      <c r="L32" s="203"/>
      <c r="M32" s="205">
        <f>ROUND((V$13/V$23),2)</f>
        <v>7.0000000000000007E-2</v>
      </c>
      <c r="N32" s="205"/>
      <c r="O32" s="205"/>
      <c r="P32" s="204">
        <f>C28*M32+0.01</f>
        <v>39.504000000000005</v>
      </c>
      <c r="Q32" s="203"/>
      <c r="R32" s="203"/>
      <c r="S32" s="203"/>
      <c r="T32" s="203" t="str">
        <f>CADASTRO!$P$212</f>
        <v>1013 PeateRS</v>
      </c>
      <c r="U32" s="203"/>
      <c r="V32" s="203"/>
      <c r="W32" s="203"/>
      <c r="X32" s="203">
        <f>M$13</f>
        <v>1685</v>
      </c>
      <c r="Y32" s="203"/>
      <c r="Z32" s="203"/>
    </row>
    <row r="33" spans="1:26" x14ac:dyDescent="0.25">
      <c r="A33" s="200" t="str">
        <f>CADASTRO!A$161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300</v>
      </c>
      <c r="K33" s="203"/>
      <c r="L33" s="203"/>
      <c r="M33" s="205">
        <f>ROUND((V$14/V$23),2)</f>
        <v>0.3</v>
      </c>
      <c r="N33" s="205"/>
      <c r="O33" s="205"/>
      <c r="P33" s="204">
        <f>C28*M33</f>
        <v>169.26000000000002</v>
      </c>
      <c r="Q33" s="203"/>
      <c r="R33" s="203"/>
      <c r="S33" s="203"/>
      <c r="T33" s="203" t="str">
        <f>CADASTRO!$P$213</f>
        <v>1013 PeateRS</v>
      </c>
      <c r="U33" s="203"/>
      <c r="V33" s="203"/>
      <c r="W33" s="203"/>
      <c r="X33" s="203">
        <f>M$14</f>
        <v>1674</v>
      </c>
      <c r="Y33" s="203"/>
      <c r="Z33" s="203"/>
    </row>
    <row r="34" spans="1:26" x14ac:dyDescent="0.25">
      <c r="A34" s="201" t="str">
        <f>CADASTRO!A$163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0.6100000000000001</v>
      </c>
      <c r="N34" s="218"/>
      <c r="O34" s="218"/>
      <c r="P34" s="202">
        <f>SUM(P35:S38)</f>
        <v>344.16200000000003</v>
      </c>
      <c r="Q34" s="201"/>
      <c r="R34" s="201"/>
      <c r="S34" s="201"/>
    </row>
    <row r="35" spans="1:26" x14ac:dyDescent="0.25">
      <c r="A35" s="200" t="str">
        <f>CADASTRO!A$164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301</v>
      </c>
      <c r="K35" s="203"/>
      <c r="L35" s="203"/>
      <c r="M35" s="205">
        <f>ROUND((V$18/V$23),2)</f>
        <v>0.02</v>
      </c>
      <c r="N35" s="205"/>
      <c r="O35" s="205"/>
      <c r="P35" s="204">
        <f>C28*M35</f>
        <v>11.284000000000001</v>
      </c>
      <c r="Q35" s="203"/>
      <c r="R35" s="203"/>
      <c r="S35" s="203"/>
      <c r="T35" s="203" t="str">
        <f>CADASTRO!$P$216</f>
        <v>31 FUNDEB</v>
      </c>
      <c r="U35" s="203"/>
      <c r="V35" s="203"/>
      <c r="W35" s="203"/>
      <c r="X35" s="203">
        <f>M$18</f>
        <v>1640</v>
      </c>
      <c r="Y35" s="203"/>
      <c r="Z35" s="203"/>
    </row>
    <row r="36" spans="1:26" x14ac:dyDescent="0.25">
      <c r="A36" s="200" t="str">
        <f>CADASTRO!A$165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 t="str">
        <f>CADASTRO!$P$217</f>
        <v>31 FUNDEB</v>
      </c>
      <c r="U36" s="203"/>
      <c r="V36" s="203"/>
      <c r="W36" s="203"/>
      <c r="X36" s="203">
        <f>M$19</f>
        <v>1656</v>
      </c>
      <c r="Y36" s="203"/>
      <c r="Z36" s="203"/>
    </row>
    <row r="37" spans="1:26" x14ac:dyDescent="0.25">
      <c r="A37" s="200" t="str">
        <f>CADASTRO!A$166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302</v>
      </c>
      <c r="K37" s="203"/>
      <c r="L37" s="203"/>
      <c r="M37" s="205">
        <f>ROUND((V$20/V$23),2)</f>
        <v>0.45</v>
      </c>
      <c r="N37" s="205"/>
      <c r="O37" s="205"/>
      <c r="P37" s="204">
        <f>C28*M37</f>
        <v>253.89000000000001</v>
      </c>
      <c r="Q37" s="203"/>
      <c r="R37" s="203"/>
      <c r="S37" s="203"/>
      <c r="T37" s="203" t="str">
        <f>CADASTRO!$P$218</f>
        <v>31 FUNDEB</v>
      </c>
      <c r="U37" s="203"/>
      <c r="V37" s="203"/>
      <c r="W37" s="203"/>
      <c r="X37" s="203">
        <f>M$20</f>
        <v>1624</v>
      </c>
      <c r="Y37" s="203"/>
      <c r="Z37" s="203"/>
    </row>
    <row r="38" spans="1:26" x14ac:dyDescent="0.25">
      <c r="A38" s="200" t="str">
        <f>CADASTRO!A$167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 t="s">
        <v>304</v>
      </c>
      <c r="K38" s="203"/>
      <c r="L38" s="203"/>
      <c r="M38" s="205">
        <f>ROUND((V$21/V$23),2)</f>
        <v>0.14000000000000001</v>
      </c>
      <c r="N38" s="205"/>
      <c r="O38" s="205"/>
      <c r="P38" s="204">
        <f>C28*M38</f>
        <v>78.988000000000014</v>
      </c>
      <c r="Q38" s="203"/>
      <c r="R38" s="203"/>
      <c r="S38" s="203"/>
      <c r="T38" s="203" t="str">
        <f>CADASTRO!$P$219</f>
        <v>31 FUNDEB</v>
      </c>
      <c r="U38" s="203"/>
      <c r="V38" s="203"/>
      <c r="W38" s="203"/>
      <c r="X38" s="203">
        <f>M$21</f>
        <v>2207</v>
      </c>
      <c r="Y38" s="203"/>
      <c r="Z38" s="203"/>
    </row>
    <row r="39" spans="1:26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J39" s="3"/>
      <c r="K39" s="3"/>
      <c r="L39" s="3"/>
      <c r="M39" s="218">
        <f>M30+M34</f>
        <v>1</v>
      </c>
      <c r="N39" s="218"/>
      <c r="O39" s="218"/>
      <c r="P39" s="202">
        <f>P34+P30</f>
        <v>564.20000000000005</v>
      </c>
      <c r="Q39" s="201"/>
      <c r="R39" s="201"/>
      <c r="S39" s="201"/>
      <c r="T39" s="3"/>
      <c r="U39" s="3"/>
      <c r="V39" s="3"/>
      <c r="W39" s="3"/>
      <c r="X39" s="3"/>
      <c r="Y39" s="3"/>
      <c r="Z39" s="3"/>
    </row>
  </sheetData>
  <mergeCells count="133">
    <mergeCell ref="Q6:S6"/>
    <mergeCell ref="A12:I12"/>
    <mergeCell ref="J12:L12"/>
    <mergeCell ref="M12:O12"/>
    <mergeCell ref="P12:S12"/>
    <mergeCell ref="A1:C1"/>
    <mergeCell ref="D3:G3"/>
    <mergeCell ref="F4:I4"/>
    <mergeCell ref="D6:F6"/>
    <mergeCell ref="K6:L6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V14:Z14"/>
    <mergeCell ref="A13:I13"/>
    <mergeCell ref="J13:L13"/>
    <mergeCell ref="M13:O13"/>
    <mergeCell ref="P13:S13"/>
    <mergeCell ref="T13:U13"/>
    <mergeCell ref="V13:Z13"/>
    <mergeCell ref="A14:I14"/>
    <mergeCell ref="J14:L14"/>
    <mergeCell ref="M14:O14"/>
    <mergeCell ref="P14:S14"/>
    <mergeCell ref="T14:U14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V19:Z19"/>
    <mergeCell ref="A18:I18"/>
    <mergeCell ref="J18:L18"/>
    <mergeCell ref="M18:O18"/>
    <mergeCell ref="P18:S18"/>
    <mergeCell ref="T18:U18"/>
    <mergeCell ref="V18:Z18"/>
    <mergeCell ref="A19:I19"/>
    <mergeCell ref="J19:L19"/>
    <mergeCell ref="M19:O19"/>
    <mergeCell ref="P19:S19"/>
    <mergeCell ref="T19:U19"/>
    <mergeCell ref="A22:U22"/>
    <mergeCell ref="V22:Z22"/>
    <mergeCell ref="A23:U23"/>
    <mergeCell ref="V23:Z23"/>
    <mergeCell ref="A25:Z25"/>
    <mergeCell ref="V21:Z21"/>
    <mergeCell ref="A20:I20"/>
    <mergeCell ref="J20:L20"/>
    <mergeCell ref="M20:O20"/>
    <mergeCell ref="P20:S20"/>
    <mergeCell ref="T20:U20"/>
    <mergeCell ref="V20:Z20"/>
    <mergeCell ref="A21:I21"/>
    <mergeCell ref="J21:L21"/>
    <mergeCell ref="M21:O21"/>
    <mergeCell ref="P21:S21"/>
    <mergeCell ref="T21:U21"/>
    <mergeCell ref="J29:L29"/>
    <mergeCell ref="M29:O29"/>
    <mergeCell ref="P29:S29"/>
    <mergeCell ref="T29:W29"/>
    <mergeCell ref="X29:Z29"/>
    <mergeCell ref="F26:K26"/>
    <mergeCell ref="G27:K27"/>
    <mergeCell ref="L27:N27"/>
    <mergeCell ref="O27:R27"/>
    <mergeCell ref="C28:G28"/>
    <mergeCell ref="L28:O28"/>
    <mergeCell ref="P28:U28"/>
    <mergeCell ref="T31:W31"/>
    <mergeCell ref="X31:Z31"/>
    <mergeCell ref="A32:I32"/>
    <mergeCell ref="J32:L32"/>
    <mergeCell ref="M32:O32"/>
    <mergeCell ref="P32:S32"/>
    <mergeCell ref="T32:W32"/>
    <mergeCell ref="X32:Z32"/>
    <mergeCell ref="A30:I30"/>
    <mergeCell ref="M30:O30"/>
    <mergeCell ref="P30:S30"/>
    <mergeCell ref="A31:I31"/>
    <mergeCell ref="J31:L31"/>
    <mergeCell ref="M31:O31"/>
    <mergeCell ref="P31:S31"/>
    <mergeCell ref="X33:Z33"/>
    <mergeCell ref="A34:I34"/>
    <mergeCell ref="M34:O34"/>
    <mergeCell ref="P34:S34"/>
    <mergeCell ref="A35:I35"/>
    <mergeCell ref="J35:L35"/>
    <mergeCell ref="M35:O35"/>
    <mergeCell ref="P35:S35"/>
    <mergeCell ref="T35:W35"/>
    <mergeCell ref="X35:Z35"/>
    <mergeCell ref="A33:I33"/>
    <mergeCell ref="J33:L33"/>
    <mergeCell ref="M33:O33"/>
    <mergeCell ref="P33:S33"/>
    <mergeCell ref="T33:W33"/>
    <mergeCell ref="X36:Z36"/>
    <mergeCell ref="A37:I37"/>
    <mergeCell ref="J37:L37"/>
    <mergeCell ref="M37:O37"/>
    <mergeCell ref="P37:S37"/>
    <mergeCell ref="T37:W37"/>
    <mergeCell ref="X37:Z37"/>
    <mergeCell ref="A36:I36"/>
    <mergeCell ref="J36:L36"/>
    <mergeCell ref="M36:O36"/>
    <mergeCell ref="P36:S36"/>
    <mergeCell ref="T36:W36"/>
    <mergeCell ref="X38:Z38"/>
    <mergeCell ref="A39:I39"/>
    <mergeCell ref="M39:O39"/>
    <mergeCell ref="P39:S39"/>
    <mergeCell ref="A38:I38"/>
    <mergeCell ref="J38:L38"/>
    <mergeCell ref="M38:O38"/>
    <mergeCell ref="P38:S38"/>
    <mergeCell ref="T38:W38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activeCell="AE33" sqref="AE33"/>
    </sheetView>
  </sheetViews>
  <sheetFormatPr defaultColWidth="3.7109375" defaultRowHeight="15" x14ac:dyDescent="0.25"/>
  <cols>
    <col min="4" max="4" width="8.5703125" bestFit="1" customWidth="1"/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CADASTRO!D173</f>
        <v>183 RICARDO HUHNFLEISCH NIEWINSKI - ME</v>
      </c>
    </row>
    <row r="2" spans="1:26" x14ac:dyDescent="0.25">
      <c r="A2" s="143" t="s">
        <v>6</v>
      </c>
      <c r="B2" s="143"/>
      <c r="C2" s="143"/>
      <c r="D2" t="str">
        <f>CADASTRO!D174</f>
        <v>07.947.410/0001-93</v>
      </c>
    </row>
    <row r="3" spans="1:26" x14ac:dyDescent="0.25">
      <c r="A3" s="143" t="s">
        <v>94</v>
      </c>
      <c r="B3" s="143"/>
      <c r="C3" s="143"/>
      <c r="D3" s="199" t="str">
        <f>CADASTRO!D224</f>
        <v>005/2017</v>
      </c>
      <c r="E3" s="199"/>
      <c r="F3" s="199"/>
      <c r="G3" s="199"/>
    </row>
    <row r="4" spans="1:26" x14ac:dyDescent="0.25">
      <c r="A4" s="3" t="s">
        <v>2</v>
      </c>
      <c r="B4" s="3"/>
      <c r="C4" s="3"/>
      <c r="F4" s="203" t="str">
        <f>CADASTRO!F250</f>
        <v>VIII - 017/2017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 s="135">
        <f>CADASTRO!D251</f>
        <v>2</v>
      </c>
    </row>
    <row r="6" spans="1:26" x14ac:dyDescent="0.25">
      <c r="A6" s="3" t="s">
        <v>8</v>
      </c>
      <c r="B6" s="3"/>
      <c r="C6" s="3"/>
      <c r="D6" s="208">
        <f>CADASTRO!D252</f>
        <v>4.03</v>
      </c>
      <c r="E6" s="208"/>
      <c r="F6" s="208"/>
      <c r="H6" s="3" t="s">
        <v>9</v>
      </c>
      <c r="K6" s="216">
        <f>CADASTRO!K252</f>
        <v>40</v>
      </c>
      <c r="L6" s="203"/>
      <c r="M6" s="3" t="s">
        <v>11</v>
      </c>
      <c r="Q6" s="213">
        <f>CADASTRO!Q252</f>
        <v>1.75004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Q6*K6*D6-0.01</f>
        <v>282.09644800000001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CADASTRO!A$158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CADASTRO!A$159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CADASTRO!J211</f>
        <v>105102</v>
      </c>
      <c r="K12" s="203"/>
      <c r="L12" s="203"/>
      <c r="M12" s="203">
        <f>CADASTRO!M211</f>
        <v>1662</v>
      </c>
      <c r="N12" s="203"/>
      <c r="O12" s="203"/>
      <c r="P12" s="203" t="str">
        <f>CADASTRO!$P$260</f>
        <v>1013 PeateRS</v>
      </c>
      <c r="Q12" s="203"/>
      <c r="R12" s="203"/>
      <c r="S12" s="203"/>
      <c r="T12" s="219">
        <f>CADASTRO!V260</f>
        <v>0.06</v>
      </c>
      <c r="U12" s="203"/>
      <c r="V12" s="204">
        <f>E$7*T12</f>
        <v>16.92578688</v>
      </c>
      <c r="W12" s="204"/>
      <c r="X12" s="204"/>
      <c r="Y12" s="204"/>
      <c r="Z12" s="204"/>
    </row>
    <row r="13" spans="1:26" x14ac:dyDescent="0.25">
      <c r="A13" s="200" t="str">
        <f>CADASTRO!A$160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CADASTRO!J212</f>
        <v>105202</v>
      </c>
      <c r="K13" s="203"/>
      <c r="L13" s="203"/>
      <c r="M13" s="203">
        <f>CADASTRO!M212</f>
        <v>1685</v>
      </c>
      <c r="N13" s="203"/>
      <c r="O13" s="203"/>
      <c r="P13" s="203" t="str">
        <f>CADASTRO!$P$260</f>
        <v>1013 PeateRS</v>
      </c>
      <c r="Q13" s="203"/>
      <c r="R13" s="203"/>
      <c r="S13" s="203"/>
      <c r="T13" s="219">
        <f>CADASTRO!V261</f>
        <v>0.18</v>
      </c>
      <c r="U13" s="203"/>
      <c r="V13" s="204">
        <f>E$7*T13</f>
        <v>50.777360639999998</v>
      </c>
      <c r="W13" s="204"/>
      <c r="X13" s="204"/>
      <c r="Y13" s="204"/>
      <c r="Z13" s="204"/>
    </row>
    <row r="14" spans="1:26" x14ac:dyDescent="0.25">
      <c r="A14" s="200" t="str">
        <f>CADASTRO!A$161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CADASTRO!J213</f>
        <v>105202</v>
      </c>
      <c r="K14" s="203"/>
      <c r="L14" s="203"/>
      <c r="M14" s="203">
        <f>CADASTRO!M213</f>
        <v>1674</v>
      </c>
      <c r="N14" s="203"/>
      <c r="O14" s="203"/>
      <c r="P14" s="203" t="str">
        <f>CADASTRO!$P$260</f>
        <v>1013 PeateRS</v>
      </c>
      <c r="Q14" s="203"/>
      <c r="R14" s="203"/>
      <c r="S14" s="203"/>
      <c r="T14" s="219">
        <f>CADASTRO!V262</f>
        <v>0.76</v>
      </c>
      <c r="U14" s="203"/>
      <c r="V14" s="204">
        <f>E$7*T14</f>
        <v>214.39330048000002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282.09644800000001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CADASTRO!A$163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CADASTRO!A$164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CADASTRO!J216</f>
        <v>98002</v>
      </c>
      <c r="K18" s="203"/>
      <c r="L18" s="203"/>
      <c r="M18" s="203">
        <f>CADASTRO!M216</f>
        <v>1640</v>
      </c>
      <c r="N18" s="203"/>
      <c r="O18" s="203"/>
      <c r="P18" s="203" t="str">
        <f>CADASTRO!$P265</f>
        <v>31 FUNDEB</v>
      </c>
      <c r="Q18" s="203"/>
      <c r="R18" s="203"/>
      <c r="S18" s="203"/>
      <c r="T18" s="219">
        <f>CADASTRO!V265</f>
        <v>0</v>
      </c>
      <c r="U18" s="203"/>
      <c r="V18" s="204">
        <f>E$7*T18</f>
        <v>0</v>
      </c>
      <c r="W18" s="204"/>
      <c r="X18" s="204"/>
      <c r="Y18" s="204"/>
      <c r="Z18" s="204"/>
    </row>
    <row r="19" spans="1:26" x14ac:dyDescent="0.25">
      <c r="A19" s="200" t="str">
        <f>CADASTRO!A$165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CADASTRO!J217</f>
        <v>103002</v>
      </c>
      <c r="K19" s="203"/>
      <c r="L19" s="203"/>
      <c r="M19" s="203">
        <f>CADASTRO!M217</f>
        <v>1656</v>
      </c>
      <c r="N19" s="203"/>
      <c r="O19" s="203"/>
      <c r="P19" s="203" t="str">
        <f>CADASTRO!$P266</f>
        <v>31 FUNDEB</v>
      </c>
      <c r="Q19" s="203"/>
      <c r="R19" s="203"/>
      <c r="S19" s="203"/>
      <c r="T19" s="219">
        <f>CADASTRO!V266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CADASTRO!A$166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CADASTRO!J218</f>
        <v>94009</v>
      </c>
      <c r="K20" s="203"/>
      <c r="L20" s="203"/>
      <c r="M20" s="203">
        <f>CADASTRO!M218</f>
        <v>1624</v>
      </c>
      <c r="N20" s="203"/>
      <c r="O20" s="203"/>
      <c r="P20" s="203" t="str">
        <f>CADASTRO!$P267</f>
        <v>31 FUNDEB</v>
      </c>
      <c r="Q20" s="203"/>
      <c r="R20" s="203"/>
      <c r="S20" s="203"/>
      <c r="T20" s="219">
        <f>CADASTRO!V267</f>
        <v>0</v>
      </c>
      <c r="U20" s="203"/>
      <c r="V20" s="204">
        <f>E$7*T20</f>
        <v>0</v>
      </c>
      <c r="W20" s="204"/>
      <c r="X20" s="204"/>
      <c r="Y20" s="204"/>
      <c r="Z20" s="204"/>
    </row>
    <row r="21" spans="1:26" x14ac:dyDescent="0.25">
      <c r="A21" s="200" t="str">
        <f>CADASTRO!A$167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CADASTRO!J219</f>
        <v>101002</v>
      </c>
      <c r="K21" s="203"/>
      <c r="L21" s="203"/>
      <c r="M21" s="203">
        <f>CADASTRO!M219</f>
        <v>2207</v>
      </c>
      <c r="N21" s="203"/>
      <c r="O21" s="203"/>
      <c r="P21" s="203" t="str">
        <f>CADASTRO!$P268</f>
        <v>31 FUNDEB</v>
      </c>
      <c r="Q21" s="203"/>
      <c r="R21" s="203"/>
      <c r="S21" s="203"/>
      <c r="T21" s="219">
        <f>CADASTRO!V268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0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282.09644800000001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24">
        <v>43252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201</v>
      </c>
      <c r="H27" s="203"/>
      <c r="I27" s="203"/>
      <c r="J27" s="203"/>
      <c r="K27" s="203"/>
      <c r="L27" s="220" t="s">
        <v>39</v>
      </c>
      <c r="M27" s="220"/>
      <c r="N27" s="220"/>
      <c r="O27" s="223">
        <v>43412</v>
      </c>
      <c r="P27" s="203"/>
      <c r="Q27" s="203"/>
      <c r="R27" s="203"/>
    </row>
    <row r="28" spans="1:26" x14ac:dyDescent="0.25">
      <c r="A28" s="3" t="s">
        <v>41</v>
      </c>
      <c r="C28" s="208">
        <v>282.10000000000002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40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41"/>
      <c r="C29" s="141"/>
      <c r="D29" s="141"/>
      <c r="E29" s="141"/>
      <c r="F29" s="141"/>
      <c r="G29" s="141"/>
      <c r="H29" s="141"/>
      <c r="I29" s="144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CADASTRO!A$13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1</v>
      </c>
      <c r="N30" s="218"/>
      <c r="O30" s="218"/>
      <c r="P30" s="202">
        <f>SUM(P31:S33)-0.01</f>
        <v>282.10000000000002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CADASTRO!A$159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 t="s">
        <v>335</v>
      </c>
      <c r="K31" s="203"/>
      <c r="L31" s="203"/>
      <c r="M31" s="205">
        <f>T12</f>
        <v>0.06</v>
      </c>
      <c r="N31" s="205"/>
      <c r="O31" s="205"/>
      <c r="P31" s="204">
        <f>C28*M31</f>
        <v>16.926000000000002</v>
      </c>
      <c r="Q31" s="203"/>
      <c r="R31" s="203"/>
      <c r="S31" s="203"/>
      <c r="T31" s="203" t="str">
        <f>CADASTRO!$P$211</f>
        <v>1013 PeateRS</v>
      </c>
      <c r="U31" s="203"/>
      <c r="V31" s="203"/>
      <c r="W31" s="203"/>
      <c r="X31" s="203">
        <f>M$12</f>
        <v>1662</v>
      </c>
      <c r="Y31" s="203"/>
      <c r="Z31" s="203"/>
    </row>
    <row r="32" spans="1:26" x14ac:dyDescent="0.25">
      <c r="A32" s="200" t="str">
        <f>CADASTRO!A$160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 t="s">
        <v>336</v>
      </c>
      <c r="K32" s="203"/>
      <c r="L32" s="203"/>
      <c r="M32" s="205">
        <f>T13</f>
        <v>0.18</v>
      </c>
      <c r="N32" s="205"/>
      <c r="O32" s="205"/>
      <c r="P32" s="204">
        <f>C28*M32+0.01</f>
        <v>50.787999999999997</v>
      </c>
      <c r="Q32" s="203"/>
      <c r="R32" s="203"/>
      <c r="S32" s="203"/>
      <c r="T32" s="203" t="str">
        <f>CADASTRO!$P$212</f>
        <v>1013 PeateRS</v>
      </c>
      <c r="U32" s="203"/>
      <c r="V32" s="203"/>
      <c r="W32" s="203"/>
      <c r="X32" s="203">
        <f>M$13</f>
        <v>1685</v>
      </c>
      <c r="Y32" s="203"/>
      <c r="Z32" s="203"/>
    </row>
    <row r="33" spans="1:26" x14ac:dyDescent="0.25">
      <c r="A33" s="200" t="str">
        <f>CADASTRO!A$161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336</v>
      </c>
      <c r="K33" s="203"/>
      <c r="L33" s="203"/>
      <c r="M33" s="205">
        <f>T14</f>
        <v>0.76</v>
      </c>
      <c r="N33" s="205"/>
      <c r="O33" s="205"/>
      <c r="P33" s="204">
        <f>C28*M33</f>
        <v>214.39600000000002</v>
      </c>
      <c r="Q33" s="203"/>
      <c r="R33" s="203"/>
      <c r="S33" s="203"/>
      <c r="T33" s="203" t="str">
        <f>CADASTRO!$P$213</f>
        <v>1013 PeateRS</v>
      </c>
      <c r="U33" s="203"/>
      <c r="V33" s="203"/>
      <c r="W33" s="203"/>
      <c r="X33" s="203">
        <f>M$14</f>
        <v>1674</v>
      </c>
      <c r="Y33" s="203"/>
      <c r="Z33" s="203"/>
    </row>
    <row r="34" spans="1:26" x14ac:dyDescent="0.25">
      <c r="A34" s="201" t="str">
        <f>CADASTRO!A$163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</v>
      </c>
      <c r="N34" s="218"/>
      <c r="O34" s="218"/>
      <c r="P34" s="202">
        <f>SUM(P35:S38)</f>
        <v>0</v>
      </c>
      <c r="Q34" s="201"/>
      <c r="R34" s="201"/>
      <c r="S34" s="201"/>
    </row>
    <row r="35" spans="1:26" x14ac:dyDescent="0.25">
      <c r="A35" s="200" t="str">
        <f>CADASTRO!A$164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>
        <v>0</v>
      </c>
      <c r="K35" s="203"/>
      <c r="L35" s="203"/>
      <c r="M35" s="205">
        <f>T18</f>
        <v>0</v>
      </c>
      <c r="N35" s="205"/>
      <c r="O35" s="205"/>
      <c r="P35" s="204">
        <f>C28*M35</f>
        <v>0</v>
      </c>
      <c r="Q35" s="203"/>
      <c r="R35" s="203"/>
      <c r="S35" s="203"/>
      <c r="T35" s="203" t="str">
        <f>CADASTRO!$P$216</f>
        <v>31 FUNDEB</v>
      </c>
      <c r="U35" s="203"/>
      <c r="V35" s="203"/>
      <c r="W35" s="203"/>
      <c r="X35" s="203">
        <f>M$18</f>
        <v>1640</v>
      </c>
      <c r="Y35" s="203"/>
      <c r="Z35" s="203"/>
    </row>
    <row r="36" spans="1:26" x14ac:dyDescent="0.25">
      <c r="A36" s="200" t="str">
        <f>CADASTRO!A$165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T19</f>
        <v>0</v>
      </c>
      <c r="N36" s="205"/>
      <c r="O36" s="205"/>
      <c r="P36" s="204">
        <f>C28*M36</f>
        <v>0</v>
      </c>
      <c r="Q36" s="203"/>
      <c r="R36" s="203"/>
      <c r="S36" s="203"/>
      <c r="T36" s="203" t="str">
        <f>CADASTRO!$P$217</f>
        <v>31 FUNDEB</v>
      </c>
      <c r="U36" s="203"/>
      <c r="V36" s="203"/>
      <c r="W36" s="203"/>
      <c r="X36" s="203">
        <f>M$19</f>
        <v>1656</v>
      </c>
      <c r="Y36" s="203"/>
      <c r="Z36" s="203"/>
    </row>
    <row r="37" spans="1:26" x14ac:dyDescent="0.25">
      <c r="A37" s="200" t="str">
        <f>CADASTRO!A$166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>
        <v>0</v>
      </c>
      <c r="K37" s="203"/>
      <c r="L37" s="203"/>
      <c r="M37" s="205">
        <f>T20</f>
        <v>0</v>
      </c>
      <c r="N37" s="205"/>
      <c r="O37" s="205"/>
      <c r="P37" s="204">
        <f>C28*M37</f>
        <v>0</v>
      </c>
      <c r="Q37" s="203"/>
      <c r="R37" s="203"/>
      <c r="S37" s="203"/>
      <c r="T37" s="203" t="str">
        <f>CADASTRO!$P$218</f>
        <v>31 FUNDEB</v>
      </c>
      <c r="U37" s="203"/>
      <c r="V37" s="203"/>
      <c r="W37" s="203"/>
      <c r="X37" s="203">
        <f>M$20</f>
        <v>1624</v>
      </c>
      <c r="Y37" s="203"/>
      <c r="Z37" s="203"/>
    </row>
    <row r="38" spans="1:26" x14ac:dyDescent="0.25">
      <c r="A38" s="200" t="str">
        <f>CADASTRO!A$167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T21</f>
        <v>0</v>
      </c>
      <c r="N38" s="205"/>
      <c r="O38" s="205"/>
      <c r="P38" s="204">
        <f>C28*M38</f>
        <v>0</v>
      </c>
      <c r="Q38" s="203"/>
      <c r="R38" s="203"/>
      <c r="S38" s="203"/>
      <c r="T38" s="203" t="str">
        <f>CADASTRO!$P$219</f>
        <v>31 FUNDEB</v>
      </c>
      <c r="U38" s="203"/>
      <c r="V38" s="203"/>
      <c r="W38" s="203"/>
      <c r="X38" s="203">
        <f>M$21</f>
        <v>2207</v>
      </c>
      <c r="Y38" s="203"/>
      <c r="Z38" s="203"/>
    </row>
    <row r="39" spans="1:26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J39" s="3"/>
      <c r="K39" s="3"/>
      <c r="L39" s="3"/>
      <c r="M39" s="218">
        <f>M30+M34</f>
        <v>1</v>
      </c>
      <c r="N39" s="218"/>
      <c r="O39" s="218"/>
      <c r="P39" s="202">
        <f>P34+P30</f>
        <v>282.10000000000002</v>
      </c>
      <c r="Q39" s="201"/>
      <c r="R39" s="201"/>
      <c r="S39" s="201"/>
      <c r="T39" s="3"/>
      <c r="U39" s="3"/>
      <c r="V39" s="3"/>
      <c r="W39" s="3"/>
      <c r="X39" s="3"/>
      <c r="Y39" s="3"/>
      <c r="Z39" s="3" t="s">
        <v>333</v>
      </c>
    </row>
  </sheetData>
  <mergeCells count="133"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9:I39"/>
    <mergeCell ref="M39:O39"/>
    <mergeCell ref="P39:S39"/>
    <mergeCell ref="A38:I38"/>
    <mergeCell ref="J38:L38"/>
    <mergeCell ref="M38:O38"/>
    <mergeCell ref="P38:S38"/>
    <mergeCell ref="T38:W38"/>
    <mergeCell ref="X38:Z38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9"/>
  <sheetViews>
    <sheetView topLeftCell="A154" workbookViewId="0">
      <selection activeCell="AA146" sqref="AA146:AA147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CADASTRO!D275</f>
        <v>1127 DAIZI FE NUNES BIELAWSKI - ME</v>
      </c>
    </row>
    <row r="2" spans="1:26" x14ac:dyDescent="0.25">
      <c r="A2" s="2" t="s">
        <v>6</v>
      </c>
      <c r="B2" s="2"/>
      <c r="C2" s="2"/>
      <c r="D2" t="str">
        <f>CADASTRO!D276</f>
        <v>04.862.442/0001-06</v>
      </c>
    </row>
    <row r="3" spans="1:26" x14ac:dyDescent="0.25">
      <c r="A3" s="25" t="s">
        <v>94</v>
      </c>
      <c r="B3" s="25"/>
      <c r="C3" s="25"/>
      <c r="D3" s="199" t="str">
        <f>CADASTRO!D277</f>
        <v>005/2017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3" t="str">
        <f>CADASTRO!F278</f>
        <v>II - 018/2017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CADASTRO!D279</f>
        <v>3</v>
      </c>
    </row>
    <row r="6" spans="1:26" x14ac:dyDescent="0.25">
      <c r="A6" s="3" t="s">
        <v>8</v>
      </c>
      <c r="B6" s="3"/>
      <c r="C6" s="3"/>
      <c r="D6" s="208">
        <f>CADASTRO!D280</f>
        <v>5.58</v>
      </c>
      <c r="E6" s="208"/>
      <c r="F6" s="208"/>
      <c r="H6" s="3" t="s">
        <v>9</v>
      </c>
      <c r="K6" s="203">
        <f>CADASTRO!K280</f>
        <v>63</v>
      </c>
      <c r="L6" s="203"/>
      <c r="M6" s="3" t="s">
        <v>11</v>
      </c>
      <c r="Q6" s="203">
        <f>CADASTRO!Q151</f>
        <v>200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70308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CADASTRO!A$287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CADASTRO!A$288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CADASTRO!J288</f>
        <v>0</v>
      </c>
      <c r="K12" s="203"/>
      <c r="L12" s="203"/>
      <c r="M12" s="203">
        <f>CADASTRO!M288</f>
        <v>0</v>
      </c>
      <c r="N12" s="203"/>
      <c r="O12" s="203"/>
      <c r="P12" s="203" t="str">
        <f>CADASTRO!$P$288</f>
        <v>1013 PeateRS</v>
      </c>
      <c r="Q12" s="203"/>
      <c r="R12" s="203"/>
      <c r="S12" s="203"/>
      <c r="T12" s="219">
        <f>CADASTRO!V288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CADASTRO!A$289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CADASTRO!J289</f>
        <v>0</v>
      </c>
      <c r="K13" s="203"/>
      <c r="L13" s="203"/>
      <c r="M13" s="203">
        <f>CADASTRO!M289</f>
        <v>0</v>
      </c>
      <c r="N13" s="203"/>
      <c r="O13" s="203"/>
      <c r="P13" s="203" t="str">
        <f>CADASTRO!$P$289</f>
        <v>1013 PeateRS</v>
      </c>
      <c r="Q13" s="203"/>
      <c r="R13" s="203"/>
      <c r="S13" s="203"/>
      <c r="T13" s="219">
        <f>CADASTRO!V289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CADASTRO!A$290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CADASTRO!J290</f>
        <v>105203</v>
      </c>
      <c r="K14" s="203"/>
      <c r="L14" s="203"/>
      <c r="M14" s="203">
        <f>CADASTRO!M290</f>
        <v>1675</v>
      </c>
      <c r="N14" s="203"/>
      <c r="O14" s="203"/>
      <c r="P14" s="203" t="str">
        <f>CADASTRO!$P$288</f>
        <v>1013 PeateRS</v>
      </c>
      <c r="Q14" s="203"/>
      <c r="R14" s="203"/>
      <c r="S14" s="203"/>
      <c r="T14" s="219">
        <f>CADASTRO!V290</f>
        <v>0.08</v>
      </c>
      <c r="U14" s="203"/>
      <c r="V14" s="204">
        <f>E$7*T14</f>
        <v>5624.64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5624.64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CADASTRO!A$292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CADASTRO!A$293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CADASTRO!J293</f>
        <v>98003</v>
      </c>
      <c r="K18" s="203"/>
      <c r="L18" s="203"/>
      <c r="M18" s="203">
        <f>CADASTRO!M293</f>
        <v>1641</v>
      </c>
      <c r="N18" s="203"/>
      <c r="O18" s="203"/>
      <c r="P18" s="203" t="str">
        <f>CADASTRO!$P$293</f>
        <v>31 FUNDEB</v>
      </c>
      <c r="Q18" s="203"/>
      <c r="R18" s="203"/>
      <c r="S18" s="203"/>
      <c r="T18" s="219">
        <f>CADASTRO!V293</f>
        <v>0.19</v>
      </c>
      <c r="U18" s="203"/>
      <c r="V18" s="204">
        <f>E$7*T18</f>
        <v>13358.52</v>
      </c>
      <c r="W18" s="204"/>
      <c r="X18" s="204"/>
      <c r="Y18" s="204"/>
      <c r="Z18" s="204"/>
    </row>
    <row r="19" spans="1:26" x14ac:dyDescent="0.25">
      <c r="A19" s="200" t="str">
        <f>CADASTRO!A$294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CADASTRO!J294</f>
        <v>103004</v>
      </c>
      <c r="K19" s="203"/>
      <c r="L19" s="203"/>
      <c r="M19" s="203">
        <f>CADASTRO!M294</f>
        <v>2208</v>
      </c>
      <c r="N19" s="203"/>
      <c r="O19" s="203"/>
      <c r="P19" s="203" t="str">
        <f>CADASTRO!$P$294</f>
        <v>31 FUNDEB</v>
      </c>
      <c r="Q19" s="203"/>
      <c r="R19" s="203"/>
      <c r="S19" s="203"/>
      <c r="T19" s="219">
        <f>CADASTRO!V294</f>
        <v>0.05</v>
      </c>
      <c r="U19" s="203"/>
      <c r="V19" s="204">
        <f>E$7*T19</f>
        <v>3515.4</v>
      </c>
      <c r="W19" s="204"/>
      <c r="X19" s="204"/>
      <c r="Y19" s="204"/>
      <c r="Z19" s="204"/>
    </row>
    <row r="20" spans="1:26" x14ac:dyDescent="0.25">
      <c r="A20" s="200" t="str">
        <f>CADASTRO!A$295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CADASTRO!J295</f>
        <v>94010</v>
      </c>
      <c r="K20" s="203"/>
      <c r="L20" s="203"/>
      <c r="M20" s="203">
        <f>CADASTRO!M295</f>
        <v>1625</v>
      </c>
      <c r="N20" s="203"/>
      <c r="O20" s="203"/>
      <c r="P20" s="203" t="str">
        <f>CADASTRO!$P$295</f>
        <v>31 FUNDEB</v>
      </c>
      <c r="Q20" s="203"/>
      <c r="R20" s="203"/>
      <c r="S20" s="203"/>
      <c r="T20" s="219">
        <f>CADASTRO!V295</f>
        <v>0.68</v>
      </c>
      <c r="U20" s="203"/>
      <c r="V20" s="204">
        <f>E$7*T20</f>
        <v>47809.440000000002</v>
      </c>
      <c r="W20" s="204"/>
      <c r="X20" s="204"/>
      <c r="Y20" s="204"/>
      <c r="Z20" s="204"/>
    </row>
    <row r="21" spans="1:26" x14ac:dyDescent="0.25">
      <c r="A21" s="200" t="str">
        <f>CADASTRO!A$296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CADASTRO!J296</f>
        <v>0</v>
      </c>
      <c r="K21" s="203"/>
      <c r="L21" s="203"/>
      <c r="M21" s="203">
        <f>CADASTRO!M296</f>
        <v>0</v>
      </c>
      <c r="N21" s="203"/>
      <c r="O21" s="203"/>
      <c r="P21" s="203" t="str">
        <f>CADASTRO!$P$296</f>
        <v>31 FUNDEB</v>
      </c>
      <c r="Q21" s="203"/>
      <c r="R21" s="203"/>
      <c r="S21" s="203"/>
      <c r="T21" s="219">
        <f>CADASTRO!V296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64683.360000000001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70308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47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51</v>
      </c>
      <c r="H27" s="203"/>
      <c r="I27" s="203"/>
      <c r="J27" s="203"/>
      <c r="K27" s="203"/>
      <c r="L27" s="220" t="s">
        <v>39</v>
      </c>
      <c r="M27" s="220"/>
      <c r="N27" s="220"/>
      <c r="O27" s="223">
        <v>43194</v>
      </c>
      <c r="P27" s="203"/>
      <c r="Q27" s="203"/>
      <c r="R27" s="203"/>
    </row>
    <row r="28" spans="1:26" x14ac:dyDescent="0.25">
      <c r="A28" s="3" t="s">
        <v>41</v>
      </c>
      <c r="C28" s="208">
        <v>2109.2399999999998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378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7"/>
      <c r="C29" s="7"/>
      <c r="D29" s="7"/>
      <c r="E29" s="7"/>
      <c r="F29" s="7"/>
      <c r="G29" s="7"/>
      <c r="H29" s="7"/>
      <c r="I29" s="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CADASTRO!A$287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0.08</v>
      </c>
      <c r="N30" s="218"/>
      <c r="O30" s="218"/>
      <c r="P30" s="202">
        <f>SUM(P31:S33)</f>
        <v>168.73919999999998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CADASTRO!A$288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 t="str">
        <f>CADASTRO!$P$288</f>
        <v>1013 PeateRS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CADASTRO!A$289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 t="s">
        <v>71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 t="str">
        <f>CADASTRO!$P$289</f>
        <v>1013 PeateRS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CADASTRO!A$290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05">
        <f>ROUND((V$14/V$23),2)</f>
        <v>0.08</v>
      </c>
      <c r="N33" s="205"/>
      <c r="O33" s="205"/>
      <c r="P33" s="204">
        <f>C28*M33</f>
        <v>168.73919999999998</v>
      </c>
      <c r="Q33" s="203"/>
      <c r="R33" s="203"/>
      <c r="S33" s="203"/>
      <c r="T33" s="203" t="str">
        <f>CADASTRO!$P$290</f>
        <v>1013 PeateRS</v>
      </c>
      <c r="U33" s="203"/>
      <c r="V33" s="203"/>
      <c r="W33" s="203"/>
      <c r="X33" s="203">
        <f>M$14</f>
        <v>1675</v>
      </c>
      <c r="Y33" s="203"/>
      <c r="Z33" s="203"/>
    </row>
    <row r="34" spans="1:26" x14ac:dyDescent="0.25">
      <c r="A34" s="201" t="str">
        <f>CADASTRO!A$292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0.92</v>
      </c>
      <c r="N34" s="218"/>
      <c r="O34" s="218"/>
      <c r="P34" s="202">
        <f>SUM(P35:S38)</f>
        <v>1940.5007999999998</v>
      </c>
      <c r="Q34" s="201"/>
      <c r="R34" s="201"/>
      <c r="S34" s="201"/>
    </row>
    <row r="35" spans="1:26" x14ac:dyDescent="0.25">
      <c r="A35" s="200" t="str">
        <f>CADASTRO!A$293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72</v>
      </c>
      <c r="K35" s="203"/>
      <c r="L35" s="203"/>
      <c r="M35" s="205">
        <f>ROUND((V$18/V$23),2)</f>
        <v>0.19</v>
      </c>
      <c r="N35" s="205"/>
      <c r="O35" s="205"/>
      <c r="P35" s="204">
        <f>C28*M35</f>
        <v>400.75559999999996</v>
      </c>
      <c r="Q35" s="203"/>
      <c r="R35" s="203"/>
      <c r="S35" s="203"/>
      <c r="T35" s="203" t="str">
        <f>CADASTRO!$P$293</f>
        <v>31 FUNDEB</v>
      </c>
      <c r="U35" s="203"/>
      <c r="V35" s="203"/>
      <c r="W35" s="203"/>
      <c r="X35" s="203">
        <f>M$18</f>
        <v>1641</v>
      </c>
      <c r="Y35" s="203"/>
      <c r="Z35" s="203"/>
    </row>
    <row r="36" spans="1:26" x14ac:dyDescent="0.25">
      <c r="A36" s="200" t="str">
        <f>CADASTRO!A$294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 t="s">
        <v>73</v>
      </c>
      <c r="K36" s="203"/>
      <c r="L36" s="203"/>
      <c r="M36" s="205">
        <f>ROUND((V$19/V$23),2)</f>
        <v>0.05</v>
      </c>
      <c r="N36" s="205"/>
      <c r="O36" s="205"/>
      <c r="P36" s="204">
        <f>C28*M36</f>
        <v>105.46199999999999</v>
      </c>
      <c r="Q36" s="203"/>
      <c r="R36" s="203"/>
      <c r="S36" s="203"/>
      <c r="T36" s="203" t="str">
        <f>CADASTRO!$P$294</f>
        <v>31 FUNDEB</v>
      </c>
      <c r="U36" s="203"/>
      <c r="V36" s="203"/>
      <c r="W36" s="203"/>
      <c r="X36" s="203">
        <f>M$19</f>
        <v>2208</v>
      </c>
      <c r="Y36" s="203"/>
      <c r="Z36" s="203"/>
    </row>
    <row r="37" spans="1:26" x14ac:dyDescent="0.25">
      <c r="A37" s="200" t="str">
        <f>CADASTRO!A$295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74</v>
      </c>
      <c r="K37" s="203"/>
      <c r="L37" s="203"/>
      <c r="M37" s="205">
        <f>ROUND((V$20/V$23),2)</f>
        <v>0.68</v>
      </c>
      <c r="N37" s="205"/>
      <c r="O37" s="205"/>
      <c r="P37" s="204">
        <f>C28*M37</f>
        <v>1434.2831999999999</v>
      </c>
      <c r="Q37" s="203"/>
      <c r="R37" s="203"/>
      <c r="S37" s="203"/>
      <c r="T37" s="203" t="str">
        <f>CADASTRO!$P$295</f>
        <v>31 FUNDEB</v>
      </c>
      <c r="U37" s="203"/>
      <c r="V37" s="203"/>
      <c r="W37" s="203"/>
      <c r="X37" s="203">
        <f>M$20</f>
        <v>1625</v>
      </c>
      <c r="Y37" s="203"/>
      <c r="Z37" s="203"/>
    </row>
    <row r="38" spans="1:26" x14ac:dyDescent="0.25">
      <c r="A38" s="200" t="str">
        <f>CADASTRO!A$296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 t="str">
        <f>CADASTRO!$P$296</f>
        <v>31 FUNDEB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2109.2399999999998</v>
      </c>
      <c r="Q39" s="201"/>
      <c r="R39" s="201"/>
      <c r="S39" s="201"/>
    </row>
    <row r="41" spans="1:26" x14ac:dyDescent="0.25">
      <c r="A41" s="3" t="s">
        <v>37</v>
      </c>
      <c r="F41" s="203" t="s">
        <v>48</v>
      </c>
      <c r="G41" s="203"/>
      <c r="H41" s="203"/>
      <c r="I41" s="203"/>
      <c r="J41" s="203"/>
      <c r="K41" s="203"/>
    </row>
    <row r="42" spans="1:26" x14ac:dyDescent="0.25">
      <c r="A42" s="3" t="s">
        <v>38</v>
      </c>
      <c r="G42" s="203">
        <v>51</v>
      </c>
      <c r="H42" s="203"/>
      <c r="I42" s="203"/>
      <c r="J42" s="203"/>
      <c r="K42" s="203"/>
      <c r="L42" s="220" t="s">
        <v>39</v>
      </c>
      <c r="M42" s="220"/>
      <c r="N42" s="220"/>
      <c r="O42" s="223">
        <v>43188</v>
      </c>
      <c r="P42" s="203"/>
      <c r="Q42" s="203"/>
      <c r="R42" s="203"/>
    </row>
    <row r="43" spans="1:26" x14ac:dyDescent="0.25">
      <c r="A43" s="3" t="s">
        <v>41</v>
      </c>
      <c r="C43" s="208">
        <v>6578.82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1179</v>
      </c>
      <c r="Q43" s="221"/>
      <c r="R43" s="221"/>
      <c r="S43" s="221"/>
      <c r="T43" s="221"/>
      <c r="U43" s="221"/>
    </row>
    <row r="44" spans="1:26" x14ac:dyDescent="0.25">
      <c r="A44" s="9" t="s">
        <v>12</v>
      </c>
      <c r="B44" s="7"/>
      <c r="C44" s="7"/>
      <c r="D44" s="7"/>
      <c r="E44" s="7"/>
      <c r="F44" s="7"/>
      <c r="G44" s="7"/>
      <c r="H44" s="7"/>
      <c r="I44" s="8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11" t="s">
        <v>40</v>
      </c>
      <c r="Y44" s="211"/>
      <c r="Z44" s="211"/>
    </row>
    <row r="45" spans="1:26" x14ac:dyDescent="0.25">
      <c r="A45" s="210" t="str">
        <f>CADASTRO!A$287</f>
        <v>ESCOLA ALAÍDES S. PINHEIRO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0.08</v>
      </c>
      <c r="N45" s="218"/>
      <c r="O45" s="218"/>
      <c r="P45" s="202">
        <f>SUM(P46:S48)</f>
        <v>526.29560000000004</v>
      </c>
      <c r="Q45" s="201"/>
      <c r="R45" s="201"/>
      <c r="S45" s="201"/>
      <c r="T45" s="6"/>
      <c r="U45" s="6"/>
      <c r="V45" s="6"/>
      <c r="W45" s="6"/>
    </row>
    <row r="46" spans="1:26" x14ac:dyDescent="0.25">
      <c r="A46" s="200" t="str">
        <f>CADASTRO!A$288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>
        <v>0</v>
      </c>
      <c r="K46" s="203"/>
      <c r="L46" s="203"/>
      <c r="M46" s="205">
        <f>ROUND((V$12/V$23),2)</f>
        <v>0</v>
      </c>
      <c r="N46" s="205"/>
      <c r="O46" s="205"/>
      <c r="P46" s="204">
        <f>C43*M46</f>
        <v>0</v>
      </c>
      <c r="Q46" s="203"/>
      <c r="R46" s="203"/>
      <c r="S46" s="203"/>
      <c r="T46" s="203" t="str">
        <f>CADASTRO!$P$288</f>
        <v>1013 PeateRS</v>
      </c>
      <c r="U46" s="203"/>
      <c r="V46" s="203"/>
      <c r="W46" s="203"/>
      <c r="X46" s="203">
        <f>M$12</f>
        <v>0</v>
      </c>
      <c r="Y46" s="203"/>
      <c r="Z46" s="203"/>
    </row>
    <row r="47" spans="1:26" x14ac:dyDescent="0.25">
      <c r="A47" s="200" t="str">
        <f>CADASTRO!A$289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 t="s">
        <v>71</v>
      </c>
      <c r="K47" s="203"/>
      <c r="L47" s="203"/>
      <c r="M47" s="205">
        <f>ROUND((V$13/V$23),2)</f>
        <v>0</v>
      </c>
      <c r="N47" s="205"/>
      <c r="O47" s="205"/>
      <c r="P47" s="204">
        <f>C43*M47</f>
        <v>0</v>
      </c>
      <c r="Q47" s="203"/>
      <c r="R47" s="203"/>
      <c r="S47" s="203"/>
      <c r="T47" s="203" t="str">
        <f>CADASTRO!$P$289</f>
        <v>1013 PeateRS</v>
      </c>
      <c r="U47" s="203"/>
      <c r="V47" s="203"/>
      <c r="W47" s="203"/>
      <c r="X47" s="203">
        <f>M$13</f>
        <v>0</v>
      </c>
      <c r="Y47" s="203"/>
      <c r="Z47" s="203"/>
    </row>
    <row r="48" spans="1:26" x14ac:dyDescent="0.25">
      <c r="A48" s="200" t="str">
        <f>CADASTRO!A$290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>
        <v>0</v>
      </c>
      <c r="K48" s="203"/>
      <c r="L48" s="203"/>
      <c r="M48" s="205">
        <f>ROUND((V$14/V$23),2)</f>
        <v>0.08</v>
      </c>
      <c r="N48" s="205"/>
      <c r="O48" s="205"/>
      <c r="P48" s="204">
        <f>C43*M48-0.01</f>
        <v>526.29560000000004</v>
      </c>
      <c r="Q48" s="203"/>
      <c r="R48" s="203"/>
      <c r="S48" s="203"/>
      <c r="T48" s="203" t="str">
        <f>CADASTRO!$P$290</f>
        <v>1013 PeateRS</v>
      </c>
      <c r="U48" s="203"/>
      <c r="V48" s="203"/>
      <c r="W48" s="203"/>
      <c r="X48" s="203">
        <f>M$14</f>
        <v>1675</v>
      </c>
      <c r="Y48" s="203"/>
      <c r="Z48" s="203"/>
    </row>
    <row r="49" spans="1:35" x14ac:dyDescent="0.25">
      <c r="A49" s="201" t="str">
        <f>CADASTRO!A$292</f>
        <v>ESCOLA MUN. SANTA LUZIA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0.92</v>
      </c>
      <c r="N49" s="218"/>
      <c r="O49" s="218"/>
      <c r="P49" s="202">
        <f>SUM(P50:S53)+0.01</f>
        <v>6052.5244000000002</v>
      </c>
      <c r="Q49" s="201"/>
      <c r="R49" s="201"/>
      <c r="S49" s="201"/>
    </row>
    <row r="50" spans="1:35" x14ac:dyDescent="0.25">
      <c r="A50" s="200" t="str">
        <f>CADASTRO!A$293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 t="s">
        <v>72</v>
      </c>
      <c r="K50" s="203"/>
      <c r="L50" s="203"/>
      <c r="M50" s="205">
        <f>ROUND((V$18/V$23),2)</f>
        <v>0.19</v>
      </c>
      <c r="N50" s="205"/>
      <c r="O50" s="205"/>
      <c r="P50" s="204">
        <f>C43*M50</f>
        <v>1249.9757999999999</v>
      </c>
      <c r="Q50" s="203"/>
      <c r="R50" s="203"/>
      <c r="S50" s="203"/>
      <c r="T50" s="203" t="str">
        <f>CADASTRO!$P$293</f>
        <v>31 FUNDEB</v>
      </c>
      <c r="U50" s="203"/>
      <c r="V50" s="203"/>
      <c r="W50" s="203"/>
      <c r="X50" s="203">
        <f>M$18</f>
        <v>1641</v>
      </c>
      <c r="Y50" s="203"/>
      <c r="Z50" s="203"/>
    </row>
    <row r="51" spans="1:35" x14ac:dyDescent="0.25">
      <c r="A51" s="200" t="str">
        <f>CADASTRO!A$294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 t="s">
        <v>73</v>
      </c>
      <c r="K51" s="203"/>
      <c r="L51" s="203"/>
      <c r="M51" s="205">
        <f>ROUND((V$19/V$23),2)</f>
        <v>0.05</v>
      </c>
      <c r="N51" s="205"/>
      <c r="O51" s="205"/>
      <c r="P51" s="204">
        <f>C43*M51</f>
        <v>328.94100000000003</v>
      </c>
      <c r="Q51" s="203"/>
      <c r="R51" s="203"/>
      <c r="S51" s="203"/>
      <c r="T51" s="203" t="str">
        <f>CADASTRO!$P$294</f>
        <v>31 FUNDEB</v>
      </c>
      <c r="U51" s="203"/>
      <c r="V51" s="203"/>
      <c r="W51" s="203"/>
      <c r="X51" s="203">
        <f>M$19</f>
        <v>2208</v>
      </c>
      <c r="Y51" s="203"/>
      <c r="Z51" s="203"/>
      <c r="AI51" s="3"/>
    </row>
    <row r="52" spans="1:35" x14ac:dyDescent="0.25">
      <c r="A52" s="200" t="str">
        <f>CADASTRO!A$295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 t="s">
        <v>74</v>
      </c>
      <c r="K52" s="203"/>
      <c r="L52" s="203"/>
      <c r="M52" s="205">
        <f>ROUND((V$20/V$23),2)</f>
        <v>0.68</v>
      </c>
      <c r="N52" s="205"/>
      <c r="O52" s="205"/>
      <c r="P52" s="204">
        <f>C43*M52</f>
        <v>4473.5976000000001</v>
      </c>
      <c r="Q52" s="203"/>
      <c r="R52" s="203"/>
      <c r="S52" s="203"/>
      <c r="T52" s="203" t="str">
        <f>CADASTRO!$P$295</f>
        <v>31 FUNDEB</v>
      </c>
      <c r="U52" s="203"/>
      <c r="V52" s="203"/>
      <c r="W52" s="203"/>
      <c r="X52" s="203">
        <f>M$20</f>
        <v>1625</v>
      </c>
      <c r="Y52" s="203"/>
      <c r="Z52" s="203"/>
    </row>
    <row r="53" spans="1:35" x14ac:dyDescent="0.25">
      <c r="A53" s="200" t="str">
        <f>CADASTRO!A$296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>
        <v>0</v>
      </c>
      <c r="K53" s="203"/>
      <c r="L53" s="203"/>
      <c r="M53" s="205">
        <f>ROUND((V$21/V$23),2)</f>
        <v>0</v>
      </c>
      <c r="N53" s="205"/>
      <c r="O53" s="205"/>
      <c r="P53" s="204">
        <f>C43*M53</f>
        <v>0</v>
      </c>
      <c r="Q53" s="203"/>
      <c r="R53" s="203"/>
      <c r="S53" s="203"/>
      <c r="T53" s="203" t="str">
        <f>CADASTRO!$P$296</f>
        <v>31 FUNDEB</v>
      </c>
      <c r="U53" s="203"/>
      <c r="V53" s="203"/>
      <c r="W53" s="203"/>
      <c r="X53" s="203">
        <f>M$21</f>
        <v>0</v>
      </c>
      <c r="Y53" s="203"/>
      <c r="Z53" s="203"/>
    </row>
    <row r="54" spans="1:35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6578.8200000000006</v>
      </c>
      <c r="Q54" s="201"/>
      <c r="R54" s="201"/>
      <c r="S54" s="201"/>
      <c r="T54" s="3"/>
      <c r="U54" s="3"/>
      <c r="V54" s="3"/>
      <c r="W54" s="3"/>
      <c r="X54" s="3"/>
      <c r="Y54" s="3"/>
      <c r="Z54" s="3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3"/>
      <c r="K55" s="3"/>
      <c r="L55" s="3"/>
      <c r="M55" s="20"/>
      <c r="N55" s="20"/>
      <c r="O55" s="20"/>
      <c r="P55" s="11"/>
      <c r="Q55" s="4"/>
      <c r="R55" s="4"/>
      <c r="S55" s="4"/>
      <c r="T55" s="3"/>
      <c r="U55" s="3"/>
      <c r="V55" s="3"/>
      <c r="W55" s="3"/>
      <c r="X55" s="3"/>
      <c r="Y55" s="3"/>
      <c r="Z55" s="3"/>
    </row>
    <row r="56" spans="1:35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5" x14ac:dyDescent="0.25">
      <c r="A57" s="3" t="s">
        <v>38</v>
      </c>
      <c r="G57" s="203">
        <v>54</v>
      </c>
      <c r="H57" s="203"/>
      <c r="I57" s="203"/>
      <c r="J57" s="203"/>
      <c r="K57" s="203"/>
      <c r="L57" s="220" t="s">
        <v>39</v>
      </c>
      <c r="M57" s="220"/>
      <c r="N57" s="220"/>
      <c r="O57" s="223">
        <v>43223</v>
      </c>
      <c r="P57" s="203"/>
      <c r="Q57" s="203"/>
      <c r="R57" s="203"/>
    </row>
    <row r="58" spans="1:35" x14ac:dyDescent="0.25">
      <c r="A58" s="3" t="s">
        <v>41</v>
      </c>
      <c r="C58" s="208">
        <v>7382.34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1323</v>
      </c>
      <c r="Q58" s="221"/>
      <c r="R58" s="221"/>
      <c r="S58" s="221"/>
      <c r="T58" s="221"/>
      <c r="U58" s="221"/>
    </row>
    <row r="59" spans="1:35" x14ac:dyDescent="0.25">
      <c r="A59" s="9" t="s">
        <v>12</v>
      </c>
      <c r="B59" s="7"/>
      <c r="C59" s="7"/>
      <c r="D59" s="7"/>
      <c r="E59" s="7"/>
      <c r="F59" s="7"/>
      <c r="G59" s="7"/>
      <c r="H59" s="7"/>
      <c r="I59" s="8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11" t="s">
        <v>40</v>
      </c>
      <c r="Y59" s="211"/>
      <c r="Z59" s="211"/>
    </row>
    <row r="60" spans="1:35" x14ac:dyDescent="0.25">
      <c r="A60" s="210" t="str">
        <f>CADASTRO!A$287</f>
        <v>ESCOLA ALAÍDES S. PINHEIRO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0.08</v>
      </c>
      <c r="N60" s="218"/>
      <c r="O60" s="218"/>
      <c r="P60" s="202">
        <f>SUM(P61:S63)</f>
        <v>590.58720000000005</v>
      </c>
      <c r="Q60" s="201"/>
      <c r="R60" s="201"/>
      <c r="S60" s="201"/>
      <c r="T60" s="6"/>
      <c r="U60" s="6"/>
      <c r="V60" s="6"/>
      <c r="W60" s="6"/>
    </row>
    <row r="61" spans="1:35" x14ac:dyDescent="0.25">
      <c r="A61" s="200" t="str">
        <f>CADASTRO!A$288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>
        <v>0</v>
      </c>
      <c r="K61" s="203"/>
      <c r="L61" s="203"/>
      <c r="M61" s="205">
        <f>ROUND((V$12/V$23),2)</f>
        <v>0</v>
      </c>
      <c r="N61" s="205"/>
      <c r="O61" s="205"/>
      <c r="P61" s="204">
        <f>C58*M61</f>
        <v>0</v>
      </c>
      <c r="Q61" s="203"/>
      <c r="R61" s="203"/>
      <c r="S61" s="203"/>
      <c r="T61" s="203" t="str">
        <f>CADASTRO!$P$288</f>
        <v>1013 PeateRS</v>
      </c>
      <c r="U61" s="203"/>
      <c r="V61" s="203"/>
      <c r="W61" s="203"/>
      <c r="X61" s="203">
        <f>M$12</f>
        <v>0</v>
      </c>
      <c r="Y61" s="203"/>
      <c r="Z61" s="203"/>
    </row>
    <row r="62" spans="1:35" x14ac:dyDescent="0.25">
      <c r="A62" s="200" t="str">
        <f>CADASTRO!A$289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 t="s">
        <v>71</v>
      </c>
      <c r="K62" s="203"/>
      <c r="L62" s="203"/>
      <c r="M62" s="205">
        <f>ROUND((V$13/V$23),2)</f>
        <v>0</v>
      </c>
      <c r="N62" s="205"/>
      <c r="O62" s="205"/>
      <c r="P62" s="204">
        <f>C58*M62</f>
        <v>0</v>
      </c>
      <c r="Q62" s="203"/>
      <c r="R62" s="203"/>
      <c r="S62" s="203"/>
      <c r="T62" s="203" t="str">
        <f>CADASTRO!$P$289</f>
        <v>1013 PeateRS</v>
      </c>
      <c r="U62" s="203"/>
      <c r="V62" s="203"/>
      <c r="W62" s="203"/>
      <c r="X62" s="203">
        <f>M$13</f>
        <v>0</v>
      </c>
      <c r="Y62" s="203"/>
      <c r="Z62" s="203"/>
    </row>
    <row r="63" spans="1:35" x14ac:dyDescent="0.25">
      <c r="A63" s="200" t="str">
        <f>CADASTRO!A$290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>
        <v>0</v>
      </c>
      <c r="K63" s="203"/>
      <c r="L63" s="203"/>
      <c r="M63" s="205">
        <f>ROUND((V$14/V$23),2)</f>
        <v>0.08</v>
      </c>
      <c r="N63" s="205"/>
      <c r="O63" s="205"/>
      <c r="P63" s="204">
        <f>C58*M63</f>
        <v>590.58720000000005</v>
      </c>
      <c r="Q63" s="203"/>
      <c r="R63" s="203"/>
      <c r="S63" s="203"/>
      <c r="T63" s="203" t="str">
        <f>CADASTRO!$P$290</f>
        <v>1013 PeateRS</v>
      </c>
      <c r="U63" s="203"/>
      <c r="V63" s="203"/>
      <c r="W63" s="203"/>
      <c r="X63" s="203">
        <f>M$14</f>
        <v>1675</v>
      </c>
      <c r="Y63" s="203"/>
      <c r="Z63" s="203"/>
    </row>
    <row r="64" spans="1:35" x14ac:dyDescent="0.25">
      <c r="A64" s="201" t="str">
        <f>CADASTRO!A$292</f>
        <v>ESCOLA MUN. SANTA LUZIA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0.92</v>
      </c>
      <c r="N64" s="218"/>
      <c r="O64" s="218"/>
      <c r="P64" s="202">
        <f>SUM(P65:S68)</f>
        <v>6791.7528000000002</v>
      </c>
      <c r="Q64" s="201"/>
      <c r="R64" s="201"/>
      <c r="S64" s="201"/>
    </row>
    <row r="65" spans="1:26" x14ac:dyDescent="0.25">
      <c r="A65" s="200" t="str">
        <f>CADASTRO!A$293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 t="s">
        <v>72</v>
      </c>
      <c r="K65" s="203"/>
      <c r="L65" s="203"/>
      <c r="M65" s="205">
        <f>ROUND((V$18/V$23),2)</f>
        <v>0.19</v>
      </c>
      <c r="N65" s="205"/>
      <c r="O65" s="205"/>
      <c r="P65" s="204">
        <f>C58*M65</f>
        <v>1402.6446000000001</v>
      </c>
      <c r="Q65" s="203"/>
      <c r="R65" s="203"/>
      <c r="S65" s="203"/>
      <c r="T65" s="203" t="str">
        <f>CADASTRO!$P$293</f>
        <v>31 FUNDEB</v>
      </c>
      <c r="U65" s="203"/>
      <c r="V65" s="203"/>
      <c r="W65" s="203"/>
      <c r="X65" s="203">
        <f>M$18</f>
        <v>1641</v>
      </c>
      <c r="Y65" s="203"/>
      <c r="Z65" s="203"/>
    </row>
    <row r="66" spans="1:26" x14ac:dyDescent="0.25">
      <c r="A66" s="200" t="str">
        <f>CADASTRO!A$294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 t="s">
        <v>73</v>
      </c>
      <c r="K66" s="203"/>
      <c r="L66" s="203"/>
      <c r="M66" s="205">
        <f>ROUND((V$19/V$23),2)</f>
        <v>0.05</v>
      </c>
      <c r="N66" s="205"/>
      <c r="O66" s="205"/>
      <c r="P66" s="204">
        <f>C58*M66</f>
        <v>369.11700000000002</v>
      </c>
      <c r="Q66" s="203"/>
      <c r="R66" s="203"/>
      <c r="S66" s="203"/>
      <c r="T66" s="203" t="str">
        <f>CADASTRO!$P$294</f>
        <v>31 FUNDEB</v>
      </c>
      <c r="U66" s="203"/>
      <c r="V66" s="203"/>
      <c r="W66" s="203"/>
      <c r="X66" s="203">
        <f>M$19</f>
        <v>2208</v>
      </c>
      <c r="Y66" s="203"/>
      <c r="Z66" s="203"/>
    </row>
    <row r="67" spans="1:26" x14ac:dyDescent="0.25">
      <c r="A67" s="200" t="str">
        <f>CADASTRO!A$295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 t="s">
        <v>74</v>
      </c>
      <c r="K67" s="203"/>
      <c r="L67" s="203"/>
      <c r="M67" s="205">
        <f>ROUND((V$20/V$23),2)</f>
        <v>0.68</v>
      </c>
      <c r="N67" s="205"/>
      <c r="O67" s="205"/>
      <c r="P67" s="204">
        <f>C58*M67</f>
        <v>5019.9912000000004</v>
      </c>
      <c r="Q67" s="203"/>
      <c r="R67" s="203"/>
      <c r="S67" s="203"/>
      <c r="T67" s="203" t="str">
        <f>CADASTRO!$P$295</f>
        <v>31 FUNDEB</v>
      </c>
      <c r="U67" s="203"/>
      <c r="V67" s="203"/>
      <c r="W67" s="203"/>
      <c r="X67" s="203">
        <f>M$20</f>
        <v>1625</v>
      </c>
      <c r="Y67" s="203"/>
      <c r="Z67" s="203"/>
    </row>
    <row r="68" spans="1:26" x14ac:dyDescent="0.25">
      <c r="A68" s="200" t="str">
        <f>CADASTRO!A$296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>
        <v>0</v>
      </c>
      <c r="K68" s="203"/>
      <c r="L68" s="203"/>
      <c r="M68" s="205">
        <f>ROUND((V$21/V$23),2)</f>
        <v>0</v>
      </c>
      <c r="N68" s="205"/>
      <c r="O68" s="205"/>
      <c r="P68" s="204">
        <f>C58*M68</f>
        <v>0</v>
      </c>
      <c r="Q68" s="203"/>
      <c r="R68" s="203"/>
      <c r="S68" s="203"/>
      <c r="T68" s="203" t="str">
        <f>CADASTRO!$P$296</f>
        <v>31 FUNDEB</v>
      </c>
      <c r="U68" s="203"/>
      <c r="V68" s="203"/>
      <c r="W68" s="203"/>
      <c r="X68" s="203">
        <f>M$21</f>
        <v>0</v>
      </c>
      <c r="Y68" s="203"/>
      <c r="Z68" s="203"/>
    </row>
    <row r="69" spans="1:26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</f>
        <v>7382.34</v>
      </c>
      <c r="Q69" s="201"/>
      <c r="R69" s="201"/>
      <c r="S69" s="201"/>
      <c r="T69" s="3"/>
      <c r="U69" s="3"/>
      <c r="V69" s="3"/>
      <c r="W69" s="3"/>
      <c r="X69" s="3"/>
      <c r="Y69" s="3"/>
      <c r="Z69" s="3"/>
    </row>
    <row r="71" spans="1:26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26" x14ac:dyDescent="0.25">
      <c r="A72" s="3" t="s">
        <v>38</v>
      </c>
      <c r="G72" s="203">
        <v>57</v>
      </c>
      <c r="H72" s="203"/>
      <c r="I72" s="203"/>
      <c r="J72" s="203"/>
      <c r="K72" s="203"/>
      <c r="L72" s="220" t="s">
        <v>39</v>
      </c>
      <c r="M72" s="220"/>
      <c r="N72" s="220"/>
      <c r="O72" s="223">
        <v>43256</v>
      </c>
      <c r="P72" s="203"/>
      <c r="Q72" s="203"/>
      <c r="R72" s="203"/>
    </row>
    <row r="73" spans="1:26" x14ac:dyDescent="0.25">
      <c r="A73" s="3" t="s">
        <v>41</v>
      </c>
      <c r="C73" s="208">
        <v>5999.64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1038</v>
      </c>
      <c r="Q73" s="221"/>
      <c r="R73" s="221"/>
      <c r="S73" s="221"/>
      <c r="T73" s="221"/>
      <c r="U73" s="221"/>
    </row>
    <row r="74" spans="1:26" x14ac:dyDescent="0.25">
      <c r="A74" s="9" t="s">
        <v>12</v>
      </c>
      <c r="B74" s="7"/>
      <c r="C74" s="7"/>
      <c r="D74" s="7"/>
      <c r="E74" s="7"/>
      <c r="F74" s="7"/>
      <c r="G74" s="7"/>
      <c r="H74" s="7"/>
      <c r="I74" s="8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11" t="s">
        <v>40</v>
      </c>
      <c r="Y74" s="211"/>
      <c r="Z74" s="211"/>
    </row>
    <row r="75" spans="1:26" x14ac:dyDescent="0.25">
      <c r="A75" s="210" t="str">
        <f>CADASTRO!A$287</f>
        <v>ESCOLA ALAÍDES S. PINHEIRO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0.08</v>
      </c>
      <c r="N75" s="218"/>
      <c r="O75" s="218"/>
      <c r="P75" s="202">
        <f>SUM(P76:S78)</f>
        <v>479.97120000000001</v>
      </c>
      <c r="Q75" s="201"/>
      <c r="R75" s="201"/>
      <c r="S75" s="201"/>
      <c r="T75" s="6"/>
      <c r="U75" s="6"/>
      <c r="V75" s="6"/>
      <c r="W75" s="6"/>
    </row>
    <row r="76" spans="1:26" x14ac:dyDescent="0.25">
      <c r="A76" s="200" t="str">
        <f>CADASTRO!A$288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>
        <v>0</v>
      </c>
      <c r="K76" s="203"/>
      <c r="L76" s="203"/>
      <c r="M76" s="205">
        <f>ROUND((V$12/V$23),2)</f>
        <v>0</v>
      </c>
      <c r="N76" s="205"/>
      <c r="O76" s="205"/>
      <c r="P76" s="204">
        <f>C73*M76</f>
        <v>0</v>
      </c>
      <c r="Q76" s="203"/>
      <c r="R76" s="203"/>
      <c r="S76" s="203"/>
      <c r="T76" s="203" t="str">
        <f>CADASTRO!$P$288</f>
        <v>1013 PeateRS</v>
      </c>
      <c r="U76" s="203"/>
      <c r="V76" s="203"/>
      <c r="W76" s="203"/>
      <c r="X76" s="203">
        <f>M$12</f>
        <v>0</v>
      </c>
      <c r="Y76" s="203"/>
      <c r="Z76" s="203"/>
    </row>
    <row r="77" spans="1:26" x14ac:dyDescent="0.25">
      <c r="A77" s="200" t="str">
        <f>CADASTRO!A$289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 t="s">
        <v>71</v>
      </c>
      <c r="K77" s="203"/>
      <c r="L77" s="203"/>
      <c r="M77" s="205">
        <f>ROUND((V$13/V$23),2)</f>
        <v>0</v>
      </c>
      <c r="N77" s="205"/>
      <c r="O77" s="205"/>
      <c r="P77" s="204">
        <f>C73*M77</f>
        <v>0</v>
      </c>
      <c r="Q77" s="203"/>
      <c r="R77" s="203"/>
      <c r="S77" s="203"/>
      <c r="T77" s="203" t="str">
        <f>CADASTRO!$P$289</f>
        <v>1013 PeateRS</v>
      </c>
      <c r="U77" s="203"/>
      <c r="V77" s="203"/>
      <c r="W77" s="203"/>
      <c r="X77" s="203">
        <f>M$13</f>
        <v>0</v>
      </c>
      <c r="Y77" s="203"/>
      <c r="Z77" s="203"/>
    </row>
    <row r="78" spans="1:26" x14ac:dyDescent="0.25">
      <c r="A78" s="200" t="str">
        <f>CADASTRO!A$290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>
        <v>0</v>
      </c>
      <c r="K78" s="203"/>
      <c r="L78" s="203"/>
      <c r="M78" s="205">
        <f>ROUND((V$14/V$23),2)</f>
        <v>0.08</v>
      </c>
      <c r="N78" s="205"/>
      <c r="O78" s="205"/>
      <c r="P78" s="204">
        <f>C73*M78</f>
        <v>479.97120000000001</v>
      </c>
      <c r="Q78" s="203"/>
      <c r="R78" s="203"/>
      <c r="S78" s="203"/>
      <c r="T78" s="203" t="str">
        <f>CADASTRO!$P$290</f>
        <v>1013 PeateRS</v>
      </c>
      <c r="U78" s="203"/>
      <c r="V78" s="203"/>
      <c r="W78" s="203"/>
      <c r="X78" s="203">
        <f>M$14</f>
        <v>1675</v>
      </c>
      <c r="Y78" s="203"/>
      <c r="Z78" s="203"/>
    </row>
    <row r="79" spans="1:26" x14ac:dyDescent="0.25">
      <c r="A79" s="201" t="str">
        <f>CADASTRO!A$292</f>
        <v>ESCOLA MUN. SANTA LUZIA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0.92</v>
      </c>
      <c r="N79" s="218"/>
      <c r="O79" s="218"/>
      <c r="P79" s="202">
        <f>SUM(P80:S83)</f>
        <v>5519.6688000000004</v>
      </c>
      <c r="Q79" s="201"/>
      <c r="R79" s="201"/>
      <c r="S79" s="201"/>
    </row>
    <row r="80" spans="1:26" x14ac:dyDescent="0.25">
      <c r="A80" s="200" t="str">
        <f>CADASTRO!A$293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 t="s">
        <v>72</v>
      </c>
      <c r="K80" s="203"/>
      <c r="L80" s="203"/>
      <c r="M80" s="205">
        <f>ROUND((V$18/V$23),2)</f>
        <v>0.19</v>
      </c>
      <c r="N80" s="205"/>
      <c r="O80" s="205"/>
      <c r="P80" s="204">
        <f>C73*M80</f>
        <v>1139.9316000000001</v>
      </c>
      <c r="Q80" s="203"/>
      <c r="R80" s="203"/>
      <c r="S80" s="203"/>
      <c r="T80" s="203" t="str">
        <f>CADASTRO!$P$293</f>
        <v>31 FUNDEB</v>
      </c>
      <c r="U80" s="203"/>
      <c r="V80" s="203"/>
      <c r="W80" s="203"/>
      <c r="X80" s="203">
        <f>M$18</f>
        <v>1641</v>
      </c>
      <c r="Y80" s="203"/>
      <c r="Z80" s="203"/>
    </row>
    <row r="81" spans="1:26" x14ac:dyDescent="0.25">
      <c r="A81" s="200" t="str">
        <f>CADASTRO!A$294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 t="s">
        <v>73</v>
      </c>
      <c r="K81" s="203"/>
      <c r="L81" s="203"/>
      <c r="M81" s="205">
        <f>ROUND((V$19/V$23),2)</f>
        <v>0.05</v>
      </c>
      <c r="N81" s="205"/>
      <c r="O81" s="205"/>
      <c r="P81" s="204">
        <f>C73*M81</f>
        <v>299.98200000000003</v>
      </c>
      <c r="Q81" s="203"/>
      <c r="R81" s="203"/>
      <c r="S81" s="203"/>
      <c r="T81" s="203" t="str">
        <f>CADASTRO!$P$294</f>
        <v>31 FUNDEB</v>
      </c>
      <c r="U81" s="203"/>
      <c r="V81" s="203"/>
      <c r="W81" s="203"/>
      <c r="X81" s="203">
        <f>M$19</f>
        <v>2208</v>
      </c>
      <c r="Y81" s="203"/>
      <c r="Z81" s="203"/>
    </row>
    <row r="82" spans="1:26" x14ac:dyDescent="0.25">
      <c r="A82" s="200" t="str">
        <f>CADASTRO!A$295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 t="s">
        <v>74</v>
      </c>
      <c r="K82" s="203"/>
      <c r="L82" s="203"/>
      <c r="M82" s="205">
        <f>ROUND((V$20/V$23),2)</f>
        <v>0.68</v>
      </c>
      <c r="N82" s="205"/>
      <c r="O82" s="205"/>
      <c r="P82" s="204">
        <f>C73*M82</f>
        <v>4079.7552000000005</v>
      </c>
      <c r="Q82" s="203"/>
      <c r="R82" s="203"/>
      <c r="S82" s="203"/>
      <c r="T82" s="203" t="str">
        <f>CADASTRO!$P$295</f>
        <v>31 FUNDEB</v>
      </c>
      <c r="U82" s="203"/>
      <c r="V82" s="203"/>
      <c r="W82" s="203"/>
      <c r="X82" s="203">
        <f>M$20</f>
        <v>1625</v>
      </c>
      <c r="Y82" s="203"/>
      <c r="Z82" s="203"/>
    </row>
    <row r="83" spans="1:26" x14ac:dyDescent="0.25">
      <c r="A83" s="200" t="str">
        <f>CADASTRO!A$296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>
        <v>0</v>
      </c>
      <c r="K83" s="203"/>
      <c r="L83" s="203"/>
      <c r="M83" s="205">
        <f>ROUND((V$21/V$23),2)</f>
        <v>0</v>
      </c>
      <c r="N83" s="205"/>
      <c r="O83" s="205"/>
      <c r="P83" s="204">
        <f>C73*M83</f>
        <v>0</v>
      </c>
      <c r="Q83" s="203"/>
      <c r="R83" s="203"/>
      <c r="S83" s="203"/>
      <c r="T83" s="203" t="str">
        <f>CADASTRO!$P$296</f>
        <v>31 FUNDEB</v>
      </c>
      <c r="U83" s="203"/>
      <c r="V83" s="203"/>
      <c r="W83" s="203"/>
      <c r="X83" s="203">
        <f>M$21</f>
        <v>0</v>
      </c>
      <c r="Y83" s="203"/>
      <c r="Z83" s="203"/>
    </row>
    <row r="84" spans="1:26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5999.64</v>
      </c>
      <c r="Q84" s="201"/>
      <c r="R84" s="201"/>
      <c r="S84" s="201"/>
      <c r="T84" s="3"/>
      <c r="U84" s="3"/>
      <c r="V84" s="3"/>
      <c r="W84" s="3"/>
      <c r="X84" s="3"/>
      <c r="Y84" s="3"/>
      <c r="Z84" s="3"/>
    </row>
    <row r="86" spans="1:26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6" x14ac:dyDescent="0.25">
      <c r="A87" s="3" t="s">
        <v>38</v>
      </c>
      <c r="G87" s="203">
        <v>62</v>
      </c>
      <c r="H87" s="203"/>
      <c r="I87" s="203"/>
      <c r="J87" s="203"/>
      <c r="K87" s="203"/>
      <c r="L87" s="220" t="s">
        <v>39</v>
      </c>
      <c r="M87" s="220"/>
      <c r="N87" s="220"/>
      <c r="O87" s="223" t="s">
        <v>274</v>
      </c>
      <c r="P87" s="203"/>
      <c r="Q87" s="203"/>
      <c r="R87" s="203"/>
    </row>
    <row r="88" spans="1:26" x14ac:dyDescent="0.25">
      <c r="A88" s="3" t="s">
        <v>41</v>
      </c>
      <c r="C88" s="208">
        <v>7519.72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1301</v>
      </c>
      <c r="Q88" s="221"/>
      <c r="R88" s="221"/>
      <c r="S88" s="221"/>
      <c r="T88" s="221"/>
      <c r="U88" s="221"/>
    </row>
    <row r="89" spans="1:26" x14ac:dyDescent="0.25">
      <c r="A89" s="9" t="s">
        <v>12</v>
      </c>
      <c r="B89" s="7"/>
      <c r="C89" s="7"/>
      <c r="D89" s="7"/>
      <c r="E89" s="7"/>
      <c r="F89" s="7"/>
      <c r="G89" s="7"/>
      <c r="H89" s="7"/>
      <c r="I89" s="8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11" t="s">
        <v>40</v>
      </c>
      <c r="Y89" s="211"/>
      <c r="Z89" s="211"/>
    </row>
    <row r="90" spans="1:26" x14ac:dyDescent="0.25">
      <c r="A90" s="210" t="str">
        <f>CADASTRO!A$287</f>
        <v>ESCOLA ALAÍDES S. PINHEIRO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0.08</v>
      </c>
      <c r="N90" s="218"/>
      <c r="O90" s="218"/>
      <c r="P90" s="202">
        <f>SUM(P91:S93)</f>
        <v>601.57760000000007</v>
      </c>
      <c r="Q90" s="201"/>
      <c r="R90" s="201"/>
      <c r="S90" s="201"/>
      <c r="T90" s="6"/>
      <c r="U90" s="6"/>
      <c r="V90" s="6"/>
      <c r="W90" s="6"/>
    </row>
    <row r="91" spans="1:26" x14ac:dyDescent="0.25">
      <c r="A91" s="200" t="str">
        <f>CADASTRO!A$288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>
        <v>0</v>
      </c>
      <c r="K91" s="203"/>
      <c r="L91" s="203"/>
      <c r="M91" s="205">
        <f>ROUND((V$12/V$23),2)</f>
        <v>0</v>
      </c>
      <c r="N91" s="205"/>
      <c r="O91" s="205"/>
      <c r="P91" s="204">
        <f>C88*M91</f>
        <v>0</v>
      </c>
      <c r="Q91" s="203"/>
      <c r="R91" s="203"/>
      <c r="S91" s="203"/>
      <c r="T91" s="203" t="str">
        <f>CADASTRO!$P$288</f>
        <v>1013 PeateRS</v>
      </c>
      <c r="U91" s="203"/>
      <c r="V91" s="203"/>
      <c r="W91" s="203"/>
      <c r="X91" s="203">
        <f>M$12</f>
        <v>0</v>
      </c>
      <c r="Y91" s="203"/>
      <c r="Z91" s="203"/>
    </row>
    <row r="92" spans="1:26" x14ac:dyDescent="0.25">
      <c r="A92" s="200" t="str">
        <f>CADASTRO!A$289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 t="s">
        <v>71</v>
      </c>
      <c r="K92" s="203"/>
      <c r="L92" s="203"/>
      <c r="M92" s="205">
        <f>ROUND((V$13/V$23),2)</f>
        <v>0</v>
      </c>
      <c r="N92" s="205"/>
      <c r="O92" s="205"/>
      <c r="P92" s="204">
        <f>C88*M92</f>
        <v>0</v>
      </c>
      <c r="Q92" s="203"/>
      <c r="R92" s="203"/>
      <c r="S92" s="203"/>
      <c r="T92" s="203" t="str">
        <f>CADASTRO!$P$289</f>
        <v>1013 PeateRS</v>
      </c>
      <c r="U92" s="203"/>
      <c r="V92" s="203"/>
      <c r="W92" s="203"/>
      <c r="X92" s="203">
        <f>M$13</f>
        <v>0</v>
      </c>
      <c r="Y92" s="203"/>
      <c r="Z92" s="203"/>
    </row>
    <row r="93" spans="1:26" x14ac:dyDescent="0.25">
      <c r="A93" s="200" t="str">
        <f>CADASTRO!A$290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>
        <v>0</v>
      </c>
      <c r="K93" s="203"/>
      <c r="L93" s="203"/>
      <c r="M93" s="205">
        <f>ROUND((V$14/V$23),2)</f>
        <v>0.08</v>
      </c>
      <c r="N93" s="205"/>
      <c r="O93" s="205"/>
      <c r="P93" s="204">
        <f>C88*M93</f>
        <v>601.57760000000007</v>
      </c>
      <c r="Q93" s="203"/>
      <c r="R93" s="203"/>
      <c r="S93" s="203"/>
      <c r="T93" s="203" t="str">
        <f>CADASTRO!$P$290</f>
        <v>1013 PeateRS</v>
      </c>
      <c r="U93" s="203"/>
      <c r="V93" s="203"/>
      <c r="W93" s="203"/>
      <c r="X93" s="203">
        <f>M$14</f>
        <v>1675</v>
      </c>
      <c r="Y93" s="203"/>
      <c r="Z93" s="203"/>
    </row>
    <row r="94" spans="1:26" x14ac:dyDescent="0.25">
      <c r="A94" s="201" t="str">
        <f>CADASTRO!A$292</f>
        <v>ESCOLA MUN. SANTA LUZIA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0.92</v>
      </c>
      <c r="N94" s="218"/>
      <c r="O94" s="218"/>
      <c r="P94" s="202">
        <f>SUM(P95:S98)</f>
        <v>6918.1324000000004</v>
      </c>
      <c r="Q94" s="201"/>
      <c r="R94" s="201"/>
      <c r="S94" s="201"/>
    </row>
    <row r="95" spans="1:26" x14ac:dyDescent="0.25">
      <c r="A95" s="200" t="str">
        <f>CADASTRO!A$293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 t="s">
        <v>72</v>
      </c>
      <c r="K95" s="203"/>
      <c r="L95" s="203"/>
      <c r="M95" s="205">
        <f>ROUND((V$18/V$23),2)</f>
        <v>0.19</v>
      </c>
      <c r="N95" s="205"/>
      <c r="O95" s="205"/>
      <c r="P95" s="204">
        <f>C88*M95</f>
        <v>1428.7468000000001</v>
      </c>
      <c r="Q95" s="203"/>
      <c r="R95" s="203"/>
      <c r="S95" s="203"/>
      <c r="T95" s="203" t="str">
        <f>CADASTRO!$P$293</f>
        <v>31 FUNDEB</v>
      </c>
      <c r="U95" s="203"/>
      <c r="V95" s="203"/>
      <c r="W95" s="203"/>
      <c r="X95" s="203">
        <f>M$18</f>
        <v>1641</v>
      </c>
      <c r="Y95" s="203"/>
      <c r="Z95" s="203"/>
    </row>
    <row r="96" spans="1:26" x14ac:dyDescent="0.25">
      <c r="A96" s="200" t="str">
        <f>CADASTRO!A$294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 t="s">
        <v>73</v>
      </c>
      <c r="K96" s="203"/>
      <c r="L96" s="203"/>
      <c r="M96" s="205">
        <f>ROUND((V$19/V$23),2)</f>
        <v>0.05</v>
      </c>
      <c r="N96" s="205"/>
      <c r="O96" s="205"/>
      <c r="P96" s="204">
        <f>C88*M96</f>
        <v>375.98600000000005</v>
      </c>
      <c r="Q96" s="203"/>
      <c r="R96" s="203"/>
      <c r="S96" s="203"/>
      <c r="T96" s="203" t="str">
        <f>CADASTRO!$P$294</f>
        <v>31 FUNDEB</v>
      </c>
      <c r="U96" s="203"/>
      <c r="V96" s="203"/>
      <c r="W96" s="203"/>
      <c r="X96" s="203">
        <f>M$19</f>
        <v>2208</v>
      </c>
      <c r="Y96" s="203"/>
      <c r="Z96" s="203"/>
    </row>
    <row r="97" spans="1:26" x14ac:dyDescent="0.25">
      <c r="A97" s="200" t="str">
        <f>CADASTRO!A$295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 t="s">
        <v>74</v>
      </c>
      <c r="K97" s="203"/>
      <c r="L97" s="203"/>
      <c r="M97" s="205">
        <f>ROUND((V$20/V$23),2)</f>
        <v>0.68</v>
      </c>
      <c r="N97" s="205"/>
      <c r="O97" s="205"/>
      <c r="P97" s="204">
        <f>C88*M97-0.01</f>
        <v>5113.3996000000006</v>
      </c>
      <c r="Q97" s="203"/>
      <c r="R97" s="203"/>
      <c r="S97" s="203"/>
      <c r="T97" s="203" t="str">
        <f>CADASTRO!$P$295</f>
        <v>31 FUNDEB</v>
      </c>
      <c r="U97" s="203"/>
      <c r="V97" s="203"/>
      <c r="W97" s="203"/>
      <c r="X97" s="203">
        <f>M$20</f>
        <v>1625</v>
      </c>
      <c r="Y97" s="203"/>
      <c r="Z97" s="203"/>
    </row>
    <row r="98" spans="1:26" x14ac:dyDescent="0.25">
      <c r="A98" s="200" t="str">
        <f>CADASTRO!A$296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>
        <v>0</v>
      </c>
      <c r="K98" s="203"/>
      <c r="L98" s="203"/>
      <c r="M98" s="205">
        <f>ROUND((V$21/V$23),2)</f>
        <v>0</v>
      </c>
      <c r="N98" s="205"/>
      <c r="O98" s="205"/>
      <c r="P98" s="204">
        <f>C88*M98</f>
        <v>0</v>
      </c>
      <c r="Q98" s="203"/>
      <c r="R98" s="203"/>
      <c r="S98" s="203"/>
      <c r="T98" s="203" t="str">
        <f>CADASTRO!$P$296</f>
        <v>31 FUNDEB</v>
      </c>
      <c r="U98" s="203"/>
      <c r="V98" s="203"/>
      <c r="W98" s="203"/>
      <c r="X98" s="203">
        <f>M$21</f>
        <v>0</v>
      </c>
      <c r="Y98" s="203"/>
      <c r="Z98" s="203"/>
    </row>
    <row r="99" spans="1:26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P94+P90+0.02</f>
        <v>7519.7300000000014</v>
      </c>
      <c r="Q99" s="201"/>
      <c r="R99" s="201"/>
      <c r="S99" s="201"/>
      <c r="T99" s="3"/>
      <c r="U99" s="3"/>
      <c r="V99" s="3"/>
      <c r="W99" s="3"/>
      <c r="X99" s="3"/>
      <c r="Y99" s="3"/>
      <c r="Z99" s="3"/>
    </row>
    <row r="101" spans="1:26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26" x14ac:dyDescent="0.25">
      <c r="A102" s="3" t="s">
        <v>38</v>
      </c>
      <c r="G102" s="203">
        <v>65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43315</v>
      </c>
      <c r="P102" s="203"/>
      <c r="Q102" s="203"/>
      <c r="R102" s="203"/>
    </row>
    <row r="103" spans="1:26" x14ac:dyDescent="0.25">
      <c r="A103" s="3" t="s">
        <v>41</v>
      </c>
      <c r="C103" s="208">
        <v>6463.44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1146</v>
      </c>
      <c r="Q103" s="221"/>
      <c r="R103" s="221"/>
      <c r="S103" s="221"/>
      <c r="T103" s="221"/>
      <c r="U103" s="221"/>
    </row>
    <row r="104" spans="1:26" x14ac:dyDescent="0.25">
      <c r="A104" s="9" t="s">
        <v>12</v>
      </c>
      <c r="B104" s="7"/>
      <c r="C104" s="7"/>
      <c r="D104" s="7"/>
      <c r="E104" s="7"/>
      <c r="F104" s="7"/>
      <c r="G104" s="7"/>
      <c r="H104" s="7"/>
      <c r="I104" s="8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11" t="s">
        <v>40</v>
      </c>
      <c r="Y104" s="211"/>
      <c r="Z104" s="211"/>
    </row>
    <row r="105" spans="1:26" x14ac:dyDescent="0.25">
      <c r="A105" s="210" t="str">
        <f>CADASTRO!A$287</f>
        <v>ESCOLA ALAÍDES S. PINHEIRO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0.08</v>
      </c>
      <c r="N105" s="218"/>
      <c r="O105" s="218"/>
      <c r="P105" s="202">
        <f>SUM(P106:S108)</f>
        <v>517.0752</v>
      </c>
      <c r="Q105" s="201"/>
      <c r="R105" s="201"/>
      <c r="S105" s="201"/>
      <c r="T105" s="6"/>
      <c r="U105" s="6"/>
      <c r="V105" s="6"/>
      <c r="W105" s="6"/>
    </row>
    <row r="106" spans="1:26" x14ac:dyDescent="0.25">
      <c r="A106" s="200" t="str">
        <f>CADASTRO!A$288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>
        <v>0</v>
      </c>
      <c r="K106" s="203"/>
      <c r="L106" s="203"/>
      <c r="M106" s="205">
        <f>ROUND((V$12/V$23),2)</f>
        <v>0</v>
      </c>
      <c r="N106" s="205"/>
      <c r="O106" s="205"/>
      <c r="P106" s="204">
        <f>C103*M106</f>
        <v>0</v>
      </c>
      <c r="Q106" s="203"/>
      <c r="R106" s="203"/>
      <c r="S106" s="203"/>
      <c r="T106" s="203" t="str">
        <f>CADASTRO!$P$288</f>
        <v>1013 PeateRS</v>
      </c>
      <c r="U106" s="203"/>
      <c r="V106" s="203"/>
      <c r="W106" s="203"/>
      <c r="X106" s="203">
        <f>M$12</f>
        <v>0</v>
      </c>
      <c r="Y106" s="203"/>
      <c r="Z106" s="203"/>
    </row>
    <row r="107" spans="1:26" x14ac:dyDescent="0.25">
      <c r="A107" s="200" t="str">
        <f>CADASTRO!A$289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 t="s">
        <v>71</v>
      </c>
      <c r="K107" s="203"/>
      <c r="L107" s="203"/>
      <c r="M107" s="205">
        <f>ROUND((V$13/V$23),2)</f>
        <v>0</v>
      </c>
      <c r="N107" s="205"/>
      <c r="O107" s="205"/>
      <c r="P107" s="204">
        <f>C103*M107</f>
        <v>0</v>
      </c>
      <c r="Q107" s="203"/>
      <c r="R107" s="203"/>
      <c r="S107" s="203"/>
      <c r="T107" s="203" t="str">
        <f>CADASTRO!$P$289</f>
        <v>1013 PeateRS</v>
      </c>
      <c r="U107" s="203"/>
      <c r="V107" s="203"/>
      <c r="W107" s="203"/>
      <c r="X107" s="203">
        <f>M$13</f>
        <v>0</v>
      </c>
      <c r="Y107" s="203"/>
      <c r="Z107" s="203"/>
    </row>
    <row r="108" spans="1:26" x14ac:dyDescent="0.25">
      <c r="A108" s="200" t="str">
        <f>CADASTRO!A$290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>
        <v>0</v>
      </c>
      <c r="K108" s="203"/>
      <c r="L108" s="203"/>
      <c r="M108" s="205">
        <f>ROUND((V$14/V$23),2)</f>
        <v>0.08</v>
      </c>
      <c r="N108" s="205"/>
      <c r="O108" s="205"/>
      <c r="P108" s="204">
        <f>C103*M108</f>
        <v>517.0752</v>
      </c>
      <c r="Q108" s="203"/>
      <c r="R108" s="203"/>
      <c r="S108" s="203"/>
      <c r="T108" s="203" t="str">
        <f>CADASTRO!$P$290</f>
        <v>1013 PeateRS</v>
      </c>
      <c r="U108" s="203"/>
      <c r="V108" s="203"/>
      <c r="W108" s="203"/>
      <c r="X108" s="203">
        <f>M$14</f>
        <v>1675</v>
      </c>
      <c r="Y108" s="203"/>
      <c r="Z108" s="203"/>
    </row>
    <row r="109" spans="1:26" x14ac:dyDescent="0.25">
      <c r="A109" s="201" t="str">
        <f>CADASTRO!A$292</f>
        <v>ESCOLA MUN. SANTA LUZIA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0.92</v>
      </c>
      <c r="N109" s="218"/>
      <c r="O109" s="218"/>
      <c r="P109" s="202">
        <f>SUM(P110:S113)</f>
        <v>5946.3647999999994</v>
      </c>
      <c r="Q109" s="201"/>
      <c r="R109" s="201"/>
      <c r="S109" s="201"/>
    </row>
    <row r="110" spans="1:26" x14ac:dyDescent="0.25">
      <c r="A110" s="200" t="str">
        <f>CADASTRO!A$293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 t="s">
        <v>72</v>
      </c>
      <c r="K110" s="203"/>
      <c r="L110" s="203"/>
      <c r="M110" s="205">
        <f>ROUND((V$18/V$23),2)</f>
        <v>0.19</v>
      </c>
      <c r="N110" s="205"/>
      <c r="O110" s="205"/>
      <c r="P110" s="204">
        <f>C103*M110</f>
        <v>1228.0536</v>
      </c>
      <c r="Q110" s="203"/>
      <c r="R110" s="203"/>
      <c r="S110" s="203"/>
      <c r="T110" s="203" t="str">
        <f>CADASTRO!$P$293</f>
        <v>31 FUNDEB</v>
      </c>
      <c r="U110" s="203"/>
      <c r="V110" s="203"/>
      <c r="W110" s="203"/>
      <c r="X110" s="203">
        <f>M$18</f>
        <v>1641</v>
      </c>
      <c r="Y110" s="203"/>
      <c r="Z110" s="203"/>
    </row>
    <row r="111" spans="1:26" x14ac:dyDescent="0.25">
      <c r="A111" s="200" t="str">
        <f>CADASTRO!A$294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 t="s">
        <v>73</v>
      </c>
      <c r="K111" s="203"/>
      <c r="L111" s="203"/>
      <c r="M111" s="205">
        <f>ROUND((V$19/V$23),2)</f>
        <v>0.05</v>
      </c>
      <c r="N111" s="205"/>
      <c r="O111" s="205"/>
      <c r="P111" s="204">
        <f>C103*M111</f>
        <v>323.17200000000003</v>
      </c>
      <c r="Q111" s="203"/>
      <c r="R111" s="203"/>
      <c r="S111" s="203"/>
      <c r="T111" s="203" t="str">
        <f>CADASTRO!$P$294</f>
        <v>31 FUNDEB</v>
      </c>
      <c r="U111" s="203"/>
      <c r="V111" s="203"/>
      <c r="W111" s="203"/>
      <c r="X111" s="203">
        <f>M$19</f>
        <v>2208</v>
      </c>
      <c r="Y111" s="203"/>
      <c r="Z111" s="203"/>
    </row>
    <row r="112" spans="1:26" x14ac:dyDescent="0.25">
      <c r="A112" s="200" t="str">
        <f>CADASTRO!A$295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 t="s">
        <v>74</v>
      </c>
      <c r="K112" s="203"/>
      <c r="L112" s="203"/>
      <c r="M112" s="205">
        <f>ROUND((V$20/V$23),2)</f>
        <v>0.68</v>
      </c>
      <c r="N112" s="205"/>
      <c r="O112" s="205"/>
      <c r="P112" s="204">
        <f>C103*M112</f>
        <v>4395.1391999999996</v>
      </c>
      <c r="Q112" s="203"/>
      <c r="R112" s="203"/>
      <c r="S112" s="203"/>
      <c r="T112" s="203" t="str">
        <f>CADASTRO!$P$295</f>
        <v>31 FUNDEB</v>
      </c>
      <c r="U112" s="203"/>
      <c r="V112" s="203"/>
      <c r="W112" s="203"/>
      <c r="X112" s="203">
        <f>M$20</f>
        <v>1625</v>
      </c>
      <c r="Y112" s="203"/>
      <c r="Z112" s="203"/>
    </row>
    <row r="113" spans="1:26" x14ac:dyDescent="0.25">
      <c r="A113" s="200" t="str">
        <f>CADASTRO!A$296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>
        <v>0</v>
      </c>
      <c r="K113" s="203"/>
      <c r="L113" s="203"/>
      <c r="M113" s="205">
        <f>ROUND((V$21/V$23),2)</f>
        <v>0</v>
      </c>
      <c r="N113" s="205"/>
      <c r="O113" s="205"/>
      <c r="P113" s="204">
        <f>C103*M113</f>
        <v>0</v>
      </c>
      <c r="Q113" s="203"/>
      <c r="R113" s="203"/>
      <c r="S113" s="203"/>
      <c r="T113" s="203" t="str">
        <f>CADASTRO!$P$296</f>
        <v>31 FUNDEB</v>
      </c>
      <c r="U113" s="203"/>
      <c r="V113" s="203"/>
      <c r="W113" s="203"/>
      <c r="X113" s="203">
        <f>M$21</f>
        <v>0</v>
      </c>
      <c r="Y113" s="203"/>
      <c r="Z113" s="203"/>
    </row>
    <row r="114" spans="1:26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</f>
        <v>6463.44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</row>
    <row r="116" spans="1:26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6" x14ac:dyDescent="0.25">
      <c r="A117" s="3" t="s">
        <v>38</v>
      </c>
      <c r="G117" s="203">
        <v>68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43347</v>
      </c>
      <c r="P117" s="203"/>
      <c r="Q117" s="203"/>
      <c r="R117" s="203"/>
    </row>
    <row r="118" spans="1:26" x14ac:dyDescent="0.25">
      <c r="A118" s="3" t="s">
        <v>41</v>
      </c>
      <c r="C118" s="208">
        <v>8691.24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1541</v>
      </c>
      <c r="Q118" s="221"/>
      <c r="R118" s="221"/>
      <c r="S118" s="221"/>
      <c r="T118" s="221"/>
      <c r="U118" s="221"/>
    </row>
    <row r="119" spans="1:26" x14ac:dyDescent="0.25">
      <c r="A119" s="9" t="s">
        <v>12</v>
      </c>
      <c r="B119" s="7"/>
      <c r="C119" s="7"/>
      <c r="D119" s="7"/>
      <c r="E119" s="7"/>
      <c r="F119" s="7"/>
      <c r="G119" s="7"/>
      <c r="H119" s="7"/>
      <c r="I119" s="8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11" t="s">
        <v>40</v>
      </c>
      <c r="Y119" s="211"/>
      <c r="Z119" s="211"/>
    </row>
    <row r="120" spans="1:26" x14ac:dyDescent="0.25">
      <c r="A120" s="210" t="str">
        <f>CADASTRO!A$287</f>
        <v>ESCOLA ALAÍDES S. PINHEIRO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0.08</v>
      </c>
      <c r="N120" s="218"/>
      <c r="O120" s="218"/>
      <c r="P120" s="202">
        <f>SUM(P121:S123)</f>
        <v>695.29920000000004</v>
      </c>
      <c r="Q120" s="201"/>
      <c r="R120" s="201"/>
      <c r="S120" s="201"/>
      <c r="T120" s="6"/>
      <c r="U120" s="6"/>
      <c r="V120" s="6"/>
      <c r="W120" s="6"/>
    </row>
    <row r="121" spans="1:26" x14ac:dyDescent="0.25">
      <c r="A121" s="200" t="str">
        <f>CADASTRO!A$288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>
        <v>0</v>
      </c>
      <c r="K121" s="203"/>
      <c r="L121" s="203"/>
      <c r="M121" s="205">
        <f>ROUND((V$12/V$23),2)</f>
        <v>0</v>
      </c>
      <c r="N121" s="205"/>
      <c r="O121" s="205"/>
      <c r="P121" s="204">
        <f>C118*M121</f>
        <v>0</v>
      </c>
      <c r="Q121" s="203"/>
      <c r="R121" s="203"/>
      <c r="S121" s="203"/>
      <c r="T121" s="203" t="str">
        <f>CADASTRO!$P$288</f>
        <v>1013 PeateRS</v>
      </c>
      <c r="U121" s="203"/>
      <c r="V121" s="203"/>
      <c r="W121" s="203"/>
      <c r="X121" s="203">
        <f>M$12</f>
        <v>0</v>
      </c>
      <c r="Y121" s="203"/>
      <c r="Z121" s="203"/>
    </row>
    <row r="122" spans="1:26" x14ac:dyDescent="0.25">
      <c r="A122" s="200" t="str">
        <f>CADASTRO!A$289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>
        <v>0</v>
      </c>
      <c r="K122" s="203"/>
      <c r="L122" s="203"/>
      <c r="M122" s="205">
        <f>ROUND((V$13/V$23),2)</f>
        <v>0</v>
      </c>
      <c r="N122" s="205"/>
      <c r="O122" s="205"/>
      <c r="P122" s="204">
        <f>C118*M122</f>
        <v>0</v>
      </c>
      <c r="Q122" s="203"/>
      <c r="R122" s="203"/>
      <c r="S122" s="203"/>
      <c r="T122" s="203" t="str">
        <f>CADASTRO!$P$289</f>
        <v>1013 PeateRS</v>
      </c>
      <c r="U122" s="203"/>
      <c r="V122" s="203"/>
      <c r="W122" s="203"/>
      <c r="X122" s="203">
        <f>M$13</f>
        <v>0</v>
      </c>
      <c r="Y122" s="203"/>
      <c r="Z122" s="203"/>
    </row>
    <row r="123" spans="1:26" x14ac:dyDescent="0.25">
      <c r="A123" s="200" t="str">
        <f>CADASTRO!A$290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23" t="s">
        <v>71</v>
      </c>
      <c r="K123" s="203"/>
      <c r="L123" s="203"/>
      <c r="M123" s="205">
        <f>ROUND((V$14/V$23),2)</f>
        <v>0.08</v>
      </c>
      <c r="N123" s="205"/>
      <c r="O123" s="205"/>
      <c r="P123" s="204">
        <f>C118*M123</f>
        <v>695.29920000000004</v>
      </c>
      <c r="Q123" s="203"/>
      <c r="R123" s="203"/>
      <c r="S123" s="203"/>
      <c r="T123" s="203" t="str">
        <f>CADASTRO!$P$290</f>
        <v>1013 PeateRS</v>
      </c>
      <c r="U123" s="203"/>
      <c r="V123" s="203"/>
      <c r="W123" s="203"/>
      <c r="X123" s="203">
        <f>M$14</f>
        <v>1675</v>
      </c>
      <c r="Y123" s="203"/>
      <c r="Z123" s="203"/>
    </row>
    <row r="124" spans="1:26" x14ac:dyDescent="0.25">
      <c r="A124" s="201" t="str">
        <f>CADASTRO!A$292</f>
        <v>ESCOLA MUN. SANTA LUZIA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0.92</v>
      </c>
      <c r="N124" s="218"/>
      <c r="O124" s="218"/>
      <c r="P124" s="202">
        <f>SUM(P125:S128)</f>
        <v>7995.9408000000003</v>
      </c>
      <c r="Q124" s="201"/>
      <c r="R124" s="201"/>
      <c r="S124" s="201"/>
    </row>
    <row r="125" spans="1:26" x14ac:dyDescent="0.25">
      <c r="A125" s="200" t="str">
        <f>CADASTRO!A$293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 t="s">
        <v>72</v>
      </c>
      <c r="K125" s="203"/>
      <c r="L125" s="203"/>
      <c r="M125" s="205">
        <f>ROUND((V$18/V$23),2)</f>
        <v>0.19</v>
      </c>
      <c r="N125" s="205"/>
      <c r="O125" s="205"/>
      <c r="P125" s="204">
        <f>C118*M125</f>
        <v>1651.3355999999999</v>
      </c>
      <c r="Q125" s="203"/>
      <c r="R125" s="203"/>
      <c r="S125" s="203"/>
      <c r="T125" s="203" t="str">
        <f>CADASTRO!$P$293</f>
        <v>31 FUNDEB</v>
      </c>
      <c r="U125" s="203"/>
      <c r="V125" s="203"/>
      <c r="W125" s="203"/>
      <c r="X125" s="203">
        <f>M$18</f>
        <v>1641</v>
      </c>
      <c r="Y125" s="203"/>
      <c r="Z125" s="203"/>
    </row>
    <row r="126" spans="1:26" x14ac:dyDescent="0.25">
      <c r="A126" s="200" t="str">
        <f>CADASTRO!A$294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 t="s">
        <v>73</v>
      </c>
      <c r="K126" s="203"/>
      <c r="L126" s="203"/>
      <c r="M126" s="205">
        <f>ROUND((V$19/V$23),2)</f>
        <v>0.05</v>
      </c>
      <c r="N126" s="205"/>
      <c r="O126" s="205"/>
      <c r="P126" s="204">
        <f>C118*M126</f>
        <v>434.56200000000001</v>
      </c>
      <c r="Q126" s="203"/>
      <c r="R126" s="203"/>
      <c r="S126" s="203"/>
      <c r="T126" s="203" t="str">
        <f>CADASTRO!$P$294</f>
        <v>31 FUNDEB</v>
      </c>
      <c r="U126" s="203"/>
      <c r="V126" s="203"/>
      <c r="W126" s="203"/>
      <c r="X126" s="203">
        <f>M$19</f>
        <v>2208</v>
      </c>
      <c r="Y126" s="203"/>
      <c r="Z126" s="203"/>
    </row>
    <row r="127" spans="1:26" x14ac:dyDescent="0.25">
      <c r="A127" s="200" t="str">
        <f>CADASTRO!A$295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 t="s">
        <v>74</v>
      </c>
      <c r="K127" s="203"/>
      <c r="L127" s="203"/>
      <c r="M127" s="205">
        <f>ROUND((V$20/V$23),2)</f>
        <v>0.68</v>
      </c>
      <c r="N127" s="205"/>
      <c r="O127" s="205"/>
      <c r="P127" s="204">
        <f>C118*M127</f>
        <v>5910.0432000000001</v>
      </c>
      <c r="Q127" s="203"/>
      <c r="R127" s="203"/>
      <c r="S127" s="203"/>
      <c r="T127" s="203" t="str">
        <f>CADASTRO!$P$295</f>
        <v>31 FUNDEB</v>
      </c>
      <c r="U127" s="203"/>
      <c r="V127" s="203"/>
      <c r="W127" s="203"/>
      <c r="X127" s="203">
        <f>M$20</f>
        <v>1625</v>
      </c>
      <c r="Y127" s="203"/>
      <c r="Z127" s="203"/>
    </row>
    <row r="128" spans="1:26" x14ac:dyDescent="0.25">
      <c r="A128" s="200" t="str">
        <f>CADASTRO!A$296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>
        <v>0</v>
      </c>
      <c r="K128" s="203"/>
      <c r="L128" s="203"/>
      <c r="M128" s="205">
        <f>ROUND((V$21/V$23),2)</f>
        <v>0</v>
      </c>
      <c r="N128" s="205"/>
      <c r="O128" s="205"/>
      <c r="P128" s="204">
        <f>C118*M128</f>
        <v>0</v>
      </c>
      <c r="Q128" s="203"/>
      <c r="R128" s="203"/>
      <c r="S128" s="203"/>
      <c r="T128" s="203" t="str">
        <f>CADASTRO!$P$296</f>
        <v>31 FUNDEB</v>
      </c>
      <c r="U128" s="203"/>
      <c r="V128" s="203"/>
      <c r="W128" s="203"/>
      <c r="X128" s="203">
        <f>M$21</f>
        <v>0</v>
      </c>
      <c r="Y128" s="203"/>
      <c r="Z128" s="203"/>
    </row>
    <row r="129" spans="1:26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8691.24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</row>
    <row r="131" spans="1:26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26" x14ac:dyDescent="0.25">
      <c r="A132" s="3" t="s">
        <v>38</v>
      </c>
      <c r="G132" s="203">
        <v>70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43376</v>
      </c>
      <c r="P132" s="203"/>
      <c r="Q132" s="203"/>
      <c r="R132" s="203"/>
    </row>
    <row r="133" spans="1:26" x14ac:dyDescent="0.25">
      <c r="A133" s="3" t="s">
        <v>41</v>
      </c>
      <c r="C133" s="208">
        <v>6299.88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1117</v>
      </c>
      <c r="Q133" s="221"/>
      <c r="R133" s="221"/>
      <c r="S133" s="221"/>
      <c r="T133" s="221"/>
      <c r="U133" s="221"/>
    </row>
    <row r="134" spans="1:26" x14ac:dyDescent="0.25">
      <c r="A134" s="9" t="s">
        <v>12</v>
      </c>
      <c r="B134" s="7"/>
      <c r="C134" s="7"/>
      <c r="D134" s="7"/>
      <c r="E134" s="7"/>
      <c r="F134" s="7"/>
      <c r="G134" s="7"/>
      <c r="H134" s="7"/>
      <c r="I134" s="8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11" t="s">
        <v>40</v>
      </c>
      <c r="Y134" s="211"/>
      <c r="Z134" s="211"/>
    </row>
    <row r="135" spans="1:26" x14ac:dyDescent="0.25">
      <c r="A135" s="210" t="str">
        <f>CADASTRO!A$287</f>
        <v>ESCOLA ALAÍDES S. PINHEIRO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0.08</v>
      </c>
      <c r="N135" s="218"/>
      <c r="O135" s="218"/>
      <c r="P135" s="202">
        <f>SUM(P136:S138)</f>
        <v>503.99040000000002</v>
      </c>
      <c r="Q135" s="201"/>
      <c r="R135" s="201"/>
      <c r="S135" s="201"/>
      <c r="T135" s="6"/>
      <c r="U135" s="6"/>
      <c r="V135" s="6"/>
      <c r="W135" s="6"/>
    </row>
    <row r="136" spans="1:26" x14ac:dyDescent="0.25">
      <c r="A136" s="200" t="str">
        <f>CADASTRO!A$288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>
        <v>0</v>
      </c>
      <c r="K136" s="203"/>
      <c r="L136" s="203"/>
      <c r="M136" s="205">
        <f>ROUND((V$12/V$23),2)</f>
        <v>0</v>
      </c>
      <c r="N136" s="205"/>
      <c r="O136" s="205"/>
      <c r="P136" s="204">
        <f>C133*M136</f>
        <v>0</v>
      </c>
      <c r="Q136" s="203"/>
      <c r="R136" s="203"/>
      <c r="S136" s="203"/>
      <c r="T136" s="203" t="str">
        <f>CADASTRO!$P$288</f>
        <v>1013 PeateRS</v>
      </c>
      <c r="U136" s="203"/>
      <c r="V136" s="203"/>
      <c r="W136" s="203"/>
      <c r="X136" s="203">
        <f>M$12</f>
        <v>0</v>
      </c>
      <c r="Y136" s="203"/>
      <c r="Z136" s="203"/>
    </row>
    <row r="137" spans="1:26" x14ac:dyDescent="0.25">
      <c r="A137" s="200" t="str">
        <f>CADASTRO!A$289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 t="s">
        <v>71</v>
      </c>
      <c r="K137" s="203"/>
      <c r="L137" s="203"/>
      <c r="M137" s="205">
        <f>ROUND((V$13/V$23),2)</f>
        <v>0</v>
      </c>
      <c r="N137" s="205"/>
      <c r="O137" s="205"/>
      <c r="P137" s="204">
        <f>C133*M137</f>
        <v>0</v>
      </c>
      <c r="Q137" s="203"/>
      <c r="R137" s="203"/>
      <c r="S137" s="203"/>
      <c r="T137" s="203" t="str">
        <f>CADASTRO!$P$289</f>
        <v>1013 PeateRS</v>
      </c>
      <c r="U137" s="203"/>
      <c r="V137" s="203"/>
      <c r="W137" s="203"/>
      <c r="X137" s="203">
        <f>M$13</f>
        <v>0</v>
      </c>
      <c r="Y137" s="203"/>
      <c r="Z137" s="203"/>
    </row>
    <row r="138" spans="1:26" x14ac:dyDescent="0.25">
      <c r="A138" s="200" t="str">
        <f>CADASTRO!A$290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>
        <v>0</v>
      </c>
      <c r="K138" s="203"/>
      <c r="L138" s="203"/>
      <c r="M138" s="205">
        <f>ROUND((V$14/V$23),2)</f>
        <v>0.08</v>
      </c>
      <c r="N138" s="205"/>
      <c r="O138" s="205"/>
      <c r="P138" s="204">
        <f>C133*M138</f>
        <v>503.99040000000002</v>
      </c>
      <c r="Q138" s="203"/>
      <c r="R138" s="203"/>
      <c r="S138" s="203"/>
      <c r="T138" s="203" t="str">
        <f>CADASTRO!$P$290</f>
        <v>1013 PeateRS</v>
      </c>
      <c r="U138" s="203"/>
      <c r="V138" s="203"/>
      <c r="W138" s="203"/>
      <c r="X138" s="203">
        <f>M$14</f>
        <v>1675</v>
      </c>
      <c r="Y138" s="203"/>
      <c r="Z138" s="203"/>
    </row>
    <row r="139" spans="1:26" x14ac:dyDescent="0.25">
      <c r="A139" s="201" t="str">
        <f>CADASTRO!A$292</f>
        <v>ESCOLA MUN. SANTA LUZIA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0.92</v>
      </c>
      <c r="N139" s="218"/>
      <c r="O139" s="218"/>
      <c r="P139" s="202">
        <f>SUM(P140:S143)</f>
        <v>5795.8896000000004</v>
      </c>
      <c r="Q139" s="201"/>
      <c r="R139" s="201"/>
      <c r="S139" s="201"/>
    </row>
    <row r="140" spans="1:26" x14ac:dyDescent="0.25">
      <c r="A140" s="200" t="str">
        <f>CADASTRO!A$293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 t="s">
        <v>72</v>
      </c>
      <c r="K140" s="203"/>
      <c r="L140" s="203"/>
      <c r="M140" s="205">
        <f>ROUND((V$18/V$23),2)</f>
        <v>0.19</v>
      </c>
      <c r="N140" s="205"/>
      <c r="O140" s="205"/>
      <c r="P140" s="204">
        <f>C133*M140</f>
        <v>1196.9772</v>
      </c>
      <c r="Q140" s="203"/>
      <c r="R140" s="203"/>
      <c r="S140" s="203"/>
      <c r="T140" s="203" t="str">
        <f>CADASTRO!$P$293</f>
        <v>31 FUNDEB</v>
      </c>
      <c r="U140" s="203"/>
      <c r="V140" s="203"/>
      <c r="W140" s="203"/>
      <c r="X140" s="203">
        <f>M$18</f>
        <v>1641</v>
      </c>
      <c r="Y140" s="203"/>
      <c r="Z140" s="203"/>
    </row>
    <row r="141" spans="1:26" x14ac:dyDescent="0.25">
      <c r="A141" s="200" t="str">
        <f>CADASTRO!A$294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 t="s">
        <v>73</v>
      </c>
      <c r="K141" s="203"/>
      <c r="L141" s="203"/>
      <c r="M141" s="205">
        <f>ROUND((V$19/V$23),2)</f>
        <v>0.05</v>
      </c>
      <c r="N141" s="205"/>
      <c r="O141" s="205"/>
      <c r="P141" s="204">
        <f>C133*M141</f>
        <v>314.99400000000003</v>
      </c>
      <c r="Q141" s="203"/>
      <c r="R141" s="203"/>
      <c r="S141" s="203"/>
      <c r="T141" s="203" t="str">
        <f>CADASTRO!$P$294</f>
        <v>31 FUNDEB</v>
      </c>
      <c r="U141" s="203"/>
      <c r="V141" s="203"/>
      <c r="W141" s="203"/>
      <c r="X141" s="203">
        <f>M$19</f>
        <v>2208</v>
      </c>
      <c r="Y141" s="203"/>
      <c r="Z141" s="203"/>
    </row>
    <row r="142" spans="1:26" x14ac:dyDescent="0.25">
      <c r="A142" s="200" t="str">
        <f>CADASTRO!A$295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 t="s">
        <v>74</v>
      </c>
      <c r="K142" s="203"/>
      <c r="L142" s="203"/>
      <c r="M142" s="205">
        <f>ROUND((V$20/V$23),2)</f>
        <v>0.68</v>
      </c>
      <c r="N142" s="205"/>
      <c r="O142" s="205"/>
      <c r="P142" s="204">
        <f>C133*M142</f>
        <v>4283.9184000000005</v>
      </c>
      <c r="Q142" s="203"/>
      <c r="R142" s="203"/>
      <c r="S142" s="203"/>
      <c r="T142" s="203" t="str">
        <f>CADASTRO!$P$295</f>
        <v>31 FUNDEB</v>
      </c>
      <c r="U142" s="203"/>
      <c r="V142" s="203"/>
      <c r="W142" s="203"/>
      <c r="X142" s="203">
        <f>M$20</f>
        <v>1625</v>
      </c>
      <c r="Y142" s="203"/>
      <c r="Z142" s="203"/>
    </row>
    <row r="143" spans="1:26" x14ac:dyDescent="0.25">
      <c r="A143" s="200" t="str">
        <f>CADASTRO!A$296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>
        <v>0</v>
      </c>
      <c r="K143" s="203"/>
      <c r="L143" s="203"/>
      <c r="M143" s="205">
        <f>ROUND((V$21/V$23),2)</f>
        <v>0</v>
      </c>
      <c r="N143" s="205"/>
      <c r="O143" s="205"/>
      <c r="P143" s="204">
        <f>C133*M143</f>
        <v>0</v>
      </c>
      <c r="Q143" s="203"/>
      <c r="R143" s="203"/>
      <c r="S143" s="203"/>
      <c r="T143" s="203" t="str">
        <f>CADASTRO!$P$296</f>
        <v>31 FUNDEB</v>
      </c>
      <c r="U143" s="203"/>
      <c r="V143" s="203"/>
      <c r="W143" s="203"/>
      <c r="X143" s="203">
        <f>M$21</f>
        <v>0</v>
      </c>
      <c r="Y143" s="203"/>
      <c r="Z143" s="203"/>
    </row>
    <row r="144" spans="1:26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6299.88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</row>
    <row r="146" spans="1:26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26" x14ac:dyDescent="0.25">
      <c r="A147" s="3" t="s">
        <v>38</v>
      </c>
      <c r="G147" s="203">
        <v>73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43407</v>
      </c>
      <c r="P147" s="203"/>
      <c r="Q147" s="203"/>
      <c r="R147" s="203"/>
    </row>
    <row r="148" spans="1:26" x14ac:dyDescent="0.25">
      <c r="A148" s="3" t="s">
        <v>41</v>
      </c>
      <c r="C148" s="208">
        <v>7935.48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1407</v>
      </c>
      <c r="Q148" s="221"/>
      <c r="R148" s="221"/>
      <c r="S148" s="221"/>
      <c r="T148" s="221"/>
      <c r="U148" s="221"/>
    </row>
    <row r="149" spans="1:26" x14ac:dyDescent="0.25">
      <c r="A149" s="9" t="s">
        <v>12</v>
      </c>
      <c r="B149" s="7"/>
      <c r="C149" s="7"/>
      <c r="D149" s="7"/>
      <c r="E149" s="7"/>
      <c r="F149" s="7"/>
      <c r="G149" s="7"/>
      <c r="H149" s="7"/>
      <c r="I149" s="8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11" t="s">
        <v>40</v>
      </c>
      <c r="Y149" s="211"/>
      <c r="Z149" s="211"/>
    </row>
    <row r="150" spans="1:26" x14ac:dyDescent="0.25">
      <c r="A150" s="210" t="str">
        <f>CADASTRO!A$287</f>
        <v>ESCOLA ALAÍDES S. PINHEIRO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0.08</v>
      </c>
      <c r="N150" s="218"/>
      <c r="O150" s="218"/>
      <c r="P150" s="202">
        <f>SUM(P151:S153)</f>
        <v>634.83839999999998</v>
      </c>
      <c r="Q150" s="201"/>
      <c r="R150" s="201"/>
      <c r="S150" s="201"/>
      <c r="T150" s="6"/>
      <c r="U150" s="6"/>
      <c r="V150" s="6"/>
      <c r="W150" s="6"/>
    </row>
    <row r="151" spans="1:26" x14ac:dyDescent="0.25">
      <c r="A151" s="200" t="str">
        <f>CADASTRO!A$288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>
        <v>0</v>
      </c>
      <c r="K151" s="203"/>
      <c r="L151" s="203"/>
      <c r="M151" s="205">
        <f>ROUND((V$12/V$23),2)</f>
        <v>0</v>
      </c>
      <c r="N151" s="205"/>
      <c r="O151" s="205"/>
      <c r="P151" s="204">
        <f>C148*M151</f>
        <v>0</v>
      </c>
      <c r="Q151" s="203"/>
      <c r="R151" s="203"/>
      <c r="S151" s="203"/>
      <c r="T151" s="203" t="str">
        <f>CADASTRO!$P$288</f>
        <v>1013 PeateRS</v>
      </c>
      <c r="U151" s="203"/>
      <c r="V151" s="203"/>
      <c r="W151" s="203"/>
      <c r="X151" s="203">
        <f>M$12</f>
        <v>0</v>
      </c>
      <c r="Y151" s="203"/>
      <c r="Z151" s="203"/>
    </row>
    <row r="152" spans="1:26" x14ac:dyDescent="0.25">
      <c r="A152" s="200" t="str">
        <f>CADASTRO!A$289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 t="s">
        <v>71</v>
      </c>
      <c r="K152" s="203"/>
      <c r="L152" s="203"/>
      <c r="M152" s="205">
        <f>ROUND((V$13/V$23),2)</f>
        <v>0</v>
      </c>
      <c r="N152" s="205"/>
      <c r="O152" s="205"/>
      <c r="P152" s="204">
        <f>C148*M152</f>
        <v>0</v>
      </c>
      <c r="Q152" s="203"/>
      <c r="R152" s="203"/>
      <c r="S152" s="203"/>
      <c r="T152" s="203" t="str">
        <f>CADASTRO!$P$289</f>
        <v>1013 PeateRS</v>
      </c>
      <c r="U152" s="203"/>
      <c r="V152" s="203"/>
      <c r="W152" s="203"/>
      <c r="X152" s="203">
        <f>M$13</f>
        <v>0</v>
      </c>
      <c r="Y152" s="203"/>
      <c r="Z152" s="203"/>
    </row>
    <row r="153" spans="1:26" x14ac:dyDescent="0.25">
      <c r="A153" s="200" t="str">
        <f>CADASTRO!A$290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>
        <v>0</v>
      </c>
      <c r="K153" s="203"/>
      <c r="L153" s="203"/>
      <c r="M153" s="205">
        <f>ROUND((V$14/V$23),2)</f>
        <v>0.08</v>
      </c>
      <c r="N153" s="205"/>
      <c r="O153" s="205"/>
      <c r="P153" s="204">
        <f>C148*M153</f>
        <v>634.83839999999998</v>
      </c>
      <c r="Q153" s="203"/>
      <c r="R153" s="203"/>
      <c r="S153" s="203"/>
      <c r="T153" s="203" t="str">
        <f>CADASTRO!$P$290</f>
        <v>1013 PeateRS</v>
      </c>
      <c r="U153" s="203"/>
      <c r="V153" s="203"/>
      <c r="W153" s="203"/>
      <c r="X153" s="203">
        <f>M$14</f>
        <v>1675</v>
      </c>
      <c r="Y153" s="203"/>
      <c r="Z153" s="203"/>
    </row>
    <row r="154" spans="1:26" x14ac:dyDescent="0.25">
      <c r="A154" s="201" t="str">
        <f>CADASTRO!A$292</f>
        <v>ESCOLA MUN. SANTA LUZIA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0.92</v>
      </c>
      <c r="N154" s="218"/>
      <c r="O154" s="218"/>
      <c r="P154" s="202">
        <f>SUM(P155:S158)</f>
        <v>7300.6415999999999</v>
      </c>
      <c r="Q154" s="201"/>
      <c r="R154" s="201"/>
      <c r="S154" s="201"/>
    </row>
    <row r="155" spans="1:26" x14ac:dyDescent="0.25">
      <c r="A155" s="200" t="str">
        <f>CADASTRO!A$293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 t="s">
        <v>72</v>
      </c>
      <c r="K155" s="203"/>
      <c r="L155" s="203"/>
      <c r="M155" s="205">
        <f>ROUND((V$18/V$23),2)</f>
        <v>0.19</v>
      </c>
      <c r="N155" s="205"/>
      <c r="O155" s="205"/>
      <c r="P155" s="204">
        <f>C148*M155</f>
        <v>1507.7411999999999</v>
      </c>
      <c r="Q155" s="203"/>
      <c r="R155" s="203"/>
      <c r="S155" s="203"/>
      <c r="T155" s="203" t="str">
        <f>CADASTRO!$P$293</f>
        <v>31 FUNDEB</v>
      </c>
      <c r="U155" s="203"/>
      <c r="V155" s="203"/>
      <c r="W155" s="203"/>
      <c r="X155" s="203">
        <f>M$18</f>
        <v>1641</v>
      </c>
      <c r="Y155" s="203"/>
      <c r="Z155" s="203"/>
    </row>
    <row r="156" spans="1:26" x14ac:dyDescent="0.25">
      <c r="A156" s="200" t="str">
        <f>CADASTRO!A$294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 t="s">
        <v>73</v>
      </c>
      <c r="K156" s="203"/>
      <c r="L156" s="203"/>
      <c r="M156" s="205">
        <f>ROUND((V$19/V$23),2)</f>
        <v>0.05</v>
      </c>
      <c r="N156" s="205"/>
      <c r="O156" s="205"/>
      <c r="P156" s="204">
        <f>C148*M156</f>
        <v>396.774</v>
      </c>
      <c r="Q156" s="203"/>
      <c r="R156" s="203"/>
      <c r="S156" s="203"/>
      <c r="T156" s="203" t="str">
        <f>CADASTRO!$P$294</f>
        <v>31 FUNDEB</v>
      </c>
      <c r="U156" s="203"/>
      <c r="V156" s="203"/>
      <c r="W156" s="203"/>
      <c r="X156" s="203">
        <f>M$19</f>
        <v>2208</v>
      </c>
      <c r="Y156" s="203"/>
      <c r="Z156" s="203"/>
    </row>
    <row r="157" spans="1:26" x14ac:dyDescent="0.25">
      <c r="A157" s="200" t="str">
        <f>CADASTRO!A$295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 t="s">
        <v>74</v>
      </c>
      <c r="K157" s="203"/>
      <c r="L157" s="203"/>
      <c r="M157" s="205">
        <f>ROUND((V$20/V$23),2)</f>
        <v>0.68</v>
      </c>
      <c r="N157" s="205"/>
      <c r="O157" s="205"/>
      <c r="P157" s="204">
        <f>C148*M157</f>
        <v>5396.1264000000001</v>
      </c>
      <c r="Q157" s="203"/>
      <c r="R157" s="203"/>
      <c r="S157" s="203"/>
      <c r="T157" s="203" t="str">
        <f>CADASTRO!$P$295</f>
        <v>31 FUNDEB</v>
      </c>
      <c r="U157" s="203"/>
      <c r="V157" s="203"/>
      <c r="W157" s="203"/>
      <c r="X157" s="203">
        <f>M$20</f>
        <v>1625</v>
      </c>
      <c r="Y157" s="203"/>
      <c r="Z157" s="203"/>
    </row>
    <row r="158" spans="1:26" x14ac:dyDescent="0.25">
      <c r="A158" s="200" t="str">
        <f>CADASTRO!A$296</f>
        <v>Ed. Jovens e Adultos</v>
      </c>
      <c r="B158" s="200"/>
      <c r="C158" s="200"/>
      <c r="D158" s="200"/>
      <c r="E158" s="200"/>
      <c r="F158" s="200"/>
      <c r="G158" s="200"/>
      <c r="H158" s="200"/>
      <c r="I158" s="200"/>
      <c r="J158" s="203">
        <v>0</v>
      </c>
      <c r="K158" s="203"/>
      <c r="L158" s="203"/>
      <c r="M158" s="205">
        <f>ROUND((V$21/V$23),2)</f>
        <v>0</v>
      </c>
      <c r="N158" s="205"/>
      <c r="O158" s="205"/>
      <c r="P158" s="204">
        <f>C148*M158</f>
        <v>0</v>
      </c>
      <c r="Q158" s="203"/>
      <c r="R158" s="203"/>
      <c r="S158" s="203"/>
      <c r="T158" s="203" t="str">
        <f>CADASTRO!$P$296</f>
        <v>31 FUNDEB</v>
      </c>
      <c r="U158" s="203"/>
      <c r="V158" s="203"/>
      <c r="W158" s="203"/>
      <c r="X158" s="203">
        <f>M$21</f>
        <v>0</v>
      </c>
      <c r="Y158" s="203"/>
      <c r="Z158" s="203"/>
    </row>
    <row r="159" spans="1:26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7935.48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</row>
    <row r="161" spans="1:26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6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6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</row>
    <row r="164" spans="1:26" x14ac:dyDescent="0.25">
      <c r="A164" s="9" t="s">
        <v>12</v>
      </c>
      <c r="B164" s="7"/>
      <c r="C164" s="7"/>
      <c r="D164" s="7"/>
      <c r="E164" s="7"/>
      <c r="F164" s="7"/>
      <c r="G164" s="7"/>
      <c r="H164" s="7"/>
      <c r="I164" s="8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11" t="s">
        <v>40</v>
      </c>
      <c r="Y164" s="211"/>
      <c r="Z164" s="211"/>
    </row>
    <row r="165" spans="1:26" x14ac:dyDescent="0.25">
      <c r="A165" s="210" t="str">
        <f>CADASTRO!A$287</f>
        <v>ESCOLA ALAÍDES S. PINHEIRO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0.08</v>
      </c>
      <c r="N165" s="218"/>
      <c r="O165" s="218"/>
      <c r="P165" s="202">
        <f>SUM(P166:S168)</f>
        <v>2240</v>
      </c>
      <c r="Q165" s="201"/>
      <c r="R165" s="201"/>
      <c r="S165" s="201"/>
      <c r="T165" s="6"/>
      <c r="U165" s="6"/>
      <c r="V165" s="6"/>
      <c r="W165" s="6"/>
    </row>
    <row r="166" spans="1:26" x14ac:dyDescent="0.25">
      <c r="A166" s="200" t="str">
        <f>CADASTRO!A$288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>
        <v>0</v>
      </c>
      <c r="K166" s="203"/>
      <c r="L166" s="203"/>
      <c r="M166" s="205">
        <f>ROUND((V$12/V$23),2)</f>
        <v>0</v>
      </c>
      <c r="N166" s="205"/>
      <c r="O166" s="205"/>
      <c r="P166" s="204">
        <f>C163*M166</f>
        <v>0</v>
      </c>
      <c r="Q166" s="203"/>
      <c r="R166" s="203"/>
      <c r="S166" s="203"/>
      <c r="T166" s="203" t="str">
        <f>CADASTRO!$P$288</f>
        <v>1013 PeateRS</v>
      </c>
      <c r="U166" s="203"/>
      <c r="V166" s="203"/>
      <c r="W166" s="203"/>
      <c r="X166" s="203">
        <f>M$12</f>
        <v>0</v>
      </c>
      <c r="Y166" s="203"/>
      <c r="Z166" s="203"/>
    </row>
    <row r="167" spans="1:26" x14ac:dyDescent="0.25">
      <c r="A167" s="200" t="str">
        <f>CADASTRO!A$289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 t="s">
        <v>71</v>
      </c>
      <c r="K167" s="203"/>
      <c r="L167" s="203"/>
      <c r="M167" s="205">
        <f>ROUND((V$13/V$23),2)</f>
        <v>0</v>
      </c>
      <c r="N167" s="205"/>
      <c r="O167" s="205"/>
      <c r="P167" s="204">
        <f>C163*M167</f>
        <v>0</v>
      </c>
      <c r="Q167" s="203"/>
      <c r="R167" s="203"/>
      <c r="S167" s="203"/>
      <c r="T167" s="203" t="str">
        <f>CADASTRO!$P$289</f>
        <v>1013 PeateRS</v>
      </c>
      <c r="U167" s="203"/>
      <c r="V167" s="203"/>
      <c r="W167" s="203"/>
      <c r="X167" s="203">
        <f>M$13</f>
        <v>0</v>
      </c>
      <c r="Y167" s="203"/>
      <c r="Z167" s="203"/>
    </row>
    <row r="168" spans="1:26" x14ac:dyDescent="0.25">
      <c r="A168" s="200" t="str">
        <f>CADASTRO!A$290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>
        <v>0</v>
      </c>
      <c r="K168" s="203"/>
      <c r="L168" s="203"/>
      <c r="M168" s="205">
        <f>ROUND((V$14/V$23),2)</f>
        <v>0.08</v>
      </c>
      <c r="N168" s="205"/>
      <c r="O168" s="205"/>
      <c r="P168" s="204">
        <f>C163*M168</f>
        <v>2240</v>
      </c>
      <c r="Q168" s="203"/>
      <c r="R168" s="203"/>
      <c r="S168" s="203"/>
      <c r="T168" s="203" t="str">
        <f>CADASTRO!$P$290</f>
        <v>1013 PeateRS</v>
      </c>
      <c r="U168" s="203"/>
      <c r="V168" s="203"/>
      <c r="W168" s="203"/>
      <c r="X168" s="203">
        <f>M$14</f>
        <v>1675</v>
      </c>
      <c r="Y168" s="203"/>
      <c r="Z168" s="203"/>
    </row>
    <row r="169" spans="1:26" x14ac:dyDescent="0.25">
      <c r="A169" s="201" t="str">
        <f>CADASTRO!A$292</f>
        <v>ESCOLA MUN. SANTA LUZIA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0.92</v>
      </c>
      <c r="N169" s="218"/>
      <c r="O169" s="218"/>
      <c r="P169" s="202">
        <f>SUM(P170:S173)</f>
        <v>25760</v>
      </c>
      <c r="Q169" s="201"/>
      <c r="R169" s="201"/>
      <c r="S169" s="201"/>
    </row>
    <row r="170" spans="1:26" x14ac:dyDescent="0.25">
      <c r="A170" s="200" t="str">
        <f>CADASTRO!A$293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 t="s">
        <v>72</v>
      </c>
      <c r="K170" s="203"/>
      <c r="L170" s="203"/>
      <c r="M170" s="205">
        <f>ROUND((V$18/V$23),2)</f>
        <v>0.19</v>
      </c>
      <c r="N170" s="205"/>
      <c r="O170" s="205"/>
      <c r="P170" s="204">
        <f>C163*M170</f>
        <v>5320</v>
      </c>
      <c r="Q170" s="203"/>
      <c r="R170" s="203"/>
      <c r="S170" s="203"/>
      <c r="T170" s="203" t="str">
        <f>CADASTRO!$P$293</f>
        <v>31 FUNDEB</v>
      </c>
      <c r="U170" s="203"/>
      <c r="V170" s="203"/>
      <c r="W170" s="203"/>
      <c r="X170" s="203">
        <f>M$18</f>
        <v>1641</v>
      </c>
      <c r="Y170" s="203"/>
      <c r="Z170" s="203"/>
    </row>
    <row r="171" spans="1:26" x14ac:dyDescent="0.25">
      <c r="A171" s="200" t="str">
        <f>CADASTRO!A$294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 t="s">
        <v>73</v>
      </c>
      <c r="K171" s="203"/>
      <c r="L171" s="203"/>
      <c r="M171" s="205">
        <f>ROUND((V$19/V$23),2)</f>
        <v>0.05</v>
      </c>
      <c r="N171" s="205"/>
      <c r="O171" s="205"/>
      <c r="P171" s="204">
        <f>C163*M171</f>
        <v>1400</v>
      </c>
      <c r="Q171" s="203"/>
      <c r="R171" s="203"/>
      <c r="S171" s="203"/>
      <c r="T171" s="203" t="str">
        <f>CADASTRO!$P$294</f>
        <v>31 FUNDEB</v>
      </c>
      <c r="U171" s="203"/>
      <c r="V171" s="203"/>
      <c r="W171" s="203"/>
      <c r="X171" s="203">
        <f>M$19</f>
        <v>2208</v>
      </c>
      <c r="Y171" s="203"/>
      <c r="Z171" s="203"/>
    </row>
    <row r="172" spans="1:26" x14ac:dyDescent="0.25">
      <c r="A172" s="200" t="str">
        <f>CADASTRO!A$295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 t="s">
        <v>74</v>
      </c>
      <c r="K172" s="203"/>
      <c r="L172" s="203"/>
      <c r="M172" s="205">
        <f>ROUND((V$20/V$23),2)</f>
        <v>0.68</v>
      </c>
      <c r="N172" s="205"/>
      <c r="O172" s="205"/>
      <c r="P172" s="204">
        <f>C163*M172</f>
        <v>19040</v>
      </c>
      <c r="Q172" s="203"/>
      <c r="R172" s="203"/>
      <c r="S172" s="203"/>
      <c r="T172" s="203" t="str">
        <f>CADASTRO!$P$295</f>
        <v>31 FUNDEB</v>
      </c>
      <c r="U172" s="203"/>
      <c r="V172" s="203"/>
      <c r="W172" s="203"/>
      <c r="X172" s="203">
        <f>M$20</f>
        <v>1625</v>
      </c>
      <c r="Y172" s="203"/>
      <c r="Z172" s="203"/>
    </row>
    <row r="173" spans="1:26" x14ac:dyDescent="0.25">
      <c r="A173" s="200" t="str">
        <f>CADASTRO!A$296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>
        <v>0</v>
      </c>
      <c r="K173" s="203"/>
      <c r="L173" s="203"/>
      <c r="M173" s="205">
        <f>ROUND((V$21/V$23),2)</f>
        <v>0</v>
      </c>
      <c r="N173" s="205"/>
      <c r="O173" s="205"/>
      <c r="P173" s="204">
        <f>C163*M173</f>
        <v>0</v>
      </c>
      <c r="Q173" s="203"/>
      <c r="R173" s="203"/>
      <c r="S173" s="203"/>
      <c r="T173" s="203" t="str">
        <f>CADASTRO!$P$296</f>
        <v>31 FUNDEB</v>
      </c>
      <c r="U173" s="203"/>
      <c r="V173" s="203"/>
      <c r="W173" s="203"/>
      <c r="X173" s="203">
        <f>M$21</f>
        <v>0</v>
      </c>
      <c r="Y173" s="203"/>
      <c r="Z173" s="203"/>
    </row>
    <row r="174" spans="1:26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</row>
    <row r="176" spans="1:26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6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6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</row>
    <row r="179" spans="1:26" x14ac:dyDescent="0.25">
      <c r="A179" s="9" t="s">
        <v>12</v>
      </c>
      <c r="B179" s="7"/>
      <c r="C179" s="7"/>
      <c r="D179" s="7"/>
      <c r="E179" s="7"/>
      <c r="F179" s="7"/>
      <c r="G179" s="7"/>
      <c r="H179" s="7"/>
      <c r="I179" s="8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11" t="s">
        <v>40</v>
      </c>
      <c r="Y179" s="211"/>
      <c r="Z179" s="211"/>
    </row>
    <row r="180" spans="1:26" x14ac:dyDescent="0.25">
      <c r="A180" s="210" t="str">
        <f>CADASTRO!A$287</f>
        <v>ESCOLA ALAÍDES S. PINHEIRO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0.08</v>
      </c>
      <c r="N180" s="218"/>
      <c r="O180" s="218"/>
      <c r="P180" s="202">
        <f>SUM(P181:S183)</f>
        <v>2480</v>
      </c>
      <c r="Q180" s="201"/>
      <c r="R180" s="201"/>
      <c r="S180" s="201"/>
      <c r="T180" s="6"/>
      <c r="U180" s="6"/>
      <c r="V180" s="6"/>
      <c r="W180" s="6"/>
    </row>
    <row r="181" spans="1:26" x14ac:dyDescent="0.25">
      <c r="A181" s="200" t="str">
        <f>CADASTRO!A$288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>
        <v>0</v>
      </c>
      <c r="K181" s="203"/>
      <c r="L181" s="203"/>
      <c r="M181" s="205">
        <f>ROUND((V$12/V$23),2)</f>
        <v>0</v>
      </c>
      <c r="N181" s="205"/>
      <c r="O181" s="205"/>
      <c r="P181" s="204">
        <f>C178*M181</f>
        <v>0</v>
      </c>
      <c r="Q181" s="203"/>
      <c r="R181" s="203"/>
      <c r="S181" s="203"/>
      <c r="T181" s="203" t="str">
        <f>CADASTRO!$P$288</f>
        <v>1013 PeateRS</v>
      </c>
      <c r="U181" s="203"/>
      <c r="V181" s="203"/>
      <c r="W181" s="203"/>
      <c r="X181" s="203">
        <f>M$12</f>
        <v>0</v>
      </c>
      <c r="Y181" s="203"/>
      <c r="Z181" s="203"/>
    </row>
    <row r="182" spans="1:26" x14ac:dyDescent="0.25">
      <c r="A182" s="200" t="str">
        <f>CADASTRO!A$289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 t="s">
        <v>71</v>
      </c>
      <c r="K182" s="203"/>
      <c r="L182" s="203"/>
      <c r="M182" s="205">
        <f>ROUND((V$13/V$23),2)</f>
        <v>0</v>
      </c>
      <c r="N182" s="205"/>
      <c r="O182" s="205"/>
      <c r="P182" s="204">
        <f>C178*M182</f>
        <v>0</v>
      </c>
      <c r="Q182" s="203"/>
      <c r="R182" s="203"/>
      <c r="S182" s="203"/>
      <c r="T182" s="203" t="str">
        <f>CADASTRO!$P$289</f>
        <v>1013 PeateRS</v>
      </c>
      <c r="U182" s="203"/>
      <c r="V182" s="203"/>
      <c r="W182" s="203"/>
      <c r="X182" s="203">
        <f>M$13</f>
        <v>0</v>
      </c>
      <c r="Y182" s="203"/>
      <c r="Z182" s="203"/>
    </row>
    <row r="183" spans="1:26" x14ac:dyDescent="0.25">
      <c r="A183" s="200" t="str">
        <f>CADASTRO!A$290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>
        <v>0</v>
      </c>
      <c r="K183" s="203"/>
      <c r="L183" s="203"/>
      <c r="M183" s="205">
        <f>ROUND((V$14/V$23),2)</f>
        <v>0.08</v>
      </c>
      <c r="N183" s="205"/>
      <c r="O183" s="205"/>
      <c r="P183" s="204">
        <f>C178*M183</f>
        <v>2480</v>
      </c>
      <c r="Q183" s="203"/>
      <c r="R183" s="203"/>
      <c r="S183" s="203"/>
      <c r="T183" s="203" t="str">
        <f>CADASTRO!$P$290</f>
        <v>1013 PeateRS</v>
      </c>
      <c r="U183" s="203"/>
      <c r="V183" s="203"/>
      <c r="W183" s="203"/>
      <c r="X183" s="203">
        <f>M$14</f>
        <v>1675</v>
      </c>
      <c r="Y183" s="203"/>
      <c r="Z183" s="203"/>
    </row>
    <row r="184" spans="1:26" x14ac:dyDescent="0.25">
      <c r="A184" s="201" t="str">
        <f>CADASTRO!A$292</f>
        <v>ESCOLA MUN. SANTA LUZIA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0.92</v>
      </c>
      <c r="N184" s="218"/>
      <c r="O184" s="218"/>
      <c r="P184" s="202">
        <f>SUM(P185:S188)</f>
        <v>28520</v>
      </c>
      <c r="Q184" s="201"/>
      <c r="R184" s="201"/>
      <c r="S184" s="201"/>
    </row>
    <row r="185" spans="1:26" x14ac:dyDescent="0.25">
      <c r="A185" s="200" t="str">
        <f>CADASTRO!A$293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 t="s">
        <v>72</v>
      </c>
      <c r="K185" s="203"/>
      <c r="L185" s="203"/>
      <c r="M185" s="205">
        <f>ROUND((V$18/V$23),2)</f>
        <v>0.19</v>
      </c>
      <c r="N185" s="205"/>
      <c r="O185" s="205"/>
      <c r="P185" s="204">
        <f>C178*M185</f>
        <v>5890</v>
      </c>
      <c r="Q185" s="203"/>
      <c r="R185" s="203"/>
      <c r="S185" s="203"/>
      <c r="T185" s="203" t="str">
        <f>CADASTRO!$P$293</f>
        <v>31 FUNDEB</v>
      </c>
      <c r="U185" s="203"/>
      <c r="V185" s="203"/>
      <c r="W185" s="203"/>
      <c r="X185" s="203">
        <f>M$18</f>
        <v>1641</v>
      </c>
      <c r="Y185" s="203"/>
      <c r="Z185" s="203"/>
    </row>
    <row r="186" spans="1:26" x14ac:dyDescent="0.25">
      <c r="A186" s="200" t="str">
        <f>CADASTRO!A$294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 t="s">
        <v>73</v>
      </c>
      <c r="K186" s="203"/>
      <c r="L186" s="203"/>
      <c r="M186" s="205">
        <f>ROUND((V$19/V$23),2)</f>
        <v>0.05</v>
      </c>
      <c r="N186" s="205"/>
      <c r="O186" s="205"/>
      <c r="P186" s="204">
        <f>C178*M186</f>
        <v>1550</v>
      </c>
      <c r="Q186" s="203"/>
      <c r="R186" s="203"/>
      <c r="S186" s="203"/>
      <c r="T186" s="203" t="str">
        <f>CADASTRO!$P$294</f>
        <v>31 FUNDEB</v>
      </c>
      <c r="U186" s="203"/>
      <c r="V186" s="203"/>
      <c r="W186" s="203"/>
      <c r="X186" s="203">
        <f>M$19</f>
        <v>2208</v>
      </c>
      <c r="Y186" s="203"/>
      <c r="Z186" s="203"/>
    </row>
    <row r="187" spans="1:26" x14ac:dyDescent="0.25">
      <c r="A187" s="200" t="str">
        <f>CADASTRO!A$295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 t="s">
        <v>74</v>
      </c>
      <c r="K187" s="203"/>
      <c r="L187" s="203"/>
      <c r="M187" s="205">
        <f>ROUND((V$20/V$23),2)</f>
        <v>0.68</v>
      </c>
      <c r="N187" s="205"/>
      <c r="O187" s="205"/>
      <c r="P187" s="204">
        <f>C178*M187</f>
        <v>21080</v>
      </c>
      <c r="Q187" s="203"/>
      <c r="R187" s="203"/>
      <c r="S187" s="203"/>
      <c r="T187" s="203" t="str">
        <f>CADASTRO!$P$295</f>
        <v>31 FUNDEB</v>
      </c>
      <c r="U187" s="203"/>
      <c r="V187" s="203"/>
      <c r="W187" s="203"/>
      <c r="X187" s="203">
        <f>M$20</f>
        <v>1625</v>
      </c>
      <c r="Y187" s="203"/>
      <c r="Z187" s="203"/>
    </row>
    <row r="188" spans="1:26" x14ac:dyDescent="0.25">
      <c r="A188" s="200" t="str">
        <f>CADASTRO!A$296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>
        <v>0</v>
      </c>
      <c r="K188" s="203"/>
      <c r="L188" s="203"/>
      <c r="M188" s="205">
        <f>ROUND((V$21/V$23),2)</f>
        <v>0</v>
      </c>
      <c r="N188" s="205"/>
      <c r="O188" s="205"/>
      <c r="P188" s="204">
        <f>C178*M188</f>
        <v>0</v>
      </c>
      <c r="Q188" s="203"/>
      <c r="R188" s="203"/>
      <c r="S188" s="203"/>
      <c r="T188" s="203" t="str">
        <f>CADASTRO!$P$296</f>
        <v>31 FUNDEB</v>
      </c>
      <c r="U188" s="203"/>
      <c r="V188" s="203"/>
      <c r="W188" s="203"/>
      <c r="X188" s="203">
        <f>M$21</f>
        <v>0</v>
      </c>
      <c r="Y188" s="203"/>
      <c r="Z188" s="203"/>
    </row>
    <row r="189" spans="1:26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</row>
  </sheetData>
  <mergeCells count="763">
    <mergeCell ref="A1:C1"/>
    <mergeCell ref="F4:I4"/>
    <mergeCell ref="D6:F6"/>
    <mergeCell ref="K6:L6"/>
    <mergeCell ref="Q6:S6"/>
    <mergeCell ref="E7:J7"/>
    <mergeCell ref="A12:I12"/>
    <mergeCell ref="J12:L12"/>
    <mergeCell ref="M12:O12"/>
    <mergeCell ref="P12:S12"/>
    <mergeCell ref="D3:G3"/>
    <mergeCell ref="T12:U12"/>
    <mergeCell ref="V12:Z12"/>
    <mergeCell ref="J10:L11"/>
    <mergeCell ref="M10:O11"/>
    <mergeCell ref="P10:S11"/>
    <mergeCell ref="T10:Z10"/>
    <mergeCell ref="A11:I11"/>
    <mergeCell ref="T11:U11"/>
    <mergeCell ref="V11:Z11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C43:G43"/>
    <mergeCell ref="L43:O43"/>
    <mergeCell ref="P43:U43"/>
    <mergeCell ref="J44:L44"/>
    <mergeCell ref="M44:O44"/>
    <mergeCell ref="P44:S44"/>
    <mergeCell ref="T44:W44"/>
    <mergeCell ref="A39:I39"/>
    <mergeCell ref="M39:O39"/>
    <mergeCell ref="P39:S39"/>
    <mergeCell ref="F41:K41"/>
    <mergeCell ref="G42:K42"/>
    <mergeCell ref="L42:N42"/>
    <mergeCell ref="O42:R42"/>
    <mergeCell ref="X44:Z44"/>
    <mergeCell ref="A45:I45"/>
    <mergeCell ref="M45:O45"/>
    <mergeCell ref="P45:S45"/>
    <mergeCell ref="A46:I46"/>
    <mergeCell ref="J46:L46"/>
    <mergeCell ref="M46:O46"/>
    <mergeCell ref="P46:S46"/>
    <mergeCell ref="T46:W46"/>
    <mergeCell ref="X46:Z46"/>
    <mergeCell ref="A48:I48"/>
    <mergeCell ref="J48:L48"/>
    <mergeCell ref="M48:O48"/>
    <mergeCell ref="P48:S48"/>
    <mergeCell ref="T48:W48"/>
    <mergeCell ref="X48:Z48"/>
    <mergeCell ref="A47:I47"/>
    <mergeCell ref="J47:L47"/>
    <mergeCell ref="M47:O47"/>
    <mergeCell ref="P47:S47"/>
    <mergeCell ref="T47:W47"/>
    <mergeCell ref="X47:Z47"/>
    <mergeCell ref="T50:W50"/>
    <mergeCell ref="X50:Z50"/>
    <mergeCell ref="A51:I51"/>
    <mergeCell ref="J51:L51"/>
    <mergeCell ref="M51:O51"/>
    <mergeCell ref="P51:S51"/>
    <mergeCell ref="T51:W51"/>
    <mergeCell ref="X51:Z51"/>
    <mergeCell ref="A49:I49"/>
    <mergeCell ref="M49:O49"/>
    <mergeCell ref="P49:S49"/>
    <mergeCell ref="A50:I50"/>
    <mergeCell ref="J50:L50"/>
    <mergeCell ref="M50:O50"/>
    <mergeCell ref="P50:S50"/>
    <mergeCell ref="A53:I53"/>
    <mergeCell ref="J53:L53"/>
    <mergeCell ref="M53:O53"/>
    <mergeCell ref="P53:S53"/>
    <mergeCell ref="T53:W53"/>
    <mergeCell ref="X53:Z53"/>
    <mergeCell ref="A52:I52"/>
    <mergeCell ref="J52:L52"/>
    <mergeCell ref="M52:O52"/>
    <mergeCell ref="P52:S52"/>
    <mergeCell ref="T52:W52"/>
    <mergeCell ref="X52:Z52"/>
    <mergeCell ref="C58:G58"/>
    <mergeCell ref="L58:O58"/>
    <mergeCell ref="P58:U58"/>
    <mergeCell ref="J59:L59"/>
    <mergeCell ref="M59:O59"/>
    <mergeCell ref="P59:S59"/>
    <mergeCell ref="T59:W59"/>
    <mergeCell ref="A54:I54"/>
    <mergeCell ref="M54:O54"/>
    <mergeCell ref="P54:S54"/>
    <mergeCell ref="F56:K56"/>
    <mergeCell ref="G57:K57"/>
    <mergeCell ref="L57:N57"/>
    <mergeCell ref="O57:R57"/>
    <mergeCell ref="X59:Z59"/>
    <mergeCell ref="A60:I60"/>
    <mergeCell ref="M60:O60"/>
    <mergeCell ref="P60:S60"/>
    <mergeCell ref="A61:I61"/>
    <mergeCell ref="J61:L61"/>
    <mergeCell ref="M61:O61"/>
    <mergeCell ref="P61:S61"/>
    <mergeCell ref="T61:W61"/>
    <mergeCell ref="X61:Z61"/>
    <mergeCell ref="A63:I63"/>
    <mergeCell ref="J63:L63"/>
    <mergeCell ref="M63:O63"/>
    <mergeCell ref="P63:S63"/>
    <mergeCell ref="T63:W63"/>
    <mergeCell ref="X63:Z63"/>
    <mergeCell ref="A62:I62"/>
    <mergeCell ref="J62:L62"/>
    <mergeCell ref="M62:O62"/>
    <mergeCell ref="P62:S62"/>
    <mergeCell ref="T62:W62"/>
    <mergeCell ref="X62:Z62"/>
    <mergeCell ref="T65:W65"/>
    <mergeCell ref="X65:Z65"/>
    <mergeCell ref="A66:I66"/>
    <mergeCell ref="J66:L66"/>
    <mergeCell ref="M66:O66"/>
    <mergeCell ref="P66:S66"/>
    <mergeCell ref="T66:W66"/>
    <mergeCell ref="X66:Z66"/>
    <mergeCell ref="A64:I64"/>
    <mergeCell ref="M64:O64"/>
    <mergeCell ref="P64:S64"/>
    <mergeCell ref="A65:I65"/>
    <mergeCell ref="J65:L65"/>
    <mergeCell ref="M65:O65"/>
    <mergeCell ref="P65:S65"/>
    <mergeCell ref="A68:I68"/>
    <mergeCell ref="J68:L68"/>
    <mergeCell ref="M68:O68"/>
    <mergeCell ref="P68:S68"/>
    <mergeCell ref="T68:W68"/>
    <mergeCell ref="X68:Z68"/>
    <mergeCell ref="A67:I67"/>
    <mergeCell ref="J67:L67"/>
    <mergeCell ref="M67:O67"/>
    <mergeCell ref="P67:S67"/>
    <mergeCell ref="T67:W67"/>
    <mergeCell ref="X67:Z67"/>
    <mergeCell ref="C73:G73"/>
    <mergeCell ref="L73:O73"/>
    <mergeCell ref="P73:U73"/>
    <mergeCell ref="J74:L74"/>
    <mergeCell ref="M74:O74"/>
    <mergeCell ref="P74:S74"/>
    <mergeCell ref="T74:W74"/>
    <mergeCell ref="A69:I69"/>
    <mergeCell ref="M69:O69"/>
    <mergeCell ref="P69:S69"/>
    <mergeCell ref="F71:K71"/>
    <mergeCell ref="G72:K72"/>
    <mergeCell ref="L72:N72"/>
    <mergeCell ref="O72:R72"/>
    <mergeCell ref="X74:Z74"/>
    <mergeCell ref="A75:I75"/>
    <mergeCell ref="M75:O75"/>
    <mergeCell ref="P75:S75"/>
    <mergeCell ref="A76:I76"/>
    <mergeCell ref="J76:L76"/>
    <mergeCell ref="M76:O76"/>
    <mergeCell ref="P76:S76"/>
    <mergeCell ref="T76:W76"/>
    <mergeCell ref="X76:Z76"/>
    <mergeCell ref="A78:I78"/>
    <mergeCell ref="J78:L78"/>
    <mergeCell ref="M78:O78"/>
    <mergeCell ref="P78:S78"/>
    <mergeCell ref="T78:W78"/>
    <mergeCell ref="X78:Z78"/>
    <mergeCell ref="A77:I77"/>
    <mergeCell ref="J77:L77"/>
    <mergeCell ref="M77:O77"/>
    <mergeCell ref="P77:S77"/>
    <mergeCell ref="T77:W77"/>
    <mergeCell ref="X77:Z77"/>
    <mergeCell ref="T80:W80"/>
    <mergeCell ref="X80:Z80"/>
    <mergeCell ref="A81:I81"/>
    <mergeCell ref="J81:L81"/>
    <mergeCell ref="M81:O81"/>
    <mergeCell ref="P81:S81"/>
    <mergeCell ref="T81:W81"/>
    <mergeCell ref="X81:Z81"/>
    <mergeCell ref="A79:I79"/>
    <mergeCell ref="M79:O79"/>
    <mergeCell ref="P79:S79"/>
    <mergeCell ref="A80:I80"/>
    <mergeCell ref="J80:L80"/>
    <mergeCell ref="M80:O80"/>
    <mergeCell ref="P80:S80"/>
    <mergeCell ref="A83:I83"/>
    <mergeCell ref="J83:L83"/>
    <mergeCell ref="M83:O83"/>
    <mergeCell ref="P83:S83"/>
    <mergeCell ref="T83:W83"/>
    <mergeCell ref="X83:Z83"/>
    <mergeCell ref="A82:I82"/>
    <mergeCell ref="J82:L82"/>
    <mergeCell ref="M82:O82"/>
    <mergeCell ref="P82:S82"/>
    <mergeCell ref="T82:W82"/>
    <mergeCell ref="X82:Z82"/>
    <mergeCell ref="C88:G88"/>
    <mergeCell ref="L88:O88"/>
    <mergeCell ref="P88:U88"/>
    <mergeCell ref="J89:L89"/>
    <mergeCell ref="M89:O89"/>
    <mergeCell ref="P89:S89"/>
    <mergeCell ref="T89:W89"/>
    <mergeCell ref="A84:I84"/>
    <mergeCell ref="M84:O84"/>
    <mergeCell ref="P84:S84"/>
    <mergeCell ref="F86:K86"/>
    <mergeCell ref="G87:K87"/>
    <mergeCell ref="L87:N87"/>
    <mergeCell ref="O87:R87"/>
    <mergeCell ref="X89:Z89"/>
    <mergeCell ref="A90:I90"/>
    <mergeCell ref="M90:O90"/>
    <mergeCell ref="P90:S90"/>
    <mergeCell ref="A91:I91"/>
    <mergeCell ref="J91:L91"/>
    <mergeCell ref="M91:O91"/>
    <mergeCell ref="P91:S91"/>
    <mergeCell ref="T91:W91"/>
    <mergeCell ref="X91:Z91"/>
    <mergeCell ref="A93:I93"/>
    <mergeCell ref="J93:L93"/>
    <mergeCell ref="M93:O93"/>
    <mergeCell ref="P93:S93"/>
    <mergeCell ref="T93:W93"/>
    <mergeCell ref="X93:Z93"/>
    <mergeCell ref="A92:I92"/>
    <mergeCell ref="J92:L92"/>
    <mergeCell ref="M92:O92"/>
    <mergeCell ref="P92:S92"/>
    <mergeCell ref="T92:W92"/>
    <mergeCell ref="X92:Z92"/>
    <mergeCell ref="T95:W95"/>
    <mergeCell ref="X95:Z95"/>
    <mergeCell ref="A96:I96"/>
    <mergeCell ref="J96:L96"/>
    <mergeCell ref="M96:O96"/>
    <mergeCell ref="P96:S96"/>
    <mergeCell ref="T96:W96"/>
    <mergeCell ref="X96:Z96"/>
    <mergeCell ref="A94:I94"/>
    <mergeCell ref="M94:O94"/>
    <mergeCell ref="P94:S94"/>
    <mergeCell ref="A95:I95"/>
    <mergeCell ref="J95:L95"/>
    <mergeCell ref="M95:O95"/>
    <mergeCell ref="P95:S95"/>
    <mergeCell ref="A98:I98"/>
    <mergeCell ref="J98:L98"/>
    <mergeCell ref="M98:O98"/>
    <mergeCell ref="P98:S98"/>
    <mergeCell ref="T98:W98"/>
    <mergeCell ref="X98:Z98"/>
    <mergeCell ref="A97:I97"/>
    <mergeCell ref="J97:L97"/>
    <mergeCell ref="M97:O97"/>
    <mergeCell ref="P97:S97"/>
    <mergeCell ref="T97:W97"/>
    <mergeCell ref="X97:Z97"/>
    <mergeCell ref="C103:G103"/>
    <mergeCell ref="L103:O103"/>
    <mergeCell ref="P103:U103"/>
    <mergeCell ref="J104:L104"/>
    <mergeCell ref="M104:O104"/>
    <mergeCell ref="P104:S104"/>
    <mergeCell ref="T104:W104"/>
    <mergeCell ref="A99:I99"/>
    <mergeCell ref="M99:O99"/>
    <mergeCell ref="P99:S99"/>
    <mergeCell ref="F101:K101"/>
    <mergeCell ref="G102:K102"/>
    <mergeCell ref="L102:N102"/>
    <mergeCell ref="O102:R102"/>
    <mergeCell ref="X104:Z104"/>
    <mergeCell ref="A105:I105"/>
    <mergeCell ref="M105:O105"/>
    <mergeCell ref="P105:S105"/>
    <mergeCell ref="A106:I106"/>
    <mergeCell ref="J106:L106"/>
    <mergeCell ref="M106:O106"/>
    <mergeCell ref="P106:S106"/>
    <mergeCell ref="T106:W106"/>
    <mergeCell ref="X106:Z106"/>
    <mergeCell ref="A108:I108"/>
    <mergeCell ref="J108:L108"/>
    <mergeCell ref="M108:O108"/>
    <mergeCell ref="P108:S108"/>
    <mergeCell ref="T108:W108"/>
    <mergeCell ref="X108:Z108"/>
    <mergeCell ref="A107:I107"/>
    <mergeCell ref="J107:L107"/>
    <mergeCell ref="M107:O107"/>
    <mergeCell ref="P107:S107"/>
    <mergeCell ref="T107:W107"/>
    <mergeCell ref="X107:Z107"/>
    <mergeCell ref="T110:W110"/>
    <mergeCell ref="X110:Z110"/>
    <mergeCell ref="A111:I111"/>
    <mergeCell ref="J111:L111"/>
    <mergeCell ref="M111:O111"/>
    <mergeCell ref="P111:S111"/>
    <mergeCell ref="T111:W111"/>
    <mergeCell ref="X111:Z111"/>
    <mergeCell ref="A109:I109"/>
    <mergeCell ref="M109:O109"/>
    <mergeCell ref="P109:S109"/>
    <mergeCell ref="A110:I110"/>
    <mergeCell ref="J110:L110"/>
    <mergeCell ref="M110:O110"/>
    <mergeCell ref="P110:S110"/>
    <mergeCell ref="A113:I113"/>
    <mergeCell ref="J113:L113"/>
    <mergeCell ref="M113:O113"/>
    <mergeCell ref="P113:S113"/>
    <mergeCell ref="T113:W113"/>
    <mergeCell ref="X113:Z113"/>
    <mergeCell ref="A112:I112"/>
    <mergeCell ref="J112:L112"/>
    <mergeCell ref="M112:O112"/>
    <mergeCell ref="P112:S112"/>
    <mergeCell ref="T112:W112"/>
    <mergeCell ref="X112:Z112"/>
    <mergeCell ref="C118:G118"/>
    <mergeCell ref="L118:O118"/>
    <mergeCell ref="P118:U118"/>
    <mergeCell ref="J119:L119"/>
    <mergeCell ref="M119:O119"/>
    <mergeCell ref="P119:S119"/>
    <mergeCell ref="T119:W119"/>
    <mergeCell ref="A114:I114"/>
    <mergeCell ref="M114:O114"/>
    <mergeCell ref="P114:S114"/>
    <mergeCell ref="F116:K116"/>
    <mergeCell ref="G117:K117"/>
    <mergeCell ref="L117:N117"/>
    <mergeCell ref="O117:R117"/>
    <mergeCell ref="X119:Z119"/>
    <mergeCell ref="A120:I120"/>
    <mergeCell ref="M120:O120"/>
    <mergeCell ref="P120:S120"/>
    <mergeCell ref="A121:I121"/>
    <mergeCell ref="J121:L121"/>
    <mergeCell ref="M121:O121"/>
    <mergeCell ref="P121:S121"/>
    <mergeCell ref="T121:W121"/>
    <mergeCell ref="X121:Z121"/>
    <mergeCell ref="A123:I123"/>
    <mergeCell ref="J123:L123"/>
    <mergeCell ref="M123:O123"/>
    <mergeCell ref="P123:S123"/>
    <mergeCell ref="T123:W123"/>
    <mergeCell ref="X123:Z123"/>
    <mergeCell ref="A122:I122"/>
    <mergeCell ref="J122:L122"/>
    <mergeCell ref="M122:O122"/>
    <mergeCell ref="P122:S122"/>
    <mergeCell ref="T122:W122"/>
    <mergeCell ref="X122:Z122"/>
    <mergeCell ref="T125:W125"/>
    <mergeCell ref="X125:Z125"/>
    <mergeCell ref="A126:I126"/>
    <mergeCell ref="J126:L126"/>
    <mergeCell ref="M126:O126"/>
    <mergeCell ref="P126:S126"/>
    <mergeCell ref="T126:W126"/>
    <mergeCell ref="X126:Z126"/>
    <mergeCell ref="A124:I124"/>
    <mergeCell ref="M124:O124"/>
    <mergeCell ref="P124:S124"/>
    <mergeCell ref="A125:I125"/>
    <mergeCell ref="J125:L125"/>
    <mergeCell ref="M125:O125"/>
    <mergeCell ref="P125:S125"/>
    <mergeCell ref="A128:I128"/>
    <mergeCell ref="J128:L128"/>
    <mergeCell ref="M128:O128"/>
    <mergeCell ref="P128:S128"/>
    <mergeCell ref="T128:W128"/>
    <mergeCell ref="X128:Z128"/>
    <mergeCell ref="A127:I127"/>
    <mergeCell ref="J127:L127"/>
    <mergeCell ref="M127:O127"/>
    <mergeCell ref="P127:S127"/>
    <mergeCell ref="T127:W127"/>
    <mergeCell ref="X127:Z127"/>
    <mergeCell ref="C133:G133"/>
    <mergeCell ref="L133:O133"/>
    <mergeCell ref="P133:U133"/>
    <mergeCell ref="J134:L134"/>
    <mergeCell ref="M134:O134"/>
    <mergeCell ref="P134:S134"/>
    <mergeCell ref="T134:W134"/>
    <mergeCell ref="A129:I129"/>
    <mergeCell ref="M129:O129"/>
    <mergeCell ref="P129:S129"/>
    <mergeCell ref="F131:K131"/>
    <mergeCell ref="G132:K132"/>
    <mergeCell ref="L132:N132"/>
    <mergeCell ref="O132:R132"/>
    <mergeCell ref="X134:Z134"/>
    <mergeCell ref="A135:I135"/>
    <mergeCell ref="M135:O135"/>
    <mergeCell ref="P135:S135"/>
    <mergeCell ref="A136:I136"/>
    <mergeCell ref="J136:L136"/>
    <mergeCell ref="M136:O136"/>
    <mergeCell ref="P136:S136"/>
    <mergeCell ref="T136:W136"/>
    <mergeCell ref="X136:Z136"/>
    <mergeCell ref="A138:I138"/>
    <mergeCell ref="J138:L138"/>
    <mergeCell ref="M138:O138"/>
    <mergeCell ref="P138:S138"/>
    <mergeCell ref="T138:W138"/>
    <mergeCell ref="X138:Z138"/>
    <mergeCell ref="A137:I137"/>
    <mergeCell ref="J137:L137"/>
    <mergeCell ref="M137:O137"/>
    <mergeCell ref="P137:S137"/>
    <mergeCell ref="T137:W137"/>
    <mergeCell ref="X137:Z137"/>
    <mergeCell ref="T140:W140"/>
    <mergeCell ref="X140:Z140"/>
    <mergeCell ref="A141:I141"/>
    <mergeCell ref="J141:L141"/>
    <mergeCell ref="M141:O141"/>
    <mergeCell ref="P141:S141"/>
    <mergeCell ref="T141:W141"/>
    <mergeCell ref="X141:Z141"/>
    <mergeCell ref="A139:I139"/>
    <mergeCell ref="M139:O139"/>
    <mergeCell ref="P139:S139"/>
    <mergeCell ref="A140:I140"/>
    <mergeCell ref="J140:L140"/>
    <mergeCell ref="M140:O140"/>
    <mergeCell ref="P140:S140"/>
    <mergeCell ref="A143:I143"/>
    <mergeCell ref="J143:L143"/>
    <mergeCell ref="M143:O143"/>
    <mergeCell ref="P143:S143"/>
    <mergeCell ref="T143:W143"/>
    <mergeCell ref="X143:Z143"/>
    <mergeCell ref="A142:I142"/>
    <mergeCell ref="J142:L142"/>
    <mergeCell ref="M142:O142"/>
    <mergeCell ref="P142:S142"/>
    <mergeCell ref="T142:W142"/>
    <mergeCell ref="X142:Z142"/>
    <mergeCell ref="C148:G148"/>
    <mergeCell ref="L148:O148"/>
    <mergeCell ref="P148:U148"/>
    <mergeCell ref="J149:L149"/>
    <mergeCell ref="M149:O149"/>
    <mergeCell ref="P149:S149"/>
    <mergeCell ref="T149:W149"/>
    <mergeCell ref="A144:I144"/>
    <mergeCell ref="M144:O144"/>
    <mergeCell ref="P144:S144"/>
    <mergeCell ref="F146:K146"/>
    <mergeCell ref="G147:K147"/>
    <mergeCell ref="L147:N147"/>
    <mergeCell ref="O147:R147"/>
    <mergeCell ref="X149:Z149"/>
    <mergeCell ref="A150:I150"/>
    <mergeCell ref="M150:O150"/>
    <mergeCell ref="P150:S150"/>
    <mergeCell ref="A151:I151"/>
    <mergeCell ref="J151:L151"/>
    <mergeCell ref="M151:O151"/>
    <mergeCell ref="P151:S151"/>
    <mergeCell ref="T151:W151"/>
    <mergeCell ref="X151:Z151"/>
    <mergeCell ref="A153:I153"/>
    <mergeCell ref="J153:L153"/>
    <mergeCell ref="M153:O153"/>
    <mergeCell ref="P153:S153"/>
    <mergeCell ref="T153:W153"/>
    <mergeCell ref="X153:Z153"/>
    <mergeCell ref="A152:I152"/>
    <mergeCell ref="J152:L152"/>
    <mergeCell ref="M152:O152"/>
    <mergeCell ref="P152:S152"/>
    <mergeCell ref="T152:W152"/>
    <mergeCell ref="X152:Z152"/>
    <mergeCell ref="T155:W155"/>
    <mergeCell ref="X155:Z155"/>
    <mergeCell ref="A156:I156"/>
    <mergeCell ref="J156:L156"/>
    <mergeCell ref="M156:O156"/>
    <mergeCell ref="P156:S156"/>
    <mergeCell ref="T156:W156"/>
    <mergeCell ref="X156:Z156"/>
    <mergeCell ref="A154:I154"/>
    <mergeCell ref="M154:O154"/>
    <mergeCell ref="P154:S154"/>
    <mergeCell ref="A155:I155"/>
    <mergeCell ref="J155:L155"/>
    <mergeCell ref="M155:O155"/>
    <mergeCell ref="P155:S155"/>
    <mergeCell ref="A158:I158"/>
    <mergeCell ref="J158:L158"/>
    <mergeCell ref="M158:O158"/>
    <mergeCell ref="P158:S158"/>
    <mergeCell ref="T158:W158"/>
    <mergeCell ref="X158:Z158"/>
    <mergeCell ref="A157:I157"/>
    <mergeCell ref="J157:L157"/>
    <mergeCell ref="M157:O157"/>
    <mergeCell ref="P157:S157"/>
    <mergeCell ref="T157:W157"/>
    <mergeCell ref="X157:Z157"/>
    <mergeCell ref="C163:G163"/>
    <mergeCell ref="L163:O163"/>
    <mergeCell ref="P163:U163"/>
    <mergeCell ref="J164:L164"/>
    <mergeCell ref="M164:O164"/>
    <mergeCell ref="P164:S164"/>
    <mergeCell ref="T164:W164"/>
    <mergeCell ref="A159:I159"/>
    <mergeCell ref="M159:O159"/>
    <mergeCell ref="P159:S159"/>
    <mergeCell ref="F161:K161"/>
    <mergeCell ref="G162:K162"/>
    <mergeCell ref="L162:N162"/>
    <mergeCell ref="O162:R162"/>
    <mergeCell ref="X164:Z164"/>
    <mergeCell ref="A165:I165"/>
    <mergeCell ref="M165:O165"/>
    <mergeCell ref="P165:S165"/>
    <mergeCell ref="A166:I166"/>
    <mergeCell ref="J166:L166"/>
    <mergeCell ref="M166:O166"/>
    <mergeCell ref="P166:S166"/>
    <mergeCell ref="T166:W166"/>
    <mergeCell ref="X166:Z166"/>
    <mergeCell ref="A168:I168"/>
    <mergeCell ref="J168:L168"/>
    <mergeCell ref="M168:O168"/>
    <mergeCell ref="P168:S168"/>
    <mergeCell ref="T168:W168"/>
    <mergeCell ref="X168:Z168"/>
    <mergeCell ref="A167:I167"/>
    <mergeCell ref="J167:L167"/>
    <mergeCell ref="M167:O167"/>
    <mergeCell ref="P167:S167"/>
    <mergeCell ref="T167:W167"/>
    <mergeCell ref="X167:Z167"/>
    <mergeCell ref="T170:W170"/>
    <mergeCell ref="X170:Z170"/>
    <mergeCell ref="A171:I171"/>
    <mergeCell ref="J171:L171"/>
    <mergeCell ref="M171:O171"/>
    <mergeCell ref="P171:S171"/>
    <mergeCell ref="T171:W171"/>
    <mergeCell ref="X171:Z171"/>
    <mergeCell ref="A169:I169"/>
    <mergeCell ref="M169:O169"/>
    <mergeCell ref="P169:S169"/>
    <mergeCell ref="A170:I170"/>
    <mergeCell ref="J170:L170"/>
    <mergeCell ref="M170:O170"/>
    <mergeCell ref="P170:S170"/>
    <mergeCell ref="A173:I173"/>
    <mergeCell ref="J173:L173"/>
    <mergeCell ref="M173:O173"/>
    <mergeCell ref="P173:S173"/>
    <mergeCell ref="T173:W173"/>
    <mergeCell ref="X173:Z173"/>
    <mergeCell ref="A172:I172"/>
    <mergeCell ref="J172:L172"/>
    <mergeCell ref="M172:O172"/>
    <mergeCell ref="P172:S172"/>
    <mergeCell ref="T172:W172"/>
    <mergeCell ref="X172:Z172"/>
    <mergeCell ref="C178:G178"/>
    <mergeCell ref="L178:O178"/>
    <mergeCell ref="P178:U178"/>
    <mergeCell ref="J179:L179"/>
    <mergeCell ref="M179:O179"/>
    <mergeCell ref="P179:S179"/>
    <mergeCell ref="T179:W179"/>
    <mergeCell ref="A174:I174"/>
    <mergeCell ref="M174:O174"/>
    <mergeCell ref="P174:S174"/>
    <mergeCell ref="F176:K176"/>
    <mergeCell ref="G177:K177"/>
    <mergeCell ref="L177:N177"/>
    <mergeCell ref="O177:R177"/>
    <mergeCell ref="T183:W183"/>
    <mergeCell ref="X183:Z183"/>
    <mergeCell ref="A182:I182"/>
    <mergeCell ref="J182:L182"/>
    <mergeCell ref="M182:O182"/>
    <mergeCell ref="P182:S182"/>
    <mergeCell ref="T182:W182"/>
    <mergeCell ref="X182:Z182"/>
    <mergeCell ref="X179:Z179"/>
    <mergeCell ref="A180:I180"/>
    <mergeCell ref="M180:O180"/>
    <mergeCell ref="P180:S180"/>
    <mergeCell ref="A181:I181"/>
    <mergeCell ref="J181:L181"/>
    <mergeCell ref="M181:O181"/>
    <mergeCell ref="P181:S181"/>
    <mergeCell ref="T181:W181"/>
    <mergeCell ref="X181:Z181"/>
    <mergeCell ref="A184:I184"/>
    <mergeCell ref="M184:O184"/>
    <mergeCell ref="P184:S184"/>
    <mergeCell ref="A185:I185"/>
    <mergeCell ref="J185:L185"/>
    <mergeCell ref="M185:O185"/>
    <mergeCell ref="P185:S185"/>
    <mergeCell ref="A183:I183"/>
    <mergeCell ref="J183:L183"/>
    <mergeCell ref="M183:O183"/>
    <mergeCell ref="P183:S183"/>
    <mergeCell ref="A187:I187"/>
    <mergeCell ref="J187:L187"/>
    <mergeCell ref="M187:O187"/>
    <mergeCell ref="P187:S187"/>
    <mergeCell ref="T187:W187"/>
    <mergeCell ref="X187:Z187"/>
    <mergeCell ref="T185:W185"/>
    <mergeCell ref="X185:Z185"/>
    <mergeCell ref="A186:I186"/>
    <mergeCell ref="J186:L186"/>
    <mergeCell ref="M186:O186"/>
    <mergeCell ref="P186:S186"/>
    <mergeCell ref="T186:W186"/>
    <mergeCell ref="X186:Z186"/>
    <mergeCell ref="A189:I189"/>
    <mergeCell ref="M189:O189"/>
    <mergeCell ref="P189:S189"/>
    <mergeCell ref="A188:I188"/>
    <mergeCell ref="J188:L188"/>
    <mergeCell ref="M188:O188"/>
    <mergeCell ref="P188:S188"/>
    <mergeCell ref="T188:W188"/>
    <mergeCell ref="X188:Z188"/>
  </mergeCells>
  <pageMargins left="0.51181102362204722" right="0.51181102362204722" top="0.78740157480314965" bottom="0.78740157480314965" header="0.31496062992125984" footer="0.31496062992125984"/>
  <pageSetup paperSize="9" scale="9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9"/>
  <sheetViews>
    <sheetView workbookViewId="0">
      <selection activeCell="AD15" sqref="AD15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CADASTRO!D275</f>
        <v>1127 DAIZI FE NUNES BIELAWSKI - ME</v>
      </c>
    </row>
    <row r="2" spans="1:26" x14ac:dyDescent="0.25">
      <c r="A2" s="89" t="s">
        <v>6</v>
      </c>
      <c r="B2" s="89"/>
      <c r="C2" s="89"/>
      <c r="D2" t="str">
        <f>CADASTRO!D276</f>
        <v>04.862.442/0001-06</v>
      </c>
    </row>
    <row r="3" spans="1:26" x14ac:dyDescent="0.25">
      <c r="A3" s="89" t="s">
        <v>94</v>
      </c>
      <c r="B3" s="89"/>
      <c r="C3" s="89"/>
      <c r="D3" s="199" t="str">
        <f>CADASTRO!D277</f>
        <v>005/2017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4" t="str">
        <f>CADASTRO!F304</f>
        <v>IV - 018/2017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CADASTRO!D305</f>
        <v>3</v>
      </c>
    </row>
    <row r="6" spans="1:26" x14ac:dyDescent="0.25">
      <c r="A6" s="3" t="s">
        <v>8</v>
      </c>
      <c r="B6" s="3"/>
      <c r="C6" s="3"/>
      <c r="D6" s="208">
        <f>CADASTRO!D306</f>
        <v>5.78</v>
      </c>
      <c r="E6" s="208"/>
      <c r="F6" s="208"/>
      <c r="H6" s="3" t="s">
        <v>9</v>
      </c>
      <c r="K6" s="203">
        <f>CADASTRO!K306</f>
        <v>63</v>
      </c>
      <c r="L6" s="203"/>
      <c r="M6" s="3" t="s">
        <v>11</v>
      </c>
      <c r="Q6" s="203">
        <f>CADASTRO!Q306</f>
        <v>200</v>
      </c>
      <c r="R6" s="203"/>
      <c r="S6" s="203"/>
    </row>
    <row r="7" spans="1:26" x14ac:dyDescent="0.25">
      <c r="A7" s="3" t="s">
        <v>10</v>
      </c>
      <c r="B7" s="3"/>
      <c r="C7" s="3"/>
      <c r="E7" s="209">
        <v>1965.6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CADASTRO!A$287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CADASTRO!A$288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CADASTRO!J314</f>
        <v>0</v>
      </c>
      <c r="K12" s="203"/>
      <c r="L12" s="203"/>
      <c r="M12" s="203">
        <f>CADASTRO!M314</f>
        <v>0</v>
      </c>
      <c r="N12" s="203"/>
      <c r="O12" s="203"/>
      <c r="P12" s="203" t="str">
        <f>CADASTRO!$P$314</f>
        <v>1013 PeateRS</v>
      </c>
      <c r="Q12" s="203"/>
      <c r="R12" s="203"/>
      <c r="S12" s="203"/>
      <c r="T12" s="219">
        <f>CADASTRO!V314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CADASTRO!A$289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CADASTRO!J315</f>
        <v>0</v>
      </c>
      <c r="K13" s="203"/>
      <c r="L13" s="203"/>
      <c r="M13" s="203">
        <f>CADASTRO!M315</f>
        <v>0</v>
      </c>
      <c r="N13" s="203"/>
      <c r="O13" s="203"/>
      <c r="P13" s="203" t="str">
        <f>CADASTRO!$P$314</f>
        <v>1013 PeateRS</v>
      </c>
      <c r="Q13" s="203"/>
      <c r="R13" s="203"/>
      <c r="S13" s="203"/>
      <c r="T13" s="219">
        <f>CADASTRO!V315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CADASTRO!A$290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CADASTRO!J316</f>
        <v>105203</v>
      </c>
      <c r="K14" s="203"/>
      <c r="L14" s="203"/>
      <c r="M14" s="203">
        <f>CADASTRO!M316</f>
        <v>1675</v>
      </c>
      <c r="N14" s="203"/>
      <c r="O14" s="203"/>
      <c r="P14" s="203" t="str">
        <f>CADASTRO!$P$314</f>
        <v>1013 PeateRS</v>
      </c>
      <c r="Q14" s="203"/>
      <c r="R14" s="203"/>
      <c r="S14" s="203"/>
      <c r="T14" s="219">
        <f>CADASTRO!V316</f>
        <v>0.08</v>
      </c>
      <c r="U14" s="203"/>
      <c r="V14" s="204">
        <f>E$7*T14</f>
        <v>157.24799999999999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157.24799999999999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CADASTRO!A$292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CADASTRO!A$293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CADASTRO!J319</f>
        <v>98003</v>
      </c>
      <c r="K18" s="203"/>
      <c r="L18" s="203"/>
      <c r="M18" s="203">
        <f>CADASTRO!M319</f>
        <v>1641</v>
      </c>
      <c r="N18" s="203"/>
      <c r="O18" s="203"/>
      <c r="P18" s="203" t="str">
        <f>CADASTRO!$P$319</f>
        <v>31 FUNDEB</v>
      </c>
      <c r="Q18" s="203"/>
      <c r="R18" s="203"/>
      <c r="S18" s="203"/>
      <c r="T18" s="219">
        <f>CADASTRO!V319</f>
        <v>0.19</v>
      </c>
      <c r="U18" s="203"/>
      <c r="V18" s="204">
        <f>E$7*T18</f>
        <v>373.464</v>
      </c>
      <c r="W18" s="204"/>
      <c r="X18" s="204"/>
      <c r="Y18" s="204"/>
      <c r="Z18" s="204"/>
    </row>
    <row r="19" spans="1:26" x14ac:dyDescent="0.25">
      <c r="A19" s="200" t="str">
        <f>CADASTRO!A$294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CADASTRO!J320</f>
        <v>103004</v>
      </c>
      <c r="K19" s="203"/>
      <c r="L19" s="203"/>
      <c r="M19" s="203">
        <f>CADASTRO!M320</f>
        <v>2208</v>
      </c>
      <c r="N19" s="203"/>
      <c r="O19" s="203"/>
      <c r="P19" s="203" t="str">
        <f>CADASTRO!$P$319</f>
        <v>31 FUNDEB</v>
      </c>
      <c r="Q19" s="203"/>
      <c r="R19" s="203"/>
      <c r="S19" s="203"/>
      <c r="T19" s="219">
        <f>CADASTRO!V320</f>
        <v>0.05</v>
      </c>
      <c r="U19" s="203"/>
      <c r="V19" s="204">
        <f>E$7*T19</f>
        <v>98.28</v>
      </c>
      <c r="W19" s="204"/>
      <c r="X19" s="204"/>
      <c r="Y19" s="204"/>
      <c r="Z19" s="204"/>
    </row>
    <row r="20" spans="1:26" x14ac:dyDescent="0.25">
      <c r="A20" s="200" t="str">
        <f>CADASTRO!A$295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CADASTRO!J321</f>
        <v>94010</v>
      </c>
      <c r="K20" s="203"/>
      <c r="L20" s="203"/>
      <c r="M20" s="203">
        <f>CADASTRO!M321</f>
        <v>1625</v>
      </c>
      <c r="N20" s="203"/>
      <c r="O20" s="203"/>
      <c r="P20" s="203" t="str">
        <f>CADASTRO!$P$319</f>
        <v>31 FUNDEB</v>
      </c>
      <c r="Q20" s="203"/>
      <c r="R20" s="203"/>
      <c r="S20" s="203"/>
      <c r="T20" s="219">
        <f>CADASTRO!V321</f>
        <v>0.68</v>
      </c>
      <c r="U20" s="203"/>
      <c r="V20" s="204">
        <f>E$7*T20</f>
        <v>1336.6079999999999</v>
      </c>
      <c r="W20" s="204"/>
      <c r="X20" s="204"/>
      <c r="Y20" s="204"/>
      <c r="Z20" s="204"/>
    </row>
    <row r="21" spans="1:26" x14ac:dyDescent="0.25">
      <c r="A21" s="200" t="str">
        <f>CADASTRO!A$296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CADASTRO!J322</f>
        <v>0</v>
      </c>
      <c r="K21" s="203"/>
      <c r="L21" s="203"/>
      <c r="M21" s="203">
        <f>CADASTRO!M322</f>
        <v>0</v>
      </c>
      <c r="N21" s="203"/>
      <c r="O21" s="203"/>
      <c r="P21" s="203" t="str">
        <f>CADASTRO!$P$319</f>
        <v>31 FUNDEB</v>
      </c>
      <c r="Q21" s="203"/>
      <c r="R21" s="203"/>
      <c r="S21" s="203"/>
      <c r="T21" s="219">
        <f>CADASTRO!V322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1808.3519999999999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1965.6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47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0</v>
      </c>
      <c r="H27" s="203"/>
      <c r="I27" s="203"/>
      <c r="J27" s="203"/>
      <c r="K27" s="203"/>
      <c r="L27" s="220" t="s">
        <v>39</v>
      </c>
      <c r="M27" s="220"/>
      <c r="N27" s="220"/>
      <c r="O27" s="223">
        <v>0</v>
      </c>
      <c r="P27" s="203"/>
      <c r="Q27" s="203"/>
      <c r="R27" s="203"/>
    </row>
    <row r="28" spans="1:26" x14ac:dyDescent="0.25">
      <c r="A28" s="3" t="s">
        <v>41</v>
      </c>
      <c r="C28" s="208">
        <v>0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0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86"/>
      <c r="C29" s="86"/>
      <c r="D29" s="86"/>
      <c r="E29" s="86"/>
      <c r="F29" s="86"/>
      <c r="G29" s="86"/>
      <c r="H29" s="86"/>
      <c r="I29" s="90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CADASTRO!A$287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0.08</v>
      </c>
      <c r="N30" s="218"/>
      <c r="O30" s="218"/>
      <c r="P30" s="202">
        <f>SUM(P31:S33)</f>
        <v>0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CADASTRO!A$288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 t="str">
        <f>CADASTRO!$P$314</f>
        <v>1013 PeateRS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CADASTRO!A$289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 t="str">
        <f>CADASTRO!$P$315</f>
        <v>1013 PeateRS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CADASTRO!A$290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233</v>
      </c>
      <c r="K33" s="203"/>
      <c r="L33" s="203"/>
      <c r="M33" s="205">
        <f>ROUND((V$14/V$23),2)</f>
        <v>0.08</v>
      </c>
      <c r="N33" s="205"/>
      <c r="O33" s="205"/>
      <c r="P33" s="204">
        <f>C28*M33</f>
        <v>0</v>
      </c>
      <c r="Q33" s="203"/>
      <c r="R33" s="203"/>
      <c r="S33" s="203"/>
      <c r="T33" s="203" t="str">
        <f>CADASTRO!$P$316</f>
        <v>1013 PeateRS</v>
      </c>
      <c r="U33" s="203"/>
      <c r="V33" s="203"/>
      <c r="W33" s="203"/>
      <c r="X33" s="203">
        <f>M$14</f>
        <v>1675</v>
      </c>
      <c r="Y33" s="203"/>
      <c r="Z33" s="203"/>
    </row>
    <row r="34" spans="1:26" x14ac:dyDescent="0.25">
      <c r="A34" s="201" t="str">
        <f>CADASTRO!A$292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0.92</v>
      </c>
      <c r="N34" s="218"/>
      <c r="O34" s="218"/>
      <c r="P34" s="202">
        <f>SUM(P35:S38)</f>
        <v>0</v>
      </c>
      <c r="Q34" s="201"/>
      <c r="R34" s="201"/>
      <c r="S34" s="201"/>
    </row>
    <row r="35" spans="1:26" x14ac:dyDescent="0.25">
      <c r="A35" s="200" t="str">
        <f>CADASTRO!A$293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234</v>
      </c>
      <c r="K35" s="203"/>
      <c r="L35" s="203"/>
      <c r="M35" s="205">
        <f>ROUND((V$18/V$23),2)</f>
        <v>0.19</v>
      </c>
      <c r="N35" s="205"/>
      <c r="O35" s="205"/>
      <c r="P35" s="204">
        <f>C28*M35</f>
        <v>0</v>
      </c>
      <c r="Q35" s="203"/>
      <c r="R35" s="203"/>
      <c r="S35" s="203"/>
      <c r="T35" s="203" t="str">
        <f>CADASTRO!$P$319</f>
        <v>31 FUNDEB</v>
      </c>
      <c r="U35" s="203"/>
      <c r="V35" s="203"/>
      <c r="W35" s="203"/>
      <c r="X35" s="203">
        <f>M$18</f>
        <v>1641</v>
      </c>
      <c r="Y35" s="203"/>
      <c r="Z35" s="203"/>
    </row>
    <row r="36" spans="1:26" x14ac:dyDescent="0.25">
      <c r="A36" s="200" t="str">
        <f>CADASTRO!A$294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 t="s">
        <v>235</v>
      </c>
      <c r="K36" s="203"/>
      <c r="L36" s="203"/>
      <c r="M36" s="205">
        <f>ROUND((V$19/V$23),2)</f>
        <v>0.05</v>
      </c>
      <c r="N36" s="205"/>
      <c r="O36" s="205"/>
      <c r="P36" s="204">
        <f>C28*M36</f>
        <v>0</v>
      </c>
      <c r="Q36" s="203"/>
      <c r="R36" s="203"/>
      <c r="S36" s="203"/>
      <c r="T36" s="203" t="str">
        <f>CADASTRO!$P$320</f>
        <v>31 FUNDEB</v>
      </c>
      <c r="U36" s="203"/>
      <c r="V36" s="203"/>
      <c r="W36" s="203"/>
      <c r="X36" s="203">
        <f>M$19</f>
        <v>2208</v>
      </c>
      <c r="Y36" s="203"/>
      <c r="Z36" s="203"/>
    </row>
    <row r="37" spans="1:26" x14ac:dyDescent="0.25">
      <c r="A37" s="200" t="str">
        <f>CADASTRO!A$295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232</v>
      </c>
      <c r="K37" s="203"/>
      <c r="L37" s="203"/>
      <c r="M37" s="205">
        <f>ROUND((V$20/V$23),2)</f>
        <v>0.68</v>
      </c>
      <c r="N37" s="205"/>
      <c r="O37" s="205"/>
      <c r="P37" s="204">
        <f>C28*M37</f>
        <v>0</v>
      </c>
      <c r="Q37" s="203"/>
      <c r="R37" s="203"/>
      <c r="S37" s="203"/>
      <c r="T37" s="203" t="str">
        <f>CADASTRO!$P$321</f>
        <v>31 FUNDEB</v>
      </c>
      <c r="U37" s="203"/>
      <c r="V37" s="203"/>
      <c r="W37" s="203"/>
      <c r="X37" s="203">
        <f>M$20</f>
        <v>1625</v>
      </c>
      <c r="Y37" s="203"/>
      <c r="Z37" s="203"/>
    </row>
    <row r="38" spans="1:26" x14ac:dyDescent="0.25">
      <c r="A38" s="200" t="str">
        <f>CADASTRO!A$296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 t="str">
        <f>CADASTRO!$P$322</f>
        <v>31 FUNDEB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0</v>
      </c>
      <c r="Q39" s="201"/>
      <c r="R39" s="201"/>
      <c r="S39" s="201"/>
    </row>
    <row r="41" spans="1:26" x14ac:dyDescent="0.25">
      <c r="A41" s="3" t="s">
        <v>37</v>
      </c>
      <c r="F41" s="203" t="s">
        <v>48</v>
      </c>
      <c r="G41" s="203"/>
      <c r="H41" s="203"/>
      <c r="I41" s="203"/>
      <c r="J41" s="203"/>
      <c r="K41" s="203"/>
    </row>
    <row r="42" spans="1:26" x14ac:dyDescent="0.25">
      <c r="A42" s="3" t="s">
        <v>38</v>
      </c>
      <c r="G42" s="203">
        <v>0</v>
      </c>
      <c r="H42" s="203"/>
      <c r="I42" s="203"/>
      <c r="J42" s="203"/>
      <c r="K42" s="203"/>
      <c r="L42" s="220" t="s">
        <v>39</v>
      </c>
      <c r="M42" s="220"/>
      <c r="N42" s="220"/>
      <c r="O42" s="223">
        <v>0</v>
      </c>
      <c r="P42" s="203"/>
      <c r="Q42" s="203"/>
      <c r="R42" s="203"/>
    </row>
    <row r="43" spans="1:26" x14ac:dyDescent="0.25">
      <c r="A43" s="3" t="s">
        <v>41</v>
      </c>
      <c r="C43" s="208">
        <v>0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0</v>
      </c>
      <c r="Q43" s="221"/>
      <c r="R43" s="221"/>
      <c r="S43" s="221"/>
      <c r="T43" s="221"/>
      <c r="U43" s="221"/>
    </row>
    <row r="44" spans="1:26" x14ac:dyDescent="0.25">
      <c r="A44" s="9" t="s">
        <v>12</v>
      </c>
      <c r="B44" s="86"/>
      <c r="C44" s="86"/>
      <c r="D44" s="86"/>
      <c r="E44" s="86"/>
      <c r="F44" s="86"/>
      <c r="G44" s="86"/>
      <c r="H44" s="86"/>
      <c r="I44" s="90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11" t="s">
        <v>40</v>
      </c>
      <c r="Y44" s="211"/>
      <c r="Z44" s="211"/>
    </row>
    <row r="45" spans="1:26" x14ac:dyDescent="0.25">
      <c r="A45" s="210" t="str">
        <f>CADASTRO!A$287</f>
        <v>ESCOLA ALAÍDES S. PINHEIRO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0.08</v>
      </c>
      <c r="N45" s="218"/>
      <c r="O45" s="218"/>
      <c r="P45" s="202">
        <f>SUM(P46:S48)</f>
        <v>-0.01</v>
      </c>
      <c r="Q45" s="201"/>
      <c r="R45" s="201"/>
      <c r="S45" s="201"/>
      <c r="T45" s="6"/>
      <c r="U45" s="6"/>
      <c r="V45" s="6"/>
      <c r="W45" s="6"/>
    </row>
    <row r="46" spans="1:26" x14ac:dyDescent="0.25">
      <c r="A46" s="200" t="str">
        <f>CADASTRO!A$288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>
        <f>J$31</f>
        <v>0</v>
      </c>
      <c r="K46" s="203"/>
      <c r="L46" s="203"/>
      <c r="M46" s="205">
        <f>ROUND((V$12/V$23),2)</f>
        <v>0</v>
      </c>
      <c r="N46" s="205"/>
      <c r="O46" s="205"/>
      <c r="P46" s="204">
        <f>C43*M46</f>
        <v>0</v>
      </c>
      <c r="Q46" s="203"/>
      <c r="R46" s="203"/>
      <c r="S46" s="203"/>
      <c r="T46" s="203" t="str">
        <f>CADASTRO!$P$314</f>
        <v>1013 PeateRS</v>
      </c>
      <c r="U46" s="203"/>
      <c r="V46" s="203"/>
      <c r="W46" s="203"/>
      <c r="X46" s="203">
        <f>M$12</f>
        <v>0</v>
      </c>
      <c r="Y46" s="203"/>
      <c r="Z46" s="203"/>
    </row>
    <row r="47" spans="1:26" x14ac:dyDescent="0.25">
      <c r="A47" s="200" t="str">
        <f>CADASTRO!A$289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>
        <f>J$32</f>
        <v>0</v>
      </c>
      <c r="K47" s="203"/>
      <c r="L47" s="203"/>
      <c r="M47" s="205">
        <f>ROUND((V$13/V$23),2)</f>
        <v>0</v>
      </c>
      <c r="N47" s="205"/>
      <c r="O47" s="205"/>
      <c r="P47" s="204">
        <f>C43*M47</f>
        <v>0</v>
      </c>
      <c r="Q47" s="203"/>
      <c r="R47" s="203"/>
      <c r="S47" s="203"/>
      <c r="T47" s="203" t="str">
        <f>CADASTRO!$P$315</f>
        <v>1013 PeateRS</v>
      </c>
      <c r="U47" s="203"/>
      <c r="V47" s="203"/>
      <c r="W47" s="203"/>
      <c r="X47" s="203">
        <f>M$13</f>
        <v>0</v>
      </c>
      <c r="Y47" s="203"/>
      <c r="Z47" s="203"/>
    </row>
    <row r="48" spans="1:26" x14ac:dyDescent="0.25">
      <c r="A48" s="200" t="str">
        <f>CADASTRO!A$290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 t="str">
        <f>J$33</f>
        <v>3674/2018</v>
      </c>
      <c r="K48" s="203"/>
      <c r="L48" s="203"/>
      <c r="M48" s="205">
        <f>ROUND((V$14/V$23),2)</f>
        <v>0.08</v>
      </c>
      <c r="N48" s="205"/>
      <c r="O48" s="205"/>
      <c r="P48" s="204">
        <f>C43*M48-0.01</f>
        <v>-0.01</v>
      </c>
      <c r="Q48" s="203"/>
      <c r="R48" s="203"/>
      <c r="S48" s="203"/>
      <c r="T48" s="203" t="str">
        <f>CADASTRO!$P$316</f>
        <v>1013 PeateRS</v>
      </c>
      <c r="U48" s="203"/>
      <c r="V48" s="203"/>
      <c r="W48" s="203"/>
      <c r="X48" s="203">
        <f>M$14</f>
        <v>1675</v>
      </c>
      <c r="Y48" s="203"/>
      <c r="Z48" s="203"/>
    </row>
    <row r="49" spans="1:35" x14ac:dyDescent="0.25">
      <c r="A49" s="201" t="str">
        <f>CADASTRO!A$292</f>
        <v>ESCOLA MUN. SANTA LUZIA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0.92</v>
      </c>
      <c r="N49" s="218"/>
      <c r="O49" s="218"/>
      <c r="P49" s="202">
        <f>SUM(P50:S53)+0.01</f>
        <v>0.01</v>
      </c>
      <c r="Q49" s="201"/>
      <c r="R49" s="201"/>
      <c r="S49" s="201"/>
    </row>
    <row r="50" spans="1:35" x14ac:dyDescent="0.25">
      <c r="A50" s="200" t="str">
        <f>CADASTRO!A$293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 t="str">
        <f>J$35</f>
        <v>3675/2018</v>
      </c>
      <c r="K50" s="203"/>
      <c r="L50" s="203"/>
      <c r="M50" s="205">
        <f>ROUND((V$18/V$23),2)</f>
        <v>0.19</v>
      </c>
      <c r="N50" s="205"/>
      <c r="O50" s="205"/>
      <c r="P50" s="204">
        <f>C43*M50</f>
        <v>0</v>
      </c>
      <c r="Q50" s="203"/>
      <c r="R50" s="203"/>
      <c r="S50" s="203"/>
      <c r="T50" s="203" t="str">
        <f>CADASTRO!$P$319</f>
        <v>31 FUNDEB</v>
      </c>
      <c r="U50" s="203"/>
      <c r="V50" s="203"/>
      <c r="W50" s="203"/>
      <c r="X50" s="203">
        <f>M$18</f>
        <v>1641</v>
      </c>
      <c r="Y50" s="203"/>
      <c r="Z50" s="203"/>
    </row>
    <row r="51" spans="1:35" x14ac:dyDescent="0.25">
      <c r="A51" s="200" t="str">
        <f>CADASTRO!A$294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 t="str">
        <f>J$36</f>
        <v>3676/2018</v>
      </c>
      <c r="K51" s="203"/>
      <c r="L51" s="203"/>
      <c r="M51" s="205">
        <f>ROUND((V$19/V$23),2)</f>
        <v>0.05</v>
      </c>
      <c r="N51" s="205"/>
      <c r="O51" s="205"/>
      <c r="P51" s="204">
        <f>C43*M51</f>
        <v>0</v>
      </c>
      <c r="Q51" s="203"/>
      <c r="R51" s="203"/>
      <c r="S51" s="203"/>
      <c r="T51" s="203" t="str">
        <f>CADASTRO!$P$320</f>
        <v>31 FUNDEB</v>
      </c>
      <c r="U51" s="203"/>
      <c r="V51" s="203"/>
      <c r="W51" s="203"/>
      <c r="X51" s="203">
        <f>M$19</f>
        <v>2208</v>
      </c>
      <c r="Y51" s="203"/>
      <c r="Z51" s="203"/>
      <c r="AI51" s="3"/>
    </row>
    <row r="52" spans="1:35" x14ac:dyDescent="0.25">
      <c r="A52" s="200" t="str">
        <f>CADASTRO!A$295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 t="str">
        <f>J$37</f>
        <v>3677/2018</v>
      </c>
      <c r="K52" s="203"/>
      <c r="L52" s="203"/>
      <c r="M52" s="205">
        <f>ROUND((V$20/V$23),2)</f>
        <v>0.68</v>
      </c>
      <c r="N52" s="205"/>
      <c r="O52" s="205"/>
      <c r="P52" s="204">
        <f>C43*M52</f>
        <v>0</v>
      </c>
      <c r="Q52" s="203"/>
      <c r="R52" s="203"/>
      <c r="S52" s="203"/>
      <c r="T52" s="203" t="str">
        <f>CADASTRO!$P$321</f>
        <v>31 FUNDEB</v>
      </c>
      <c r="U52" s="203"/>
      <c r="V52" s="203"/>
      <c r="W52" s="203"/>
      <c r="X52" s="203">
        <f>M$20</f>
        <v>1625</v>
      </c>
      <c r="Y52" s="203"/>
      <c r="Z52" s="203"/>
    </row>
    <row r="53" spans="1:35" x14ac:dyDescent="0.25">
      <c r="A53" s="200" t="str">
        <f>CADASTRO!A$296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>
        <v>0</v>
      </c>
      <c r="K53" s="203"/>
      <c r="L53" s="203"/>
      <c r="M53" s="205">
        <f>ROUND((V$21/V$23),2)</f>
        <v>0</v>
      </c>
      <c r="N53" s="205"/>
      <c r="O53" s="205"/>
      <c r="P53" s="204">
        <f>C43*M53</f>
        <v>0</v>
      </c>
      <c r="Q53" s="203"/>
      <c r="R53" s="203"/>
      <c r="S53" s="203"/>
      <c r="T53" s="203" t="str">
        <f>CADASTRO!$P$322</f>
        <v>31 FUNDEB</v>
      </c>
      <c r="U53" s="203"/>
      <c r="V53" s="203"/>
      <c r="W53" s="203"/>
      <c r="X53" s="203">
        <f>M$21</f>
        <v>0</v>
      </c>
      <c r="Y53" s="203"/>
      <c r="Z53" s="203"/>
    </row>
    <row r="54" spans="1:35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0</v>
      </c>
      <c r="Q54" s="201"/>
      <c r="R54" s="201"/>
      <c r="S54" s="201"/>
      <c r="T54" s="3"/>
      <c r="U54" s="3"/>
      <c r="V54" s="3"/>
      <c r="W54" s="3"/>
      <c r="X54" s="3"/>
      <c r="Y54" s="3"/>
      <c r="Z54" s="3"/>
    </row>
    <row r="55" spans="1:35" x14ac:dyDescent="0.25">
      <c r="A55" s="88"/>
      <c r="B55" s="88"/>
      <c r="C55" s="88"/>
      <c r="D55" s="88"/>
      <c r="E55" s="88"/>
      <c r="F55" s="88"/>
      <c r="G55" s="88"/>
      <c r="H55" s="88"/>
      <c r="I55" s="88"/>
      <c r="J55" s="3"/>
      <c r="K55" s="3"/>
      <c r="L55" s="3"/>
      <c r="M55" s="91"/>
      <c r="N55" s="91"/>
      <c r="O55" s="91"/>
      <c r="P55" s="87"/>
      <c r="Q55" s="88"/>
      <c r="R55" s="88"/>
      <c r="S55" s="88"/>
      <c r="T55" s="3"/>
      <c r="U55" s="3"/>
      <c r="V55" s="3"/>
      <c r="W55" s="3"/>
      <c r="X55" s="3"/>
      <c r="Y55" s="3"/>
      <c r="Z55" s="3"/>
    </row>
    <row r="56" spans="1:35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5" x14ac:dyDescent="0.25">
      <c r="A57" s="3" t="s">
        <v>38</v>
      </c>
      <c r="G57" s="203">
        <v>0</v>
      </c>
      <c r="H57" s="203"/>
      <c r="I57" s="203"/>
      <c r="J57" s="203"/>
      <c r="K57" s="203"/>
      <c r="L57" s="220" t="s">
        <v>39</v>
      </c>
      <c r="M57" s="220"/>
      <c r="N57" s="220"/>
      <c r="O57" s="223">
        <v>0</v>
      </c>
      <c r="P57" s="203"/>
      <c r="Q57" s="203"/>
      <c r="R57" s="203"/>
    </row>
    <row r="58" spans="1:35" x14ac:dyDescent="0.25">
      <c r="A58" s="3" t="s">
        <v>41</v>
      </c>
      <c r="C58" s="208">
        <v>0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0</v>
      </c>
      <c r="Q58" s="221"/>
      <c r="R58" s="221"/>
      <c r="S58" s="221"/>
      <c r="T58" s="221"/>
      <c r="U58" s="221"/>
    </row>
    <row r="59" spans="1:35" x14ac:dyDescent="0.25">
      <c r="A59" s="9" t="s">
        <v>12</v>
      </c>
      <c r="B59" s="86"/>
      <c r="C59" s="86"/>
      <c r="D59" s="86"/>
      <c r="E59" s="86"/>
      <c r="F59" s="86"/>
      <c r="G59" s="86"/>
      <c r="H59" s="86"/>
      <c r="I59" s="90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11" t="s">
        <v>40</v>
      </c>
      <c r="Y59" s="211"/>
      <c r="Z59" s="211"/>
    </row>
    <row r="60" spans="1:35" x14ac:dyDescent="0.25">
      <c r="A60" s="210" t="str">
        <f>CADASTRO!A$287</f>
        <v>ESCOLA ALAÍDES S. PINHEIRO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0.08</v>
      </c>
      <c r="N60" s="218"/>
      <c r="O60" s="218"/>
      <c r="P60" s="202">
        <f>SUM(P61:S63)</f>
        <v>0</v>
      </c>
      <c r="Q60" s="201"/>
      <c r="R60" s="201"/>
      <c r="S60" s="201"/>
      <c r="T60" s="6"/>
      <c r="U60" s="6"/>
      <c r="V60" s="6"/>
      <c r="W60" s="6"/>
    </row>
    <row r="61" spans="1:35" x14ac:dyDescent="0.25">
      <c r="A61" s="200" t="str">
        <f>CADASTRO!A$288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>
        <f>J$31</f>
        <v>0</v>
      </c>
      <c r="K61" s="203"/>
      <c r="L61" s="203"/>
      <c r="M61" s="205">
        <f>ROUND((V$12/V$23),2)</f>
        <v>0</v>
      </c>
      <c r="N61" s="205"/>
      <c r="O61" s="205"/>
      <c r="P61" s="204">
        <f>C58*M61</f>
        <v>0</v>
      </c>
      <c r="Q61" s="203"/>
      <c r="R61" s="203"/>
      <c r="S61" s="203"/>
      <c r="T61" s="203" t="str">
        <f>CADASTRO!$P$314</f>
        <v>1013 PeateRS</v>
      </c>
      <c r="U61" s="203"/>
      <c r="V61" s="203"/>
      <c r="W61" s="203"/>
      <c r="X61" s="203">
        <f>M$12</f>
        <v>0</v>
      </c>
      <c r="Y61" s="203"/>
      <c r="Z61" s="203"/>
    </row>
    <row r="62" spans="1:35" x14ac:dyDescent="0.25">
      <c r="A62" s="200" t="str">
        <f>CADASTRO!A$289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>
        <f>J$32</f>
        <v>0</v>
      </c>
      <c r="K62" s="203"/>
      <c r="L62" s="203"/>
      <c r="M62" s="205">
        <f>ROUND((V$13/V$23),2)</f>
        <v>0</v>
      </c>
      <c r="N62" s="205"/>
      <c r="O62" s="205"/>
      <c r="P62" s="204">
        <f>C58*M62</f>
        <v>0</v>
      </c>
      <c r="Q62" s="203"/>
      <c r="R62" s="203"/>
      <c r="S62" s="203"/>
      <c r="T62" s="203" t="str">
        <f>CADASTRO!$P$315</f>
        <v>1013 PeateRS</v>
      </c>
      <c r="U62" s="203"/>
      <c r="V62" s="203"/>
      <c r="W62" s="203"/>
      <c r="X62" s="203">
        <f>M$13</f>
        <v>0</v>
      </c>
      <c r="Y62" s="203"/>
      <c r="Z62" s="203"/>
    </row>
    <row r="63" spans="1:35" x14ac:dyDescent="0.25">
      <c r="A63" s="200" t="str">
        <f>CADASTRO!A$290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 t="str">
        <f>J$33</f>
        <v>3674/2018</v>
      </c>
      <c r="K63" s="203"/>
      <c r="L63" s="203"/>
      <c r="M63" s="205">
        <f>ROUND((V$14/V$23),2)</f>
        <v>0.08</v>
      </c>
      <c r="N63" s="205"/>
      <c r="O63" s="205"/>
      <c r="P63" s="204">
        <f>C58*M63</f>
        <v>0</v>
      </c>
      <c r="Q63" s="203"/>
      <c r="R63" s="203"/>
      <c r="S63" s="203"/>
      <c r="T63" s="203" t="str">
        <f>CADASTRO!$P$316</f>
        <v>1013 PeateRS</v>
      </c>
      <c r="U63" s="203"/>
      <c r="V63" s="203"/>
      <c r="W63" s="203"/>
      <c r="X63" s="203">
        <f>M$14</f>
        <v>1675</v>
      </c>
      <c r="Y63" s="203"/>
      <c r="Z63" s="203"/>
    </row>
    <row r="64" spans="1:35" x14ac:dyDescent="0.25">
      <c r="A64" s="201" t="str">
        <f>CADASTRO!A$292</f>
        <v>ESCOLA MUN. SANTA LUZIA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0.92</v>
      </c>
      <c r="N64" s="218"/>
      <c r="O64" s="218"/>
      <c r="P64" s="202">
        <f>SUM(P65:S68)</f>
        <v>0</v>
      </c>
      <c r="Q64" s="201"/>
      <c r="R64" s="201"/>
      <c r="S64" s="201"/>
    </row>
    <row r="65" spans="1:26" x14ac:dyDescent="0.25">
      <c r="A65" s="200" t="str">
        <f>CADASTRO!A$293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 t="str">
        <f>J$35</f>
        <v>3675/2018</v>
      </c>
      <c r="K65" s="203"/>
      <c r="L65" s="203"/>
      <c r="M65" s="205">
        <f>ROUND((V$18/V$23),2)</f>
        <v>0.19</v>
      </c>
      <c r="N65" s="205"/>
      <c r="O65" s="205"/>
      <c r="P65" s="204">
        <f>C58*M65</f>
        <v>0</v>
      </c>
      <c r="Q65" s="203"/>
      <c r="R65" s="203"/>
      <c r="S65" s="203"/>
      <c r="T65" s="203" t="str">
        <f>CADASTRO!$P$319</f>
        <v>31 FUNDEB</v>
      </c>
      <c r="U65" s="203"/>
      <c r="V65" s="203"/>
      <c r="W65" s="203"/>
      <c r="X65" s="203">
        <f>M$18</f>
        <v>1641</v>
      </c>
      <c r="Y65" s="203"/>
      <c r="Z65" s="203"/>
    </row>
    <row r="66" spans="1:26" x14ac:dyDescent="0.25">
      <c r="A66" s="200" t="str">
        <f>CADASTRO!A$294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 t="str">
        <f>J$36</f>
        <v>3676/2018</v>
      </c>
      <c r="K66" s="203"/>
      <c r="L66" s="203"/>
      <c r="M66" s="205">
        <f>ROUND((V$19/V$23),2)</f>
        <v>0.05</v>
      </c>
      <c r="N66" s="205"/>
      <c r="O66" s="205"/>
      <c r="P66" s="204">
        <f>C58*M66</f>
        <v>0</v>
      </c>
      <c r="Q66" s="203"/>
      <c r="R66" s="203"/>
      <c r="S66" s="203"/>
      <c r="T66" s="203" t="str">
        <f>CADASTRO!$P$320</f>
        <v>31 FUNDEB</v>
      </c>
      <c r="U66" s="203"/>
      <c r="V66" s="203"/>
      <c r="W66" s="203"/>
      <c r="X66" s="203">
        <f>M$19</f>
        <v>2208</v>
      </c>
      <c r="Y66" s="203"/>
      <c r="Z66" s="203"/>
    </row>
    <row r="67" spans="1:26" x14ac:dyDescent="0.25">
      <c r="A67" s="200" t="str">
        <f>CADASTRO!A$295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 t="str">
        <f>J$37</f>
        <v>3677/2018</v>
      </c>
      <c r="K67" s="203"/>
      <c r="L67" s="203"/>
      <c r="M67" s="205">
        <f>ROUND((V$20/V$23),2)</f>
        <v>0.68</v>
      </c>
      <c r="N67" s="205"/>
      <c r="O67" s="205"/>
      <c r="P67" s="204">
        <f>C58*M67</f>
        <v>0</v>
      </c>
      <c r="Q67" s="203"/>
      <c r="R67" s="203"/>
      <c r="S67" s="203"/>
      <c r="T67" s="203" t="str">
        <f>CADASTRO!$P$321</f>
        <v>31 FUNDEB</v>
      </c>
      <c r="U67" s="203"/>
      <c r="V67" s="203"/>
      <c r="W67" s="203"/>
      <c r="X67" s="203">
        <f>M$20</f>
        <v>1625</v>
      </c>
      <c r="Y67" s="203"/>
      <c r="Z67" s="203"/>
    </row>
    <row r="68" spans="1:26" x14ac:dyDescent="0.25">
      <c r="A68" s="200" t="str">
        <f>CADASTRO!A$296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>
        <v>0</v>
      </c>
      <c r="K68" s="203"/>
      <c r="L68" s="203"/>
      <c r="M68" s="205">
        <f>ROUND((V$21/V$23),2)</f>
        <v>0</v>
      </c>
      <c r="N68" s="205"/>
      <c r="O68" s="205"/>
      <c r="P68" s="204">
        <f>C58*M68</f>
        <v>0</v>
      </c>
      <c r="Q68" s="203"/>
      <c r="R68" s="203"/>
      <c r="S68" s="203"/>
      <c r="T68" s="203" t="str">
        <f>CADASTRO!$P$322</f>
        <v>31 FUNDEB</v>
      </c>
      <c r="U68" s="203"/>
      <c r="V68" s="203"/>
      <c r="W68" s="203"/>
      <c r="X68" s="203">
        <f>M$21</f>
        <v>0</v>
      </c>
      <c r="Y68" s="203"/>
      <c r="Z68" s="203"/>
    </row>
    <row r="69" spans="1:26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</f>
        <v>0</v>
      </c>
      <c r="Q69" s="201"/>
      <c r="R69" s="201"/>
      <c r="S69" s="201"/>
      <c r="T69" s="3"/>
      <c r="U69" s="3"/>
      <c r="V69" s="3"/>
      <c r="W69" s="3"/>
      <c r="X69" s="3"/>
      <c r="Y69" s="3"/>
      <c r="Z69" s="3"/>
    </row>
    <row r="71" spans="1:26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26" x14ac:dyDescent="0.25">
      <c r="A72" s="3" t="s">
        <v>38</v>
      </c>
      <c r="G72" s="203">
        <v>4</v>
      </c>
      <c r="H72" s="203"/>
      <c r="I72" s="203"/>
      <c r="J72" s="203"/>
      <c r="K72" s="203"/>
      <c r="L72" s="220" t="s">
        <v>39</v>
      </c>
      <c r="M72" s="220"/>
      <c r="N72" s="220"/>
      <c r="O72" s="223">
        <v>43223</v>
      </c>
      <c r="P72" s="203"/>
      <c r="Q72" s="203"/>
      <c r="R72" s="203"/>
    </row>
    <row r="73" spans="1:26" x14ac:dyDescent="0.25">
      <c r="A73" s="3" t="s">
        <v>41</v>
      </c>
      <c r="C73" s="208">
        <v>19000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1350</v>
      </c>
      <c r="Q73" s="221"/>
      <c r="R73" s="221"/>
      <c r="S73" s="221"/>
      <c r="T73" s="221"/>
      <c r="U73" s="221"/>
    </row>
    <row r="74" spans="1:26" x14ac:dyDescent="0.25">
      <c r="A74" s="9" t="s">
        <v>12</v>
      </c>
      <c r="B74" s="86"/>
      <c r="C74" s="86"/>
      <c r="D74" s="86"/>
      <c r="E74" s="86"/>
      <c r="F74" s="86"/>
      <c r="G74" s="86"/>
      <c r="H74" s="86"/>
      <c r="I74" s="90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11" t="s">
        <v>40</v>
      </c>
      <c r="Y74" s="211"/>
      <c r="Z74" s="211"/>
    </row>
    <row r="75" spans="1:26" x14ac:dyDescent="0.25">
      <c r="A75" s="210" t="str">
        <f>CADASTRO!A$287</f>
        <v>ESCOLA ALAÍDES S. PINHEIRO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0.08</v>
      </c>
      <c r="N75" s="218"/>
      <c r="O75" s="218"/>
      <c r="P75" s="202">
        <f>SUM(P76:S78)</f>
        <v>1520</v>
      </c>
      <c r="Q75" s="201"/>
      <c r="R75" s="201"/>
      <c r="S75" s="201"/>
      <c r="T75" s="6"/>
      <c r="U75" s="6"/>
      <c r="V75" s="6"/>
      <c r="W75" s="6"/>
    </row>
    <row r="76" spans="1:26" x14ac:dyDescent="0.25">
      <c r="A76" s="200" t="str">
        <f>CADASTRO!A$288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>
        <f>J$31</f>
        <v>0</v>
      </c>
      <c r="K76" s="203"/>
      <c r="L76" s="203"/>
      <c r="M76" s="205">
        <f>ROUND((V$12/V$23),2)</f>
        <v>0</v>
      </c>
      <c r="N76" s="205"/>
      <c r="O76" s="205"/>
      <c r="P76" s="204">
        <f>C73*M76</f>
        <v>0</v>
      </c>
      <c r="Q76" s="203"/>
      <c r="R76" s="203"/>
      <c r="S76" s="203"/>
      <c r="T76" s="203" t="str">
        <f>CADASTRO!$P$314</f>
        <v>1013 PeateRS</v>
      </c>
      <c r="U76" s="203"/>
      <c r="V76" s="203"/>
      <c r="W76" s="203"/>
      <c r="X76" s="203">
        <f>M$12</f>
        <v>0</v>
      </c>
      <c r="Y76" s="203"/>
      <c r="Z76" s="203"/>
    </row>
    <row r="77" spans="1:26" x14ac:dyDescent="0.25">
      <c r="A77" s="200" t="str">
        <f>CADASTRO!A$289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>
        <f>J$32</f>
        <v>0</v>
      </c>
      <c r="K77" s="203"/>
      <c r="L77" s="203"/>
      <c r="M77" s="205">
        <f>ROUND((V$13/V$23),2)</f>
        <v>0</v>
      </c>
      <c r="N77" s="205"/>
      <c r="O77" s="205"/>
      <c r="P77" s="204">
        <f>C73*M77</f>
        <v>0</v>
      </c>
      <c r="Q77" s="203"/>
      <c r="R77" s="203"/>
      <c r="S77" s="203"/>
      <c r="T77" s="203" t="str">
        <f>CADASTRO!$P$315</f>
        <v>1013 PeateRS</v>
      </c>
      <c r="U77" s="203"/>
      <c r="V77" s="203"/>
      <c r="W77" s="203"/>
      <c r="X77" s="203">
        <f>M$13</f>
        <v>0</v>
      </c>
      <c r="Y77" s="203"/>
      <c r="Z77" s="203"/>
    </row>
    <row r="78" spans="1:26" x14ac:dyDescent="0.25">
      <c r="A78" s="200" t="str">
        <f>CADASTRO!A$290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 t="str">
        <f>J$33</f>
        <v>3674/2018</v>
      </c>
      <c r="K78" s="203"/>
      <c r="L78" s="203"/>
      <c r="M78" s="205">
        <f>ROUND((V$14/V$23),2)</f>
        <v>0.08</v>
      </c>
      <c r="N78" s="205"/>
      <c r="O78" s="205"/>
      <c r="P78" s="204">
        <f>C73*M78</f>
        <v>1520</v>
      </c>
      <c r="Q78" s="203"/>
      <c r="R78" s="203"/>
      <c r="S78" s="203"/>
      <c r="T78" s="203" t="str">
        <f>CADASTRO!$P$316</f>
        <v>1013 PeateRS</v>
      </c>
      <c r="U78" s="203"/>
      <c r="V78" s="203"/>
      <c r="W78" s="203"/>
      <c r="X78" s="203">
        <f>M$14</f>
        <v>1675</v>
      </c>
      <c r="Y78" s="203"/>
      <c r="Z78" s="203"/>
    </row>
    <row r="79" spans="1:26" x14ac:dyDescent="0.25">
      <c r="A79" s="201" t="str">
        <f>CADASTRO!A$292</f>
        <v>ESCOLA MUN. SANTA LUZIA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0.92</v>
      </c>
      <c r="N79" s="218"/>
      <c r="O79" s="218"/>
      <c r="P79" s="202">
        <f>SUM(P80:S83)</f>
        <v>17480</v>
      </c>
      <c r="Q79" s="201"/>
      <c r="R79" s="201"/>
      <c r="S79" s="201"/>
    </row>
    <row r="80" spans="1:26" x14ac:dyDescent="0.25">
      <c r="A80" s="200" t="str">
        <f>CADASTRO!A$293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 t="str">
        <f>J$35</f>
        <v>3675/2018</v>
      </c>
      <c r="K80" s="203"/>
      <c r="L80" s="203"/>
      <c r="M80" s="205">
        <f>ROUND((V$18/V$23),2)</f>
        <v>0.19</v>
      </c>
      <c r="N80" s="205"/>
      <c r="O80" s="205"/>
      <c r="P80" s="204">
        <f>C73*M80</f>
        <v>3610</v>
      </c>
      <c r="Q80" s="203"/>
      <c r="R80" s="203"/>
      <c r="S80" s="203"/>
      <c r="T80" s="203" t="str">
        <f>CADASTRO!$P$319</f>
        <v>31 FUNDEB</v>
      </c>
      <c r="U80" s="203"/>
      <c r="V80" s="203"/>
      <c r="W80" s="203"/>
      <c r="X80" s="203">
        <f>M$18</f>
        <v>1641</v>
      </c>
      <c r="Y80" s="203"/>
      <c r="Z80" s="203"/>
    </row>
    <row r="81" spans="1:26" x14ac:dyDescent="0.25">
      <c r="A81" s="200" t="str">
        <f>CADASTRO!A$294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 t="str">
        <f>J$36</f>
        <v>3676/2018</v>
      </c>
      <c r="K81" s="203"/>
      <c r="L81" s="203"/>
      <c r="M81" s="205">
        <f>ROUND((V$19/V$23),2)</f>
        <v>0.05</v>
      </c>
      <c r="N81" s="205"/>
      <c r="O81" s="205"/>
      <c r="P81" s="204">
        <f>C73*M81</f>
        <v>950</v>
      </c>
      <c r="Q81" s="203"/>
      <c r="R81" s="203"/>
      <c r="S81" s="203"/>
      <c r="T81" s="203" t="str">
        <f>CADASTRO!$P$320</f>
        <v>31 FUNDEB</v>
      </c>
      <c r="U81" s="203"/>
      <c r="V81" s="203"/>
      <c r="W81" s="203"/>
      <c r="X81" s="203">
        <f>M$19</f>
        <v>2208</v>
      </c>
      <c r="Y81" s="203"/>
      <c r="Z81" s="203"/>
    </row>
    <row r="82" spans="1:26" x14ac:dyDescent="0.25">
      <c r="A82" s="200" t="str">
        <f>CADASTRO!A$295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 t="str">
        <f>J$37</f>
        <v>3677/2018</v>
      </c>
      <c r="K82" s="203"/>
      <c r="L82" s="203"/>
      <c r="M82" s="205">
        <f>ROUND((V$20/V$23),2)</f>
        <v>0.68</v>
      </c>
      <c r="N82" s="205"/>
      <c r="O82" s="205"/>
      <c r="P82" s="204">
        <f>C73*M82</f>
        <v>12920.000000000002</v>
      </c>
      <c r="Q82" s="203"/>
      <c r="R82" s="203"/>
      <c r="S82" s="203"/>
      <c r="T82" s="203" t="str">
        <f>CADASTRO!$P$321</f>
        <v>31 FUNDEB</v>
      </c>
      <c r="U82" s="203"/>
      <c r="V82" s="203"/>
      <c r="W82" s="203"/>
      <c r="X82" s="203">
        <f>M$20</f>
        <v>1625</v>
      </c>
      <c r="Y82" s="203"/>
      <c r="Z82" s="203"/>
    </row>
    <row r="83" spans="1:26" x14ac:dyDescent="0.25">
      <c r="A83" s="200" t="str">
        <f>CADASTRO!A$296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>
        <v>0</v>
      </c>
      <c r="K83" s="203"/>
      <c r="L83" s="203"/>
      <c r="M83" s="205">
        <f>ROUND((V$21/V$23),2)</f>
        <v>0</v>
      </c>
      <c r="N83" s="205"/>
      <c r="O83" s="205"/>
      <c r="P83" s="204">
        <f>C73*M83</f>
        <v>0</v>
      </c>
      <c r="Q83" s="203"/>
      <c r="R83" s="203"/>
      <c r="S83" s="203"/>
      <c r="T83" s="203" t="str">
        <f>CADASTRO!$P$322</f>
        <v>31 FUNDEB</v>
      </c>
      <c r="U83" s="203"/>
      <c r="V83" s="203"/>
      <c r="W83" s="203"/>
      <c r="X83" s="203">
        <f>M$21</f>
        <v>0</v>
      </c>
      <c r="Y83" s="203"/>
      <c r="Z83" s="203"/>
    </row>
    <row r="84" spans="1:26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19000</v>
      </c>
      <c r="Q84" s="201"/>
      <c r="R84" s="201"/>
      <c r="S84" s="201"/>
      <c r="T84" s="3"/>
      <c r="U84" s="3"/>
      <c r="V84" s="3"/>
      <c r="W84" s="3"/>
      <c r="X84" s="3"/>
      <c r="Y84" s="3"/>
      <c r="Z84" s="3"/>
    </row>
    <row r="86" spans="1:26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6" x14ac:dyDescent="0.25">
      <c r="A87" s="3" t="s">
        <v>38</v>
      </c>
      <c r="G87" s="203">
        <v>5</v>
      </c>
      <c r="H87" s="203"/>
      <c r="I87" s="203"/>
      <c r="J87" s="203"/>
      <c r="K87" s="203"/>
      <c r="L87" s="220" t="s">
        <v>39</v>
      </c>
      <c r="M87" s="220"/>
      <c r="N87" s="220"/>
      <c r="O87" s="223">
        <v>43254</v>
      </c>
      <c r="P87" s="203"/>
      <c r="Q87" s="203"/>
      <c r="R87" s="203"/>
    </row>
    <row r="88" spans="1:26" x14ac:dyDescent="0.25">
      <c r="A88" s="3" t="s">
        <v>41</v>
      </c>
      <c r="C88" s="208">
        <v>25000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1400</v>
      </c>
      <c r="Q88" s="221"/>
      <c r="R88" s="221"/>
      <c r="S88" s="221"/>
      <c r="T88" s="221"/>
      <c r="U88" s="221"/>
    </row>
    <row r="89" spans="1:26" x14ac:dyDescent="0.25">
      <c r="A89" s="9" t="s">
        <v>12</v>
      </c>
      <c r="B89" s="86"/>
      <c r="C89" s="86"/>
      <c r="D89" s="86"/>
      <c r="E89" s="86"/>
      <c r="F89" s="86"/>
      <c r="G89" s="86"/>
      <c r="H89" s="86"/>
      <c r="I89" s="90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11" t="s">
        <v>40</v>
      </c>
      <c r="Y89" s="211"/>
      <c r="Z89" s="211"/>
    </row>
    <row r="90" spans="1:26" x14ac:dyDescent="0.25">
      <c r="A90" s="210" t="str">
        <f>CADASTRO!A$287</f>
        <v>ESCOLA ALAÍDES S. PINHEIRO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0.08</v>
      </c>
      <c r="N90" s="218"/>
      <c r="O90" s="218"/>
      <c r="P90" s="202">
        <f>SUM(P91:S93)</f>
        <v>2000</v>
      </c>
      <c r="Q90" s="201"/>
      <c r="R90" s="201"/>
      <c r="S90" s="201"/>
      <c r="T90" s="6"/>
      <c r="U90" s="6"/>
      <c r="V90" s="6"/>
      <c r="W90" s="6"/>
    </row>
    <row r="91" spans="1:26" x14ac:dyDescent="0.25">
      <c r="A91" s="200" t="str">
        <f>CADASTRO!A$288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>
        <f>J$31</f>
        <v>0</v>
      </c>
      <c r="K91" s="203"/>
      <c r="L91" s="203"/>
      <c r="M91" s="205">
        <f>ROUND((V$12/V$23),2)</f>
        <v>0</v>
      </c>
      <c r="N91" s="205"/>
      <c r="O91" s="205"/>
      <c r="P91" s="204">
        <f>C88*M91</f>
        <v>0</v>
      </c>
      <c r="Q91" s="203"/>
      <c r="R91" s="203"/>
      <c r="S91" s="203"/>
      <c r="T91" s="203" t="str">
        <f>CADASTRO!$P$314</f>
        <v>1013 PeateRS</v>
      </c>
      <c r="U91" s="203"/>
      <c r="V91" s="203"/>
      <c r="W91" s="203"/>
      <c r="X91" s="203">
        <f>M$12</f>
        <v>0</v>
      </c>
      <c r="Y91" s="203"/>
      <c r="Z91" s="203"/>
    </row>
    <row r="92" spans="1:26" x14ac:dyDescent="0.25">
      <c r="A92" s="200" t="str">
        <f>CADASTRO!A$289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>
        <f>J$32</f>
        <v>0</v>
      </c>
      <c r="K92" s="203"/>
      <c r="L92" s="203"/>
      <c r="M92" s="205">
        <f>ROUND((V$13/V$23),2)</f>
        <v>0</v>
      </c>
      <c r="N92" s="205"/>
      <c r="O92" s="205"/>
      <c r="P92" s="204">
        <f>C88*M92</f>
        <v>0</v>
      </c>
      <c r="Q92" s="203"/>
      <c r="R92" s="203"/>
      <c r="S92" s="203"/>
      <c r="T92" s="203" t="str">
        <f>CADASTRO!$P$315</f>
        <v>1013 PeateRS</v>
      </c>
      <c r="U92" s="203"/>
      <c r="V92" s="203"/>
      <c r="W92" s="203"/>
      <c r="X92" s="203">
        <f>M$13</f>
        <v>0</v>
      </c>
      <c r="Y92" s="203"/>
      <c r="Z92" s="203"/>
    </row>
    <row r="93" spans="1:26" x14ac:dyDescent="0.25">
      <c r="A93" s="200" t="str">
        <f>CADASTRO!A$290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 t="str">
        <f>J$33</f>
        <v>3674/2018</v>
      </c>
      <c r="K93" s="203"/>
      <c r="L93" s="203"/>
      <c r="M93" s="205">
        <f>ROUND((V$14/V$23),2)</f>
        <v>0.08</v>
      </c>
      <c r="N93" s="205"/>
      <c r="O93" s="205"/>
      <c r="P93" s="204">
        <f>C88*M93</f>
        <v>2000</v>
      </c>
      <c r="Q93" s="203"/>
      <c r="R93" s="203"/>
      <c r="S93" s="203"/>
      <c r="T93" s="203" t="str">
        <f>CADASTRO!$P$316</f>
        <v>1013 PeateRS</v>
      </c>
      <c r="U93" s="203"/>
      <c r="V93" s="203"/>
      <c r="W93" s="203"/>
      <c r="X93" s="203">
        <f>M$14</f>
        <v>1675</v>
      </c>
      <c r="Y93" s="203"/>
      <c r="Z93" s="203"/>
    </row>
    <row r="94" spans="1:26" x14ac:dyDescent="0.25">
      <c r="A94" s="201" t="str">
        <f>CADASTRO!A$292</f>
        <v>ESCOLA MUN. SANTA LUZIA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0.92</v>
      </c>
      <c r="N94" s="218"/>
      <c r="O94" s="218"/>
      <c r="P94" s="202">
        <f>SUM(P95:S98)</f>
        <v>23000</v>
      </c>
      <c r="Q94" s="201"/>
      <c r="R94" s="201"/>
      <c r="S94" s="201"/>
    </row>
    <row r="95" spans="1:26" x14ac:dyDescent="0.25">
      <c r="A95" s="200" t="str">
        <f>CADASTRO!A$293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 t="str">
        <f>J$35</f>
        <v>3675/2018</v>
      </c>
      <c r="K95" s="203"/>
      <c r="L95" s="203"/>
      <c r="M95" s="205">
        <f>ROUND((V$18/V$23),2)</f>
        <v>0.19</v>
      </c>
      <c r="N95" s="205"/>
      <c r="O95" s="205"/>
      <c r="P95" s="204">
        <f>C88*M95</f>
        <v>4750</v>
      </c>
      <c r="Q95" s="203"/>
      <c r="R95" s="203"/>
      <c r="S95" s="203"/>
      <c r="T95" s="203" t="str">
        <f>CADASTRO!$P$319</f>
        <v>31 FUNDEB</v>
      </c>
      <c r="U95" s="203"/>
      <c r="V95" s="203"/>
      <c r="W95" s="203"/>
      <c r="X95" s="203">
        <f>M$18</f>
        <v>1641</v>
      </c>
      <c r="Y95" s="203"/>
      <c r="Z95" s="203"/>
    </row>
    <row r="96" spans="1:26" x14ac:dyDescent="0.25">
      <c r="A96" s="200" t="str">
        <f>CADASTRO!A$294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 t="str">
        <f>J$36</f>
        <v>3676/2018</v>
      </c>
      <c r="K96" s="203"/>
      <c r="L96" s="203"/>
      <c r="M96" s="205">
        <f>ROUND((V$19/V$23),2)</f>
        <v>0.05</v>
      </c>
      <c r="N96" s="205"/>
      <c r="O96" s="205"/>
      <c r="P96" s="204">
        <f>C88*M96</f>
        <v>1250</v>
      </c>
      <c r="Q96" s="203"/>
      <c r="R96" s="203"/>
      <c r="S96" s="203"/>
      <c r="T96" s="203" t="str">
        <f>CADASTRO!$P$320</f>
        <v>31 FUNDEB</v>
      </c>
      <c r="U96" s="203"/>
      <c r="V96" s="203"/>
      <c r="W96" s="203"/>
      <c r="X96" s="203">
        <f>M$19</f>
        <v>2208</v>
      </c>
      <c r="Y96" s="203"/>
      <c r="Z96" s="203"/>
    </row>
    <row r="97" spans="1:26" x14ac:dyDescent="0.25">
      <c r="A97" s="200" t="str">
        <f>CADASTRO!A$295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 t="str">
        <f>J$37</f>
        <v>3677/2018</v>
      </c>
      <c r="K97" s="203"/>
      <c r="L97" s="203"/>
      <c r="M97" s="205">
        <f>ROUND((V$20/V$23),2)</f>
        <v>0.68</v>
      </c>
      <c r="N97" s="205"/>
      <c r="O97" s="205"/>
      <c r="P97" s="204">
        <f>C88*M97</f>
        <v>17000</v>
      </c>
      <c r="Q97" s="203"/>
      <c r="R97" s="203"/>
      <c r="S97" s="203"/>
      <c r="T97" s="203" t="str">
        <f>CADASTRO!$P$321</f>
        <v>31 FUNDEB</v>
      </c>
      <c r="U97" s="203"/>
      <c r="V97" s="203"/>
      <c r="W97" s="203"/>
      <c r="X97" s="203">
        <f>M$20</f>
        <v>1625</v>
      </c>
      <c r="Y97" s="203"/>
      <c r="Z97" s="203"/>
    </row>
    <row r="98" spans="1:26" x14ac:dyDescent="0.25">
      <c r="A98" s="200" t="str">
        <f>CADASTRO!A$296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>
        <v>0</v>
      </c>
      <c r="K98" s="203"/>
      <c r="L98" s="203"/>
      <c r="M98" s="205">
        <f>ROUND((V$21/V$23),2)</f>
        <v>0</v>
      </c>
      <c r="N98" s="205"/>
      <c r="O98" s="205"/>
      <c r="P98" s="204">
        <f>C88*M98</f>
        <v>0</v>
      </c>
      <c r="Q98" s="203"/>
      <c r="R98" s="203"/>
      <c r="S98" s="203"/>
      <c r="T98" s="203" t="str">
        <f>CADASTRO!$P$322</f>
        <v>31 FUNDEB</v>
      </c>
      <c r="U98" s="203"/>
      <c r="V98" s="203"/>
      <c r="W98" s="203"/>
      <c r="X98" s="203">
        <f>M$21</f>
        <v>0</v>
      </c>
      <c r="Y98" s="203"/>
      <c r="Z98" s="203"/>
    </row>
    <row r="99" spans="1:26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</f>
        <v>25000</v>
      </c>
      <c r="Q99" s="201"/>
      <c r="R99" s="201"/>
      <c r="S99" s="201"/>
      <c r="T99" s="3"/>
      <c r="U99" s="3"/>
      <c r="V99" s="3"/>
      <c r="W99" s="3"/>
      <c r="X99" s="3"/>
      <c r="Y99" s="3"/>
      <c r="Z99" s="3"/>
    </row>
    <row r="101" spans="1:26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26" x14ac:dyDescent="0.25">
      <c r="A102" s="3" t="s">
        <v>38</v>
      </c>
      <c r="G102" s="203">
        <v>6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43315</v>
      </c>
      <c r="P102" s="203"/>
      <c r="Q102" s="203"/>
      <c r="R102" s="203"/>
    </row>
    <row r="103" spans="1:26" x14ac:dyDescent="0.25">
      <c r="A103" s="3" t="s">
        <v>41</v>
      </c>
      <c r="C103" s="208">
        <v>35000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1500</v>
      </c>
      <c r="Q103" s="221"/>
      <c r="R103" s="221"/>
      <c r="S103" s="221"/>
      <c r="T103" s="221"/>
      <c r="U103" s="221"/>
    </row>
    <row r="104" spans="1:26" x14ac:dyDescent="0.25">
      <c r="A104" s="9" t="s">
        <v>12</v>
      </c>
      <c r="B104" s="86"/>
      <c r="C104" s="86"/>
      <c r="D104" s="86"/>
      <c r="E104" s="86"/>
      <c r="F104" s="86"/>
      <c r="G104" s="86"/>
      <c r="H104" s="86"/>
      <c r="I104" s="90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11" t="s">
        <v>40</v>
      </c>
      <c r="Y104" s="211"/>
      <c r="Z104" s="211"/>
    </row>
    <row r="105" spans="1:26" x14ac:dyDescent="0.25">
      <c r="A105" s="210" t="str">
        <f>CADASTRO!A$287</f>
        <v>ESCOLA ALAÍDES S. PINHEIRO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0.08</v>
      </c>
      <c r="N105" s="218"/>
      <c r="O105" s="218"/>
      <c r="P105" s="202">
        <f>SUM(P106:S108)</f>
        <v>2800</v>
      </c>
      <c r="Q105" s="201"/>
      <c r="R105" s="201"/>
      <c r="S105" s="201"/>
      <c r="T105" s="6"/>
      <c r="U105" s="6"/>
      <c r="V105" s="6"/>
      <c r="W105" s="6"/>
    </row>
    <row r="106" spans="1:26" x14ac:dyDescent="0.25">
      <c r="A106" s="200" t="str">
        <f>CADASTRO!A$288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>
        <f>J$31</f>
        <v>0</v>
      </c>
      <c r="K106" s="203"/>
      <c r="L106" s="203"/>
      <c r="M106" s="205">
        <f>ROUND((V$12/V$23),2)</f>
        <v>0</v>
      </c>
      <c r="N106" s="205"/>
      <c r="O106" s="205"/>
      <c r="P106" s="204">
        <f>C103*M106</f>
        <v>0</v>
      </c>
      <c r="Q106" s="203"/>
      <c r="R106" s="203"/>
      <c r="S106" s="203"/>
      <c r="T106" s="203" t="str">
        <f>CADASTRO!$P$314</f>
        <v>1013 PeateRS</v>
      </c>
      <c r="U106" s="203"/>
      <c r="V106" s="203"/>
      <c r="W106" s="203"/>
      <c r="X106" s="203">
        <f>M$12</f>
        <v>0</v>
      </c>
      <c r="Y106" s="203"/>
      <c r="Z106" s="203"/>
    </row>
    <row r="107" spans="1:26" x14ac:dyDescent="0.25">
      <c r="A107" s="200" t="str">
        <f>CADASTRO!A$289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>
        <f>J$32</f>
        <v>0</v>
      </c>
      <c r="K107" s="203"/>
      <c r="L107" s="203"/>
      <c r="M107" s="205">
        <f>ROUND((V$13/V$23),2)</f>
        <v>0</v>
      </c>
      <c r="N107" s="205"/>
      <c r="O107" s="205"/>
      <c r="P107" s="204">
        <f>C103*M107</f>
        <v>0</v>
      </c>
      <c r="Q107" s="203"/>
      <c r="R107" s="203"/>
      <c r="S107" s="203"/>
      <c r="T107" s="203" t="str">
        <f>CADASTRO!$P$315</f>
        <v>1013 PeateRS</v>
      </c>
      <c r="U107" s="203"/>
      <c r="V107" s="203"/>
      <c r="W107" s="203"/>
      <c r="X107" s="203">
        <f>M$13</f>
        <v>0</v>
      </c>
      <c r="Y107" s="203"/>
      <c r="Z107" s="203"/>
    </row>
    <row r="108" spans="1:26" x14ac:dyDescent="0.25">
      <c r="A108" s="200" t="str">
        <f>CADASTRO!A$290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 t="str">
        <f>J$33</f>
        <v>3674/2018</v>
      </c>
      <c r="K108" s="203"/>
      <c r="L108" s="203"/>
      <c r="M108" s="205">
        <f>ROUND((V$14/V$23),2)</f>
        <v>0.08</v>
      </c>
      <c r="N108" s="205"/>
      <c r="O108" s="205"/>
      <c r="P108" s="204">
        <f>C103*M108</f>
        <v>2800</v>
      </c>
      <c r="Q108" s="203"/>
      <c r="R108" s="203"/>
      <c r="S108" s="203"/>
      <c r="T108" s="203" t="str">
        <f>CADASTRO!$P$316</f>
        <v>1013 PeateRS</v>
      </c>
      <c r="U108" s="203"/>
      <c r="V108" s="203"/>
      <c r="W108" s="203"/>
      <c r="X108" s="203">
        <f>M$14</f>
        <v>1675</v>
      </c>
      <c r="Y108" s="203"/>
      <c r="Z108" s="203"/>
    </row>
    <row r="109" spans="1:26" x14ac:dyDescent="0.25">
      <c r="A109" s="201" t="str">
        <f>CADASTRO!A$292</f>
        <v>ESCOLA MUN. SANTA LUZIA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0.92</v>
      </c>
      <c r="N109" s="218"/>
      <c r="O109" s="218"/>
      <c r="P109" s="202">
        <f>SUM(P110:S113)</f>
        <v>32200</v>
      </c>
      <c r="Q109" s="201"/>
      <c r="R109" s="201"/>
      <c r="S109" s="201"/>
    </row>
    <row r="110" spans="1:26" x14ac:dyDescent="0.25">
      <c r="A110" s="200" t="str">
        <f>CADASTRO!A$293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 t="str">
        <f>J$35</f>
        <v>3675/2018</v>
      </c>
      <c r="K110" s="203"/>
      <c r="L110" s="203"/>
      <c r="M110" s="205">
        <f>ROUND((V$18/V$23),2)</f>
        <v>0.19</v>
      </c>
      <c r="N110" s="205"/>
      <c r="O110" s="205"/>
      <c r="P110" s="204">
        <f>C103*M110</f>
        <v>6650</v>
      </c>
      <c r="Q110" s="203"/>
      <c r="R110" s="203"/>
      <c r="S110" s="203"/>
      <c r="T110" s="203" t="str">
        <f>CADASTRO!$P$319</f>
        <v>31 FUNDEB</v>
      </c>
      <c r="U110" s="203"/>
      <c r="V110" s="203"/>
      <c r="W110" s="203"/>
      <c r="X110" s="203">
        <f>M$18</f>
        <v>1641</v>
      </c>
      <c r="Y110" s="203"/>
      <c r="Z110" s="203"/>
    </row>
    <row r="111" spans="1:26" x14ac:dyDescent="0.25">
      <c r="A111" s="200" t="str">
        <f>CADASTRO!A$294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 t="str">
        <f>J$36</f>
        <v>3676/2018</v>
      </c>
      <c r="K111" s="203"/>
      <c r="L111" s="203"/>
      <c r="M111" s="205">
        <f>ROUND((V$19/V$23),2)</f>
        <v>0.05</v>
      </c>
      <c r="N111" s="205"/>
      <c r="O111" s="205"/>
      <c r="P111" s="204">
        <f>C103*M111</f>
        <v>1750</v>
      </c>
      <c r="Q111" s="203"/>
      <c r="R111" s="203"/>
      <c r="S111" s="203"/>
      <c r="T111" s="203" t="str">
        <f>CADASTRO!$P$320</f>
        <v>31 FUNDEB</v>
      </c>
      <c r="U111" s="203"/>
      <c r="V111" s="203"/>
      <c r="W111" s="203"/>
      <c r="X111" s="203">
        <f>M$19</f>
        <v>2208</v>
      </c>
      <c r="Y111" s="203"/>
      <c r="Z111" s="203"/>
    </row>
    <row r="112" spans="1:26" x14ac:dyDescent="0.25">
      <c r="A112" s="200" t="str">
        <f>CADASTRO!A$295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 t="str">
        <f>J$37</f>
        <v>3677/2018</v>
      </c>
      <c r="K112" s="203"/>
      <c r="L112" s="203"/>
      <c r="M112" s="205">
        <f>ROUND((V$20/V$23),2)</f>
        <v>0.68</v>
      </c>
      <c r="N112" s="205"/>
      <c r="O112" s="205"/>
      <c r="P112" s="204">
        <f>C103*M112</f>
        <v>23800</v>
      </c>
      <c r="Q112" s="203"/>
      <c r="R112" s="203"/>
      <c r="S112" s="203"/>
      <c r="T112" s="203" t="str">
        <f>CADASTRO!$P$321</f>
        <v>31 FUNDEB</v>
      </c>
      <c r="U112" s="203"/>
      <c r="V112" s="203"/>
      <c r="W112" s="203"/>
      <c r="X112" s="203">
        <f>M$20</f>
        <v>1625</v>
      </c>
      <c r="Y112" s="203"/>
      <c r="Z112" s="203"/>
    </row>
    <row r="113" spans="1:26" x14ac:dyDescent="0.25">
      <c r="A113" s="200" t="str">
        <f>CADASTRO!A$296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>
        <v>0</v>
      </c>
      <c r="K113" s="203"/>
      <c r="L113" s="203"/>
      <c r="M113" s="205">
        <f>ROUND((V$21/V$23),2)</f>
        <v>0</v>
      </c>
      <c r="N113" s="205"/>
      <c r="O113" s="205"/>
      <c r="P113" s="204">
        <f>C103*M113</f>
        <v>0</v>
      </c>
      <c r="Q113" s="203"/>
      <c r="R113" s="203"/>
      <c r="S113" s="203"/>
      <c r="T113" s="203" t="str">
        <f>CADASTRO!$P$322</f>
        <v>31 FUNDEB</v>
      </c>
      <c r="U113" s="203"/>
      <c r="V113" s="203"/>
      <c r="W113" s="203"/>
      <c r="X113" s="203">
        <f>M$21</f>
        <v>0</v>
      </c>
      <c r="Y113" s="203"/>
      <c r="Z113" s="203"/>
    </row>
    <row r="114" spans="1:26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</f>
        <v>35000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</row>
    <row r="116" spans="1:26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6" x14ac:dyDescent="0.25">
      <c r="A117" s="3" t="s">
        <v>38</v>
      </c>
      <c r="G117" s="203">
        <v>7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43348</v>
      </c>
      <c r="P117" s="203"/>
      <c r="Q117" s="203"/>
      <c r="R117" s="203"/>
    </row>
    <row r="118" spans="1:26" x14ac:dyDescent="0.25">
      <c r="A118" s="3" t="s">
        <v>41</v>
      </c>
      <c r="C118" s="208">
        <v>40000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1300</v>
      </c>
      <c r="Q118" s="221"/>
      <c r="R118" s="221"/>
      <c r="S118" s="221"/>
      <c r="T118" s="221"/>
      <c r="U118" s="221"/>
    </row>
    <row r="119" spans="1:26" x14ac:dyDescent="0.25">
      <c r="A119" s="9" t="s">
        <v>12</v>
      </c>
      <c r="B119" s="86"/>
      <c r="C119" s="86"/>
      <c r="D119" s="86"/>
      <c r="E119" s="86"/>
      <c r="F119" s="86"/>
      <c r="G119" s="86"/>
      <c r="H119" s="86"/>
      <c r="I119" s="90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11" t="s">
        <v>40</v>
      </c>
      <c r="Y119" s="211"/>
      <c r="Z119" s="211"/>
    </row>
    <row r="120" spans="1:26" x14ac:dyDescent="0.25">
      <c r="A120" s="210" t="str">
        <f>CADASTRO!A$287</f>
        <v>ESCOLA ALAÍDES S. PINHEIRO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0.08</v>
      </c>
      <c r="N120" s="218"/>
      <c r="O120" s="218"/>
      <c r="P120" s="202">
        <f>SUM(P121:S123)</f>
        <v>3200</v>
      </c>
      <c r="Q120" s="201"/>
      <c r="R120" s="201"/>
      <c r="S120" s="201"/>
      <c r="T120" s="6"/>
      <c r="U120" s="6"/>
      <c r="V120" s="6"/>
      <c r="W120" s="6"/>
    </row>
    <row r="121" spans="1:26" x14ac:dyDescent="0.25">
      <c r="A121" s="200" t="str">
        <f>CADASTRO!A$288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>
        <f>J$31</f>
        <v>0</v>
      </c>
      <c r="K121" s="203"/>
      <c r="L121" s="203"/>
      <c r="M121" s="205">
        <f>ROUND((V$12/V$23),2)</f>
        <v>0</v>
      </c>
      <c r="N121" s="205"/>
      <c r="O121" s="205"/>
      <c r="P121" s="204">
        <f>C118*M121</f>
        <v>0</v>
      </c>
      <c r="Q121" s="203"/>
      <c r="R121" s="203"/>
      <c r="S121" s="203"/>
      <c r="T121" s="203" t="str">
        <f>CADASTRO!$P$314</f>
        <v>1013 PeateRS</v>
      </c>
      <c r="U121" s="203"/>
      <c r="V121" s="203"/>
      <c r="W121" s="203"/>
      <c r="X121" s="203">
        <f>M$12</f>
        <v>0</v>
      </c>
      <c r="Y121" s="203"/>
      <c r="Z121" s="203"/>
    </row>
    <row r="122" spans="1:26" x14ac:dyDescent="0.25">
      <c r="A122" s="200" t="str">
        <f>CADASTRO!A$289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>
        <f>J$32</f>
        <v>0</v>
      </c>
      <c r="K122" s="203"/>
      <c r="L122" s="203"/>
      <c r="M122" s="205">
        <f>ROUND((V$13/V$23),2)</f>
        <v>0</v>
      </c>
      <c r="N122" s="205"/>
      <c r="O122" s="205"/>
      <c r="P122" s="204">
        <f>C118*M122</f>
        <v>0</v>
      </c>
      <c r="Q122" s="203"/>
      <c r="R122" s="203"/>
      <c r="S122" s="203"/>
      <c r="T122" s="203" t="str">
        <f>CADASTRO!$P$315</f>
        <v>1013 PeateRS</v>
      </c>
      <c r="U122" s="203"/>
      <c r="V122" s="203"/>
      <c r="W122" s="203"/>
      <c r="X122" s="203">
        <f>M$13</f>
        <v>0</v>
      </c>
      <c r="Y122" s="203"/>
      <c r="Z122" s="203"/>
    </row>
    <row r="123" spans="1:26" x14ac:dyDescent="0.25">
      <c r="A123" s="200" t="str">
        <f>CADASTRO!A$290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03" t="str">
        <f>J$33</f>
        <v>3674/2018</v>
      </c>
      <c r="K123" s="203"/>
      <c r="L123" s="203"/>
      <c r="M123" s="205">
        <f>ROUND((V$14/V$23),2)</f>
        <v>0.08</v>
      </c>
      <c r="N123" s="205"/>
      <c r="O123" s="205"/>
      <c r="P123" s="204">
        <f>C118*M123</f>
        <v>3200</v>
      </c>
      <c r="Q123" s="203"/>
      <c r="R123" s="203"/>
      <c r="S123" s="203"/>
      <c r="T123" s="203" t="str">
        <f>CADASTRO!$P$316</f>
        <v>1013 PeateRS</v>
      </c>
      <c r="U123" s="203"/>
      <c r="V123" s="203"/>
      <c r="W123" s="203"/>
      <c r="X123" s="203">
        <f>M$14</f>
        <v>1675</v>
      </c>
      <c r="Y123" s="203"/>
      <c r="Z123" s="203"/>
    </row>
    <row r="124" spans="1:26" x14ac:dyDescent="0.25">
      <c r="A124" s="201" t="str">
        <f>CADASTRO!A$292</f>
        <v>ESCOLA MUN. SANTA LUZIA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0.92</v>
      </c>
      <c r="N124" s="218"/>
      <c r="O124" s="218"/>
      <c r="P124" s="202">
        <f>SUM(P125:S128)</f>
        <v>36800</v>
      </c>
      <c r="Q124" s="201"/>
      <c r="R124" s="201"/>
      <c r="S124" s="201"/>
    </row>
    <row r="125" spans="1:26" x14ac:dyDescent="0.25">
      <c r="A125" s="200" t="str">
        <f>CADASTRO!A$293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 t="str">
        <f>J$35</f>
        <v>3675/2018</v>
      </c>
      <c r="K125" s="203"/>
      <c r="L125" s="203"/>
      <c r="M125" s="205">
        <f>ROUND((V$18/V$23),2)</f>
        <v>0.19</v>
      </c>
      <c r="N125" s="205"/>
      <c r="O125" s="205"/>
      <c r="P125" s="204">
        <f>C118*M125</f>
        <v>7600</v>
      </c>
      <c r="Q125" s="203"/>
      <c r="R125" s="203"/>
      <c r="S125" s="203"/>
      <c r="T125" s="203" t="str">
        <f>CADASTRO!$P$319</f>
        <v>31 FUNDEB</v>
      </c>
      <c r="U125" s="203"/>
      <c r="V125" s="203"/>
      <c r="W125" s="203"/>
      <c r="X125" s="203">
        <f>M$18</f>
        <v>1641</v>
      </c>
      <c r="Y125" s="203"/>
      <c r="Z125" s="203"/>
    </row>
    <row r="126" spans="1:26" x14ac:dyDescent="0.25">
      <c r="A126" s="200" t="str">
        <f>CADASTRO!A$294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 t="str">
        <f>J$36</f>
        <v>3676/2018</v>
      </c>
      <c r="K126" s="203"/>
      <c r="L126" s="203"/>
      <c r="M126" s="205">
        <f>ROUND((V$19/V$23),2)</f>
        <v>0.05</v>
      </c>
      <c r="N126" s="205"/>
      <c r="O126" s="205"/>
      <c r="P126" s="204">
        <f>C118*M126</f>
        <v>2000</v>
      </c>
      <c r="Q126" s="203"/>
      <c r="R126" s="203"/>
      <c r="S126" s="203"/>
      <c r="T126" s="203" t="str">
        <f>CADASTRO!$P$320</f>
        <v>31 FUNDEB</v>
      </c>
      <c r="U126" s="203"/>
      <c r="V126" s="203"/>
      <c r="W126" s="203"/>
      <c r="X126" s="203">
        <f>M$19</f>
        <v>2208</v>
      </c>
      <c r="Y126" s="203"/>
      <c r="Z126" s="203"/>
    </row>
    <row r="127" spans="1:26" x14ac:dyDescent="0.25">
      <c r="A127" s="200" t="str">
        <f>CADASTRO!A$295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 t="str">
        <f>J$37</f>
        <v>3677/2018</v>
      </c>
      <c r="K127" s="203"/>
      <c r="L127" s="203"/>
      <c r="M127" s="205">
        <f>ROUND((V$20/V$23),2)</f>
        <v>0.68</v>
      </c>
      <c r="N127" s="205"/>
      <c r="O127" s="205"/>
      <c r="P127" s="204">
        <f>C118*M127</f>
        <v>27200.000000000004</v>
      </c>
      <c r="Q127" s="203"/>
      <c r="R127" s="203"/>
      <c r="S127" s="203"/>
      <c r="T127" s="203" t="str">
        <f>CADASTRO!$P$321</f>
        <v>31 FUNDEB</v>
      </c>
      <c r="U127" s="203"/>
      <c r="V127" s="203"/>
      <c r="W127" s="203"/>
      <c r="X127" s="203">
        <f>M$20</f>
        <v>1625</v>
      </c>
      <c r="Y127" s="203"/>
      <c r="Z127" s="203"/>
    </row>
    <row r="128" spans="1:26" x14ac:dyDescent="0.25">
      <c r="A128" s="200" t="str">
        <f>CADASTRO!A$296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>
        <v>0</v>
      </c>
      <c r="K128" s="203"/>
      <c r="L128" s="203"/>
      <c r="M128" s="205">
        <f>ROUND((V$21/V$23),2)</f>
        <v>0</v>
      </c>
      <c r="N128" s="205"/>
      <c r="O128" s="205"/>
      <c r="P128" s="204">
        <f>C118*M128</f>
        <v>0</v>
      </c>
      <c r="Q128" s="203"/>
      <c r="R128" s="203"/>
      <c r="S128" s="203"/>
      <c r="T128" s="203" t="str">
        <f>CADASTRO!$P$322</f>
        <v>31 FUNDEB</v>
      </c>
      <c r="U128" s="203"/>
      <c r="V128" s="203"/>
      <c r="W128" s="203"/>
      <c r="X128" s="203">
        <f>M$21</f>
        <v>0</v>
      </c>
      <c r="Y128" s="203"/>
      <c r="Z128" s="203"/>
    </row>
    <row r="129" spans="1:26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40000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</row>
    <row r="131" spans="1:26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26" x14ac:dyDescent="0.25">
      <c r="A132" s="3" t="s">
        <v>38</v>
      </c>
      <c r="G132" s="203">
        <v>8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43378</v>
      </c>
      <c r="P132" s="203"/>
      <c r="Q132" s="203"/>
      <c r="R132" s="203"/>
    </row>
    <row r="133" spans="1:26" x14ac:dyDescent="0.25">
      <c r="A133" s="3" t="s">
        <v>41</v>
      </c>
      <c r="C133" s="208">
        <v>21000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1600</v>
      </c>
      <c r="Q133" s="221"/>
      <c r="R133" s="221"/>
      <c r="S133" s="221"/>
      <c r="T133" s="221"/>
      <c r="U133" s="221"/>
    </row>
    <row r="134" spans="1:26" x14ac:dyDescent="0.25">
      <c r="A134" s="9" t="s">
        <v>12</v>
      </c>
      <c r="B134" s="86"/>
      <c r="C134" s="86"/>
      <c r="D134" s="86"/>
      <c r="E134" s="86"/>
      <c r="F134" s="86"/>
      <c r="G134" s="86"/>
      <c r="H134" s="86"/>
      <c r="I134" s="90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11" t="s">
        <v>40</v>
      </c>
      <c r="Y134" s="211"/>
      <c r="Z134" s="211"/>
    </row>
    <row r="135" spans="1:26" x14ac:dyDescent="0.25">
      <c r="A135" s="210" t="str">
        <f>CADASTRO!A$287</f>
        <v>ESCOLA ALAÍDES S. PINHEIRO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0.08</v>
      </c>
      <c r="N135" s="218"/>
      <c r="O135" s="218"/>
      <c r="P135" s="202">
        <f>SUM(P136:S138)</f>
        <v>1680</v>
      </c>
      <c r="Q135" s="201"/>
      <c r="R135" s="201"/>
      <c r="S135" s="201"/>
      <c r="T135" s="6"/>
      <c r="U135" s="6"/>
      <c r="V135" s="6"/>
      <c r="W135" s="6"/>
    </row>
    <row r="136" spans="1:26" x14ac:dyDescent="0.25">
      <c r="A136" s="200" t="str">
        <f>CADASTRO!A$288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>
        <f>J$31</f>
        <v>0</v>
      </c>
      <c r="K136" s="203"/>
      <c r="L136" s="203"/>
      <c r="M136" s="205">
        <f>ROUND((V$12/V$23),2)</f>
        <v>0</v>
      </c>
      <c r="N136" s="205"/>
      <c r="O136" s="205"/>
      <c r="P136" s="204">
        <f>C133*M136</f>
        <v>0</v>
      </c>
      <c r="Q136" s="203"/>
      <c r="R136" s="203"/>
      <c r="S136" s="203"/>
      <c r="T136" s="203" t="str">
        <f>CADASTRO!$P$314</f>
        <v>1013 PeateRS</v>
      </c>
      <c r="U136" s="203"/>
      <c r="V136" s="203"/>
      <c r="W136" s="203"/>
      <c r="X136" s="203">
        <f>M$12</f>
        <v>0</v>
      </c>
      <c r="Y136" s="203"/>
      <c r="Z136" s="203"/>
    </row>
    <row r="137" spans="1:26" x14ac:dyDescent="0.25">
      <c r="A137" s="200" t="str">
        <f>CADASTRO!A$289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>
        <f>J$32</f>
        <v>0</v>
      </c>
      <c r="K137" s="203"/>
      <c r="L137" s="203"/>
      <c r="M137" s="205">
        <f>ROUND((V$13/V$23),2)</f>
        <v>0</v>
      </c>
      <c r="N137" s="205"/>
      <c r="O137" s="205"/>
      <c r="P137" s="204">
        <f>C133*M137</f>
        <v>0</v>
      </c>
      <c r="Q137" s="203"/>
      <c r="R137" s="203"/>
      <c r="S137" s="203"/>
      <c r="T137" s="203" t="str">
        <f>CADASTRO!$P$315</f>
        <v>1013 PeateRS</v>
      </c>
      <c r="U137" s="203"/>
      <c r="V137" s="203"/>
      <c r="W137" s="203"/>
      <c r="X137" s="203">
        <f>M$13</f>
        <v>0</v>
      </c>
      <c r="Y137" s="203"/>
      <c r="Z137" s="203"/>
    </row>
    <row r="138" spans="1:26" x14ac:dyDescent="0.25">
      <c r="A138" s="200" t="str">
        <f>CADASTRO!A$290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 t="str">
        <f>J$33</f>
        <v>3674/2018</v>
      </c>
      <c r="K138" s="203"/>
      <c r="L138" s="203"/>
      <c r="M138" s="205">
        <f>ROUND((V$14/V$23),2)</f>
        <v>0.08</v>
      </c>
      <c r="N138" s="205"/>
      <c r="O138" s="205"/>
      <c r="P138" s="204">
        <f>C133*M138</f>
        <v>1680</v>
      </c>
      <c r="Q138" s="203"/>
      <c r="R138" s="203"/>
      <c r="S138" s="203"/>
      <c r="T138" s="203" t="str">
        <f>CADASTRO!$P$316</f>
        <v>1013 PeateRS</v>
      </c>
      <c r="U138" s="203"/>
      <c r="V138" s="203"/>
      <c r="W138" s="203"/>
      <c r="X138" s="203">
        <f>M$14</f>
        <v>1675</v>
      </c>
      <c r="Y138" s="203"/>
      <c r="Z138" s="203"/>
    </row>
    <row r="139" spans="1:26" x14ac:dyDescent="0.25">
      <c r="A139" s="201" t="str">
        <f>CADASTRO!A$292</f>
        <v>ESCOLA MUN. SANTA LUZIA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0.92</v>
      </c>
      <c r="N139" s="218"/>
      <c r="O139" s="218"/>
      <c r="P139" s="202">
        <f>SUM(P140:S143)</f>
        <v>19320</v>
      </c>
      <c r="Q139" s="201"/>
      <c r="R139" s="201"/>
      <c r="S139" s="201"/>
    </row>
    <row r="140" spans="1:26" x14ac:dyDescent="0.25">
      <c r="A140" s="200" t="str">
        <f>CADASTRO!A$293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 t="str">
        <f>J$35</f>
        <v>3675/2018</v>
      </c>
      <c r="K140" s="203"/>
      <c r="L140" s="203"/>
      <c r="M140" s="205">
        <f>ROUND((V$18/V$23),2)</f>
        <v>0.19</v>
      </c>
      <c r="N140" s="205"/>
      <c r="O140" s="205"/>
      <c r="P140" s="204">
        <f>C133*M140</f>
        <v>3990</v>
      </c>
      <c r="Q140" s="203"/>
      <c r="R140" s="203"/>
      <c r="S140" s="203"/>
      <c r="T140" s="203" t="str">
        <f>CADASTRO!$P$319</f>
        <v>31 FUNDEB</v>
      </c>
      <c r="U140" s="203"/>
      <c r="V140" s="203"/>
      <c r="W140" s="203"/>
      <c r="X140" s="203">
        <f>M$18</f>
        <v>1641</v>
      </c>
      <c r="Y140" s="203"/>
      <c r="Z140" s="203"/>
    </row>
    <row r="141" spans="1:26" x14ac:dyDescent="0.25">
      <c r="A141" s="200" t="str">
        <f>CADASTRO!A$294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 t="str">
        <f>J$36</f>
        <v>3676/2018</v>
      </c>
      <c r="K141" s="203"/>
      <c r="L141" s="203"/>
      <c r="M141" s="205">
        <f>ROUND((V$19/V$23),2)</f>
        <v>0.05</v>
      </c>
      <c r="N141" s="205"/>
      <c r="O141" s="205"/>
      <c r="P141" s="204">
        <f>C133*M141</f>
        <v>1050</v>
      </c>
      <c r="Q141" s="203"/>
      <c r="R141" s="203"/>
      <c r="S141" s="203"/>
      <c r="T141" s="203" t="str">
        <f>CADASTRO!$P$320</f>
        <v>31 FUNDEB</v>
      </c>
      <c r="U141" s="203"/>
      <c r="V141" s="203"/>
      <c r="W141" s="203"/>
      <c r="X141" s="203">
        <f>M$19</f>
        <v>2208</v>
      </c>
      <c r="Y141" s="203"/>
      <c r="Z141" s="203"/>
    </row>
    <row r="142" spans="1:26" x14ac:dyDescent="0.25">
      <c r="A142" s="200" t="str">
        <f>CADASTRO!A$295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 t="str">
        <f>J$37</f>
        <v>3677/2018</v>
      </c>
      <c r="K142" s="203"/>
      <c r="L142" s="203"/>
      <c r="M142" s="205">
        <f>ROUND((V$20/V$23),2)</f>
        <v>0.68</v>
      </c>
      <c r="N142" s="205"/>
      <c r="O142" s="205"/>
      <c r="P142" s="204">
        <f>C133*M142</f>
        <v>14280.000000000002</v>
      </c>
      <c r="Q142" s="203"/>
      <c r="R142" s="203"/>
      <c r="S142" s="203"/>
      <c r="T142" s="203" t="str">
        <f>CADASTRO!$P$321</f>
        <v>31 FUNDEB</v>
      </c>
      <c r="U142" s="203"/>
      <c r="V142" s="203"/>
      <c r="W142" s="203"/>
      <c r="X142" s="203">
        <f>M$20</f>
        <v>1625</v>
      </c>
      <c r="Y142" s="203"/>
      <c r="Z142" s="203"/>
    </row>
    <row r="143" spans="1:26" x14ac:dyDescent="0.25">
      <c r="A143" s="200" t="str">
        <f>CADASTRO!A$296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>
        <v>0</v>
      </c>
      <c r="K143" s="203"/>
      <c r="L143" s="203"/>
      <c r="M143" s="205">
        <f>ROUND((V$21/V$23),2)</f>
        <v>0</v>
      </c>
      <c r="N143" s="205"/>
      <c r="O143" s="205"/>
      <c r="P143" s="204">
        <f>C133*M143</f>
        <v>0</v>
      </c>
      <c r="Q143" s="203"/>
      <c r="R143" s="203"/>
      <c r="S143" s="203"/>
      <c r="T143" s="203" t="str">
        <f>CADASTRO!$P$322</f>
        <v>31 FUNDEB</v>
      </c>
      <c r="U143" s="203"/>
      <c r="V143" s="203"/>
      <c r="W143" s="203"/>
      <c r="X143" s="203">
        <f>M$21</f>
        <v>0</v>
      </c>
      <c r="Y143" s="203"/>
      <c r="Z143" s="203"/>
    </row>
    <row r="144" spans="1:26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21000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</row>
    <row r="146" spans="1:26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26" x14ac:dyDescent="0.25">
      <c r="A147" s="3" t="s">
        <v>38</v>
      </c>
      <c r="G147" s="203">
        <v>9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43410</v>
      </c>
      <c r="P147" s="203"/>
      <c r="Q147" s="203"/>
      <c r="R147" s="203"/>
    </row>
    <row r="148" spans="1:26" x14ac:dyDescent="0.25">
      <c r="A148" s="3" t="s">
        <v>41</v>
      </c>
      <c r="C148" s="208">
        <v>22000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1700</v>
      </c>
      <c r="Q148" s="221"/>
      <c r="R148" s="221"/>
      <c r="S148" s="221"/>
      <c r="T148" s="221"/>
      <c r="U148" s="221"/>
    </row>
    <row r="149" spans="1:26" x14ac:dyDescent="0.25">
      <c r="A149" s="9" t="s">
        <v>12</v>
      </c>
      <c r="B149" s="86"/>
      <c r="C149" s="86"/>
      <c r="D149" s="86"/>
      <c r="E149" s="86"/>
      <c r="F149" s="86"/>
      <c r="G149" s="86"/>
      <c r="H149" s="86"/>
      <c r="I149" s="90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11" t="s">
        <v>40</v>
      </c>
      <c r="Y149" s="211"/>
      <c r="Z149" s="211"/>
    </row>
    <row r="150" spans="1:26" x14ac:dyDescent="0.25">
      <c r="A150" s="210" t="str">
        <f>CADASTRO!A$287</f>
        <v>ESCOLA ALAÍDES S. PINHEIRO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0.08</v>
      </c>
      <c r="N150" s="218"/>
      <c r="O150" s="218"/>
      <c r="P150" s="202">
        <f>SUM(P151:S153)</f>
        <v>1760</v>
      </c>
      <c r="Q150" s="201"/>
      <c r="R150" s="201"/>
      <c r="S150" s="201"/>
      <c r="T150" s="6"/>
      <c r="U150" s="6"/>
      <c r="V150" s="6"/>
      <c r="W150" s="6"/>
    </row>
    <row r="151" spans="1:26" x14ac:dyDescent="0.25">
      <c r="A151" s="200" t="str">
        <f>CADASTRO!A$288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>
        <f>J$31</f>
        <v>0</v>
      </c>
      <c r="K151" s="203"/>
      <c r="L151" s="203"/>
      <c r="M151" s="205">
        <f>ROUND((V$12/V$23),2)</f>
        <v>0</v>
      </c>
      <c r="N151" s="205"/>
      <c r="O151" s="205"/>
      <c r="P151" s="204">
        <f>C148*M151</f>
        <v>0</v>
      </c>
      <c r="Q151" s="203"/>
      <c r="R151" s="203"/>
      <c r="S151" s="203"/>
      <c r="T151" s="203" t="str">
        <f>CADASTRO!$P$314</f>
        <v>1013 PeateRS</v>
      </c>
      <c r="U151" s="203"/>
      <c r="V151" s="203"/>
      <c r="W151" s="203"/>
      <c r="X151" s="203">
        <f>M$12</f>
        <v>0</v>
      </c>
      <c r="Y151" s="203"/>
      <c r="Z151" s="203"/>
    </row>
    <row r="152" spans="1:26" x14ac:dyDescent="0.25">
      <c r="A152" s="200" t="str">
        <f>CADASTRO!A$289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>
        <f>J$32</f>
        <v>0</v>
      </c>
      <c r="K152" s="203"/>
      <c r="L152" s="203"/>
      <c r="M152" s="205">
        <f>ROUND((V$13/V$23),2)</f>
        <v>0</v>
      </c>
      <c r="N152" s="205"/>
      <c r="O152" s="205"/>
      <c r="P152" s="204">
        <f>C148*M152</f>
        <v>0</v>
      </c>
      <c r="Q152" s="203"/>
      <c r="R152" s="203"/>
      <c r="S152" s="203"/>
      <c r="T152" s="203" t="str">
        <f>CADASTRO!$P$315</f>
        <v>1013 PeateRS</v>
      </c>
      <c r="U152" s="203"/>
      <c r="V152" s="203"/>
      <c r="W152" s="203"/>
      <c r="X152" s="203">
        <f>M$13</f>
        <v>0</v>
      </c>
      <c r="Y152" s="203"/>
      <c r="Z152" s="203"/>
    </row>
    <row r="153" spans="1:26" x14ac:dyDescent="0.25">
      <c r="A153" s="200" t="str">
        <f>CADASTRO!A$290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 t="str">
        <f>J$33</f>
        <v>3674/2018</v>
      </c>
      <c r="K153" s="203"/>
      <c r="L153" s="203"/>
      <c r="M153" s="205">
        <f>ROUND((V$14/V$23),2)</f>
        <v>0.08</v>
      </c>
      <c r="N153" s="205"/>
      <c r="O153" s="205"/>
      <c r="P153" s="204">
        <f>C148*M153</f>
        <v>1760</v>
      </c>
      <c r="Q153" s="203"/>
      <c r="R153" s="203"/>
      <c r="S153" s="203"/>
      <c r="T153" s="203" t="str">
        <f>CADASTRO!$P$316</f>
        <v>1013 PeateRS</v>
      </c>
      <c r="U153" s="203"/>
      <c r="V153" s="203"/>
      <c r="W153" s="203"/>
      <c r="X153" s="203">
        <f>M$14</f>
        <v>1675</v>
      </c>
      <c r="Y153" s="203"/>
      <c r="Z153" s="203"/>
    </row>
    <row r="154" spans="1:26" x14ac:dyDescent="0.25">
      <c r="A154" s="201" t="str">
        <f>CADASTRO!A$292</f>
        <v>ESCOLA MUN. SANTA LUZIA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0.92</v>
      </c>
      <c r="N154" s="218"/>
      <c r="O154" s="218"/>
      <c r="P154" s="202">
        <f>SUM(P155:S158)</f>
        <v>20240</v>
      </c>
      <c r="Q154" s="201"/>
      <c r="R154" s="201"/>
      <c r="S154" s="201"/>
    </row>
    <row r="155" spans="1:26" x14ac:dyDescent="0.25">
      <c r="A155" s="200" t="str">
        <f>CADASTRO!A$293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 t="str">
        <f>J$35</f>
        <v>3675/2018</v>
      </c>
      <c r="K155" s="203"/>
      <c r="L155" s="203"/>
      <c r="M155" s="205">
        <f>ROUND((V$18/V$23),2)</f>
        <v>0.19</v>
      </c>
      <c r="N155" s="205"/>
      <c r="O155" s="205"/>
      <c r="P155" s="204">
        <f>C148*M155</f>
        <v>4180</v>
      </c>
      <c r="Q155" s="203"/>
      <c r="R155" s="203"/>
      <c r="S155" s="203"/>
      <c r="T155" s="203" t="str">
        <f>CADASTRO!$P$319</f>
        <v>31 FUNDEB</v>
      </c>
      <c r="U155" s="203"/>
      <c r="V155" s="203"/>
      <c r="W155" s="203"/>
      <c r="X155" s="203">
        <f>M$18</f>
        <v>1641</v>
      </c>
      <c r="Y155" s="203"/>
      <c r="Z155" s="203"/>
    </row>
    <row r="156" spans="1:26" x14ac:dyDescent="0.25">
      <c r="A156" s="200" t="str">
        <f>CADASTRO!A$294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 t="str">
        <f>J$36</f>
        <v>3676/2018</v>
      </c>
      <c r="K156" s="203"/>
      <c r="L156" s="203"/>
      <c r="M156" s="205">
        <f>ROUND((V$19/V$23),2)</f>
        <v>0.05</v>
      </c>
      <c r="N156" s="205"/>
      <c r="O156" s="205"/>
      <c r="P156" s="204">
        <f>C148*M156</f>
        <v>1100</v>
      </c>
      <c r="Q156" s="203"/>
      <c r="R156" s="203"/>
      <c r="S156" s="203"/>
      <c r="T156" s="203" t="str">
        <f>CADASTRO!$P$320</f>
        <v>31 FUNDEB</v>
      </c>
      <c r="U156" s="203"/>
      <c r="V156" s="203"/>
      <c r="W156" s="203"/>
      <c r="X156" s="203">
        <f>M$19</f>
        <v>2208</v>
      </c>
      <c r="Y156" s="203"/>
      <c r="Z156" s="203"/>
    </row>
    <row r="157" spans="1:26" x14ac:dyDescent="0.25">
      <c r="A157" s="200" t="str">
        <f>CADASTRO!A$295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 t="str">
        <f>J$37</f>
        <v>3677/2018</v>
      </c>
      <c r="K157" s="203"/>
      <c r="L157" s="203"/>
      <c r="M157" s="205">
        <f>ROUND((V$20/V$23),2)</f>
        <v>0.68</v>
      </c>
      <c r="N157" s="205"/>
      <c r="O157" s="205"/>
      <c r="P157" s="204">
        <f>C148*M157</f>
        <v>14960.000000000002</v>
      </c>
      <c r="Q157" s="203"/>
      <c r="R157" s="203"/>
      <c r="S157" s="203"/>
      <c r="T157" s="203" t="str">
        <f>CADASTRO!$P$321</f>
        <v>31 FUNDEB</v>
      </c>
      <c r="U157" s="203"/>
      <c r="V157" s="203"/>
      <c r="W157" s="203"/>
      <c r="X157" s="203">
        <f>M$20</f>
        <v>1625</v>
      </c>
      <c r="Y157" s="203"/>
      <c r="Z157" s="203"/>
    </row>
    <row r="158" spans="1:26" x14ac:dyDescent="0.25">
      <c r="A158" s="200" t="str">
        <f>CADASTRO!A$296</f>
        <v>Ed. Jovens e Adultos</v>
      </c>
      <c r="B158" s="200"/>
      <c r="C158" s="200"/>
      <c r="D158" s="200"/>
      <c r="E158" s="200"/>
      <c r="F158" s="200"/>
      <c r="G158" s="200"/>
      <c r="H158" s="200"/>
      <c r="I158" s="200"/>
      <c r="J158" s="203">
        <v>0</v>
      </c>
      <c r="K158" s="203"/>
      <c r="L158" s="203"/>
      <c r="M158" s="205">
        <f>ROUND((V$21/V$23),2)</f>
        <v>0</v>
      </c>
      <c r="N158" s="205"/>
      <c r="O158" s="205"/>
      <c r="P158" s="204">
        <f>C148*M158</f>
        <v>0</v>
      </c>
      <c r="Q158" s="203"/>
      <c r="R158" s="203"/>
      <c r="S158" s="203"/>
      <c r="T158" s="203" t="str">
        <f>CADASTRO!$P$322</f>
        <v>31 FUNDEB</v>
      </c>
      <c r="U158" s="203"/>
      <c r="V158" s="203"/>
      <c r="W158" s="203"/>
      <c r="X158" s="203">
        <f>M$21</f>
        <v>0</v>
      </c>
      <c r="Y158" s="203"/>
      <c r="Z158" s="203"/>
    </row>
    <row r="159" spans="1:26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22000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</row>
    <row r="161" spans="1:26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6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6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</row>
    <row r="164" spans="1:26" x14ac:dyDescent="0.25">
      <c r="A164" s="9" t="s">
        <v>12</v>
      </c>
      <c r="B164" s="86"/>
      <c r="C164" s="86"/>
      <c r="D164" s="86"/>
      <c r="E164" s="86"/>
      <c r="F164" s="86"/>
      <c r="G164" s="86"/>
      <c r="H164" s="86"/>
      <c r="I164" s="90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11" t="s">
        <v>40</v>
      </c>
      <c r="Y164" s="211"/>
      <c r="Z164" s="211"/>
    </row>
    <row r="165" spans="1:26" x14ac:dyDescent="0.25">
      <c r="A165" s="210" t="str">
        <f>CADASTRO!A$287</f>
        <v>ESCOLA ALAÍDES S. PINHEIRO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0.08</v>
      </c>
      <c r="N165" s="218"/>
      <c r="O165" s="218"/>
      <c r="P165" s="202">
        <f>SUM(P166:S168)</f>
        <v>2240</v>
      </c>
      <c r="Q165" s="201"/>
      <c r="R165" s="201"/>
      <c r="S165" s="201"/>
      <c r="T165" s="6"/>
      <c r="U165" s="6"/>
      <c r="V165" s="6"/>
      <c r="W165" s="6"/>
    </row>
    <row r="166" spans="1:26" x14ac:dyDescent="0.25">
      <c r="A166" s="200" t="str">
        <f>CADASTRO!A$288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>
        <f>J$31</f>
        <v>0</v>
      </c>
      <c r="K166" s="203"/>
      <c r="L166" s="203"/>
      <c r="M166" s="205">
        <f>ROUND((V$12/V$23),2)</f>
        <v>0</v>
      </c>
      <c r="N166" s="205"/>
      <c r="O166" s="205"/>
      <c r="P166" s="204">
        <f>C163*M166</f>
        <v>0</v>
      </c>
      <c r="Q166" s="203"/>
      <c r="R166" s="203"/>
      <c r="S166" s="203"/>
      <c r="T166" s="203" t="str">
        <f>CADASTRO!$P$314</f>
        <v>1013 PeateRS</v>
      </c>
      <c r="U166" s="203"/>
      <c r="V166" s="203"/>
      <c r="W166" s="203"/>
      <c r="X166" s="203">
        <f>M$12</f>
        <v>0</v>
      </c>
      <c r="Y166" s="203"/>
      <c r="Z166" s="203"/>
    </row>
    <row r="167" spans="1:26" x14ac:dyDescent="0.25">
      <c r="A167" s="200" t="str">
        <f>CADASTRO!A$289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>
        <f>J$32</f>
        <v>0</v>
      </c>
      <c r="K167" s="203"/>
      <c r="L167" s="203"/>
      <c r="M167" s="205">
        <f>ROUND((V$13/V$23),2)</f>
        <v>0</v>
      </c>
      <c r="N167" s="205"/>
      <c r="O167" s="205"/>
      <c r="P167" s="204">
        <f>C163*M167</f>
        <v>0</v>
      </c>
      <c r="Q167" s="203"/>
      <c r="R167" s="203"/>
      <c r="S167" s="203"/>
      <c r="T167" s="203" t="str">
        <f>CADASTRO!$P$315</f>
        <v>1013 PeateRS</v>
      </c>
      <c r="U167" s="203"/>
      <c r="V167" s="203"/>
      <c r="W167" s="203"/>
      <c r="X167" s="203">
        <f>M$13</f>
        <v>0</v>
      </c>
      <c r="Y167" s="203"/>
      <c r="Z167" s="203"/>
    </row>
    <row r="168" spans="1:26" x14ac:dyDescent="0.25">
      <c r="A168" s="200" t="str">
        <f>CADASTRO!A$290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 t="str">
        <f>J$33</f>
        <v>3674/2018</v>
      </c>
      <c r="K168" s="203"/>
      <c r="L168" s="203"/>
      <c r="M168" s="205">
        <f>ROUND((V$14/V$23),2)</f>
        <v>0.08</v>
      </c>
      <c r="N168" s="205"/>
      <c r="O168" s="205"/>
      <c r="P168" s="204">
        <f>C163*M168</f>
        <v>2240</v>
      </c>
      <c r="Q168" s="203"/>
      <c r="R168" s="203"/>
      <c r="S168" s="203"/>
      <c r="T168" s="203" t="str">
        <f>CADASTRO!$P$316</f>
        <v>1013 PeateRS</v>
      </c>
      <c r="U168" s="203"/>
      <c r="V168" s="203"/>
      <c r="W168" s="203"/>
      <c r="X168" s="203">
        <f>M$14</f>
        <v>1675</v>
      </c>
      <c r="Y168" s="203"/>
      <c r="Z168" s="203"/>
    </row>
    <row r="169" spans="1:26" x14ac:dyDescent="0.25">
      <c r="A169" s="201" t="str">
        <f>CADASTRO!A$292</f>
        <v>ESCOLA MUN. SANTA LUZIA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0.92</v>
      </c>
      <c r="N169" s="218"/>
      <c r="O169" s="218"/>
      <c r="P169" s="202">
        <f>SUM(P170:S173)</f>
        <v>25760</v>
      </c>
      <c r="Q169" s="201"/>
      <c r="R169" s="201"/>
      <c r="S169" s="201"/>
    </row>
    <row r="170" spans="1:26" x14ac:dyDescent="0.25">
      <c r="A170" s="200" t="str">
        <f>CADASTRO!A$293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 t="str">
        <f>J$35</f>
        <v>3675/2018</v>
      </c>
      <c r="K170" s="203"/>
      <c r="L170" s="203"/>
      <c r="M170" s="205">
        <f>ROUND((V$18/V$23),2)</f>
        <v>0.19</v>
      </c>
      <c r="N170" s="205"/>
      <c r="O170" s="205"/>
      <c r="P170" s="204">
        <f>C163*M170</f>
        <v>5320</v>
      </c>
      <c r="Q170" s="203"/>
      <c r="R170" s="203"/>
      <c r="S170" s="203"/>
      <c r="T170" s="203" t="str">
        <f>CADASTRO!$P$319</f>
        <v>31 FUNDEB</v>
      </c>
      <c r="U170" s="203"/>
      <c r="V170" s="203"/>
      <c r="W170" s="203"/>
      <c r="X170" s="203">
        <f>M$18</f>
        <v>1641</v>
      </c>
      <c r="Y170" s="203"/>
      <c r="Z170" s="203"/>
    </row>
    <row r="171" spans="1:26" x14ac:dyDescent="0.25">
      <c r="A171" s="200" t="str">
        <f>CADASTRO!A$294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 t="str">
        <f>J$36</f>
        <v>3676/2018</v>
      </c>
      <c r="K171" s="203"/>
      <c r="L171" s="203"/>
      <c r="M171" s="205">
        <f>ROUND((V$19/V$23),2)</f>
        <v>0.05</v>
      </c>
      <c r="N171" s="205"/>
      <c r="O171" s="205"/>
      <c r="P171" s="204">
        <f>C163*M171</f>
        <v>1400</v>
      </c>
      <c r="Q171" s="203"/>
      <c r="R171" s="203"/>
      <c r="S171" s="203"/>
      <c r="T171" s="203" t="str">
        <f>CADASTRO!$P$320</f>
        <v>31 FUNDEB</v>
      </c>
      <c r="U171" s="203"/>
      <c r="V171" s="203"/>
      <c r="W171" s="203"/>
      <c r="X171" s="203">
        <f>M$19</f>
        <v>2208</v>
      </c>
      <c r="Y171" s="203"/>
      <c r="Z171" s="203"/>
    </row>
    <row r="172" spans="1:26" x14ac:dyDescent="0.25">
      <c r="A172" s="200" t="str">
        <f>CADASTRO!A$295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 t="str">
        <f>J$37</f>
        <v>3677/2018</v>
      </c>
      <c r="K172" s="203"/>
      <c r="L172" s="203"/>
      <c r="M172" s="205">
        <f>ROUND((V$20/V$23),2)</f>
        <v>0.68</v>
      </c>
      <c r="N172" s="205"/>
      <c r="O172" s="205"/>
      <c r="P172" s="204">
        <f>C163*M172</f>
        <v>19040</v>
      </c>
      <c r="Q172" s="203"/>
      <c r="R172" s="203"/>
      <c r="S172" s="203"/>
      <c r="T172" s="203" t="str">
        <f>CADASTRO!$P$321</f>
        <v>31 FUNDEB</v>
      </c>
      <c r="U172" s="203"/>
      <c r="V172" s="203"/>
      <c r="W172" s="203"/>
      <c r="X172" s="203">
        <f>M$20</f>
        <v>1625</v>
      </c>
      <c r="Y172" s="203"/>
      <c r="Z172" s="203"/>
    </row>
    <row r="173" spans="1:26" x14ac:dyDescent="0.25">
      <c r="A173" s="200" t="str">
        <f>CADASTRO!A$296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>
        <v>0</v>
      </c>
      <c r="K173" s="203"/>
      <c r="L173" s="203"/>
      <c r="M173" s="205">
        <f>ROUND((V$21/V$23),2)</f>
        <v>0</v>
      </c>
      <c r="N173" s="205"/>
      <c r="O173" s="205"/>
      <c r="P173" s="204">
        <f>C163*M173</f>
        <v>0</v>
      </c>
      <c r="Q173" s="203"/>
      <c r="R173" s="203"/>
      <c r="S173" s="203"/>
      <c r="T173" s="203" t="str">
        <f>CADASTRO!$P$322</f>
        <v>31 FUNDEB</v>
      </c>
      <c r="U173" s="203"/>
      <c r="V173" s="203"/>
      <c r="W173" s="203"/>
      <c r="X173" s="203">
        <f>M$21</f>
        <v>0</v>
      </c>
      <c r="Y173" s="203"/>
      <c r="Z173" s="203"/>
    </row>
    <row r="174" spans="1:26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</row>
    <row r="176" spans="1:26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6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6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</row>
    <row r="179" spans="1:26" x14ac:dyDescent="0.25">
      <c r="A179" s="9" t="s">
        <v>12</v>
      </c>
      <c r="B179" s="86"/>
      <c r="C179" s="86"/>
      <c r="D179" s="86"/>
      <c r="E179" s="86"/>
      <c r="F179" s="86"/>
      <c r="G179" s="86"/>
      <c r="H179" s="86"/>
      <c r="I179" s="90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11" t="s">
        <v>40</v>
      </c>
      <c r="Y179" s="211"/>
      <c r="Z179" s="211"/>
    </row>
    <row r="180" spans="1:26" x14ac:dyDescent="0.25">
      <c r="A180" s="210" t="str">
        <f>CADASTRO!A$287</f>
        <v>ESCOLA ALAÍDES S. PINHEIRO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0.08</v>
      </c>
      <c r="N180" s="218"/>
      <c r="O180" s="218"/>
      <c r="P180" s="202">
        <f>SUM(P181:S183)</f>
        <v>2480</v>
      </c>
      <c r="Q180" s="201"/>
      <c r="R180" s="201"/>
      <c r="S180" s="201"/>
      <c r="T180" s="6"/>
      <c r="U180" s="6"/>
      <c r="V180" s="6"/>
      <c r="W180" s="6"/>
    </row>
    <row r="181" spans="1:26" x14ac:dyDescent="0.25">
      <c r="A181" s="200" t="str">
        <f>CADASTRO!A$288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>
        <f>J$31</f>
        <v>0</v>
      </c>
      <c r="K181" s="203"/>
      <c r="L181" s="203"/>
      <c r="M181" s="205">
        <f>ROUND((V$12/V$23),2)</f>
        <v>0</v>
      </c>
      <c r="N181" s="205"/>
      <c r="O181" s="205"/>
      <c r="P181" s="204">
        <f>C178*M181</f>
        <v>0</v>
      </c>
      <c r="Q181" s="203"/>
      <c r="R181" s="203"/>
      <c r="S181" s="203"/>
      <c r="T181" s="203" t="str">
        <f>CADASTRO!$P$314</f>
        <v>1013 PeateRS</v>
      </c>
      <c r="U181" s="203"/>
      <c r="V181" s="203"/>
      <c r="W181" s="203"/>
      <c r="X181" s="203">
        <f>M$12</f>
        <v>0</v>
      </c>
      <c r="Y181" s="203"/>
      <c r="Z181" s="203"/>
    </row>
    <row r="182" spans="1:26" x14ac:dyDescent="0.25">
      <c r="A182" s="200" t="str">
        <f>CADASTRO!A$289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>
        <f>J$32</f>
        <v>0</v>
      </c>
      <c r="K182" s="203"/>
      <c r="L182" s="203"/>
      <c r="M182" s="205">
        <f>ROUND((V$13/V$23),2)</f>
        <v>0</v>
      </c>
      <c r="N182" s="205"/>
      <c r="O182" s="205"/>
      <c r="P182" s="204">
        <f>C178*M182</f>
        <v>0</v>
      </c>
      <c r="Q182" s="203"/>
      <c r="R182" s="203"/>
      <c r="S182" s="203"/>
      <c r="T182" s="203" t="str">
        <f>CADASTRO!$P$315</f>
        <v>1013 PeateRS</v>
      </c>
      <c r="U182" s="203"/>
      <c r="V182" s="203"/>
      <c r="W182" s="203"/>
      <c r="X182" s="203">
        <f>M$13</f>
        <v>0</v>
      </c>
      <c r="Y182" s="203"/>
      <c r="Z182" s="203"/>
    </row>
    <row r="183" spans="1:26" x14ac:dyDescent="0.25">
      <c r="A183" s="200" t="str">
        <f>CADASTRO!A$290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 t="str">
        <f>J$33</f>
        <v>3674/2018</v>
      </c>
      <c r="K183" s="203"/>
      <c r="L183" s="203"/>
      <c r="M183" s="205">
        <f>ROUND((V$14/V$23),2)</f>
        <v>0.08</v>
      </c>
      <c r="N183" s="205"/>
      <c r="O183" s="205"/>
      <c r="P183" s="204">
        <f>C178*M183</f>
        <v>2480</v>
      </c>
      <c r="Q183" s="203"/>
      <c r="R183" s="203"/>
      <c r="S183" s="203"/>
      <c r="T183" s="203" t="str">
        <f>CADASTRO!$P$316</f>
        <v>1013 PeateRS</v>
      </c>
      <c r="U183" s="203"/>
      <c r="V183" s="203"/>
      <c r="W183" s="203"/>
      <c r="X183" s="203">
        <f>M$14</f>
        <v>1675</v>
      </c>
      <c r="Y183" s="203"/>
      <c r="Z183" s="203"/>
    </row>
    <row r="184" spans="1:26" x14ac:dyDescent="0.25">
      <c r="A184" s="201" t="str">
        <f>CADASTRO!A$292</f>
        <v>ESCOLA MUN. SANTA LUZIA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0.92</v>
      </c>
      <c r="N184" s="218"/>
      <c r="O184" s="218"/>
      <c r="P184" s="202">
        <f>SUM(P185:S188)</f>
        <v>28520</v>
      </c>
      <c r="Q184" s="201"/>
      <c r="R184" s="201"/>
      <c r="S184" s="201"/>
    </row>
    <row r="185" spans="1:26" x14ac:dyDescent="0.25">
      <c r="A185" s="200" t="str">
        <f>CADASTRO!A$293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 t="str">
        <f>J$35</f>
        <v>3675/2018</v>
      </c>
      <c r="K185" s="203"/>
      <c r="L185" s="203"/>
      <c r="M185" s="205">
        <f>ROUND((V$18/V$23),2)</f>
        <v>0.19</v>
      </c>
      <c r="N185" s="205"/>
      <c r="O185" s="205"/>
      <c r="P185" s="204">
        <f>C178*M185</f>
        <v>5890</v>
      </c>
      <c r="Q185" s="203"/>
      <c r="R185" s="203"/>
      <c r="S185" s="203"/>
      <c r="T185" s="203" t="str">
        <f>CADASTRO!$P$319</f>
        <v>31 FUNDEB</v>
      </c>
      <c r="U185" s="203"/>
      <c r="V185" s="203"/>
      <c r="W185" s="203"/>
      <c r="X185" s="203">
        <f>M$18</f>
        <v>1641</v>
      </c>
      <c r="Y185" s="203"/>
      <c r="Z185" s="203"/>
    </row>
    <row r="186" spans="1:26" x14ac:dyDescent="0.25">
      <c r="A186" s="200" t="str">
        <f>CADASTRO!A$294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 t="str">
        <f>J$36</f>
        <v>3676/2018</v>
      </c>
      <c r="K186" s="203"/>
      <c r="L186" s="203"/>
      <c r="M186" s="205">
        <f>ROUND((V$19/V$23),2)</f>
        <v>0.05</v>
      </c>
      <c r="N186" s="205"/>
      <c r="O186" s="205"/>
      <c r="P186" s="204">
        <f>C178*M186</f>
        <v>1550</v>
      </c>
      <c r="Q186" s="203"/>
      <c r="R186" s="203"/>
      <c r="S186" s="203"/>
      <c r="T186" s="203" t="str">
        <f>CADASTRO!$P$320</f>
        <v>31 FUNDEB</v>
      </c>
      <c r="U186" s="203"/>
      <c r="V186" s="203"/>
      <c r="W186" s="203"/>
      <c r="X186" s="203">
        <f>M$19</f>
        <v>2208</v>
      </c>
      <c r="Y186" s="203"/>
      <c r="Z186" s="203"/>
    </row>
    <row r="187" spans="1:26" x14ac:dyDescent="0.25">
      <c r="A187" s="200" t="str">
        <f>CADASTRO!A$295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 t="str">
        <f>J$37</f>
        <v>3677/2018</v>
      </c>
      <c r="K187" s="203"/>
      <c r="L187" s="203"/>
      <c r="M187" s="205">
        <f>ROUND((V$20/V$23),2)</f>
        <v>0.68</v>
      </c>
      <c r="N187" s="205"/>
      <c r="O187" s="205"/>
      <c r="P187" s="204">
        <f>C178*M187</f>
        <v>21080</v>
      </c>
      <c r="Q187" s="203"/>
      <c r="R187" s="203"/>
      <c r="S187" s="203"/>
      <c r="T187" s="203" t="str">
        <f>CADASTRO!$P$321</f>
        <v>31 FUNDEB</v>
      </c>
      <c r="U187" s="203"/>
      <c r="V187" s="203"/>
      <c r="W187" s="203"/>
      <c r="X187" s="203">
        <f>M$20</f>
        <v>1625</v>
      </c>
      <c r="Y187" s="203"/>
      <c r="Z187" s="203"/>
    </row>
    <row r="188" spans="1:26" x14ac:dyDescent="0.25">
      <c r="A188" s="200" t="str">
        <f>CADASTRO!A$296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>
        <v>0</v>
      </c>
      <c r="K188" s="203"/>
      <c r="L188" s="203"/>
      <c r="M188" s="205">
        <f>ROUND((V$21/V$23),2)</f>
        <v>0</v>
      </c>
      <c r="N188" s="205"/>
      <c r="O188" s="205"/>
      <c r="P188" s="204">
        <f>C178*M188</f>
        <v>0</v>
      </c>
      <c r="Q188" s="203"/>
      <c r="R188" s="203"/>
      <c r="S188" s="203"/>
      <c r="T188" s="203" t="str">
        <f>CADASTRO!$P$322</f>
        <v>31 FUNDEB</v>
      </c>
      <c r="U188" s="203"/>
      <c r="V188" s="203"/>
      <c r="W188" s="203"/>
      <c r="X188" s="203">
        <f>M$21</f>
        <v>0</v>
      </c>
      <c r="Y188" s="203"/>
      <c r="Z188" s="203"/>
    </row>
    <row r="189" spans="1:26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</row>
  </sheetData>
  <mergeCells count="763">
    <mergeCell ref="A189:I189"/>
    <mergeCell ref="M189:O189"/>
    <mergeCell ref="P189:S189"/>
    <mergeCell ref="A188:I188"/>
    <mergeCell ref="J188:L188"/>
    <mergeCell ref="M188:O188"/>
    <mergeCell ref="P188:S188"/>
    <mergeCell ref="T188:W188"/>
    <mergeCell ref="X188:Z188"/>
    <mergeCell ref="A187:I187"/>
    <mergeCell ref="J187:L187"/>
    <mergeCell ref="M187:O187"/>
    <mergeCell ref="P187:S187"/>
    <mergeCell ref="T187:W187"/>
    <mergeCell ref="X187:Z187"/>
    <mergeCell ref="T185:W185"/>
    <mergeCell ref="X185:Z185"/>
    <mergeCell ref="A186:I186"/>
    <mergeCell ref="J186:L186"/>
    <mergeCell ref="M186:O186"/>
    <mergeCell ref="P186:S186"/>
    <mergeCell ref="T186:W186"/>
    <mergeCell ref="X186:Z186"/>
    <mergeCell ref="A184:I184"/>
    <mergeCell ref="M184:O184"/>
    <mergeCell ref="P184:S184"/>
    <mergeCell ref="A185:I185"/>
    <mergeCell ref="J185:L185"/>
    <mergeCell ref="M185:O185"/>
    <mergeCell ref="P185:S185"/>
    <mergeCell ref="A183:I183"/>
    <mergeCell ref="J183:L183"/>
    <mergeCell ref="M183:O183"/>
    <mergeCell ref="P183:S183"/>
    <mergeCell ref="T183:W183"/>
    <mergeCell ref="X183:Z183"/>
    <mergeCell ref="A182:I182"/>
    <mergeCell ref="J182:L182"/>
    <mergeCell ref="M182:O182"/>
    <mergeCell ref="P182:S182"/>
    <mergeCell ref="T182:W182"/>
    <mergeCell ref="X182:Z182"/>
    <mergeCell ref="X179:Z179"/>
    <mergeCell ref="A180:I180"/>
    <mergeCell ref="M180:O180"/>
    <mergeCell ref="P180:S180"/>
    <mergeCell ref="A181:I181"/>
    <mergeCell ref="J181:L181"/>
    <mergeCell ref="M181:O181"/>
    <mergeCell ref="P181:S181"/>
    <mergeCell ref="T181:W181"/>
    <mergeCell ref="X181:Z181"/>
    <mergeCell ref="C178:G178"/>
    <mergeCell ref="L178:O178"/>
    <mergeCell ref="P178:U178"/>
    <mergeCell ref="J179:L179"/>
    <mergeCell ref="M179:O179"/>
    <mergeCell ref="P179:S179"/>
    <mergeCell ref="T179:W179"/>
    <mergeCell ref="A174:I174"/>
    <mergeCell ref="M174:O174"/>
    <mergeCell ref="P174:S174"/>
    <mergeCell ref="F176:K176"/>
    <mergeCell ref="G177:K177"/>
    <mergeCell ref="L177:N177"/>
    <mergeCell ref="O177:R177"/>
    <mergeCell ref="A173:I173"/>
    <mergeCell ref="J173:L173"/>
    <mergeCell ref="M173:O173"/>
    <mergeCell ref="P173:S173"/>
    <mergeCell ref="T173:W173"/>
    <mergeCell ref="X173:Z173"/>
    <mergeCell ref="A172:I172"/>
    <mergeCell ref="J172:L172"/>
    <mergeCell ref="M172:O172"/>
    <mergeCell ref="P172:S172"/>
    <mergeCell ref="T172:W172"/>
    <mergeCell ref="X172:Z172"/>
    <mergeCell ref="T170:W170"/>
    <mergeCell ref="X170:Z170"/>
    <mergeCell ref="A171:I171"/>
    <mergeCell ref="J171:L171"/>
    <mergeCell ref="M171:O171"/>
    <mergeCell ref="P171:S171"/>
    <mergeCell ref="T171:W171"/>
    <mergeCell ref="X171:Z171"/>
    <mergeCell ref="A169:I169"/>
    <mergeCell ref="M169:O169"/>
    <mergeCell ref="P169:S169"/>
    <mergeCell ref="A170:I170"/>
    <mergeCell ref="J170:L170"/>
    <mergeCell ref="M170:O170"/>
    <mergeCell ref="P170:S170"/>
    <mergeCell ref="A168:I168"/>
    <mergeCell ref="J168:L168"/>
    <mergeCell ref="M168:O168"/>
    <mergeCell ref="P168:S168"/>
    <mergeCell ref="T168:W168"/>
    <mergeCell ref="X168:Z168"/>
    <mergeCell ref="A167:I167"/>
    <mergeCell ref="J167:L167"/>
    <mergeCell ref="M167:O167"/>
    <mergeCell ref="P167:S167"/>
    <mergeCell ref="T167:W167"/>
    <mergeCell ref="X167:Z167"/>
    <mergeCell ref="X164:Z164"/>
    <mergeCell ref="A165:I165"/>
    <mergeCell ref="M165:O165"/>
    <mergeCell ref="P165:S165"/>
    <mergeCell ref="A166:I166"/>
    <mergeCell ref="J166:L166"/>
    <mergeCell ref="M166:O166"/>
    <mergeCell ref="P166:S166"/>
    <mergeCell ref="T166:W166"/>
    <mergeCell ref="X166:Z166"/>
    <mergeCell ref="C163:G163"/>
    <mergeCell ref="L163:O163"/>
    <mergeCell ref="P163:U163"/>
    <mergeCell ref="J164:L164"/>
    <mergeCell ref="M164:O164"/>
    <mergeCell ref="P164:S164"/>
    <mergeCell ref="T164:W164"/>
    <mergeCell ref="A159:I159"/>
    <mergeCell ref="M159:O159"/>
    <mergeCell ref="P159:S159"/>
    <mergeCell ref="F161:K161"/>
    <mergeCell ref="G162:K162"/>
    <mergeCell ref="L162:N162"/>
    <mergeCell ref="O162:R162"/>
    <mergeCell ref="A158:I158"/>
    <mergeCell ref="J158:L158"/>
    <mergeCell ref="M158:O158"/>
    <mergeCell ref="P158:S158"/>
    <mergeCell ref="T158:W158"/>
    <mergeCell ref="X158:Z158"/>
    <mergeCell ref="A157:I157"/>
    <mergeCell ref="J157:L157"/>
    <mergeCell ref="M157:O157"/>
    <mergeCell ref="P157:S157"/>
    <mergeCell ref="T157:W157"/>
    <mergeCell ref="X157:Z157"/>
    <mergeCell ref="T155:W155"/>
    <mergeCell ref="X155:Z155"/>
    <mergeCell ref="A156:I156"/>
    <mergeCell ref="J156:L156"/>
    <mergeCell ref="M156:O156"/>
    <mergeCell ref="P156:S156"/>
    <mergeCell ref="T156:W156"/>
    <mergeCell ref="X156:Z156"/>
    <mergeCell ref="A154:I154"/>
    <mergeCell ref="M154:O154"/>
    <mergeCell ref="P154:S154"/>
    <mergeCell ref="A155:I155"/>
    <mergeCell ref="J155:L155"/>
    <mergeCell ref="M155:O155"/>
    <mergeCell ref="P155:S155"/>
    <mergeCell ref="A153:I153"/>
    <mergeCell ref="J153:L153"/>
    <mergeCell ref="M153:O153"/>
    <mergeCell ref="P153:S153"/>
    <mergeCell ref="T153:W153"/>
    <mergeCell ref="X153:Z153"/>
    <mergeCell ref="A152:I152"/>
    <mergeCell ref="J152:L152"/>
    <mergeCell ref="M152:O152"/>
    <mergeCell ref="P152:S152"/>
    <mergeCell ref="T152:W152"/>
    <mergeCell ref="X152:Z152"/>
    <mergeCell ref="X149:Z149"/>
    <mergeCell ref="A150:I150"/>
    <mergeCell ref="M150:O150"/>
    <mergeCell ref="P150:S150"/>
    <mergeCell ref="A151:I151"/>
    <mergeCell ref="J151:L151"/>
    <mergeCell ref="M151:O151"/>
    <mergeCell ref="P151:S151"/>
    <mergeCell ref="T151:W151"/>
    <mergeCell ref="X151:Z151"/>
    <mergeCell ref="C148:G148"/>
    <mergeCell ref="L148:O148"/>
    <mergeCell ref="P148:U148"/>
    <mergeCell ref="J149:L149"/>
    <mergeCell ref="M149:O149"/>
    <mergeCell ref="P149:S149"/>
    <mergeCell ref="T149:W149"/>
    <mergeCell ref="A144:I144"/>
    <mergeCell ref="M144:O144"/>
    <mergeCell ref="P144:S144"/>
    <mergeCell ref="F146:K146"/>
    <mergeCell ref="G147:K147"/>
    <mergeCell ref="L147:N147"/>
    <mergeCell ref="O147:R147"/>
    <mergeCell ref="A143:I143"/>
    <mergeCell ref="J143:L143"/>
    <mergeCell ref="M143:O143"/>
    <mergeCell ref="P143:S143"/>
    <mergeCell ref="T143:W143"/>
    <mergeCell ref="X143:Z143"/>
    <mergeCell ref="A142:I142"/>
    <mergeCell ref="J142:L142"/>
    <mergeCell ref="M142:O142"/>
    <mergeCell ref="P142:S142"/>
    <mergeCell ref="T142:W142"/>
    <mergeCell ref="X142:Z142"/>
    <mergeCell ref="T140:W140"/>
    <mergeCell ref="X140:Z140"/>
    <mergeCell ref="A141:I141"/>
    <mergeCell ref="J141:L141"/>
    <mergeCell ref="M141:O141"/>
    <mergeCell ref="P141:S141"/>
    <mergeCell ref="T141:W141"/>
    <mergeCell ref="X141:Z141"/>
    <mergeCell ref="A139:I139"/>
    <mergeCell ref="M139:O139"/>
    <mergeCell ref="P139:S139"/>
    <mergeCell ref="A140:I140"/>
    <mergeCell ref="J140:L140"/>
    <mergeCell ref="M140:O140"/>
    <mergeCell ref="P140:S140"/>
    <mergeCell ref="A138:I138"/>
    <mergeCell ref="J138:L138"/>
    <mergeCell ref="M138:O138"/>
    <mergeCell ref="P138:S138"/>
    <mergeCell ref="T138:W138"/>
    <mergeCell ref="X138:Z138"/>
    <mergeCell ref="A137:I137"/>
    <mergeCell ref="J137:L137"/>
    <mergeCell ref="M137:O137"/>
    <mergeCell ref="P137:S137"/>
    <mergeCell ref="T137:W137"/>
    <mergeCell ref="X137:Z137"/>
    <mergeCell ref="X134:Z134"/>
    <mergeCell ref="A135:I135"/>
    <mergeCell ref="M135:O135"/>
    <mergeCell ref="P135:S135"/>
    <mergeCell ref="A136:I136"/>
    <mergeCell ref="J136:L136"/>
    <mergeCell ref="M136:O136"/>
    <mergeCell ref="P136:S136"/>
    <mergeCell ref="T136:W136"/>
    <mergeCell ref="X136:Z136"/>
    <mergeCell ref="C133:G133"/>
    <mergeCell ref="L133:O133"/>
    <mergeCell ref="P133:U133"/>
    <mergeCell ref="J134:L134"/>
    <mergeCell ref="M134:O134"/>
    <mergeCell ref="P134:S134"/>
    <mergeCell ref="T134:W134"/>
    <mergeCell ref="A129:I129"/>
    <mergeCell ref="M129:O129"/>
    <mergeCell ref="P129:S129"/>
    <mergeCell ref="F131:K131"/>
    <mergeCell ref="G132:K132"/>
    <mergeCell ref="L132:N132"/>
    <mergeCell ref="O132:R132"/>
    <mergeCell ref="A128:I128"/>
    <mergeCell ref="J128:L128"/>
    <mergeCell ref="M128:O128"/>
    <mergeCell ref="P128:S128"/>
    <mergeCell ref="T128:W128"/>
    <mergeCell ref="X128:Z128"/>
    <mergeCell ref="A127:I127"/>
    <mergeCell ref="J127:L127"/>
    <mergeCell ref="M127:O127"/>
    <mergeCell ref="P127:S127"/>
    <mergeCell ref="T127:W127"/>
    <mergeCell ref="X127:Z127"/>
    <mergeCell ref="T125:W125"/>
    <mergeCell ref="X125:Z125"/>
    <mergeCell ref="A126:I126"/>
    <mergeCell ref="J126:L126"/>
    <mergeCell ref="M126:O126"/>
    <mergeCell ref="P126:S126"/>
    <mergeCell ref="T126:W126"/>
    <mergeCell ref="X126:Z126"/>
    <mergeCell ref="A124:I124"/>
    <mergeCell ref="M124:O124"/>
    <mergeCell ref="P124:S124"/>
    <mergeCell ref="A125:I125"/>
    <mergeCell ref="J125:L125"/>
    <mergeCell ref="M125:O125"/>
    <mergeCell ref="P125:S125"/>
    <mergeCell ref="A123:I123"/>
    <mergeCell ref="J123:L123"/>
    <mergeCell ref="M123:O123"/>
    <mergeCell ref="P123:S123"/>
    <mergeCell ref="T123:W123"/>
    <mergeCell ref="X123:Z123"/>
    <mergeCell ref="A122:I122"/>
    <mergeCell ref="J122:L122"/>
    <mergeCell ref="M122:O122"/>
    <mergeCell ref="P122:S122"/>
    <mergeCell ref="T122:W122"/>
    <mergeCell ref="X122:Z122"/>
    <mergeCell ref="X119:Z119"/>
    <mergeCell ref="A120:I120"/>
    <mergeCell ref="M120:O120"/>
    <mergeCell ref="P120:S120"/>
    <mergeCell ref="A121:I121"/>
    <mergeCell ref="J121:L121"/>
    <mergeCell ref="M121:O121"/>
    <mergeCell ref="P121:S121"/>
    <mergeCell ref="T121:W121"/>
    <mergeCell ref="X121:Z121"/>
    <mergeCell ref="C118:G118"/>
    <mergeCell ref="L118:O118"/>
    <mergeCell ref="P118:U118"/>
    <mergeCell ref="J119:L119"/>
    <mergeCell ref="M119:O119"/>
    <mergeCell ref="P119:S119"/>
    <mergeCell ref="T119:W119"/>
    <mergeCell ref="A114:I114"/>
    <mergeCell ref="M114:O114"/>
    <mergeCell ref="P114:S114"/>
    <mergeCell ref="F116:K116"/>
    <mergeCell ref="G117:K117"/>
    <mergeCell ref="L117:N117"/>
    <mergeCell ref="O117:R117"/>
    <mergeCell ref="A113:I113"/>
    <mergeCell ref="J113:L113"/>
    <mergeCell ref="M113:O113"/>
    <mergeCell ref="P113:S113"/>
    <mergeCell ref="T113:W113"/>
    <mergeCell ref="X113:Z113"/>
    <mergeCell ref="A112:I112"/>
    <mergeCell ref="J112:L112"/>
    <mergeCell ref="M112:O112"/>
    <mergeCell ref="P112:S112"/>
    <mergeCell ref="T112:W112"/>
    <mergeCell ref="X112:Z112"/>
    <mergeCell ref="T110:W110"/>
    <mergeCell ref="X110:Z110"/>
    <mergeCell ref="A111:I111"/>
    <mergeCell ref="J111:L111"/>
    <mergeCell ref="M111:O111"/>
    <mergeCell ref="P111:S111"/>
    <mergeCell ref="T111:W111"/>
    <mergeCell ref="X111:Z111"/>
    <mergeCell ref="A109:I109"/>
    <mergeCell ref="M109:O109"/>
    <mergeCell ref="P109:S109"/>
    <mergeCell ref="A110:I110"/>
    <mergeCell ref="J110:L110"/>
    <mergeCell ref="M110:O110"/>
    <mergeCell ref="P110:S110"/>
    <mergeCell ref="A108:I108"/>
    <mergeCell ref="J108:L108"/>
    <mergeCell ref="M108:O108"/>
    <mergeCell ref="P108:S108"/>
    <mergeCell ref="T108:W108"/>
    <mergeCell ref="X108:Z108"/>
    <mergeCell ref="A107:I107"/>
    <mergeCell ref="J107:L107"/>
    <mergeCell ref="M107:O107"/>
    <mergeCell ref="P107:S107"/>
    <mergeCell ref="T107:W107"/>
    <mergeCell ref="X107:Z107"/>
    <mergeCell ref="X104:Z104"/>
    <mergeCell ref="A105:I105"/>
    <mergeCell ref="M105:O105"/>
    <mergeCell ref="P105:S105"/>
    <mergeCell ref="A106:I106"/>
    <mergeCell ref="J106:L106"/>
    <mergeCell ref="M106:O106"/>
    <mergeCell ref="P106:S106"/>
    <mergeCell ref="T106:W106"/>
    <mergeCell ref="X106:Z106"/>
    <mergeCell ref="C103:G103"/>
    <mergeCell ref="L103:O103"/>
    <mergeCell ref="P103:U103"/>
    <mergeCell ref="J104:L104"/>
    <mergeCell ref="M104:O104"/>
    <mergeCell ref="P104:S104"/>
    <mergeCell ref="T104:W104"/>
    <mergeCell ref="A99:I99"/>
    <mergeCell ref="M99:O99"/>
    <mergeCell ref="P99:S99"/>
    <mergeCell ref="F101:K101"/>
    <mergeCell ref="G102:K102"/>
    <mergeCell ref="L102:N102"/>
    <mergeCell ref="O102:R102"/>
    <mergeCell ref="A98:I98"/>
    <mergeCell ref="J98:L98"/>
    <mergeCell ref="M98:O98"/>
    <mergeCell ref="P98:S98"/>
    <mergeCell ref="T98:W98"/>
    <mergeCell ref="X98:Z98"/>
    <mergeCell ref="A97:I97"/>
    <mergeCell ref="J97:L97"/>
    <mergeCell ref="M97:O97"/>
    <mergeCell ref="P97:S97"/>
    <mergeCell ref="T97:W97"/>
    <mergeCell ref="X97:Z97"/>
    <mergeCell ref="T95:W95"/>
    <mergeCell ref="X95:Z95"/>
    <mergeCell ref="A96:I96"/>
    <mergeCell ref="J96:L96"/>
    <mergeCell ref="M96:O96"/>
    <mergeCell ref="P96:S96"/>
    <mergeCell ref="T96:W96"/>
    <mergeCell ref="X96:Z96"/>
    <mergeCell ref="A94:I94"/>
    <mergeCell ref="M94:O94"/>
    <mergeCell ref="P94:S94"/>
    <mergeCell ref="A95:I95"/>
    <mergeCell ref="J95:L95"/>
    <mergeCell ref="M95:O95"/>
    <mergeCell ref="P95:S95"/>
    <mergeCell ref="A93:I93"/>
    <mergeCell ref="J93:L93"/>
    <mergeCell ref="M93:O93"/>
    <mergeCell ref="P93:S93"/>
    <mergeCell ref="T93:W93"/>
    <mergeCell ref="X93:Z93"/>
    <mergeCell ref="A92:I92"/>
    <mergeCell ref="J92:L92"/>
    <mergeCell ref="M92:O92"/>
    <mergeCell ref="P92:S92"/>
    <mergeCell ref="T92:W92"/>
    <mergeCell ref="X92:Z92"/>
    <mergeCell ref="X89:Z89"/>
    <mergeCell ref="A90:I90"/>
    <mergeCell ref="M90:O90"/>
    <mergeCell ref="P90:S90"/>
    <mergeCell ref="A91:I91"/>
    <mergeCell ref="J91:L91"/>
    <mergeCell ref="M91:O91"/>
    <mergeCell ref="P91:S91"/>
    <mergeCell ref="T91:W91"/>
    <mergeCell ref="X91:Z91"/>
    <mergeCell ref="C88:G88"/>
    <mergeCell ref="L88:O88"/>
    <mergeCell ref="P88:U88"/>
    <mergeCell ref="J89:L89"/>
    <mergeCell ref="M89:O89"/>
    <mergeCell ref="P89:S89"/>
    <mergeCell ref="T89:W89"/>
    <mergeCell ref="A84:I84"/>
    <mergeCell ref="M84:O84"/>
    <mergeCell ref="P84:S84"/>
    <mergeCell ref="F86:K86"/>
    <mergeCell ref="G87:K87"/>
    <mergeCell ref="L87:N87"/>
    <mergeCell ref="O87:R87"/>
    <mergeCell ref="A83:I83"/>
    <mergeCell ref="J83:L83"/>
    <mergeCell ref="M83:O83"/>
    <mergeCell ref="P83:S83"/>
    <mergeCell ref="T83:W83"/>
    <mergeCell ref="X83:Z83"/>
    <mergeCell ref="A82:I82"/>
    <mergeCell ref="J82:L82"/>
    <mergeCell ref="M82:O82"/>
    <mergeCell ref="P82:S82"/>
    <mergeCell ref="T82:W82"/>
    <mergeCell ref="X82:Z82"/>
    <mergeCell ref="T80:W80"/>
    <mergeCell ref="X80:Z80"/>
    <mergeCell ref="A81:I81"/>
    <mergeCell ref="J81:L81"/>
    <mergeCell ref="M81:O81"/>
    <mergeCell ref="P81:S81"/>
    <mergeCell ref="T81:W81"/>
    <mergeCell ref="X81:Z81"/>
    <mergeCell ref="A79:I79"/>
    <mergeCell ref="M79:O79"/>
    <mergeCell ref="P79:S79"/>
    <mergeCell ref="A80:I80"/>
    <mergeCell ref="J80:L80"/>
    <mergeCell ref="M80:O80"/>
    <mergeCell ref="P80:S80"/>
    <mergeCell ref="A78:I78"/>
    <mergeCell ref="J78:L78"/>
    <mergeCell ref="M78:O78"/>
    <mergeCell ref="P78:S78"/>
    <mergeCell ref="T78:W78"/>
    <mergeCell ref="X78:Z78"/>
    <mergeCell ref="A77:I77"/>
    <mergeCell ref="J77:L77"/>
    <mergeCell ref="M77:O77"/>
    <mergeCell ref="P77:S77"/>
    <mergeCell ref="T77:W77"/>
    <mergeCell ref="X77:Z77"/>
    <mergeCell ref="X74:Z74"/>
    <mergeCell ref="A75:I75"/>
    <mergeCell ref="M75:O75"/>
    <mergeCell ref="P75:S75"/>
    <mergeCell ref="A76:I76"/>
    <mergeCell ref="J76:L76"/>
    <mergeCell ref="M76:O76"/>
    <mergeCell ref="P76:S76"/>
    <mergeCell ref="T76:W76"/>
    <mergeCell ref="X76:Z76"/>
    <mergeCell ref="C73:G73"/>
    <mergeCell ref="L73:O73"/>
    <mergeCell ref="P73:U73"/>
    <mergeCell ref="J74:L74"/>
    <mergeCell ref="M74:O74"/>
    <mergeCell ref="P74:S74"/>
    <mergeCell ref="T74:W74"/>
    <mergeCell ref="A69:I69"/>
    <mergeCell ref="M69:O69"/>
    <mergeCell ref="P69:S69"/>
    <mergeCell ref="F71:K71"/>
    <mergeCell ref="G72:K72"/>
    <mergeCell ref="L72:N72"/>
    <mergeCell ref="O72:R72"/>
    <mergeCell ref="A68:I68"/>
    <mergeCell ref="J68:L68"/>
    <mergeCell ref="M68:O68"/>
    <mergeCell ref="P68:S68"/>
    <mergeCell ref="T68:W68"/>
    <mergeCell ref="X68:Z68"/>
    <mergeCell ref="A67:I67"/>
    <mergeCell ref="J67:L67"/>
    <mergeCell ref="M67:O67"/>
    <mergeCell ref="P67:S67"/>
    <mergeCell ref="T67:W67"/>
    <mergeCell ref="X67:Z67"/>
    <mergeCell ref="T65:W65"/>
    <mergeCell ref="X65:Z65"/>
    <mergeCell ref="A66:I66"/>
    <mergeCell ref="J66:L66"/>
    <mergeCell ref="M66:O66"/>
    <mergeCell ref="P66:S66"/>
    <mergeCell ref="T66:W66"/>
    <mergeCell ref="X66:Z66"/>
    <mergeCell ref="A64:I64"/>
    <mergeCell ref="M64:O64"/>
    <mergeCell ref="P64:S64"/>
    <mergeCell ref="A65:I65"/>
    <mergeCell ref="J65:L65"/>
    <mergeCell ref="M65:O65"/>
    <mergeCell ref="P65:S65"/>
    <mergeCell ref="A63:I63"/>
    <mergeCell ref="J63:L63"/>
    <mergeCell ref="M63:O63"/>
    <mergeCell ref="P63:S63"/>
    <mergeCell ref="T63:W63"/>
    <mergeCell ref="X63:Z63"/>
    <mergeCell ref="A62:I62"/>
    <mergeCell ref="J62:L62"/>
    <mergeCell ref="M62:O62"/>
    <mergeCell ref="P62:S62"/>
    <mergeCell ref="T62:W62"/>
    <mergeCell ref="X62:Z62"/>
    <mergeCell ref="X59:Z59"/>
    <mergeCell ref="A60:I60"/>
    <mergeCell ref="M60:O60"/>
    <mergeCell ref="P60:S60"/>
    <mergeCell ref="A61:I61"/>
    <mergeCell ref="J61:L61"/>
    <mergeCell ref="M61:O61"/>
    <mergeCell ref="P61:S61"/>
    <mergeCell ref="T61:W61"/>
    <mergeCell ref="X61:Z61"/>
    <mergeCell ref="C58:G58"/>
    <mergeCell ref="L58:O58"/>
    <mergeCell ref="P58:U58"/>
    <mergeCell ref="J59:L59"/>
    <mergeCell ref="M59:O59"/>
    <mergeCell ref="P59:S59"/>
    <mergeCell ref="T59:W59"/>
    <mergeCell ref="A54:I54"/>
    <mergeCell ref="M54:O54"/>
    <mergeCell ref="P54:S54"/>
    <mergeCell ref="F56:K56"/>
    <mergeCell ref="G57:K57"/>
    <mergeCell ref="L57:N57"/>
    <mergeCell ref="O57:R57"/>
    <mergeCell ref="A53:I53"/>
    <mergeCell ref="J53:L53"/>
    <mergeCell ref="M53:O53"/>
    <mergeCell ref="P53:S53"/>
    <mergeCell ref="T53:W53"/>
    <mergeCell ref="X53:Z53"/>
    <mergeCell ref="A52:I52"/>
    <mergeCell ref="J52:L52"/>
    <mergeCell ref="M52:O52"/>
    <mergeCell ref="P52:S52"/>
    <mergeCell ref="T52:W52"/>
    <mergeCell ref="X52:Z52"/>
    <mergeCell ref="T50:W50"/>
    <mergeCell ref="X50:Z50"/>
    <mergeCell ref="A51:I51"/>
    <mergeCell ref="J51:L51"/>
    <mergeCell ref="M51:O51"/>
    <mergeCell ref="P51:S51"/>
    <mergeCell ref="T51:W51"/>
    <mergeCell ref="X51:Z51"/>
    <mergeCell ref="A49:I49"/>
    <mergeCell ref="M49:O49"/>
    <mergeCell ref="P49:S49"/>
    <mergeCell ref="A50:I50"/>
    <mergeCell ref="J50:L50"/>
    <mergeCell ref="M50:O50"/>
    <mergeCell ref="P50:S50"/>
    <mergeCell ref="A48:I48"/>
    <mergeCell ref="J48:L48"/>
    <mergeCell ref="M48:O48"/>
    <mergeCell ref="P48:S48"/>
    <mergeCell ref="T48:W48"/>
    <mergeCell ref="X48:Z48"/>
    <mergeCell ref="A47:I47"/>
    <mergeCell ref="J47:L47"/>
    <mergeCell ref="M47:O47"/>
    <mergeCell ref="P47:S47"/>
    <mergeCell ref="T47:W47"/>
    <mergeCell ref="X47:Z47"/>
    <mergeCell ref="X44:Z44"/>
    <mergeCell ref="A45:I45"/>
    <mergeCell ref="M45:O45"/>
    <mergeCell ref="P45:S45"/>
    <mergeCell ref="A46:I46"/>
    <mergeCell ref="J46:L46"/>
    <mergeCell ref="M46:O46"/>
    <mergeCell ref="P46:S46"/>
    <mergeCell ref="T46:W46"/>
    <mergeCell ref="X46:Z46"/>
    <mergeCell ref="C43:G43"/>
    <mergeCell ref="L43:O43"/>
    <mergeCell ref="P43:U43"/>
    <mergeCell ref="J44:L44"/>
    <mergeCell ref="M44:O44"/>
    <mergeCell ref="P44:S44"/>
    <mergeCell ref="T44:W44"/>
    <mergeCell ref="A39:I39"/>
    <mergeCell ref="M39:O39"/>
    <mergeCell ref="P39:S39"/>
    <mergeCell ref="F41:K41"/>
    <mergeCell ref="G42:K42"/>
    <mergeCell ref="L42:N42"/>
    <mergeCell ref="O42:R42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sqref="A1:XFD1048576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CADASTRO!D275</f>
        <v>1127 DAIZI FE NUNES BIELAWSKI - ME</v>
      </c>
    </row>
    <row r="2" spans="1:26" x14ac:dyDescent="0.25">
      <c r="A2" s="105" t="s">
        <v>6</v>
      </c>
      <c r="B2" s="105"/>
      <c r="C2" s="105"/>
      <c r="D2" t="str">
        <f>CADASTRO!D276</f>
        <v>04.862.442/0001-06</v>
      </c>
    </row>
    <row r="3" spans="1:26" x14ac:dyDescent="0.25">
      <c r="A3" s="105" t="s">
        <v>94</v>
      </c>
      <c r="B3" s="105"/>
      <c r="C3" s="105"/>
      <c r="D3" s="199" t="str">
        <f>CADASTRO!D277</f>
        <v>005/2017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4" t="str">
        <f>CADASTRO!F331</f>
        <v>V - 018/2017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CADASTRO!D332</f>
        <v>3</v>
      </c>
    </row>
    <row r="6" spans="1:26" x14ac:dyDescent="0.25">
      <c r="A6" s="3" t="s">
        <v>8</v>
      </c>
      <c r="B6" s="3"/>
      <c r="C6" s="3"/>
      <c r="D6" s="208">
        <f>CADASTRO!D333</f>
        <v>5.78</v>
      </c>
      <c r="E6" s="208"/>
      <c r="F6" s="208"/>
      <c r="H6" s="3" t="s">
        <v>9</v>
      </c>
      <c r="K6" s="203">
        <f>CADASTRO!K333</f>
        <v>52</v>
      </c>
      <c r="L6" s="203"/>
      <c r="M6" s="3" t="s">
        <v>11</v>
      </c>
      <c r="Q6" s="203">
        <f>CADASTRO!Q333</f>
        <v>31</v>
      </c>
      <c r="R6" s="203"/>
      <c r="S6" s="203"/>
    </row>
    <row r="7" spans="1:26" x14ac:dyDescent="0.25">
      <c r="A7" s="3" t="s">
        <v>10</v>
      </c>
      <c r="B7" s="3"/>
      <c r="C7" s="3"/>
      <c r="E7" s="209">
        <f>CADASTRO!E334</f>
        <v>300.56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CADASTRO!A$287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CADASTRO!A$288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CADASTRO!J341</f>
        <v>0</v>
      </c>
      <c r="K12" s="203"/>
      <c r="L12" s="203"/>
      <c r="M12" s="203">
        <f>CADASTRO!M341</f>
        <v>0</v>
      </c>
      <c r="N12" s="203"/>
      <c r="O12" s="203"/>
      <c r="P12" s="203" t="str">
        <f>CADASTRO!$P341</f>
        <v>1013 PeateRS</v>
      </c>
      <c r="Q12" s="203"/>
      <c r="R12" s="203"/>
      <c r="S12" s="203"/>
      <c r="T12" s="219">
        <f>CADASTRO!V341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CADASTRO!A$289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CADASTRO!J342</f>
        <v>0</v>
      </c>
      <c r="K13" s="203"/>
      <c r="L13" s="203"/>
      <c r="M13" s="203">
        <f>CADASTRO!M342</f>
        <v>0</v>
      </c>
      <c r="N13" s="203"/>
      <c r="O13" s="203"/>
      <c r="P13" s="203" t="str">
        <f>CADASTRO!$P342</f>
        <v>1013 PeateRS</v>
      </c>
      <c r="Q13" s="203"/>
      <c r="R13" s="203"/>
      <c r="S13" s="203"/>
      <c r="T13" s="219">
        <f>CADASTRO!V342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CADASTRO!A$290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CADASTRO!J343</f>
        <v>105203</v>
      </c>
      <c r="K14" s="203"/>
      <c r="L14" s="203"/>
      <c r="M14" s="203">
        <f>CADASTRO!M343</f>
        <v>1675</v>
      </c>
      <c r="N14" s="203"/>
      <c r="O14" s="203"/>
      <c r="P14" s="203" t="str">
        <f>CADASTRO!$P343</f>
        <v>1013 PeateRS</v>
      </c>
      <c r="Q14" s="203"/>
      <c r="R14" s="203"/>
      <c r="S14" s="203"/>
      <c r="T14" s="219">
        <f>CADASTRO!V343</f>
        <v>0.08</v>
      </c>
      <c r="U14" s="203"/>
      <c r="V14" s="204">
        <f>E$7*T14</f>
        <v>24.044800000000002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24.044800000000002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CADASTRO!A$292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CADASTRO!A$293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CADASTRO!J346</f>
        <v>98003</v>
      </c>
      <c r="K18" s="203"/>
      <c r="L18" s="203"/>
      <c r="M18" s="203">
        <f>CADASTRO!M346</f>
        <v>1641</v>
      </c>
      <c r="N18" s="203"/>
      <c r="O18" s="203"/>
      <c r="P18" s="203" t="str">
        <f>CADASTRO!$P346</f>
        <v>31 FUNDEB</v>
      </c>
      <c r="Q18" s="203"/>
      <c r="R18" s="203"/>
      <c r="S18" s="203"/>
      <c r="T18" s="219">
        <f>CADASTRO!V346</f>
        <v>0.19</v>
      </c>
      <c r="U18" s="203"/>
      <c r="V18" s="204">
        <f>E$7*T18</f>
        <v>57.106400000000001</v>
      </c>
      <c r="W18" s="204"/>
      <c r="X18" s="204"/>
      <c r="Y18" s="204"/>
      <c r="Z18" s="204"/>
    </row>
    <row r="19" spans="1:26" x14ac:dyDescent="0.25">
      <c r="A19" s="200" t="str">
        <f>CADASTRO!A$294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CADASTRO!J347</f>
        <v>103004</v>
      </c>
      <c r="K19" s="203"/>
      <c r="L19" s="203"/>
      <c r="M19" s="203">
        <f>CADASTRO!M347</f>
        <v>2208</v>
      </c>
      <c r="N19" s="203"/>
      <c r="O19" s="203"/>
      <c r="P19" s="203" t="str">
        <f>CADASTRO!$P347</f>
        <v>31 FUNDEB</v>
      </c>
      <c r="Q19" s="203"/>
      <c r="R19" s="203"/>
      <c r="S19" s="203"/>
      <c r="T19" s="219">
        <f>CADASTRO!V347</f>
        <v>0.05</v>
      </c>
      <c r="U19" s="203"/>
      <c r="V19" s="204">
        <f>E$7*T19</f>
        <v>15.028</v>
      </c>
      <c r="W19" s="204"/>
      <c r="X19" s="204"/>
      <c r="Y19" s="204"/>
      <c r="Z19" s="204"/>
    </row>
    <row r="20" spans="1:26" x14ac:dyDescent="0.25">
      <c r="A20" s="200" t="str">
        <f>CADASTRO!A$295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CADASTRO!J348</f>
        <v>94010</v>
      </c>
      <c r="K20" s="203"/>
      <c r="L20" s="203"/>
      <c r="M20" s="203">
        <f>CADASTRO!M348</f>
        <v>1625</v>
      </c>
      <c r="N20" s="203"/>
      <c r="O20" s="203"/>
      <c r="P20" s="203" t="str">
        <f>CADASTRO!$P348</f>
        <v>31 FUNDEB</v>
      </c>
      <c r="Q20" s="203"/>
      <c r="R20" s="203"/>
      <c r="S20" s="203"/>
      <c r="T20" s="219">
        <f>CADASTRO!V348</f>
        <v>0.68</v>
      </c>
      <c r="U20" s="203"/>
      <c r="V20" s="204">
        <f>E$7*T20</f>
        <v>204.38080000000002</v>
      </c>
      <c r="W20" s="204"/>
      <c r="X20" s="204"/>
      <c r="Y20" s="204"/>
      <c r="Z20" s="204"/>
    </row>
    <row r="21" spans="1:26" x14ac:dyDescent="0.25">
      <c r="A21" s="200" t="str">
        <f>CADASTRO!A$296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CADASTRO!J349</f>
        <v>0</v>
      </c>
      <c r="K21" s="203"/>
      <c r="L21" s="203"/>
      <c r="M21" s="203">
        <f>CADASTRO!M349</f>
        <v>0</v>
      </c>
      <c r="N21" s="203"/>
      <c r="O21" s="203"/>
      <c r="P21" s="203" t="str">
        <f>CADASTRO!$P349</f>
        <v>31 FUNDEB</v>
      </c>
      <c r="Q21" s="203"/>
      <c r="R21" s="203"/>
      <c r="S21" s="203"/>
      <c r="T21" s="219">
        <f>CADASTRO!V349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276.51520000000005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300.56000000000006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58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61</v>
      </c>
      <c r="H27" s="203"/>
      <c r="I27" s="203"/>
      <c r="J27" s="203"/>
      <c r="K27" s="203"/>
      <c r="L27" s="220" t="s">
        <v>39</v>
      </c>
      <c r="M27" s="220"/>
      <c r="N27" s="220"/>
      <c r="O27" s="223">
        <v>43285</v>
      </c>
      <c r="P27" s="203"/>
      <c r="Q27" s="203"/>
      <c r="R27" s="203"/>
    </row>
    <row r="28" spans="1:26" x14ac:dyDescent="0.25">
      <c r="A28" s="3" t="s">
        <v>41</v>
      </c>
      <c r="C28" s="208">
        <v>300.56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52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01"/>
      <c r="C29" s="101"/>
      <c r="D29" s="101"/>
      <c r="E29" s="101"/>
      <c r="F29" s="101"/>
      <c r="G29" s="101"/>
      <c r="H29" s="101"/>
      <c r="I29" s="10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CADASTRO!A$287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0.08</v>
      </c>
      <c r="N30" s="218"/>
      <c r="O30" s="218"/>
      <c r="P30" s="202">
        <f>SUM(P31:S33)</f>
        <v>24.044800000000002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CADASTRO!A$288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 t="str">
        <f>CADASTRO!$P$341</f>
        <v>1013 PeateRS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CADASTRO!A$289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 t="str">
        <f>CADASTRO!$P$342</f>
        <v>1013 PeateRS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CADASTRO!A$290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259</v>
      </c>
      <c r="K33" s="203"/>
      <c r="L33" s="203"/>
      <c r="M33" s="205">
        <f>ROUND((V$14/V$23),2)</f>
        <v>0.08</v>
      </c>
      <c r="N33" s="205"/>
      <c r="O33" s="205"/>
      <c r="P33" s="204">
        <f>C28*M33</f>
        <v>24.044800000000002</v>
      </c>
      <c r="Q33" s="203"/>
      <c r="R33" s="203"/>
      <c r="S33" s="203"/>
      <c r="T33" s="203" t="str">
        <f>CADASTRO!$P$343</f>
        <v>1013 PeateRS</v>
      </c>
      <c r="U33" s="203"/>
      <c r="V33" s="203"/>
      <c r="W33" s="203"/>
      <c r="X33" s="203">
        <f>M$14</f>
        <v>1675</v>
      </c>
      <c r="Y33" s="203"/>
      <c r="Z33" s="203"/>
    </row>
    <row r="34" spans="1:26" x14ac:dyDescent="0.25">
      <c r="A34" s="201" t="str">
        <f>CADASTRO!A$292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0.92</v>
      </c>
      <c r="N34" s="218"/>
      <c r="O34" s="218"/>
      <c r="P34" s="202">
        <f>SUM(P35:S38)</f>
        <v>276.51520000000005</v>
      </c>
      <c r="Q34" s="201"/>
      <c r="R34" s="201"/>
      <c r="S34" s="201"/>
    </row>
    <row r="35" spans="1:26" x14ac:dyDescent="0.25">
      <c r="A35" s="200" t="str">
        <f>CADASTRO!A$293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260</v>
      </c>
      <c r="K35" s="203"/>
      <c r="L35" s="203"/>
      <c r="M35" s="205">
        <f>ROUND((V$18/V$23),2)</f>
        <v>0.19</v>
      </c>
      <c r="N35" s="205"/>
      <c r="O35" s="205"/>
      <c r="P35" s="204">
        <f>C28*M35</f>
        <v>57.106400000000001</v>
      </c>
      <c r="Q35" s="203"/>
      <c r="R35" s="203"/>
      <c r="S35" s="203"/>
      <c r="T35" s="203" t="str">
        <f>CADASTRO!$P$346</f>
        <v>31 FUNDEB</v>
      </c>
      <c r="U35" s="203"/>
      <c r="V35" s="203"/>
      <c r="W35" s="203"/>
      <c r="X35" s="203">
        <f>M$18</f>
        <v>1641</v>
      </c>
      <c r="Y35" s="203"/>
      <c r="Z35" s="203"/>
    </row>
    <row r="36" spans="1:26" x14ac:dyDescent="0.25">
      <c r="A36" s="200" t="str">
        <f>CADASTRO!A$294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 t="s">
        <v>261</v>
      </c>
      <c r="K36" s="203"/>
      <c r="L36" s="203"/>
      <c r="M36" s="205">
        <f>ROUND((V$19/V$23),2)</f>
        <v>0.05</v>
      </c>
      <c r="N36" s="205"/>
      <c r="O36" s="205"/>
      <c r="P36" s="204">
        <f>C28*M36</f>
        <v>15.028</v>
      </c>
      <c r="Q36" s="203"/>
      <c r="R36" s="203"/>
      <c r="S36" s="203"/>
      <c r="T36" s="203" t="str">
        <f>CADASTRO!$P$347</f>
        <v>31 FUNDEB</v>
      </c>
      <c r="U36" s="203"/>
      <c r="V36" s="203"/>
      <c r="W36" s="203"/>
      <c r="X36" s="203">
        <f>M$19</f>
        <v>2208</v>
      </c>
      <c r="Y36" s="203"/>
      <c r="Z36" s="203"/>
    </row>
    <row r="37" spans="1:26" x14ac:dyDescent="0.25">
      <c r="A37" s="200" t="str">
        <f>CADASTRO!A$295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262</v>
      </c>
      <c r="K37" s="203"/>
      <c r="L37" s="203"/>
      <c r="M37" s="205">
        <f>ROUND((V$20/V$23),2)</f>
        <v>0.68</v>
      </c>
      <c r="N37" s="205"/>
      <c r="O37" s="205"/>
      <c r="P37" s="204">
        <f>C28*M37</f>
        <v>204.38080000000002</v>
      </c>
      <c r="Q37" s="203"/>
      <c r="R37" s="203"/>
      <c r="S37" s="203"/>
      <c r="T37" s="203" t="str">
        <f>CADASTRO!$P$348</f>
        <v>31 FUNDEB</v>
      </c>
      <c r="U37" s="203"/>
      <c r="V37" s="203"/>
      <c r="W37" s="203"/>
      <c r="X37" s="203">
        <f>M$20</f>
        <v>1625</v>
      </c>
      <c r="Y37" s="203"/>
      <c r="Z37" s="203"/>
    </row>
    <row r="38" spans="1:26" x14ac:dyDescent="0.25">
      <c r="A38" s="200" t="str">
        <f>CADASTRO!A$296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 t="str">
        <f>CADASTRO!$P$349</f>
        <v>31 FUNDEB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300.56000000000006</v>
      </c>
      <c r="Q39" s="201"/>
      <c r="R39" s="201"/>
      <c r="S39" s="201"/>
    </row>
  </sheetData>
  <mergeCells count="133">
    <mergeCell ref="A39:I39"/>
    <mergeCell ref="M39:O39"/>
    <mergeCell ref="P39:S39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AD13" sqref="AD13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CADASTRO!D275</f>
        <v>1127 DAIZI FE NUNES BIELAWSKI - ME</v>
      </c>
    </row>
    <row r="2" spans="1:26" x14ac:dyDescent="0.25">
      <c r="A2" s="113" t="s">
        <v>6</v>
      </c>
      <c r="B2" s="113"/>
      <c r="C2" s="113"/>
      <c r="D2" t="str">
        <f>CADASTRO!D276</f>
        <v>04.862.442/0001-06</v>
      </c>
    </row>
    <row r="3" spans="1:26" x14ac:dyDescent="0.25">
      <c r="A3" s="113" t="s">
        <v>94</v>
      </c>
      <c r="B3" s="113"/>
      <c r="C3" s="113"/>
      <c r="D3" s="199" t="str">
        <f>CADASTRO!D277</f>
        <v>005/2017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4" t="str">
        <f>CADASTRO!F358</f>
        <v>VI - 018/2017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CADASTRO!D359</f>
        <v>3</v>
      </c>
    </row>
    <row r="6" spans="1:26" x14ac:dyDescent="0.25">
      <c r="A6" s="3" t="s">
        <v>8</v>
      </c>
      <c r="B6" s="3"/>
      <c r="C6" s="3"/>
      <c r="D6" s="208">
        <f>CADASTRO!D360</f>
        <v>5.78</v>
      </c>
      <c r="E6" s="208"/>
      <c r="F6" s="208"/>
      <c r="H6" s="3" t="s">
        <v>9</v>
      </c>
      <c r="K6" s="203">
        <f>CADASTRO!K360</f>
        <v>176</v>
      </c>
      <c r="L6" s="203"/>
      <c r="M6" s="3" t="s">
        <v>11</v>
      </c>
      <c r="Q6" s="203">
        <f>CADASTRO!Q360</f>
        <v>3</v>
      </c>
      <c r="R6" s="203"/>
      <c r="S6" s="203"/>
    </row>
    <row r="7" spans="1:26" x14ac:dyDescent="0.25">
      <c r="A7" s="3" t="s">
        <v>10</v>
      </c>
      <c r="B7" s="3"/>
      <c r="C7" s="3"/>
      <c r="E7" s="209">
        <f>CADASTRO!E361</f>
        <v>1017.2800000000001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CADASTRO!A$287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CADASTRO!A$288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CADASTRO!J341</f>
        <v>0</v>
      </c>
      <c r="K12" s="203"/>
      <c r="L12" s="203"/>
      <c r="M12" s="203">
        <f>CADASTRO!M341</f>
        <v>0</v>
      </c>
      <c r="N12" s="203"/>
      <c r="O12" s="203"/>
      <c r="P12" s="203" t="str">
        <f>CADASTRO!$P341</f>
        <v>1013 PeateRS</v>
      </c>
      <c r="Q12" s="203"/>
      <c r="R12" s="203"/>
      <c r="S12" s="203"/>
      <c r="T12" s="219">
        <f>CADASTRO!V341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CADASTRO!A$289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CADASTRO!J342</f>
        <v>0</v>
      </c>
      <c r="K13" s="203"/>
      <c r="L13" s="203"/>
      <c r="M13" s="203">
        <f>CADASTRO!M342</f>
        <v>0</v>
      </c>
      <c r="N13" s="203"/>
      <c r="O13" s="203"/>
      <c r="P13" s="203" t="str">
        <f>CADASTRO!$P342</f>
        <v>1013 PeateRS</v>
      </c>
      <c r="Q13" s="203"/>
      <c r="R13" s="203"/>
      <c r="S13" s="203"/>
      <c r="T13" s="219">
        <f>CADASTRO!V342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CADASTRO!A$290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CADASTRO!J343</f>
        <v>105203</v>
      </c>
      <c r="K14" s="203"/>
      <c r="L14" s="203"/>
      <c r="M14" s="203">
        <f>CADASTRO!M343</f>
        <v>1675</v>
      </c>
      <c r="N14" s="203"/>
      <c r="O14" s="203"/>
      <c r="P14" s="203" t="str">
        <f>CADASTRO!$P343</f>
        <v>1013 PeateRS</v>
      </c>
      <c r="Q14" s="203"/>
      <c r="R14" s="203"/>
      <c r="S14" s="203"/>
      <c r="T14" s="219">
        <f>CADASTRO!V343</f>
        <v>0.08</v>
      </c>
      <c r="U14" s="203"/>
      <c r="V14" s="204">
        <f>E$7*T14</f>
        <v>81.382400000000004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81.382400000000004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CADASTRO!A$292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CADASTRO!A$293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v>108308</v>
      </c>
      <c r="K18" s="203"/>
      <c r="L18" s="203"/>
      <c r="M18" s="203">
        <f>CADASTRO!M346</f>
        <v>1641</v>
      </c>
      <c r="N18" s="203"/>
      <c r="O18" s="203"/>
      <c r="P18" s="203" t="s">
        <v>81</v>
      </c>
      <c r="Q18" s="203"/>
      <c r="R18" s="203"/>
      <c r="S18" s="203"/>
      <c r="T18" s="219">
        <f>CADASTRO!V346</f>
        <v>0.19</v>
      </c>
      <c r="U18" s="203"/>
      <c r="V18" s="204">
        <f>E$7*T18</f>
        <v>193.28320000000002</v>
      </c>
      <c r="W18" s="204"/>
      <c r="X18" s="204"/>
      <c r="Y18" s="204"/>
      <c r="Z18" s="204"/>
    </row>
    <row r="19" spans="1:26" x14ac:dyDescent="0.25">
      <c r="A19" s="200" t="str">
        <f>CADASTRO!A$294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CADASTRO!J347</f>
        <v>103004</v>
      </c>
      <c r="K19" s="203"/>
      <c r="L19" s="203"/>
      <c r="M19" s="203">
        <f>CADASTRO!M347</f>
        <v>2208</v>
      </c>
      <c r="N19" s="203"/>
      <c r="O19" s="203"/>
      <c r="P19" s="203" t="str">
        <f>CADASTRO!$P347</f>
        <v>31 FUNDEB</v>
      </c>
      <c r="Q19" s="203"/>
      <c r="R19" s="203"/>
      <c r="S19" s="203"/>
      <c r="T19" s="219">
        <f>CADASTRO!V347</f>
        <v>0.05</v>
      </c>
      <c r="U19" s="203"/>
      <c r="V19" s="204">
        <f>E$7*T19</f>
        <v>50.864000000000004</v>
      </c>
      <c r="W19" s="204"/>
      <c r="X19" s="204"/>
      <c r="Y19" s="204"/>
      <c r="Z19" s="204"/>
    </row>
    <row r="20" spans="1:26" x14ac:dyDescent="0.25">
      <c r="A20" s="200" t="str">
        <f>CADASTRO!A$295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CADASTRO!J348</f>
        <v>94010</v>
      </c>
      <c r="K20" s="203"/>
      <c r="L20" s="203"/>
      <c r="M20" s="203">
        <f>CADASTRO!M348</f>
        <v>1625</v>
      </c>
      <c r="N20" s="203"/>
      <c r="O20" s="203"/>
      <c r="P20" s="203" t="str">
        <f>CADASTRO!$P348</f>
        <v>31 FUNDEB</v>
      </c>
      <c r="Q20" s="203"/>
      <c r="R20" s="203"/>
      <c r="S20" s="203"/>
      <c r="T20" s="219">
        <f>CADASTRO!V348</f>
        <v>0.68</v>
      </c>
      <c r="U20" s="203"/>
      <c r="V20" s="204">
        <f>E$7*T20</f>
        <v>691.75040000000013</v>
      </c>
      <c r="W20" s="204"/>
      <c r="X20" s="204"/>
      <c r="Y20" s="204"/>
      <c r="Z20" s="204"/>
    </row>
    <row r="21" spans="1:26" x14ac:dyDescent="0.25">
      <c r="A21" s="200" t="str">
        <f>CADASTRO!A$296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CADASTRO!J349</f>
        <v>0</v>
      </c>
      <c r="K21" s="203"/>
      <c r="L21" s="203"/>
      <c r="M21" s="203">
        <f>CADASTRO!M349</f>
        <v>0</v>
      </c>
      <c r="N21" s="203"/>
      <c r="O21" s="203"/>
      <c r="P21" s="203" t="str">
        <f>CADASTRO!$P349</f>
        <v>31 FUNDEB</v>
      </c>
      <c r="Q21" s="203"/>
      <c r="R21" s="203"/>
      <c r="S21" s="203"/>
      <c r="T21" s="219">
        <f>CADASTRO!V349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935.89760000000012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1017.2800000000001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51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63</v>
      </c>
      <c r="H27" s="203"/>
      <c r="I27" s="203"/>
      <c r="J27" s="203"/>
      <c r="K27" s="203"/>
      <c r="L27" s="220" t="s">
        <v>39</v>
      </c>
      <c r="M27" s="220"/>
      <c r="N27" s="220"/>
      <c r="O27" s="223">
        <v>43315</v>
      </c>
      <c r="P27" s="203"/>
      <c r="Q27" s="203"/>
      <c r="R27" s="203"/>
    </row>
    <row r="28" spans="1:26" x14ac:dyDescent="0.25">
      <c r="A28" s="3" t="s">
        <v>41</v>
      </c>
      <c r="C28" s="208">
        <v>1017.28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176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15"/>
      <c r="C29" s="115"/>
      <c r="D29" s="115"/>
      <c r="E29" s="115"/>
      <c r="F29" s="115"/>
      <c r="G29" s="115"/>
      <c r="H29" s="115"/>
      <c r="I29" s="117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CADASTRO!A$287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0.08</v>
      </c>
      <c r="N30" s="218"/>
      <c r="O30" s="218"/>
      <c r="P30" s="202">
        <f>SUM(P31:S33)</f>
        <v>81.382400000000004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CADASTRO!A$288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 t="str">
        <f>CADASTRO!$P$341</f>
        <v>1013 PeateRS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CADASTRO!A$289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 t="str">
        <f>CADASTRO!$P$342</f>
        <v>1013 PeateRS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CADASTRO!A$290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276</v>
      </c>
      <c r="K33" s="203"/>
      <c r="L33" s="203"/>
      <c r="M33" s="205">
        <f>ROUND((V$14/V$23),2)</f>
        <v>0.08</v>
      </c>
      <c r="N33" s="205"/>
      <c r="O33" s="205"/>
      <c r="P33" s="204">
        <f>C28*M33</f>
        <v>81.382400000000004</v>
      </c>
      <c r="Q33" s="203"/>
      <c r="R33" s="203"/>
      <c r="S33" s="203"/>
      <c r="T33" s="203" t="str">
        <f>CADASTRO!$P$343</f>
        <v>1013 PeateRS</v>
      </c>
      <c r="U33" s="203"/>
      <c r="V33" s="203"/>
      <c r="W33" s="203"/>
      <c r="X33" s="203">
        <f>M$14</f>
        <v>1675</v>
      </c>
      <c r="Y33" s="203"/>
      <c r="Z33" s="203"/>
    </row>
    <row r="34" spans="1:26" x14ac:dyDescent="0.25">
      <c r="A34" s="201" t="str">
        <f>CADASTRO!A$292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0.92</v>
      </c>
      <c r="N34" s="218"/>
      <c r="O34" s="218"/>
      <c r="P34" s="202">
        <f>SUM(P35:S38)-0.01</f>
        <v>935.89760000000001</v>
      </c>
      <c r="Q34" s="201"/>
      <c r="R34" s="201"/>
      <c r="S34" s="201"/>
    </row>
    <row r="35" spans="1:26" x14ac:dyDescent="0.25">
      <c r="A35" s="200" t="str">
        <f>CADASTRO!A$293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277</v>
      </c>
      <c r="K35" s="203"/>
      <c r="L35" s="203"/>
      <c r="M35" s="205">
        <f>ROUND((V$18/V$23),2)</f>
        <v>0.19</v>
      </c>
      <c r="N35" s="205"/>
      <c r="O35" s="205"/>
      <c r="P35" s="204">
        <f>C28*M35</f>
        <v>193.28319999999999</v>
      </c>
      <c r="Q35" s="203"/>
      <c r="R35" s="203"/>
      <c r="S35" s="203"/>
      <c r="T35" s="203" t="s">
        <v>81</v>
      </c>
      <c r="U35" s="203"/>
      <c r="V35" s="203"/>
      <c r="W35" s="203"/>
      <c r="X35" s="203">
        <f>M$18</f>
        <v>1641</v>
      </c>
      <c r="Y35" s="203"/>
      <c r="Z35" s="203"/>
    </row>
    <row r="36" spans="1:26" x14ac:dyDescent="0.25">
      <c r="A36" s="200" t="str">
        <f>CADASTRO!A$294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 t="s">
        <v>278</v>
      </c>
      <c r="K36" s="203"/>
      <c r="L36" s="203"/>
      <c r="M36" s="205">
        <f>ROUND((V$19/V$23),2)</f>
        <v>0.05</v>
      </c>
      <c r="N36" s="205"/>
      <c r="O36" s="205"/>
      <c r="P36" s="204">
        <f>C28*M36</f>
        <v>50.864000000000004</v>
      </c>
      <c r="Q36" s="203"/>
      <c r="R36" s="203"/>
      <c r="S36" s="203"/>
      <c r="T36" s="203" t="str">
        <f>CADASTRO!$P$347</f>
        <v>31 FUNDEB</v>
      </c>
      <c r="U36" s="203"/>
      <c r="V36" s="203"/>
      <c r="W36" s="203"/>
      <c r="X36" s="203">
        <f>M$19</f>
        <v>2208</v>
      </c>
      <c r="Y36" s="203"/>
      <c r="Z36" s="203"/>
    </row>
    <row r="37" spans="1:26" x14ac:dyDescent="0.25">
      <c r="A37" s="200" t="str">
        <f>CADASTRO!A$295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279</v>
      </c>
      <c r="K37" s="203"/>
      <c r="L37" s="203"/>
      <c r="M37" s="205">
        <f>ROUND((V$20/V$23),2)</f>
        <v>0.68</v>
      </c>
      <c r="N37" s="205"/>
      <c r="O37" s="205"/>
      <c r="P37" s="204">
        <f>C28*M37+0.01</f>
        <v>691.7604</v>
      </c>
      <c r="Q37" s="203"/>
      <c r="R37" s="203"/>
      <c r="S37" s="203"/>
      <c r="T37" s="203" t="str">
        <f>CADASTRO!$P$348</f>
        <v>31 FUNDEB</v>
      </c>
      <c r="U37" s="203"/>
      <c r="V37" s="203"/>
      <c r="W37" s="203"/>
      <c r="X37" s="203">
        <f>M$20</f>
        <v>1625</v>
      </c>
      <c r="Y37" s="203"/>
      <c r="Z37" s="203"/>
    </row>
    <row r="38" spans="1:26" x14ac:dyDescent="0.25">
      <c r="A38" s="200" t="str">
        <f>CADASTRO!A$296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 t="str">
        <f>CADASTRO!$P$349</f>
        <v>31 FUNDEB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1017.28</v>
      </c>
      <c r="Q39" s="201"/>
      <c r="R39" s="201"/>
      <c r="S39" s="201"/>
    </row>
  </sheetData>
  <mergeCells count="133">
    <mergeCell ref="A39:I39"/>
    <mergeCell ref="M39:O39"/>
    <mergeCell ref="P39:S39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9" workbookViewId="0">
      <selection activeCell="AI29" sqref="AI29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  <col min="20" max="20" width="4.7109375" customWidth="1"/>
  </cols>
  <sheetData>
    <row r="1" spans="1:26" x14ac:dyDescent="0.25">
      <c r="A1" s="198" t="s">
        <v>1</v>
      </c>
      <c r="B1" s="198"/>
      <c r="C1" s="198"/>
      <c r="D1" t="str">
        <f>CADASTRO!D275</f>
        <v>1127 DAIZI FE NUNES BIELAWSKI - ME</v>
      </c>
    </row>
    <row r="2" spans="1:26" x14ac:dyDescent="0.25">
      <c r="A2" s="143" t="s">
        <v>6</v>
      </c>
      <c r="B2" s="143"/>
      <c r="C2" s="143"/>
      <c r="D2" t="str">
        <f>CADASTRO!D276</f>
        <v>04.862.442/0001-06</v>
      </c>
    </row>
    <row r="3" spans="1:26" x14ac:dyDescent="0.25">
      <c r="A3" s="143" t="s">
        <v>94</v>
      </c>
      <c r="B3" s="143"/>
      <c r="C3" s="143"/>
      <c r="D3" s="199" t="str">
        <f>CADASTRO!D277</f>
        <v>005/2017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4" t="str">
        <f>CADASTRO!F391</f>
        <v>VIII - 018/2017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CADASTRO!D392</f>
        <v>3</v>
      </c>
    </row>
    <row r="6" spans="1:26" x14ac:dyDescent="0.25">
      <c r="A6" s="3" t="s">
        <v>8</v>
      </c>
      <c r="B6" s="3"/>
      <c r="C6" s="3"/>
      <c r="D6" s="208">
        <f>CADASTRO!D393</f>
        <v>5.78</v>
      </c>
      <c r="E6" s="208"/>
      <c r="F6" s="208"/>
      <c r="H6" s="3" t="s">
        <v>9</v>
      </c>
      <c r="K6" s="203">
        <f>CADASTRO!K393</f>
        <v>52</v>
      </c>
      <c r="L6" s="203"/>
      <c r="M6" s="3" t="s">
        <v>11</v>
      </c>
      <c r="Q6" s="203">
        <f>CADASTRO!Q393</f>
        <v>0.97577000000000003</v>
      </c>
      <c r="R6" s="203"/>
      <c r="S6" s="203"/>
    </row>
    <row r="7" spans="1:26" x14ac:dyDescent="0.25">
      <c r="A7" s="3" t="s">
        <v>10</v>
      </c>
      <c r="B7" s="3"/>
      <c r="C7" s="3"/>
      <c r="E7" s="209">
        <f>CADASTRO!E394</f>
        <v>293.27743120000002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CADASTRO!A$287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CADASTRO!A$288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CADASTRO!J401</f>
        <v>0</v>
      </c>
      <c r="K12" s="203"/>
      <c r="L12" s="203"/>
      <c r="M12" s="203">
        <f>CADASTRO!M401</f>
        <v>0</v>
      </c>
      <c r="N12" s="203"/>
      <c r="O12" s="203"/>
      <c r="P12" s="203" t="str">
        <f>CADASTRO!$P401</f>
        <v>1013 PeateRS</v>
      </c>
      <c r="Q12" s="203"/>
      <c r="R12" s="203"/>
      <c r="S12" s="203"/>
      <c r="T12" s="219">
        <f>CADASTRO!V401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CADASTRO!A$289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CADASTRO!J402</f>
        <v>0</v>
      </c>
      <c r="K13" s="203"/>
      <c r="L13" s="203"/>
      <c r="M13" s="203">
        <f>CADASTRO!M402</f>
        <v>0</v>
      </c>
      <c r="N13" s="203"/>
      <c r="O13" s="203"/>
      <c r="P13" s="203" t="str">
        <f>CADASTRO!$P402</f>
        <v>1013 PeateRS</v>
      </c>
      <c r="Q13" s="203"/>
      <c r="R13" s="203"/>
      <c r="S13" s="203"/>
      <c r="T13" s="219">
        <f>CADASTRO!V402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CADASTRO!A$290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CADASTRO!J403</f>
        <v>105203</v>
      </c>
      <c r="K14" s="203"/>
      <c r="L14" s="203"/>
      <c r="M14" s="203">
        <f>CADASTRO!M403</f>
        <v>1675</v>
      </c>
      <c r="N14" s="203"/>
      <c r="O14" s="203"/>
      <c r="P14" s="203" t="str">
        <f>CADASTRO!$P403</f>
        <v>1013 PeateRS</v>
      </c>
      <c r="Q14" s="203"/>
      <c r="R14" s="203"/>
      <c r="S14" s="203"/>
      <c r="T14" s="219">
        <f>CADASTRO!V403</f>
        <v>1</v>
      </c>
      <c r="U14" s="203"/>
      <c r="V14" s="204">
        <f>E$7*T14</f>
        <v>293.27743120000002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293.27743120000002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CADASTRO!A$292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CADASTRO!A$293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CADASTRO!J407</f>
        <v>103004</v>
      </c>
      <c r="K18" s="203"/>
      <c r="L18" s="203"/>
      <c r="M18" s="203">
        <f>CADASTRO!M407</f>
        <v>2208</v>
      </c>
      <c r="N18" s="203"/>
      <c r="O18" s="203"/>
      <c r="P18" s="203" t="str">
        <f>CADASTRO!$P407</f>
        <v>31 FUNDEB</v>
      </c>
      <c r="Q18" s="203"/>
      <c r="R18" s="203"/>
      <c r="S18" s="203"/>
      <c r="T18" s="219">
        <f>CADASTRO!V407</f>
        <v>0</v>
      </c>
      <c r="U18" s="203"/>
      <c r="V18" s="204">
        <f>E$7*T18</f>
        <v>0</v>
      </c>
      <c r="W18" s="204"/>
      <c r="X18" s="204"/>
      <c r="Y18" s="204"/>
      <c r="Z18" s="204"/>
    </row>
    <row r="19" spans="1:26" x14ac:dyDescent="0.25">
      <c r="A19" s="200" t="str">
        <f>CADASTRO!A$294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CADASTRO!J408</f>
        <v>94010</v>
      </c>
      <c r="K19" s="203"/>
      <c r="L19" s="203"/>
      <c r="M19" s="203">
        <f>CADASTRO!M408</f>
        <v>1625</v>
      </c>
      <c r="N19" s="203"/>
      <c r="O19" s="203"/>
      <c r="P19" s="203" t="str">
        <f>CADASTRO!$P408</f>
        <v>31 FUNDEB</v>
      </c>
      <c r="Q19" s="203"/>
      <c r="R19" s="203"/>
      <c r="S19" s="203"/>
      <c r="T19" s="219">
        <f>CADASTRO!V408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CADASTRO!A$295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CADASTRO!J409</f>
        <v>0</v>
      </c>
      <c r="K20" s="203"/>
      <c r="L20" s="203"/>
      <c r="M20" s="203">
        <f>CADASTRO!M409</f>
        <v>0</v>
      </c>
      <c r="N20" s="203"/>
      <c r="O20" s="203"/>
      <c r="P20" s="203" t="str">
        <f>CADASTRO!$P409</f>
        <v>31 FUNDEB</v>
      </c>
      <c r="Q20" s="203"/>
      <c r="R20" s="203"/>
      <c r="S20" s="203"/>
      <c r="T20" s="219">
        <f>CADASTRO!V409</f>
        <v>0</v>
      </c>
      <c r="U20" s="203"/>
      <c r="V20" s="204">
        <f>E$7*T20</f>
        <v>0</v>
      </c>
      <c r="W20" s="204"/>
      <c r="X20" s="204"/>
      <c r="Y20" s="204"/>
      <c r="Z20" s="204"/>
    </row>
    <row r="21" spans="1:26" x14ac:dyDescent="0.25">
      <c r="A21" s="200" t="str">
        <f>CADASTRO!A$296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CADASTRO!J410</f>
        <v>0</v>
      </c>
      <c r="K21" s="203"/>
      <c r="L21" s="203"/>
      <c r="M21" s="203">
        <f>CADASTRO!M410</f>
        <v>0</v>
      </c>
      <c r="N21" s="203"/>
      <c r="O21" s="203"/>
      <c r="P21" s="203">
        <f>CADASTRO!$P410</f>
        <v>0</v>
      </c>
      <c r="Q21" s="203"/>
      <c r="R21" s="203"/>
      <c r="S21" s="203"/>
      <c r="T21" s="219">
        <f>CADASTRO!V410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0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293.27743120000002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54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71</v>
      </c>
      <c r="H27" s="203"/>
      <c r="I27" s="203"/>
      <c r="J27" s="203"/>
      <c r="K27" s="203"/>
      <c r="L27" s="220" t="s">
        <v>39</v>
      </c>
      <c r="M27" s="220"/>
      <c r="N27" s="220"/>
      <c r="O27" s="223">
        <v>43376</v>
      </c>
      <c r="P27" s="203"/>
      <c r="Q27" s="203"/>
      <c r="R27" s="203"/>
    </row>
    <row r="28" spans="1:26" x14ac:dyDescent="0.25">
      <c r="A28" s="3" t="s">
        <v>41</v>
      </c>
      <c r="C28" s="208">
        <v>293.27999999999997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52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41"/>
      <c r="C29" s="141"/>
      <c r="D29" s="141"/>
      <c r="E29" s="141"/>
      <c r="F29" s="141"/>
      <c r="G29" s="141"/>
      <c r="H29" s="141"/>
      <c r="I29" s="144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CADASTRO!A$287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1</v>
      </c>
      <c r="N30" s="218"/>
      <c r="O30" s="218"/>
      <c r="P30" s="202">
        <f>SUM(P31:S33)</f>
        <v>293.27999999999997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CADASTRO!A$288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T12</f>
        <v>0</v>
      </c>
      <c r="N31" s="205"/>
      <c r="O31" s="205"/>
      <c r="P31" s="204">
        <f>C28*M31</f>
        <v>0</v>
      </c>
      <c r="Q31" s="203"/>
      <c r="R31" s="203"/>
      <c r="S31" s="203"/>
      <c r="T31" s="203" t="str">
        <f>CADASTRO!$P$341</f>
        <v>1013 PeateRS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CADASTRO!A$289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T13</f>
        <v>0</v>
      </c>
      <c r="N32" s="205"/>
      <c r="O32" s="205"/>
      <c r="P32" s="204">
        <f>C28*M32</f>
        <v>0</v>
      </c>
      <c r="Q32" s="203"/>
      <c r="R32" s="203"/>
      <c r="S32" s="203"/>
      <c r="T32" s="203" t="str">
        <f>CADASTRO!$P$342</f>
        <v>1013 PeateRS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CADASTRO!A$290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337</v>
      </c>
      <c r="K33" s="203"/>
      <c r="L33" s="203"/>
      <c r="M33" s="205">
        <f>T14</f>
        <v>1</v>
      </c>
      <c r="N33" s="205"/>
      <c r="O33" s="205"/>
      <c r="P33" s="204">
        <f>C28*M33</f>
        <v>293.27999999999997</v>
      </c>
      <c r="Q33" s="203"/>
      <c r="R33" s="203"/>
      <c r="S33" s="203"/>
      <c r="T33" s="203" t="str">
        <f>CADASTRO!$P$343</f>
        <v>1013 PeateRS</v>
      </c>
      <c r="U33" s="203"/>
      <c r="V33" s="203"/>
      <c r="W33" s="203"/>
      <c r="X33" s="203">
        <f>M$14</f>
        <v>1675</v>
      </c>
      <c r="Y33" s="203"/>
      <c r="Z33" s="203"/>
    </row>
    <row r="34" spans="1:26" x14ac:dyDescent="0.25">
      <c r="A34" s="201" t="str">
        <f>CADASTRO!A$292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</v>
      </c>
      <c r="N34" s="218"/>
      <c r="O34" s="218"/>
      <c r="P34" s="202">
        <f>SUM(P35:S38)</f>
        <v>0</v>
      </c>
      <c r="Q34" s="201"/>
      <c r="R34" s="201"/>
      <c r="S34" s="201"/>
    </row>
    <row r="35" spans="1:26" x14ac:dyDescent="0.25">
      <c r="A35" s="200" t="str">
        <f>CADASTRO!A$293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>
        <v>0</v>
      </c>
      <c r="K35" s="203"/>
      <c r="L35" s="203"/>
      <c r="M35" s="205">
        <f>T18</f>
        <v>0</v>
      </c>
      <c r="N35" s="205"/>
      <c r="O35" s="205"/>
      <c r="P35" s="204">
        <f>C28*M35</f>
        <v>0</v>
      </c>
      <c r="Q35" s="203"/>
      <c r="R35" s="203"/>
      <c r="S35" s="203"/>
      <c r="T35" s="203" t="s">
        <v>81</v>
      </c>
      <c r="U35" s="203"/>
      <c r="V35" s="203"/>
      <c r="W35" s="203"/>
      <c r="X35" s="203">
        <f>M$18</f>
        <v>2208</v>
      </c>
      <c r="Y35" s="203"/>
      <c r="Z35" s="203"/>
    </row>
    <row r="36" spans="1:26" x14ac:dyDescent="0.25">
      <c r="A36" s="200" t="str">
        <f>CADASTRO!A$294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T19</f>
        <v>0</v>
      </c>
      <c r="N36" s="205"/>
      <c r="O36" s="205"/>
      <c r="P36" s="204">
        <f>C28*M36</f>
        <v>0</v>
      </c>
      <c r="Q36" s="203"/>
      <c r="R36" s="203"/>
      <c r="S36" s="203"/>
      <c r="T36" s="203" t="str">
        <f>CADASTRO!$P$347</f>
        <v>31 FUNDEB</v>
      </c>
      <c r="U36" s="203"/>
      <c r="V36" s="203"/>
      <c r="W36" s="203"/>
      <c r="X36" s="203">
        <f>M$19</f>
        <v>1625</v>
      </c>
      <c r="Y36" s="203"/>
      <c r="Z36" s="203"/>
    </row>
    <row r="37" spans="1:26" x14ac:dyDescent="0.25">
      <c r="A37" s="200" t="str">
        <f>CADASTRO!A$295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>
        <v>0</v>
      </c>
      <c r="K37" s="203"/>
      <c r="L37" s="203"/>
      <c r="M37" s="205">
        <f>T20</f>
        <v>0</v>
      </c>
      <c r="N37" s="205"/>
      <c r="O37" s="205"/>
      <c r="P37" s="204">
        <f>C28*M37</f>
        <v>0</v>
      </c>
      <c r="Q37" s="203"/>
      <c r="R37" s="203"/>
      <c r="S37" s="203"/>
      <c r="T37" s="203" t="str">
        <f>CADASTRO!$P$348</f>
        <v>31 FUNDEB</v>
      </c>
      <c r="U37" s="203"/>
      <c r="V37" s="203"/>
      <c r="W37" s="203"/>
      <c r="X37" s="203">
        <f>M$20</f>
        <v>0</v>
      </c>
      <c r="Y37" s="203"/>
      <c r="Z37" s="203"/>
    </row>
    <row r="38" spans="1:26" x14ac:dyDescent="0.25">
      <c r="A38" s="200" t="str">
        <f>CADASTRO!A$296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T21</f>
        <v>0</v>
      </c>
      <c r="N38" s="205"/>
      <c r="O38" s="205"/>
      <c r="P38" s="204">
        <f>C28*M38</f>
        <v>0</v>
      </c>
      <c r="Q38" s="203"/>
      <c r="R38" s="203"/>
      <c r="S38" s="203"/>
      <c r="T38" s="203" t="str">
        <f>CADASTRO!$P$349</f>
        <v>31 FUNDEB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293.27999999999997</v>
      </c>
      <c r="Q39" s="201"/>
      <c r="R39" s="201"/>
      <c r="S39" s="201"/>
    </row>
  </sheetData>
  <mergeCells count="133"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9:I39"/>
    <mergeCell ref="M39:O39"/>
    <mergeCell ref="P39:S39"/>
    <mergeCell ref="A38:I38"/>
    <mergeCell ref="J38:L38"/>
    <mergeCell ref="M38:O38"/>
    <mergeCell ref="P38:S38"/>
    <mergeCell ref="T38:W38"/>
    <mergeCell ref="X38:Z38"/>
  </mergeCells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9"/>
  <sheetViews>
    <sheetView topLeftCell="A136" workbookViewId="0">
      <selection activeCell="AF150" sqref="AF150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CADASTRO!D414</f>
        <v>712 ADAIR JOSE A. DA SILVA</v>
      </c>
    </row>
    <row r="2" spans="1:26" x14ac:dyDescent="0.25">
      <c r="A2" s="2" t="s">
        <v>6</v>
      </c>
      <c r="B2" s="2"/>
      <c r="C2" s="2"/>
      <c r="D2" t="str">
        <f>CADASTRO!D415</f>
        <v>02.818.523/0001-75</v>
      </c>
    </row>
    <row r="3" spans="1:26" x14ac:dyDescent="0.25">
      <c r="A3" s="25" t="s">
        <v>94</v>
      </c>
      <c r="B3" s="25"/>
      <c r="C3" s="25"/>
      <c r="D3" s="199" t="str">
        <f>CADASTRO!D416</f>
        <v>040/2017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3" t="str">
        <f>CADASTRO!F417</f>
        <v>II - 094/2017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CADASTRO!D418</f>
        <v>4</v>
      </c>
    </row>
    <row r="6" spans="1:26" x14ac:dyDescent="0.25">
      <c r="A6" s="3" t="s">
        <v>8</v>
      </c>
      <c r="B6" s="3"/>
      <c r="C6" s="3"/>
      <c r="D6" s="208">
        <f>CADASTRO!D419</f>
        <v>5.14</v>
      </c>
      <c r="E6" s="208"/>
      <c r="F6" s="208"/>
      <c r="H6" s="3" t="s">
        <v>9</v>
      </c>
      <c r="K6" s="203">
        <f>CADASTRO!K419</f>
        <v>70</v>
      </c>
      <c r="L6" s="203"/>
      <c r="M6" s="3" t="s">
        <v>11</v>
      </c>
      <c r="Q6" s="203">
        <f>CADASTRO!Q151</f>
        <v>200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71960</v>
      </c>
      <c r="F7" s="209"/>
      <c r="G7" s="209"/>
      <c r="H7" s="209"/>
      <c r="I7" s="209"/>
      <c r="J7" s="209"/>
    </row>
    <row r="9" spans="1:26" x14ac:dyDescent="0.25">
      <c r="A9" s="201" t="s">
        <v>197</v>
      </c>
      <c r="B9" s="201"/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CADASTRO!A$426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CADASTRO!A$427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CADASTRO!J427</f>
        <v>0</v>
      </c>
      <c r="K12" s="203"/>
      <c r="L12" s="203"/>
      <c r="M12" s="203">
        <f>CADASTRO!M427</f>
        <v>0</v>
      </c>
      <c r="N12" s="203"/>
      <c r="O12" s="203"/>
      <c r="P12" s="203" t="str">
        <f>CADASTRO!$P427</f>
        <v>1013 PeateRS</v>
      </c>
      <c r="Q12" s="203"/>
      <c r="R12" s="203"/>
      <c r="S12" s="203"/>
      <c r="T12" s="219">
        <f>CADASTRO!V427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CADASTRO!A$428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CADASTRO!J428</f>
        <v>0</v>
      </c>
      <c r="K13" s="203"/>
      <c r="L13" s="203"/>
      <c r="M13" s="203">
        <f>CADASTRO!M428</f>
        <v>0</v>
      </c>
      <c r="N13" s="203"/>
      <c r="O13" s="203"/>
      <c r="P13" s="203" t="str">
        <f>CADASTRO!$P428</f>
        <v>1013 PeateRS</v>
      </c>
      <c r="Q13" s="203"/>
      <c r="R13" s="203"/>
      <c r="S13" s="203"/>
      <c r="T13" s="219">
        <f>CADASTRO!V428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CADASTRO!A$429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CADASTRO!J429</f>
        <v>105204</v>
      </c>
      <c r="K14" s="203"/>
      <c r="L14" s="203"/>
      <c r="M14" s="203">
        <f>CADASTRO!M429</f>
        <v>1676</v>
      </c>
      <c r="N14" s="203"/>
      <c r="O14" s="203"/>
      <c r="P14" s="203" t="str">
        <f>CADASTRO!$P429</f>
        <v>1013 PeateRS</v>
      </c>
      <c r="Q14" s="203"/>
      <c r="R14" s="203"/>
      <c r="S14" s="203"/>
      <c r="T14" s="219">
        <f>CADASTRO!V429</f>
        <v>0.2</v>
      </c>
      <c r="U14" s="203"/>
      <c r="V14" s="204">
        <f>E$7*T14</f>
        <v>14392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14392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31" x14ac:dyDescent="0.25">
      <c r="A17" s="201" t="str">
        <f>CADASTRO!A$431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31" x14ac:dyDescent="0.25">
      <c r="A18" s="200" t="str">
        <f>CADASTRO!A$432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CADASTRO!J432</f>
        <v>98004</v>
      </c>
      <c r="K18" s="203"/>
      <c r="L18" s="203"/>
      <c r="M18" s="203">
        <f>CADASTRO!M432</f>
        <v>1642</v>
      </c>
      <c r="N18" s="203"/>
      <c r="O18" s="203"/>
      <c r="P18" s="203" t="str">
        <f>CADASTRO!$P432</f>
        <v>31 FUNDEB</v>
      </c>
      <c r="Q18" s="203"/>
      <c r="R18" s="203"/>
      <c r="S18" s="203"/>
      <c r="T18" s="219">
        <f>CADASTRO!V432</f>
        <v>0.14000000000000001</v>
      </c>
      <c r="U18" s="203"/>
      <c r="V18" s="204">
        <f>E$7*T18</f>
        <v>10074.400000000001</v>
      </c>
      <c r="W18" s="204"/>
      <c r="X18" s="204"/>
      <c r="Y18" s="204"/>
      <c r="Z18" s="204"/>
    </row>
    <row r="19" spans="1:31" x14ac:dyDescent="0.25">
      <c r="A19" s="200" t="str">
        <f>CADASTRO!A$433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CADASTRO!J433</f>
        <v>103005</v>
      </c>
      <c r="K19" s="203"/>
      <c r="L19" s="203"/>
      <c r="M19" s="203">
        <f>CADASTRO!M433</f>
        <v>2209</v>
      </c>
      <c r="N19" s="203"/>
      <c r="O19" s="203"/>
      <c r="P19" s="203" t="str">
        <f>CADASTRO!$P433</f>
        <v>31 FUNDEB</v>
      </c>
      <c r="Q19" s="203"/>
      <c r="R19" s="203"/>
      <c r="S19" s="203"/>
      <c r="T19" s="219">
        <f>CADASTRO!V433</f>
        <v>0.08</v>
      </c>
      <c r="U19" s="203"/>
      <c r="V19" s="204">
        <f>E$7*T19</f>
        <v>5756.8</v>
      </c>
      <c r="W19" s="204"/>
      <c r="X19" s="204"/>
      <c r="Y19" s="204"/>
      <c r="Z19" s="204"/>
    </row>
    <row r="20" spans="1:31" x14ac:dyDescent="0.25">
      <c r="A20" s="200" t="str">
        <f>CADASTRO!A$434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CADASTRO!J434</f>
        <v>94011</v>
      </c>
      <c r="K20" s="203"/>
      <c r="L20" s="203"/>
      <c r="M20" s="203">
        <f>CADASTRO!M434</f>
        <v>1626</v>
      </c>
      <c r="N20" s="203"/>
      <c r="O20" s="203"/>
      <c r="P20" s="203" t="str">
        <f>CADASTRO!$P434</f>
        <v>31 FUNDEB</v>
      </c>
      <c r="Q20" s="203"/>
      <c r="R20" s="203"/>
      <c r="S20" s="203"/>
      <c r="T20" s="219">
        <f>CADASTRO!V434</f>
        <v>0.57999999999999996</v>
      </c>
      <c r="U20" s="203"/>
      <c r="V20" s="204">
        <f>E$7*T20</f>
        <v>41736.799999999996</v>
      </c>
      <c r="W20" s="204"/>
      <c r="X20" s="204"/>
      <c r="Y20" s="204"/>
      <c r="Z20" s="204"/>
    </row>
    <row r="21" spans="1:31" x14ac:dyDescent="0.25">
      <c r="A21" s="200" t="str">
        <f>CADASTRO!A$435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CADASTRO!J435</f>
        <v>0</v>
      </c>
      <c r="K21" s="203"/>
      <c r="L21" s="203"/>
      <c r="M21" s="203">
        <f>CADASTRO!M435</f>
        <v>0</v>
      </c>
      <c r="N21" s="203"/>
      <c r="O21" s="203"/>
      <c r="P21" s="203" t="str">
        <f>CADASTRO!$P435</f>
        <v>31 FUNDEB</v>
      </c>
      <c r="Q21" s="203"/>
      <c r="R21" s="203"/>
      <c r="S21" s="203"/>
      <c r="T21" s="219">
        <f>CADASTRO!V435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31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57568</v>
      </c>
      <c r="W22" s="201"/>
      <c r="X22" s="201"/>
      <c r="Y22" s="201"/>
      <c r="Z22" s="201"/>
      <c r="AE22" s="3"/>
    </row>
    <row r="23" spans="1:31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71960</v>
      </c>
      <c r="W23" s="201"/>
      <c r="X23" s="201"/>
      <c r="Y23" s="201"/>
      <c r="Z23" s="201"/>
    </row>
    <row r="25" spans="1:31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31" x14ac:dyDescent="0.25">
      <c r="A26" s="3" t="s">
        <v>37</v>
      </c>
      <c r="F26" s="203" t="s">
        <v>47</v>
      </c>
      <c r="G26" s="203"/>
      <c r="H26" s="203"/>
      <c r="I26" s="203"/>
      <c r="J26" s="203"/>
      <c r="K26" s="203"/>
    </row>
    <row r="27" spans="1:31" x14ac:dyDescent="0.25">
      <c r="A27" s="3" t="s">
        <v>38</v>
      </c>
      <c r="G27" s="203">
        <v>245</v>
      </c>
      <c r="H27" s="203"/>
      <c r="I27" s="203"/>
      <c r="J27" s="203"/>
      <c r="K27" s="203"/>
      <c r="L27" s="220" t="s">
        <v>39</v>
      </c>
      <c r="M27" s="220"/>
      <c r="N27" s="220"/>
      <c r="O27" s="223">
        <v>43201</v>
      </c>
      <c r="P27" s="203"/>
      <c r="Q27" s="203"/>
      <c r="R27" s="203"/>
    </row>
    <row r="28" spans="1:31" x14ac:dyDescent="0.25">
      <c r="A28" s="3" t="s">
        <v>41</v>
      </c>
      <c r="C28" s="208">
        <v>2158.8000000000002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420</v>
      </c>
      <c r="Q28" s="221"/>
      <c r="R28" s="221"/>
      <c r="S28" s="221"/>
      <c r="T28" s="221"/>
      <c r="U28" s="221"/>
    </row>
    <row r="29" spans="1:31" x14ac:dyDescent="0.25">
      <c r="A29" s="9" t="s">
        <v>12</v>
      </c>
      <c r="B29" s="7"/>
      <c r="C29" s="7"/>
      <c r="D29" s="7"/>
      <c r="E29" s="7"/>
      <c r="F29" s="7"/>
      <c r="G29" s="7"/>
      <c r="H29" s="7"/>
      <c r="I29" s="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31" x14ac:dyDescent="0.25">
      <c r="A30" s="210" t="str">
        <f>CADASTRO!A$426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0.2</v>
      </c>
      <c r="N30" s="218"/>
      <c r="O30" s="218"/>
      <c r="P30" s="202">
        <f>SUM(P31:S33)</f>
        <v>431.77000000000004</v>
      </c>
      <c r="Q30" s="201"/>
      <c r="R30" s="201"/>
      <c r="S30" s="201"/>
      <c r="T30" s="6"/>
      <c r="U30" s="6"/>
      <c r="V30" s="6"/>
      <c r="W30" s="6"/>
    </row>
    <row r="31" spans="1:31" x14ac:dyDescent="0.25">
      <c r="A31" s="200" t="str">
        <f>CADASTRO!A$427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 t="str">
        <f>CADASTRO!$P$427</f>
        <v>1013 PeateRS</v>
      </c>
      <c r="U31" s="203"/>
      <c r="V31" s="203"/>
      <c r="W31" s="203"/>
      <c r="X31" s="203">
        <f>M$12</f>
        <v>0</v>
      </c>
      <c r="Y31" s="203"/>
      <c r="Z31" s="203"/>
    </row>
    <row r="32" spans="1:31" x14ac:dyDescent="0.25">
      <c r="A32" s="200" t="str">
        <f>CADASTRO!A$428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 t="str">
        <f>CADASTRO!$P$428</f>
        <v>1013 PeateRS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CADASTRO!A$429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160</v>
      </c>
      <c r="K33" s="203"/>
      <c r="L33" s="203"/>
      <c r="M33" s="205">
        <f>ROUND((V$14/V$23),2)</f>
        <v>0.2</v>
      </c>
      <c r="N33" s="205"/>
      <c r="O33" s="205"/>
      <c r="P33" s="204">
        <f>C28*M33+0.01</f>
        <v>431.77000000000004</v>
      </c>
      <c r="Q33" s="203"/>
      <c r="R33" s="203"/>
      <c r="S33" s="203"/>
      <c r="T33" s="203" t="str">
        <f>CADASTRO!$P$429</f>
        <v>1013 PeateRS</v>
      </c>
      <c r="U33" s="203"/>
      <c r="V33" s="203"/>
      <c r="W33" s="203"/>
      <c r="X33" s="203">
        <f>M$14</f>
        <v>1676</v>
      </c>
      <c r="Y33" s="203"/>
      <c r="Z33" s="203"/>
    </row>
    <row r="34" spans="1:26" x14ac:dyDescent="0.25">
      <c r="A34" s="201" t="str">
        <f>CADASTRO!A$431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0.8</v>
      </c>
      <c r="N34" s="218"/>
      <c r="O34" s="218"/>
      <c r="P34" s="202">
        <f>SUM(P35:S38)-0.01</f>
        <v>1727.03</v>
      </c>
      <c r="Q34" s="201"/>
      <c r="R34" s="201"/>
      <c r="S34" s="201"/>
    </row>
    <row r="35" spans="1:26" x14ac:dyDescent="0.25">
      <c r="A35" s="200" t="str">
        <f>CADASTRO!A$432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161</v>
      </c>
      <c r="K35" s="203"/>
      <c r="L35" s="203"/>
      <c r="M35" s="205">
        <f>ROUND((V$18/V$23),2)</f>
        <v>0.14000000000000001</v>
      </c>
      <c r="N35" s="205"/>
      <c r="O35" s="205"/>
      <c r="P35" s="204">
        <f>C28*M35</f>
        <v>302.23200000000003</v>
      </c>
      <c r="Q35" s="203"/>
      <c r="R35" s="203"/>
      <c r="S35" s="203"/>
      <c r="T35" s="203" t="str">
        <f>CADASTRO!$P$432</f>
        <v>31 FUNDEB</v>
      </c>
      <c r="U35" s="203"/>
      <c r="V35" s="203"/>
      <c r="W35" s="203"/>
      <c r="X35" s="203">
        <f>M$18</f>
        <v>1642</v>
      </c>
      <c r="Y35" s="203"/>
      <c r="Z35" s="203"/>
    </row>
    <row r="36" spans="1:26" x14ac:dyDescent="0.25">
      <c r="A36" s="200" t="str">
        <f>CADASTRO!A$433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 t="s">
        <v>162</v>
      </c>
      <c r="K36" s="203"/>
      <c r="L36" s="203"/>
      <c r="M36" s="205">
        <f>ROUND((V$19/V$23),2)</f>
        <v>0.08</v>
      </c>
      <c r="N36" s="205"/>
      <c r="O36" s="205"/>
      <c r="P36" s="204">
        <f>C28*M36</f>
        <v>172.70400000000001</v>
      </c>
      <c r="Q36" s="203"/>
      <c r="R36" s="203"/>
      <c r="S36" s="203"/>
      <c r="T36" s="203" t="str">
        <f>CADASTRO!$P$433</f>
        <v>31 FUNDEB</v>
      </c>
      <c r="U36" s="203"/>
      <c r="V36" s="203"/>
      <c r="W36" s="203"/>
      <c r="X36" s="203">
        <f>M$19</f>
        <v>2209</v>
      </c>
      <c r="Y36" s="203"/>
      <c r="Z36" s="203"/>
    </row>
    <row r="37" spans="1:26" x14ac:dyDescent="0.25">
      <c r="A37" s="200" t="str">
        <f>CADASTRO!A$434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163</v>
      </c>
      <c r="K37" s="203"/>
      <c r="L37" s="203"/>
      <c r="M37" s="205">
        <f>ROUND((V$20/V$23),2)</f>
        <v>0.57999999999999996</v>
      </c>
      <c r="N37" s="205"/>
      <c r="O37" s="205"/>
      <c r="P37" s="204">
        <f>C28*M37</f>
        <v>1252.104</v>
      </c>
      <c r="Q37" s="203"/>
      <c r="R37" s="203"/>
      <c r="S37" s="203"/>
      <c r="T37" s="203" t="str">
        <f>CADASTRO!$P$434</f>
        <v>31 FUNDEB</v>
      </c>
      <c r="U37" s="203"/>
      <c r="V37" s="203"/>
      <c r="W37" s="203"/>
      <c r="X37" s="203">
        <f>M$20</f>
        <v>1626</v>
      </c>
      <c r="Y37" s="203"/>
      <c r="Z37" s="203"/>
    </row>
    <row r="38" spans="1:26" x14ac:dyDescent="0.25">
      <c r="A38" s="200" t="str">
        <f>CADASTRO!A$435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 t="str">
        <f>CADASTRO!$P$435</f>
        <v>31 FUNDEB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2158.8000000000002</v>
      </c>
      <c r="Q39" s="201"/>
      <c r="R39" s="201"/>
      <c r="S39" s="201"/>
    </row>
    <row r="41" spans="1:26" x14ac:dyDescent="0.25">
      <c r="A41" s="3" t="s">
        <v>37</v>
      </c>
      <c r="F41" s="203" t="s">
        <v>48</v>
      </c>
      <c r="G41" s="203"/>
      <c r="H41" s="203"/>
      <c r="I41" s="203"/>
      <c r="J41" s="203"/>
      <c r="K41" s="203"/>
    </row>
    <row r="42" spans="1:26" x14ac:dyDescent="0.25">
      <c r="A42" s="3" t="s">
        <v>38</v>
      </c>
      <c r="G42" s="203">
        <v>245</v>
      </c>
      <c r="H42" s="203"/>
      <c r="I42" s="203"/>
      <c r="J42" s="203"/>
      <c r="K42" s="203"/>
      <c r="L42" s="220" t="s">
        <v>39</v>
      </c>
      <c r="M42" s="220"/>
      <c r="N42" s="220"/>
      <c r="O42" s="223">
        <v>43201</v>
      </c>
      <c r="P42" s="203"/>
      <c r="Q42" s="203"/>
      <c r="R42" s="203"/>
    </row>
    <row r="43" spans="1:26" x14ac:dyDescent="0.25">
      <c r="A43" s="3" t="s">
        <v>41</v>
      </c>
      <c r="C43" s="208">
        <v>7106.05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1382.5</v>
      </c>
      <c r="Q43" s="221"/>
      <c r="R43" s="221"/>
      <c r="S43" s="221"/>
      <c r="T43" s="221"/>
      <c r="U43" s="221"/>
    </row>
    <row r="44" spans="1:26" x14ac:dyDescent="0.25">
      <c r="A44" s="9" t="s">
        <v>12</v>
      </c>
      <c r="B44" s="7"/>
      <c r="C44" s="7"/>
      <c r="D44" s="7"/>
      <c r="E44" s="7"/>
      <c r="F44" s="7"/>
      <c r="G44" s="7"/>
      <c r="H44" s="7"/>
      <c r="I44" s="8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11" t="s">
        <v>40</v>
      </c>
      <c r="Y44" s="211"/>
      <c r="Z44" s="211"/>
    </row>
    <row r="45" spans="1:26" x14ac:dyDescent="0.25">
      <c r="A45" s="210" t="str">
        <f>CADASTRO!A$426</f>
        <v>ESCOLA ALAÍDES S. PINHEIRO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0.2</v>
      </c>
      <c r="N45" s="218"/>
      <c r="O45" s="218"/>
      <c r="P45" s="202">
        <f>SUM(P46:S48)</f>
        <v>1421.21</v>
      </c>
      <c r="Q45" s="201"/>
      <c r="R45" s="201"/>
      <c r="S45" s="201"/>
      <c r="T45" s="6"/>
      <c r="U45" s="6"/>
      <c r="V45" s="6"/>
      <c r="W45" s="6"/>
    </row>
    <row r="46" spans="1:26" x14ac:dyDescent="0.25">
      <c r="A46" s="200" t="str">
        <f>CADASTRO!A$427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>
        <v>0</v>
      </c>
      <c r="K46" s="203"/>
      <c r="L46" s="203"/>
      <c r="M46" s="205">
        <f>ROUND((V$12/V$23),2)</f>
        <v>0</v>
      </c>
      <c r="N46" s="205"/>
      <c r="O46" s="205"/>
      <c r="P46" s="204">
        <f>C43*M46</f>
        <v>0</v>
      </c>
      <c r="Q46" s="203"/>
      <c r="R46" s="203"/>
      <c r="S46" s="203"/>
      <c r="T46" s="203" t="str">
        <f>CADASTRO!$P$427</f>
        <v>1013 PeateRS</v>
      </c>
      <c r="U46" s="203"/>
      <c r="V46" s="203"/>
      <c r="W46" s="203"/>
      <c r="X46" s="203">
        <f>M$12</f>
        <v>0</v>
      </c>
      <c r="Y46" s="203"/>
      <c r="Z46" s="203"/>
    </row>
    <row r="47" spans="1:26" x14ac:dyDescent="0.25">
      <c r="A47" s="200" t="str">
        <f>CADASTRO!A$428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>
        <v>0</v>
      </c>
      <c r="K47" s="203"/>
      <c r="L47" s="203"/>
      <c r="M47" s="205">
        <f>ROUND((V$13/V$23),2)</f>
        <v>0</v>
      </c>
      <c r="N47" s="205"/>
      <c r="O47" s="205"/>
      <c r="P47" s="204">
        <f>C43*M47</f>
        <v>0</v>
      </c>
      <c r="Q47" s="203"/>
      <c r="R47" s="203"/>
      <c r="S47" s="203"/>
      <c r="T47" s="203" t="str">
        <f>CADASTRO!$P$428</f>
        <v>1013 PeateRS</v>
      </c>
      <c r="U47" s="203"/>
      <c r="V47" s="203"/>
      <c r="W47" s="203"/>
      <c r="X47" s="203">
        <f>M$13</f>
        <v>0</v>
      </c>
      <c r="Y47" s="203"/>
      <c r="Z47" s="203"/>
    </row>
    <row r="48" spans="1:26" x14ac:dyDescent="0.25">
      <c r="A48" s="200" t="str">
        <f>CADASTRO!A$429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 t="s">
        <v>160</v>
      </c>
      <c r="K48" s="203"/>
      <c r="L48" s="203"/>
      <c r="M48" s="205">
        <f>ROUND((V$14/V$23),2)</f>
        <v>0.2</v>
      </c>
      <c r="N48" s="205"/>
      <c r="O48" s="205"/>
      <c r="P48" s="204">
        <f>C43*M48</f>
        <v>1421.21</v>
      </c>
      <c r="Q48" s="203"/>
      <c r="R48" s="203"/>
      <c r="S48" s="203"/>
      <c r="T48" s="203" t="str">
        <f>CADASTRO!$P$429</f>
        <v>1013 PeateRS</v>
      </c>
      <c r="U48" s="203"/>
      <c r="V48" s="203"/>
      <c r="W48" s="203"/>
      <c r="X48" s="203">
        <f>M$14</f>
        <v>1676</v>
      </c>
      <c r="Y48" s="203"/>
      <c r="Z48" s="203"/>
    </row>
    <row r="49" spans="1:35" x14ac:dyDescent="0.25">
      <c r="A49" s="201" t="str">
        <f>CADASTRO!A$431</f>
        <v>ESCOLA MUN. SANTA LUZIA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0.8</v>
      </c>
      <c r="N49" s="218"/>
      <c r="O49" s="218"/>
      <c r="P49" s="202">
        <f>SUM(P50:S53)</f>
        <v>5684.84</v>
      </c>
      <c r="Q49" s="201"/>
      <c r="R49" s="201"/>
      <c r="S49" s="201"/>
    </row>
    <row r="50" spans="1:35" x14ac:dyDescent="0.25">
      <c r="A50" s="200" t="str">
        <f>CADASTRO!A$432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 t="s">
        <v>161</v>
      </c>
      <c r="K50" s="203"/>
      <c r="L50" s="203"/>
      <c r="M50" s="205">
        <f>ROUND((V$18/V$23),2)</f>
        <v>0.14000000000000001</v>
      </c>
      <c r="N50" s="205"/>
      <c r="O50" s="205"/>
      <c r="P50" s="204">
        <f>C43*M50</f>
        <v>994.84700000000009</v>
      </c>
      <c r="Q50" s="203"/>
      <c r="R50" s="203"/>
      <c r="S50" s="203"/>
      <c r="T50" s="203" t="str">
        <f>CADASTRO!$P$432</f>
        <v>31 FUNDEB</v>
      </c>
      <c r="U50" s="203"/>
      <c r="V50" s="203"/>
      <c r="W50" s="203"/>
      <c r="X50" s="203">
        <f>M$18</f>
        <v>1642</v>
      </c>
      <c r="Y50" s="203"/>
      <c r="Z50" s="203"/>
    </row>
    <row r="51" spans="1:35" x14ac:dyDescent="0.25">
      <c r="A51" s="200" t="str">
        <f>CADASTRO!A$433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 t="s">
        <v>162</v>
      </c>
      <c r="K51" s="203"/>
      <c r="L51" s="203"/>
      <c r="M51" s="205">
        <f>ROUND((V$19/V$23),2)</f>
        <v>0.08</v>
      </c>
      <c r="N51" s="205"/>
      <c r="O51" s="205"/>
      <c r="P51" s="204">
        <f>C43*M51</f>
        <v>568.48400000000004</v>
      </c>
      <c r="Q51" s="203"/>
      <c r="R51" s="203"/>
      <c r="S51" s="203"/>
      <c r="T51" s="203" t="str">
        <f>CADASTRO!$P$433</f>
        <v>31 FUNDEB</v>
      </c>
      <c r="U51" s="203"/>
      <c r="V51" s="203"/>
      <c r="W51" s="203"/>
      <c r="X51" s="203">
        <f>M$19</f>
        <v>2209</v>
      </c>
      <c r="Y51" s="203"/>
      <c r="Z51" s="203"/>
      <c r="AI51" s="3"/>
    </row>
    <row r="52" spans="1:35" x14ac:dyDescent="0.25">
      <c r="A52" s="200" t="str">
        <f>CADASTRO!A$434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 t="s">
        <v>163</v>
      </c>
      <c r="K52" s="203"/>
      <c r="L52" s="203"/>
      <c r="M52" s="205">
        <f>ROUND((V$20/V$23),2)</f>
        <v>0.57999999999999996</v>
      </c>
      <c r="N52" s="205"/>
      <c r="O52" s="205"/>
      <c r="P52" s="204">
        <f>C43*M52</f>
        <v>4121.509</v>
      </c>
      <c r="Q52" s="203"/>
      <c r="R52" s="203"/>
      <c r="S52" s="203"/>
      <c r="T52" s="203" t="str">
        <f>CADASTRO!$P$434</f>
        <v>31 FUNDEB</v>
      </c>
      <c r="U52" s="203"/>
      <c r="V52" s="203"/>
      <c r="W52" s="203"/>
      <c r="X52" s="203">
        <f>M$20</f>
        <v>1626</v>
      </c>
      <c r="Y52" s="203"/>
      <c r="Z52" s="203"/>
    </row>
    <row r="53" spans="1:35" x14ac:dyDescent="0.25">
      <c r="A53" s="200" t="str">
        <f>CADASTRO!A$435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>
        <v>0</v>
      </c>
      <c r="K53" s="203"/>
      <c r="L53" s="203"/>
      <c r="M53" s="205">
        <f>ROUND((V$21/V$23),2)</f>
        <v>0</v>
      </c>
      <c r="N53" s="205"/>
      <c r="O53" s="205"/>
      <c r="P53" s="204">
        <f>C43*M53</f>
        <v>0</v>
      </c>
      <c r="Q53" s="203"/>
      <c r="R53" s="203"/>
      <c r="S53" s="203"/>
      <c r="T53" s="203" t="str">
        <f>CADASTRO!$P$435</f>
        <v>31 FUNDEB</v>
      </c>
      <c r="U53" s="203"/>
      <c r="V53" s="203"/>
      <c r="W53" s="203"/>
      <c r="X53" s="203">
        <f>M$21</f>
        <v>0</v>
      </c>
      <c r="Y53" s="203"/>
      <c r="Z53" s="203"/>
    </row>
    <row r="54" spans="1:35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7106.05</v>
      </c>
      <c r="Q54" s="201"/>
      <c r="R54" s="201"/>
      <c r="S54" s="201"/>
      <c r="T54" s="3"/>
      <c r="U54" s="3"/>
      <c r="V54" s="3"/>
      <c r="W54" s="3"/>
      <c r="X54" s="3"/>
      <c r="Y54" s="3"/>
      <c r="Z54" s="3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3"/>
      <c r="K55" s="3"/>
      <c r="L55" s="3"/>
      <c r="M55" s="20"/>
      <c r="N55" s="20"/>
      <c r="O55" s="20"/>
      <c r="P55" s="11"/>
      <c r="Q55" s="4"/>
      <c r="R55" s="4"/>
      <c r="S55" s="4"/>
      <c r="T55" s="3"/>
      <c r="U55" s="3"/>
      <c r="V55" s="3"/>
      <c r="W55" s="3"/>
      <c r="X55" s="3"/>
      <c r="Y55" s="3"/>
      <c r="Z55" s="3"/>
    </row>
    <row r="56" spans="1:35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5" x14ac:dyDescent="0.25">
      <c r="A57" s="3" t="s">
        <v>38</v>
      </c>
      <c r="G57" s="203">
        <v>246</v>
      </c>
      <c r="H57" s="203"/>
      <c r="I57" s="203"/>
      <c r="J57" s="203"/>
      <c r="K57" s="203"/>
      <c r="L57" s="220" t="s">
        <v>39</v>
      </c>
      <c r="M57" s="220"/>
      <c r="N57" s="220"/>
      <c r="O57" s="223">
        <v>43224</v>
      </c>
      <c r="P57" s="203"/>
      <c r="Q57" s="203"/>
      <c r="R57" s="203"/>
    </row>
    <row r="58" spans="1:35" x14ac:dyDescent="0.25">
      <c r="A58" s="3" t="s">
        <v>41</v>
      </c>
      <c r="C58" s="208">
        <v>7555.8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1470</v>
      </c>
      <c r="Q58" s="221"/>
      <c r="R58" s="221"/>
      <c r="S58" s="221"/>
      <c r="T58" s="221"/>
      <c r="U58" s="221"/>
    </row>
    <row r="59" spans="1:35" x14ac:dyDescent="0.25">
      <c r="A59" s="9" t="s">
        <v>12</v>
      </c>
      <c r="B59" s="7"/>
      <c r="C59" s="7"/>
      <c r="D59" s="7"/>
      <c r="E59" s="7"/>
      <c r="F59" s="7"/>
      <c r="G59" s="7"/>
      <c r="H59" s="7"/>
      <c r="I59" s="8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11" t="s">
        <v>40</v>
      </c>
      <c r="Y59" s="211"/>
      <c r="Z59" s="211"/>
    </row>
    <row r="60" spans="1:35" x14ac:dyDescent="0.25">
      <c r="A60" s="210" t="str">
        <f>CADASTRO!A$426</f>
        <v>ESCOLA ALAÍDES S. PINHEIRO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0.2</v>
      </c>
      <c r="N60" s="218"/>
      <c r="O60" s="218"/>
      <c r="P60" s="202">
        <f>SUM(P61:S63)</f>
        <v>1511.16</v>
      </c>
      <c r="Q60" s="201"/>
      <c r="R60" s="201"/>
      <c r="S60" s="201"/>
      <c r="T60" s="6"/>
      <c r="U60" s="6"/>
      <c r="V60" s="6"/>
      <c r="W60" s="6"/>
    </row>
    <row r="61" spans="1:35" x14ac:dyDescent="0.25">
      <c r="A61" s="200" t="str">
        <f>CADASTRO!A$427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>
        <v>0</v>
      </c>
      <c r="K61" s="203"/>
      <c r="L61" s="203"/>
      <c r="M61" s="205">
        <f>ROUND((V$12/V$23),2)</f>
        <v>0</v>
      </c>
      <c r="N61" s="205"/>
      <c r="O61" s="205"/>
      <c r="P61" s="204">
        <f>C58*M61</f>
        <v>0</v>
      </c>
      <c r="Q61" s="203"/>
      <c r="R61" s="203"/>
      <c r="S61" s="203"/>
      <c r="T61" s="203" t="str">
        <f>CADASTRO!$P$427</f>
        <v>1013 PeateRS</v>
      </c>
      <c r="U61" s="203"/>
      <c r="V61" s="203"/>
      <c r="W61" s="203"/>
      <c r="X61" s="203">
        <f>M$12</f>
        <v>0</v>
      </c>
      <c r="Y61" s="203"/>
      <c r="Z61" s="203"/>
    </row>
    <row r="62" spans="1:35" x14ac:dyDescent="0.25">
      <c r="A62" s="200" t="str">
        <f>CADASTRO!A$428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>
        <v>0</v>
      </c>
      <c r="K62" s="203"/>
      <c r="L62" s="203"/>
      <c r="M62" s="205">
        <f>ROUND((V$13/V$23),2)</f>
        <v>0</v>
      </c>
      <c r="N62" s="205"/>
      <c r="O62" s="205"/>
      <c r="P62" s="204">
        <f>C58*M62</f>
        <v>0</v>
      </c>
      <c r="Q62" s="203"/>
      <c r="R62" s="203"/>
      <c r="S62" s="203"/>
      <c r="T62" s="203" t="str">
        <f>CADASTRO!$P$428</f>
        <v>1013 PeateRS</v>
      </c>
      <c r="U62" s="203"/>
      <c r="V62" s="203"/>
      <c r="W62" s="203"/>
      <c r="X62" s="203">
        <f>M$13</f>
        <v>0</v>
      </c>
      <c r="Y62" s="203"/>
      <c r="Z62" s="203"/>
    </row>
    <row r="63" spans="1:35" x14ac:dyDescent="0.25">
      <c r="A63" s="200" t="str">
        <f>CADASTRO!A$429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 t="s">
        <v>160</v>
      </c>
      <c r="K63" s="203"/>
      <c r="L63" s="203"/>
      <c r="M63" s="205">
        <f>ROUND((V$14/V$23),2)</f>
        <v>0.2</v>
      </c>
      <c r="N63" s="205"/>
      <c r="O63" s="205"/>
      <c r="P63" s="204">
        <f>C58*M63</f>
        <v>1511.16</v>
      </c>
      <c r="Q63" s="203"/>
      <c r="R63" s="203"/>
      <c r="S63" s="203"/>
      <c r="T63" s="203" t="str">
        <f>CADASTRO!$P$429</f>
        <v>1013 PeateRS</v>
      </c>
      <c r="U63" s="203"/>
      <c r="V63" s="203"/>
      <c r="W63" s="203"/>
      <c r="X63" s="203">
        <f>M$14</f>
        <v>1676</v>
      </c>
      <c r="Y63" s="203"/>
      <c r="Z63" s="203"/>
    </row>
    <row r="64" spans="1:35" x14ac:dyDescent="0.25">
      <c r="A64" s="201" t="str">
        <f>CADASTRO!A$431</f>
        <v>ESCOLA MUN. SANTA LUZIA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0.8</v>
      </c>
      <c r="N64" s="218"/>
      <c r="O64" s="218"/>
      <c r="P64" s="202">
        <f>SUM(P65:S68)-0.01</f>
        <v>6044.6399999999994</v>
      </c>
      <c r="Q64" s="201"/>
      <c r="R64" s="201"/>
      <c r="S64" s="201"/>
    </row>
    <row r="65" spans="1:26" x14ac:dyDescent="0.25">
      <c r="A65" s="200" t="str">
        <f>CADASTRO!A$432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 t="s">
        <v>161</v>
      </c>
      <c r="K65" s="203"/>
      <c r="L65" s="203"/>
      <c r="M65" s="205">
        <f>ROUND((V$18/V$23),2)</f>
        <v>0.14000000000000001</v>
      </c>
      <c r="N65" s="205"/>
      <c r="O65" s="205"/>
      <c r="P65" s="204">
        <f>C58*M65+0.01</f>
        <v>1057.8220000000001</v>
      </c>
      <c r="Q65" s="203"/>
      <c r="R65" s="203"/>
      <c r="S65" s="203"/>
      <c r="T65" s="203" t="str">
        <f>CADASTRO!$P$432</f>
        <v>31 FUNDEB</v>
      </c>
      <c r="U65" s="203"/>
      <c r="V65" s="203"/>
      <c r="W65" s="203"/>
      <c r="X65" s="203">
        <f>M$18</f>
        <v>1642</v>
      </c>
      <c r="Y65" s="203"/>
      <c r="Z65" s="203"/>
    </row>
    <row r="66" spans="1:26" x14ac:dyDescent="0.25">
      <c r="A66" s="200" t="str">
        <f>CADASTRO!A$433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 t="s">
        <v>162</v>
      </c>
      <c r="K66" s="203"/>
      <c r="L66" s="203"/>
      <c r="M66" s="205">
        <f>ROUND((V$19/V$23),2)</f>
        <v>0.08</v>
      </c>
      <c r="N66" s="205"/>
      <c r="O66" s="205"/>
      <c r="P66" s="204">
        <f>C58*M66</f>
        <v>604.46400000000006</v>
      </c>
      <c r="Q66" s="203"/>
      <c r="R66" s="203"/>
      <c r="S66" s="203"/>
      <c r="T66" s="203" t="str">
        <f>CADASTRO!$P$433</f>
        <v>31 FUNDEB</v>
      </c>
      <c r="U66" s="203"/>
      <c r="V66" s="203"/>
      <c r="W66" s="203"/>
      <c r="X66" s="203">
        <f>M$19</f>
        <v>2209</v>
      </c>
      <c r="Y66" s="203"/>
      <c r="Z66" s="203"/>
    </row>
    <row r="67" spans="1:26" x14ac:dyDescent="0.25">
      <c r="A67" s="200" t="str">
        <f>CADASTRO!A$434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 t="s">
        <v>163</v>
      </c>
      <c r="K67" s="203"/>
      <c r="L67" s="203"/>
      <c r="M67" s="205">
        <f>ROUND((V$20/V$23),2)</f>
        <v>0.57999999999999996</v>
      </c>
      <c r="N67" s="205"/>
      <c r="O67" s="205"/>
      <c r="P67" s="204">
        <f>C58*M67</f>
        <v>4382.3639999999996</v>
      </c>
      <c r="Q67" s="203"/>
      <c r="R67" s="203"/>
      <c r="S67" s="203"/>
      <c r="T67" s="203" t="str">
        <f>CADASTRO!$P$434</f>
        <v>31 FUNDEB</v>
      </c>
      <c r="U67" s="203"/>
      <c r="V67" s="203"/>
      <c r="W67" s="203"/>
      <c r="X67" s="203">
        <f>M$20</f>
        <v>1626</v>
      </c>
      <c r="Y67" s="203"/>
      <c r="Z67" s="203"/>
    </row>
    <row r="68" spans="1:26" x14ac:dyDescent="0.25">
      <c r="A68" s="200" t="str">
        <f>CADASTRO!A$435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>
        <v>0</v>
      </c>
      <c r="K68" s="203"/>
      <c r="L68" s="203"/>
      <c r="M68" s="205">
        <f>ROUND((V$21/V$23),2)</f>
        <v>0</v>
      </c>
      <c r="N68" s="205"/>
      <c r="O68" s="205"/>
      <c r="P68" s="204">
        <f>C58*M68</f>
        <v>0</v>
      </c>
      <c r="Q68" s="203"/>
      <c r="R68" s="203"/>
      <c r="S68" s="203"/>
      <c r="T68" s="203" t="str">
        <f>CADASTRO!$P$435</f>
        <v>31 FUNDEB</v>
      </c>
      <c r="U68" s="203"/>
      <c r="V68" s="203"/>
      <c r="W68" s="203"/>
      <c r="X68" s="203">
        <f>M$21</f>
        <v>0</v>
      </c>
      <c r="Y68" s="203"/>
      <c r="Z68" s="203"/>
    </row>
    <row r="69" spans="1:26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</f>
        <v>7555.7999999999993</v>
      </c>
      <c r="Q69" s="201"/>
      <c r="R69" s="201"/>
      <c r="S69" s="201"/>
      <c r="T69" s="3"/>
      <c r="U69" s="3"/>
      <c r="V69" s="3"/>
      <c r="W69" s="3"/>
      <c r="X69" s="3"/>
      <c r="Y69" s="3"/>
      <c r="Z69" s="3"/>
    </row>
    <row r="71" spans="1:26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26" x14ac:dyDescent="0.25">
      <c r="A72" s="3" t="s">
        <v>38</v>
      </c>
      <c r="G72" s="203">
        <v>248</v>
      </c>
      <c r="H72" s="203"/>
      <c r="I72" s="203"/>
      <c r="J72" s="203"/>
      <c r="K72" s="203"/>
      <c r="L72" s="220" t="s">
        <v>39</v>
      </c>
      <c r="M72" s="220"/>
      <c r="N72" s="220"/>
      <c r="O72" s="223">
        <v>43258</v>
      </c>
      <c r="P72" s="203"/>
      <c r="Q72" s="203"/>
      <c r="R72" s="203"/>
    </row>
    <row r="73" spans="1:26" x14ac:dyDescent="0.25">
      <c r="A73" s="3" t="s">
        <v>41</v>
      </c>
      <c r="C73" s="208">
        <v>5777.36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1124</v>
      </c>
      <c r="Q73" s="221"/>
      <c r="R73" s="221"/>
      <c r="S73" s="221"/>
      <c r="T73" s="221"/>
      <c r="U73" s="221"/>
    </row>
    <row r="74" spans="1:26" x14ac:dyDescent="0.25">
      <c r="A74" s="9" t="s">
        <v>12</v>
      </c>
      <c r="B74" s="7"/>
      <c r="C74" s="7"/>
      <c r="D74" s="7"/>
      <c r="E74" s="7"/>
      <c r="F74" s="7"/>
      <c r="G74" s="7"/>
      <c r="H74" s="7"/>
      <c r="I74" s="8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11" t="s">
        <v>40</v>
      </c>
      <c r="Y74" s="211"/>
      <c r="Z74" s="211"/>
    </row>
    <row r="75" spans="1:26" x14ac:dyDescent="0.25">
      <c r="A75" s="210" t="str">
        <f>CADASTRO!A$426</f>
        <v>ESCOLA ALAÍDES S. PINHEIRO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0.2</v>
      </c>
      <c r="N75" s="218"/>
      <c r="O75" s="218"/>
      <c r="P75" s="202">
        <f>SUM(P76:S78)</f>
        <v>1155.472</v>
      </c>
      <c r="Q75" s="201"/>
      <c r="R75" s="201"/>
      <c r="S75" s="201"/>
      <c r="T75" s="6"/>
      <c r="U75" s="6"/>
      <c r="V75" s="6"/>
      <c r="W75" s="6"/>
    </row>
    <row r="76" spans="1:26" x14ac:dyDescent="0.25">
      <c r="A76" s="200" t="str">
        <f>CADASTRO!A$427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>
        <v>0</v>
      </c>
      <c r="K76" s="203"/>
      <c r="L76" s="203"/>
      <c r="M76" s="205">
        <f>ROUND((V$12/V$23),2)</f>
        <v>0</v>
      </c>
      <c r="N76" s="205"/>
      <c r="O76" s="205"/>
      <c r="P76" s="204">
        <f>C73*M76</f>
        <v>0</v>
      </c>
      <c r="Q76" s="203"/>
      <c r="R76" s="203"/>
      <c r="S76" s="203"/>
      <c r="T76" s="203" t="str">
        <f>CADASTRO!$P$427</f>
        <v>1013 PeateRS</v>
      </c>
      <c r="U76" s="203"/>
      <c r="V76" s="203"/>
      <c r="W76" s="203"/>
      <c r="X76" s="203">
        <f>M$12</f>
        <v>0</v>
      </c>
      <c r="Y76" s="203"/>
      <c r="Z76" s="203"/>
    </row>
    <row r="77" spans="1:26" x14ac:dyDescent="0.25">
      <c r="A77" s="200" t="str">
        <f>CADASTRO!A$428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>
        <v>0</v>
      </c>
      <c r="K77" s="203"/>
      <c r="L77" s="203"/>
      <c r="M77" s="205">
        <f>ROUND((V$13/V$23),2)</f>
        <v>0</v>
      </c>
      <c r="N77" s="205"/>
      <c r="O77" s="205"/>
      <c r="P77" s="204">
        <f>C73*M77</f>
        <v>0</v>
      </c>
      <c r="Q77" s="203"/>
      <c r="R77" s="203"/>
      <c r="S77" s="203"/>
      <c r="T77" s="203" t="str">
        <f>CADASTRO!$P$428</f>
        <v>1013 PeateRS</v>
      </c>
      <c r="U77" s="203"/>
      <c r="V77" s="203"/>
      <c r="W77" s="203"/>
      <c r="X77" s="203">
        <f>M$13</f>
        <v>0</v>
      </c>
      <c r="Y77" s="203"/>
      <c r="Z77" s="203"/>
    </row>
    <row r="78" spans="1:26" x14ac:dyDescent="0.25">
      <c r="A78" s="200" t="str">
        <f>CADASTRO!A$429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 t="s">
        <v>160</v>
      </c>
      <c r="K78" s="203"/>
      <c r="L78" s="203"/>
      <c r="M78" s="205">
        <f>ROUND((V$14/V$23),2)</f>
        <v>0.2</v>
      </c>
      <c r="N78" s="205"/>
      <c r="O78" s="205"/>
      <c r="P78" s="204">
        <f>C73*M78</f>
        <v>1155.472</v>
      </c>
      <c r="Q78" s="203"/>
      <c r="R78" s="203"/>
      <c r="S78" s="203"/>
      <c r="T78" s="203" t="str">
        <f>CADASTRO!$P$429</f>
        <v>1013 PeateRS</v>
      </c>
      <c r="U78" s="203"/>
      <c r="V78" s="203"/>
      <c r="W78" s="203"/>
      <c r="X78" s="203">
        <f>M$14</f>
        <v>1676</v>
      </c>
      <c r="Y78" s="203"/>
      <c r="Z78" s="203"/>
    </row>
    <row r="79" spans="1:26" x14ac:dyDescent="0.25">
      <c r="A79" s="201" t="str">
        <f>CADASTRO!A$431</f>
        <v>ESCOLA MUN. SANTA LUZIA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0.8</v>
      </c>
      <c r="N79" s="218"/>
      <c r="O79" s="218"/>
      <c r="P79" s="202">
        <f>SUM(P80:S83)</f>
        <v>4621.8879999999999</v>
      </c>
      <c r="Q79" s="201"/>
      <c r="R79" s="201"/>
      <c r="S79" s="201"/>
    </row>
    <row r="80" spans="1:26" x14ac:dyDescent="0.25">
      <c r="A80" s="200" t="str">
        <f>CADASTRO!A$432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 t="s">
        <v>161</v>
      </c>
      <c r="K80" s="203"/>
      <c r="L80" s="203"/>
      <c r="M80" s="205">
        <f>ROUND((V$18/V$23),2)</f>
        <v>0.14000000000000001</v>
      </c>
      <c r="N80" s="205"/>
      <c r="O80" s="205"/>
      <c r="P80" s="204">
        <f>C73*M80</f>
        <v>808.83040000000005</v>
      </c>
      <c r="Q80" s="203"/>
      <c r="R80" s="203"/>
      <c r="S80" s="203"/>
      <c r="T80" s="203" t="str">
        <f>CADASTRO!$P$432</f>
        <v>31 FUNDEB</v>
      </c>
      <c r="U80" s="203"/>
      <c r="V80" s="203"/>
      <c r="W80" s="203"/>
      <c r="X80" s="203">
        <f>M$18</f>
        <v>1642</v>
      </c>
      <c r="Y80" s="203"/>
      <c r="Z80" s="203"/>
    </row>
    <row r="81" spans="1:26" x14ac:dyDescent="0.25">
      <c r="A81" s="200" t="str">
        <f>CADASTRO!A$433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 t="s">
        <v>162</v>
      </c>
      <c r="K81" s="203"/>
      <c r="L81" s="203"/>
      <c r="M81" s="205">
        <f>ROUND((V$19/V$23),2)</f>
        <v>0.08</v>
      </c>
      <c r="N81" s="205"/>
      <c r="O81" s="205"/>
      <c r="P81" s="204">
        <f>C73*M81</f>
        <v>462.18879999999996</v>
      </c>
      <c r="Q81" s="203"/>
      <c r="R81" s="203"/>
      <c r="S81" s="203"/>
      <c r="T81" s="203" t="str">
        <f>CADASTRO!$P$433</f>
        <v>31 FUNDEB</v>
      </c>
      <c r="U81" s="203"/>
      <c r="V81" s="203"/>
      <c r="W81" s="203"/>
      <c r="X81" s="203">
        <f>M$19</f>
        <v>2209</v>
      </c>
      <c r="Y81" s="203"/>
      <c r="Z81" s="203"/>
    </row>
    <row r="82" spans="1:26" x14ac:dyDescent="0.25">
      <c r="A82" s="200" t="str">
        <f>CADASTRO!A$434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 t="s">
        <v>163</v>
      </c>
      <c r="K82" s="203"/>
      <c r="L82" s="203"/>
      <c r="M82" s="205">
        <f>ROUND((V$20/V$23),2)</f>
        <v>0.57999999999999996</v>
      </c>
      <c r="N82" s="205"/>
      <c r="O82" s="205"/>
      <c r="P82" s="204">
        <f>C73*M82</f>
        <v>3350.8687999999997</v>
      </c>
      <c r="Q82" s="203"/>
      <c r="R82" s="203"/>
      <c r="S82" s="203"/>
      <c r="T82" s="203" t="str">
        <f>CADASTRO!$P$434</f>
        <v>31 FUNDEB</v>
      </c>
      <c r="U82" s="203"/>
      <c r="V82" s="203"/>
      <c r="W82" s="203"/>
      <c r="X82" s="203">
        <f>M$20</f>
        <v>1626</v>
      </c>
      <c r="Y82" s="203"/>
      <c r="Z82" s="203"/>
    </row>
    <row r="83" spans="1:26" x14ac:dyDescent="0.25">
      <c r="A83" s="200" t="str">
        <f>CADASTRO!A$435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>
        <v>0</v>
      </c>
      <c r="K83" s="203"/>
      <c r="L83" s="203"/>
      <c r="M83" s="205">
        <f>ROUND((V$21/V$23),2)</f>
        <v>0</v>
      </c>
      <c r="N83" s="205"/>
      <c r="O83" s="205"/>
      <c r="P83" s="204">
        <f>C73*M83</f>
        <v>0</v>
      </c>
      <c r="Q83" s="203"/>
      <c r="R83" s="203"/>
      <c r="S83" s="203"/>
      <c r="T83" s="203" t="str">
        <f>CADASTRO!$P$435</f>
        <v>31 FUNDEB</v>
      </c>
      <c r="U83" s="203"/>
      <c r="V83" s="203"/>
      <c r="W83" s="203"/>
      <c r="X83" s="203">
        <f>M$21</f>
        <v>0</v>
      </c>
      <c r="Y83" s="203"/>
      <c r="Z83" s="203"/>
    </row>
    <row r="84" spans="1:26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5777.36</v>
      </c>
      <c r="Q84" s="201"/>
      <c r="R84" s="201"/>
      <c r="S84" s="201"/>
      <c r="T84" s="3"/>
      <c r="U84" s="3"/>
      <c r="V84" s="3"/>
      <c r="W84" s="3"/>
      <c r="X84" s="3"/>
      <c r="Y84" s="3"/>
      <c r="Z84" s="3"/>
    </row>
    <row r="86" spans="1:26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6" x14ac:dyDescent="0.25">
      <c r="A87" s="3" t="s">
        <v>38</v>
      </c>
      <c r="G87" s="203">
        <v>249</v>
      </c>
      <c r="H87" s="203"/>
      <c r="I87" s="203"/>
      <c r="J87" s="203"/>
      <c r="K87" s="203"/>
      <c r="L87" s="220" t="s">
        <v>39</v>
      </c>
      <c r="M87" s="220"/>
      <c r="N87" s="220"/>
      <c r="O87" s="223">
        <v>43286</v>
      </c>
      <c r="P87" s="203"/>
      <c r="Q87" s="203"/>
      <c r="R87" s="203"/>
    </row>
    <row r="88" spans="1:26" x14ac:dyDescent="0.25">
      <c r="A88" s="3" t="s">
        <v>41</v>
      </c>
      <c r="C88" s="208">
        <v>6861.9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1335</v>
      </c>
      <c r="Q88" s="221"/>
      <c r="R88" s="221"/>
      <c r="S88" s="221"/>
      <c r="T88" s="221"/>
      <c r="U88" s="221"/>
    </row>
    <row r="89" spans="1:26" x14ac:dyDescent="0.25">
      <c r="A89" s="9" t="s">
        <v>12</v>
      </c>
      <c r="B89" s="7"/>
      <c r="C89" s="7"/>
      <c r="D89" s="7"/>
      <c r="E89" s="7"/>
      <c r="F89" s="7"/>
      <c r="G89" s="7"/>
      <c r="H89" s="7"/>
      <c r="I89" s="8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11" t="s">
        <v>40</v>
      </c>
      <c r="Y89" s="211"/>
      <c r="Z89" s="211"/>
    </row>
    <row r="90" spans="1:26" x14ac:dyDescent="0.25">
      <c r="A90" s="210" t="str">
        <f>CADASTRO!A$426</f>
        <v>ESCOLA ALAÍDES S. PINHEIRO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0.2</v>
      </c>
      <c r="N90" s="218"/>
      <c r="O90" s="218"/>
      <c r="P90" s="202">
        <f>SUM(P91:S93)</f>
        <v>1372.38</v>
      </c>
      <c r="Q90" s="201"/>
      <c r="R90" s="201"/>
      <c r="S90" s="201"/>
      <c r="T90" s="6"/>
      <c r="U90" s="6"/>
      <c r="V90" s="6"/>
      <c r="W90" s="6"/>
    </row>
    <row r="91" spans="1:26" x14ac:dyDescent="0.25">
      <c r="A91" s="200" t="str">
        <f>CADASTRO!A$427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>
        <v>0</v>
      </c>
      <c r="K91" s="203"/>
      <c r="L91" s="203"/>
      <c r="M91" s="205">
        <f>ROUND((V$12/V$23),2)</f>
        <v>0</v>
      </c>
      <c r="N91" s="205"/>
      <c r="O91" s="205"/>
      <c r="P91" s="204">
        <f>C88*M91</f>
        <v>0</v>
      </c>
      <c r="Q91" s="203"/>
      <c r="R91" s="203"/>
      <c r="S91" s="203"/>
      <c r="T91" s="203" t="str">
        <f>CADASTRO!$P$427</f>
        <v>1013 PeateRS</v>
      </c>
      <c r="U91" s="203"/>
      <c r="V91" s="203"/>
      <c r="W91" s="203"/>
      <c r="X91" s="203">
        <f>M$12</f>
        <v>0</v>
      </c>
      <c r="Y91" s="203"/>
      <c r="Z91" s="203"/>
    </row>
    <row r="92" spans="1:26" x14ac:dyDescent="0.25">
      <c r="A92" s="200" t="str">
        <f>CADASTRO!A$428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>
        <v>0</v>
      </c>
      <c r="K92" s="203"/>
      <c r="L92" s="203"/>
      <c r="M92" s="205">
        <f>ROUND((V$13/V$23),2)</f>
        <v>0</v>
      </c>
      <c r="N92" s="205"/>
      <c r="O92" s="205"/>
      <c r="P92" s="204">
        <f>C88*M92</f>
        <v>0</v>
      </c>
      <c r="Q92" s="203"/>
      <c r="R92" s="203"/>
      <c r="S92" s="203"/>
      <c r="T92" s="203" t="str">
        <f>CADASTRO!$P$428</f>
        <v>1013 PeateRS</v>
      </c>
      <c r="U92" s="203"/>
      <c r="V92" s="203"/>
      <c r="W92" s="203"/>
      <c r="X92" s="203">
        <f>M$13</f>
        <v>0</v>
      </c>
      <c r="Y92" s="203"/>
      <c r="Z92" s="203"/>
    </row>
    <row r="93" spans="1:26" x14ac:dyDescent="0.25">
      <c r="A93" s="200" t="str">
        <f>CADASTRO!A$429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 t="s">
        <v>160</v>
      </c>
      <c r="K93" s="203"/>
      <c r="L93" s="203"/>
      <c r="M93" s="205">
        <f>ROUND((V$14/V$23),2)</f>
        <v>0.2</v>
      </c>
      <c r="N93" s="205"/>
      <c r="O93" s="205"/>
      <c r="P93" s="204">
        <f>C88*M93</f>
        <v>1372.38</v>
      </c>
      <c r="Q93" s="203"/>
      <c r="R93" s="203"/>
      <c r="S93" s="203"/>
      <c r="T93" s="203" t="str">
        <f>CADASTRO!$P$429</f>
        <v>1013 PeateRS</v>
      </c>
      <c r="U93" s="203"/>
      <c r="V93" s="203"/>
      <c r="W93" s="203"/>
      <c r="X93" s="203">
        <f>M$14</f>
        <v>1676</v>
      </c>
      <c r="Y93" s="203"/>
      <c r="Z93" s="203"/>
    </row>
    <row r="94" spans="1:26" x14ac:dyDescent="0.25">
      <c r="A94" s="201" t="str">
        <f>CADASTRO!A$431</f>
        <v>ESCOLA MUN. SANTA LUZIA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0.8</v>
      </c>
      <c r="N94" s="218"/>
      <c r="O94" s="218"/>
      <c r="P94" s="202">
        <f>SUM(P95:S98)</f>
        <v>5489.5199999999995</v>
      </c>
      <c r="Q94" s="201"/>
      <c r="R94" s="201"/>
      <c r="S94" s="201"/>
    </row>
    <row r="95" spans="1:26" x14ac:dyDescent="0.25">
      <c r="A95" s="200" t="str">
        <f>CADASTRO!A$432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 t="s">
        <v>161</v>
      </c>
      <c r="K95" s="203"/>
      <c r="L95" s="203"/>
      <c r="M95" s="205">
        <f>ROUND((V$18/V$23),2)</f>
        <v>0.14000000000000001</v>
      </c>
      <c r="N95" s="205"/>
      <c r="O95" s="205"/>
      <c r="P95" s="204">
        <f>C88*M95</f>
        <v>960.66600000000005</v>
      </c>
      <c r="Q95" s="203"/>
      <c r="R95" s="203"/>
      <c r="S95" s="203"/>
      <c r="T95" s="203" t="str">
        <f>CADASTRO!$P$432</f>
        <v>31 FUNDEB</v>
      </c>
      <c r="U95" s="203"/>
      <c r="V95" s="203"/>
      <c r="W95" s="203"/>
      <c r="X95" s="203">
        <f>M$18</f>
        <v>1642</v>
      </c>
      <c r="Y95" s="203"/>
      <c r="Z95" s="203"/>
    </row>
    <row r="96" spans="1:26" x14ac:dyDescent="0.25">
      <c r="A96" s="200" t="str">
        <f>CADASTRO!A$433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 t="s">
        <v>162</v>
      </c>
      <c r="K96" s="203"/>
      <c r="L96" s="203"/>
      <c r="M96" s="205">
        <f>ROUND((V$19/V$23),2)</f>
        <v>0.08</v>
      </c>
      <c r="N96" s="205"/>
      <c r="O96" s="205"/>
      <c r="P96" s="204">
        <f>C88*M96</f>
        <v>548.952</v>
      </c>
      <c r="Q96" s="203"/>
      <c r="R96" s="203"/>
      <c r="S96" s="203"/>
      <c r="T96" s="203" t="str">
        <f>CADASTRO!$P$433</f>
        <v>31 FUNDEB</v>
      </c>
      <c r="U96" s="203"/>
      <c r="V96" s="203"/>
      <c r="W96" s="203"/>
      <c r="X96" s="203">
        <f>M$19</f>
        <v>2209</v>
      </c>
      <c r="Y96" s="203"/>
      <c r="Z96" s="203"/>
    </row>
    <row r="97" spans="1:26" x14ac:dyDescent="0.25">
      <c r="A97" s="200" t="str">
        <f>CADASTRO!A$434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 t="s">
        <v>163</v>
      </c>
      <c r="K97" s="203"/>
      <c r="L97" s="203"/>
      <c r="M97" s="205">
        <f>ROUND((V$20/V$23),2)</f>
        <v>0.57999999999999996</v>
      </c>
      <c r="N97" s="205"/>
      <c r="O97" s="205"/>
      <c r="P97" s="204">
        <f>C88*M97</f>
        <v>3979.9019999999996</v>
      </c>
      <c r="Q97" s="203"/>
      <c r="R97" s="203"/>
      <c r="S97" s="203"/>
      <c r="T97" s="203" t="str">
        <f>CADASTRO!$P$434</f>
        <v>31 FUNDEB</v>
      </c>
      <c r="U97" s="203"/>
      <c r="V97" s="203"/>
      <c r="W97" s="203"/>
      <c r="X97" s="203">
        <f>M$20</f>
        <v>1626</v>
      </c>
      <c r="Y97" s="203"/>
      <c r="Z97" s="203"/>
    </row>
    <row r="98" spans="1:26" x14ac:dyDescent="0.25">
      <c r="A98" s="200" t="str">
        <f>CADASTRO!A$435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>
        <v>0</v>
      </c>
      <c r="K98" s="203"/>
      <c r="L98" s="203"/>
      <c r="M98" s="205">
        <f>ROUND((V$21/V$23),2)</f>
        <v>0</v>
      </c>
      <c r="N98" s="205"/>
      <c r="O98" s="205"/>
      <c r="P98" s="204">
        <f>C88*M98</f>
        <v>0</v>
      </c>
      <c r="Q98" s="203"/>
      <c r="R98" s="203"/>
      <c r="S98" s="203"/>
      <c r="T98" s="203" t="str">
        <f>CADASTRO!$P$435</f>
        <v>31 FUNDEB</v>
      </c>
      <c r="U98" s="203"/>
      <c r="V98" s="203"/>
      <c r="W98" s="203"/>
      <c r="X98" s="203">
        <f>M$21</f>
        <v>0</v>
      </c>
      <c r="Y98" s="203"/>
      <c r="Z98" s="203"/>
    </row>
    <row r="99" spans="1:26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</f>
        <v>6861.9</v>
      </c>
      <c r="Q99" s="201"/>
      <c r="R99" s="201"/>
      <c r="S99" s="201"/>
      <c r="T99" s="3"/>
      <c r="U99" s="3"/>
      <c r="V99" s="3"/>
      <c r="W99" s="3"/>
      <c r="X99" s="3"/>
      <c r="Y99" s="3"/>
      <c r="Z99" s="3"/>
    </row>
    <row r="101" spans="1:26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26" x14ac:dyDescent="0.25">
      <c r="A102" s="3" t="s">
        <v>38</v>
      </c>
      <c r="G102" s="203">
        <v>250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43314</v>
      </c>
      <c r="P102" s="203"/>
      <c r="Q102" s="203"/>
      <c r="R102" s="203"/>
    </row>
    <row r="103" spans="1:26" x14ac:dyDescent="0.25">
      <c r="A103" s="3" t="s">
        <v>41</v>
      </c>
      <c r="C103" s="208">
        <v>6270.8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1220</v>
      </c>
      <c r="Q103" s="221"/>
      <c r="R103" s="221"/>
      <c r="S103" s="221"/>
      <c r="T103" s="221"/>
      <c r="U103" s="221"/>
    </row>
    <row r="104" spans="1:26" x14ac:dyDescent="0.25">
      <c r="A104" s="9" t="s">
        <v>12</v>
      </c>
      <c r="B104" s="7"/>
      <c r="C104" s="7"/>
      <c r="D104" s="7"/>
      <c r="E104" s="7"/>
      <c r="F104" s="7"/>
      <c r="G104" s="7"/>
      <c r="H104" s="7"/>
      <c r="I104" s="8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11" t="s">
        <v>40</v>
      </c>
      <c r="Y104" s="211"/>
      <c r="Z104" s="211"/>
    </row>
    <row r="105" spans="1:26" x14ac:dyDescent="0.25">
      <c r="A105" s="210" t="str">
        <f>CADASTRO!A$426</f>
        <v>ESCOLA ALAÍDES S. PINHEIRO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0.2</v>
      </c>
      <c r="N105" s="218"/>
      <c r="O105" s="218"/>
      <c r="P105" s="202">
        <f>SUM(P106:S108)</f>
        <v>1254.1600000000001</v>
      </c>
      <c r="Q105" s="201"/>
      <c r="R105" s="201"/>
      <c r="S105" s="201"/>
      <c r="T105" s="6"/>
      <c r="U105" s="6"/>
      <c r="V105" s="6"/>
      <c r="W105" s="6"/>
    </row>
    <row r="106" spans="1:26" x14ac:dyDescent="0.25">
      <c r="A106" s="200" t="str">
        <f>CADASTRO!A$427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>
        <v>0</v>
      </c>
      <c r="K106" s="203"/>
      <c r="L106" s="203"/>
      <c r="M106" s="205">
        <f>ROUND((V$12/V$23),2)</f>
        <v>0</v>
      </c>
      <c r="N106" s="205"/>
      <c r="O106" s="205"/>
      <c r="P106" s="204">
        <f>C103*M106</f>
        <v>0</v>
      </c>
      <c r="Q106" s="203"/>
      <c r="R106" s="203"/>
      <c r="S106" s="203"/>
      <c r="T106" s="203" t="str">
        <f>CADASTRO!$P$427</f>
        <v>1013 PeateRS</v>
      </c>
      <c r="U106" s="203"/>
      <c r="V106" s="203"/>
      <c r="W106" s="203"/>
      <c r="X106" s="203">
        <f>M$12</f>
        <v>0</v>
      </c>
      <c r="Y106" s="203"/>
      <c r="Z106" s="203"/>
    </row>
    <row r="107" spans="1:26" x14ac:dyDescent="0.25">
      <c r="A107" s="200" t="str">
        <f>CADASTRO!A$428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>
        <v>0</v>
      </c>
      <c r="K107" s="203"/>
      <c r="L107" s="203"/>
      <c r="M107" s="205">
        <f>ROUND((V$13/V$23),2)</f>
        <v>0</v>
      </c>
      <c r="N107" s="205"/>
      <c r="O107" s="205"/>
      <c r="P107" s="204">
        <f>C103*M107</f>
        <v>0</v>
      </c>
      <c r="Q107" s="203"/>
      <c r="R107" s="203"/>
      <c r="S107" s="203"/>
      <c r="T107" s="203" t="str">
        <f>CADASTRO!$P$428</f>
        <v>1013 PeateRS</v>
      </c>
      <c r="U107" s="203"/>
      <c r="V107" s="203"/>
      <c r="W107" s="203"/>
      <c r="X107" s="203">
        <f>M$13</f>
        <v>0</v>
      </c>
      <c r="Y107" s="203"/>
      <c r="Z107" s="203"/>
    </row>
    <row r="108" spans="1:26" x14ac:dyDescent="0.25">
      <c r="A108" s="200" t="str">
        <f>CADASTRO!A$429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 t="s">
        <v>160</v>
      </c>
      <c r="K108" s="203"/>
      <c r="L108" s="203"/>
      <c r="M108" s="205">
        <f>ROUND((V$14/V$23),2)</f>
        <v>0.2</v>
      </c>
      <c r="N108" s="205"/>
      <c r="O108" s="205"/>
      <c r="P108" s="204">
        <f>C103*M108</f>
        <v>1254.1600000000001</v>
      </c>
      <c r="Q108" s="203"/>
      <c r="R108" s="203"/>
      <c r="S108" s="203"/>
      <c r="T108" s="203" t="str">
        <f>CADASTRO!$P$429</f>
        <v>1013 PeateRS</v>
      </c>
      <c r="U108" s="203"/>
      <c r="V108" s="203"/>
      <c r="W108" s="203"/>
      <c r="X108" s="203">
        <f>M$14</f>
        <v>1676</v>
      </c>
      <c r="Y108" s="203"/>
      <c r="Z108" s="203"/>
    </row>
    <row r="109" spans="1:26" x14ac:dyDescent="0.25">
      <c r="A109" s="201" t="str">
        <f>CADASTRO!A$431</f>
        <v>ESCOLA MUN. SANTA LUZIA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0.8</v>
      </c>
      <c r="N109" s="218"/>
      <c r="O109" s="218"/>
      <c r="P109" s="202">
        <f>SUM(P110:S113)</f>
        <v>5016.6499999999996</v>
      </c>
      <c r="Q109" s="201"/>
      <c r="R109" s="201"/>
      <c r="S109" s="201"/>
    </row>
    <row r="110" spans="1:26" x14ac:dyDescent="0.25">
      <c r="A110" s="200" t="str">
        <f>CADASTRO!A$432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 t="s">
        <v>161</v>
      </c>
      <c r="K110" s="203"/>
      <c r="L110" s="203"/>
      <c r="M110" s="205">
        <f>ROUND((V$18/V$23),2)</f>
        <v>0.14000000000000001</v>
      </c>
      <c r="N110" s="205"/>
      <c r="O110" s="205"/>
      <c r="P110" s="204">
        <f>C103*M110+0.01</f>
        <v>877.92200000000014</v>
      </c>
      <c r="Q110" s="203"/>
      <c r="R110" s="203"/>
      <c r="S110" s="203"/>
      <c r="T110" s="203" t="str">
        <f>CADASTRO!$P$432</f>
        <v>31 FUNDEB</v>
      </c>
      <c r="U110" s="203"/>
      <c r="V110" s="203"/>
      <c r="W110" s="203"/>
      <c r="X110" s="203">
        <f>M$18</f>
        <v>1642</v>
      </c>
      <c r="Y110" s="203"/>
      <c r="Z110" s="203"/>
    </row>
    <row r="111" spans="1:26" x14ac:dyDescent="0.25">
      <c r="A111" s="200" t="str">
        <f>CADASTRO!A$433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 t="s">
        <v>162</v>
      </c>
      <c r="K111" s="203"/>
      <c r="L111" s="203"/>
      <c r="M111" s="205">
        <f>ROUND((V$19/V$23),2)</f>
        <v>0.08</v>
      </c>
      <c r="N111" s="205"/>
      <c r="O111" s="205"/>
      <c r="P111" s="204">
        <f>C103*M111</f>
        <v>501.66400000000004</v>
      </c>
      <c r="Q111" s="203"/>
      <c r="R111" s="203"/>
      <c r="S111" s="203"/>
      <c r="T111" s="203" t="str">
        <f>CADASTRO!$P$433</f>
        <v>31 FUNDEB</v>
      </c>
      <c r="U111" s="203"/>
      <c r="V111" s="203"/>
      <c r="W111" s="203"/>
      <c r="X111" s="203">
        <f>M$19</f>
        <v>2209</v>
      </c>
      <c r="Y111" s="203"/>
      <c r="Z111" s="203"/>
    </row>
    <row r="112" spans="1:26" x14ac:dyDescent="0.25">
      <c r="A112" s="200" t="str">
        <f>CADASTRO!A$434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 t="s">
        <v>163</v>
      </c>
      <c r="K112" s="203"/>
      <c r="L112" s="203"/>
      <c r="M112" s="205">
        <f>ROUND((V$20/V$23),2)</f>
        <v>0.57999999999999996</v>
      </c>
      <c r="N112" s="205"/>
      <c r="O112" s="205"/>
      <c r="P112" s="204">
        <f>C103*M112</f>
        <v>3637.0639999999999</v>
      </c>
      <c r="Q112" s="203"/>
      <c r="R112" s="203"/>
      <c r="S112" s="203"/>
      <c r="T112" s="203" t="str">
        <f>CADASTRO!$P$434</f>
        <v>31 FUNDEB</v>
      </c>
      <c r="U112" s="203"/>
      <c r="V112" s="203"/>
      <c r="W112" s="203"/>
      <c r="X112" s="203">
        <f>M$20</f>
        <v>1626</v>
      </c>
      <c r="Y112" s="203"/>
      <c r="Z112" s="203"/>
    </row>
    <row r="113" spans="1:26" x14ac:dyDescent="0.25">
      <c r="A113" s="200" t="str">
        <f>CADASTRO!A$435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>
        <v>0</v>
      </c>
      <c r="K113" s="203"/>
      <c r="L113" s="203"/>
      <c r="M113" s="205">
        <f>ROUND((V$21/V$23),2)</f>
        <v>0</v>
      </c>
      <c r="N113" s="205"/>
      <c r="O113" s="205"/>
      <c r="P113" s="204">
        <f>C103*M113</f>
        <v>0</v>
      </c>
      <c r="Q113" s="203"/>
      <c r="R113" s="203"/>
      <c r="S113" s="203"/>
      <c r="T113" s="203" t="str">
        <f>CADASTRO!$P$435</f>
        <v>31 FUNDEB</v>
      </c>
      <c r="U113" s="203"/>
      <c r="V113" s="203"/>
      <c r="W113" s="203"/>
      <c r="X113" s="203">
        <f>M$21</f>
        <v>0</v>
      </c>
      <c r="Y113" s="203"/>
      <c r="Z113" s="203"/>
    </row>
    <row r="114" spans="1:26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P109+P105-0.01</f>
        <v>6270.7999999999993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</row>
    <row r="116" spans="1:26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6" x14ac:dyDescent="0.25">
      <c r="A117" s="3" t="s">
        <v>38</v>
      </c>
      <c r="G117" s="203">
        <v>61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43346</v>
      </c>
      <c r="P117" s="203"/>
      <c r="Q117" s="203"/>
      <c r="R117" s="203"/>
    </row>
    <row r="118" spans="1:26" x14ac:dyDescent="0.25">
      <c r="A118" s="3" t="s">
        <v>41</v>
      </c>
      <c r="C118" s="208">
        <v>8275.4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1610</v>
      </c>
      <c r="Q118" s="221"/>
      <c r="R118" s="221"/>
      <c r="S118" s="221"/>
      <c r="T118" s="221"/>
      <c r="U118" s="221"/>
    </row>
    <row r="119" spans="1:26" x14ac:dyDescent="0.25">
      <c r="A119" s="9" t="s">
        <v>12</v>
      </c>
      <c r="B119" s="7"/>
      <c r="C119" s="7"/>
      <c r="D119" s="7"/>
      <c r="E119" s="7"/>
      <c r="F119" s="7"/>
      <c r="G119" s="7"/>
      <c r="H119" s="7"/>
      <c r="I119" s="8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11" t="s">
        <v>40</v>
      </c>
      <c r="Y119" s="211"/>
      <c r="Z119" s="211"/>
    </row>
    <row r="120" spans="1:26" x14ac:dyDescent="0.25">
      <c r="A120" s="210" t="str">
        <f>CADASTRO!A$426</f>
        <v>ESCOLA ALAÍDES S. PINHEIRO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0.2</v>
      </c>
      <c r="N120" s="218"/>
      <c r="O120" s="218"/>
      <c r="P120" s="202">
        <f>SUM(P121:S123)</f>
        <v>1655.08</v>
      </c>
      <c r="Q120" s="201"/>
      <c r="R120" s="201"/>
      <c r="S120" s="201"/>
      <c r="T120" s="6"/>
      <c r="U120" s="6"/>
      <c r="V120" s="6"/>
      <c r="W120" s="6"/>
    </row>
    <row r="121" spans="1:26" x14ac:dyDescent="0.25">
      <c r="A121" s="200" t="str">
        <f>CADASTRO!A$427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>
        <v>0</v>
      </c>
      <c r="K121" s="203"/>
      <c r="L121" s="203"/>
      <c r="M121" s="205">
        <f>ROUND((V$12/V$23),2)</f>
        <v>0</v>
      </c>
      <c r="N121" s="205"/>
      <c r="O121" s="205"/>
      <c r="P121" s="204">
        <f>C118*M121</f>
        <v>0</v>
      </c>
      <c r="Q121" s="203"/>
      <c r="R121" s="203"/>
      <c r="S121" s="203"/>
      <c r="T121" s="203" t="str">
        <f>CADASTRO!$P$427</f>
        <v>1013 PeateRS</v>
      </c>
      <c r="U121" s="203"/>
      <c r="V121" s="203"/>
      <c r="W121" s="203"/>
      <c r="X121" s="203">
        <f>M$12</f>
        <v>0</v>
      </c>
      <c r="Y121" s="203"/>
      <c r="Z121" s="203"/>
    </row>
    <row r="122" spans="1:26" x14ac:dyDescent="0.25">
      <c r="A122" s="200" t="str">
        <f>CADASTRO!A$428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>
        <v>0</v>
      </c>
      <c r="K122" s="203"/>
      <c r="L122" s="203"/>
      <c r="M122" s="205">
        <f>ROUND((V$13/V$23),2)</f>
        <v>0</v>
      </c>
      <c r="N122" s="205"/>
      <c r="O122" s="205"/>
      <c r="P122" s="204">
        <f>C118*M122</f>
        <v>0</v>
      </c>
      <c r="Q122" s="203"/>
      <c r="R122" s="203"/>
      <c r="S122" s="203"/>
      <c r="T122" s="203" t="str">
        <f>CADASTRO!$P$428</f>
        <v>1013 PeateRS</v>
      </c>
      <c r="U122" s="203"/>
      <c r="V122" s="203"/>
      <c r="W122" s="203"/>
      <c r="X122" s="203">
        <f>M$13</f>
        <v>0</v>
      </c>
      <c r="Y122" s="203"/>
      <c r="Z122" s="203"/>
    </row>
    <row r="123" spans="1:26" x14ac:dyDescent="0.25">
      <c r="A123" s="200" t="str">
        <f>CADASTRO!A$429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03" t="s">
        <v>160</v>
      </c>
      <c r="K123" s="203"/>
      <c r="L123" s="203"/>
      <c r="M123" s="205">
        <f>ROUND((V$14/V$23),2)</f>
        <v>0.2</v>
      </c>
      <c r="N123" s="205"/>
      <c r="O123" s="205"/>
      <c r="P123" s="204">
        <f>C118*M123</f>
        <v>1655.08</v>
      </c>
      <c r="Q123" s="203"/>
      <c r="R123" s="203"/>
      <c r="S123" s="203"/>
      <c r="T123" s="203" t="str">
        <f>CADASTRO!$P$429</f>
        <v>1013 PeateRS</v>
      </c>
      <c r="U123" s="203"/>
      <c r="V123" s="203"/>
      <c r="W123" s="203"/>
      <c r="X123" s="203">
        <f>M$14</f>
        <v>1676</v>
      </c>
      <c r="Y123" s="203"/>
      <c r="Z123" s="203"/>
    </row>
    <row r="124" spans="1:26" x14ac:dyDescent="0.25">
      <c r="A124" s="201" t="str">
        <f>CADASTRO!A$431</f>
        <v>ESCOLA MUN. SANTA LUZIA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0.8</v>
      </c>
      <c r="N124" s="218"/>
      <c r="O124" s="218"/>
      <c r="P124" s="202">
        <f>SUM(P125:S128)</f>
        <v>6620.32</v>
      </c>
      <c r="Q124" s="201"/>
      <c r="R124" s="201"/>
      <c r="S124" s="201"/>
    </row>
    <row r="125" spans="1:26" x14ac:dyDescent="0.25">
      <c r="A125" s="200" t="str">
        <f>CADASTRO!A$432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 t="s">
        <v>161</v>
      </c>
      <c r="K125" s="203"/>
      <c r="L125" s="203"/>
      <c r="M125" s="205">
        <f>ROUND((V$18/V$23),2)</f>
        <v>0.14000000000000001</v>
      </c>
      <c r="N125" s="205"/>
      <c r="O125" s="205"/>
      <c r="P125" s="204">
        <f>C118*M125</f>
        <v>1158.556</v>
      </c>
      <c r="Q125" s="203"/>
      <c r="R125" s="203"/>
      <c r="S125" s="203"/>
      <c r="T125" s="203" t="str">
        <f>CADASTRO!$P$432</f>
        <v>31 FUNDEB</v>
      </c>
      <c r="U125" s="203"/>
      <c r="V125" s="203"/>
      <c r="W125" s="203"/>
      <c r="X125" s="203">
        <f>M$18</f>
        <v>1642</v>
      </c>
      <c r="Y125" s="203"/>
      <c r="Z125" s="203"/>
    </row>
    <row r="126" spans="1:26" x14ac:dyDescent="0.25">
      <c r="A126" s="200" t="str">
        <f>CADASTRO!A$433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 t="s">
        <v>162</v>
      </c>
      <c r="K126" s="203"/>
      <c r="L126" s="203"/>
      <c r="M126" s="205">
        <f>ROUND((V$19/V$23),2)</f>
        <v>0.08</v>
      </c>
      <c r="N126" s="205"/>
      <c r="O126" s="205"/>
      <c r="P126" s="204">
        <f>C118*M126</f>
        <v>662.03200000000004</v>
      </c>
      <c r="Q126" s="203"/>
      <c r="R126" s="203"/>
      <c r="S126" s="203"/>
      <c r="T126" s="203" t="str">
        <f>CADASTRO!$P$433</f>
        <v>31 FUNDEB</v>
      </c>
      <c r="U126" s="203"/>
      <c r="V126" s="203"/>
      <c r="W126" s="203"/>
      <c r="X126" s="203">
        <f>M$19</f>
        <v>2209</v>
      </c>
      <c r="Y126" s="203"/>
      <c r="Z126" s="203"/>
    </row>
    <row r="127" spans="1:26" x14ac:dyDescent="0.25">
      <c r="A127" s="200" t="str">
        <f>CADASTRO!A$434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 t="s">
        <v>163</v>
      </c>
      <c r="K127" s="203"/>
      <c r="L127" s="203"/>
      <c r="M127" s="205">
        <f>ROUND((V$20/V$23),2)</f>
        <v>0.57999999999999996</v>
      </c>
      <c r="N127" s="205"/>
      <c r="O127" s="205"/>
      <c r="P127" s="204">
        <f>C118*M127</f>
        <v>4799.7319999999991</v>
      </c>
      <c r="Q127" s="203"/>
      <c r="R127" s="203"/>
      <c r="S127" s="203"/>
      <c r="T127" s="203" t="str">
        <f>CADASTRO!$P$434</f>
        <v>31 FUNDEB</v>
      </c>
      <c r="U127" s="203"/>
      <c r="V127" s="203"/>
      <c r="W127" s="203"/>
      <c r="X127" s="203">
        <f>M$20</f>
        <v>1626</v>
      </c>
      <c r="Y127" s="203"/>
      <c r="Z127" s="203"/>
    </row>
    <row r="128" spans="1:26" x14ac:dyDescent="0.25">
      <c r="A128" s="200" t="str">
        <f>CADASTRO!A$435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>
        <v>0</v>
      </c>
      <c r="K128" s="203"/>
      <c r="L128" s="203"/>
      <c r="M128" s="205">
        <f>ROUND((V$21/V$23),2)</f>
        <v>0</v>
      </c>
      <c r="N128" s="205"/>
      <c r="O128" s="205"/>
      <c r="P128" s="204">
        <f>C118*M128</f>
        <v>0</v>
      </c>
      <c r="Q128" s="203"/>
      <c r="R128" s="203"/>
      <c r="S128" s="203"/>
      <c r="T128" s="203" t="str">
        <f>CADASTRO!$P$435</f>
        <v>31 FUNDEB</v>
      </c>
      <c r="U128" s="203"/>
      <c r="V128" s="203"/>
      <c r="W128" s="203"/>
      <c r="X128" s="203">
        <f>M$21</f>
        <v>0</v>
      </c>
      <c r="Y128" s="203"/>
      <c r="Z128" s="203"/>
    </row>
    <row r="129" spans="1:30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8275.4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</row>
    <row r="131" spans="1:30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30" x14ac:dyDescent="0.25">
      <c r="A132" s="3" t="s">
        <v>38</v>
      </c>
      <c r="G132" s="203">
        <v>62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43377</v>
      </c>
      <c r="P132" s="203"/>
      <c r="Q132" s="203"/>
      <c r="R132" s="203"/>
    </row>
    <row r="133" spans="1:30" x14ac:dyDescent="0.25">
      <c r="A133" s="3" t="s">
        <v>41</v>
      </c>
      <c r="C133" s="208">
        <v>5823.62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1133</v>
      </c>
      <c r="Q133" s="221"/>
      <c r="R133" s="221"/>
      <c r="S133" s="221"/>
      <c r="T133" s="221"/>
      <c r="U133" s="221"/>
    </row>
    <row r="134" spans="1:30" x14ac:dyDescent="0.25">
      <c r="A134" s="9" t="s">
        <v>12</v>
      </c>
      <c r="B134" s="7"/>
      <c r="C134" s="7"/>
      <c r="D134" s="7"/>
      <c r="E134" s="7"/>
      <c r="F134" s="7"/>
      <c r="G134" s="7"/>
      <c r="H134" s="7"/>
      <c r="I134" s="8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11" t="s">
        <v>40</v>
      </c>
      <c r="Y134" s="211"/>
      <c r="Z134" s="211"/>
    </row>
    <row r="135" spans="1:30" x14ac:dyDescent="0.25">
      <c r="A135" s="210" t="str">
        <f>CADASTRO!A$426</f>
        <v>ESCOLA ALAÍDES S. PINHEIRO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0.2</v>
      </c>
      <c r="N135" s="218"/>
      <c r="O135" s="218"/>
      <c r="P135" s="202">
        <f>SUM(P136:S138)</f>
        <v>1164.7239999999999</v>
      </c>
      <c r="Q135" s="201"/>
      <c r="R135" s="201"/>
      <c r="S135" s="201"/>
      <c r="T135" s="6"/>
      <c r="U135" s="6"/>
      <c r="V135" s="6"/>
      <c r="W135" s="6"/>
    </row>
    <row r="136" spans="1:30" x14ac:dyDescent="0.25">
      <c r="A136" s="200" t="str">
        <f>CADASTRO!A$427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>
        <v>0</v>
      </c>
      <c r="K136" s="203"/>
      <c r="L136" s="203"/>
      <c r="M136" s="205">
        <f>ROUND((V$12/V$23),2)</f>
        <v>0</v>
      </c>
      <c r="N136" s="205"/>
      <c r="O136" s="205"/>
      <c r="P136" s="204">
        <f>C133*M136</f>
        <v>0</v>
      </c>
      <c r="Q136" s="203"/>
      <c r="R136" s="203"/>
      <c r="S136" s="203"/>
      <c r="T136" s="203" t="str">
        <f>CADASTRO!$P$427</f>
        <v>1013 PeateRS</v>
      </c>
      <c r="U136" s="203"/>
      <c r="V136" s="203"/>
      <c r="W136" s="203"/>
      <c r="X136" s="203">
        <f>M$12</f>
        <v>0</v>
      </c>
      <c r="Y136" s="203"/>
      <c r="Z136" s="203"/>
    </row>
    <row r="137" spans="1:30" x14ac:dyDescent="0.25">
      <c r="A137" s="200" t="str">
        <f>CADASTRO!A$428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>
        <v>0</v>
      </c>
      <c r="K137" s="203"/>
      <c r="L137" s="203"/>
      <c r="M137" s="205">
        <f>ROUND((V$13/V$23),2)</f>
        <v>0</v>
      </c>
      <c r="N137" s="205"/>
      <c r="O137" s="205"/>
      <c r="P137" s="204">
        <f>C133*M137</f>
        <v>0</v>
      </c>
      <c r="Q137" s="203"/>
      <c r="R137" s="203"/>
      <c r="S137" s="203"/>
      <c r="T137" s="203" t="str">
        <f>CADASTRO!$P$428</f>
        <v>1013 PeateRS</v>
      </c>
      <c r="U137" s="203"/>
      <c r="V137" s="203"/>
      <c r="W137" s="203"/>
      <c r="X137" s="203">
        <f>M$13</f>
        <v>0</v>
      </c>
      <c r="Y137" s="203"/>
      <c r="Z137" s="203"/>
    </row>
    <row r="138" spans="1:30" x14ac:dyDescent="0.25">
      <c r="A138" s="200" t="str">
        <f>CADASTRO!A$429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 t="s">
        <v>160</v>
      </c>
      <c r="K138" s="203"/>
      <c r="L138" s="203"/>
      <c r="M138" s="205">
        <f>ROUND((V$14/V$23),2)</f>
        <v>0.2</v>
      </c>
      <c r="N138" s="205"/>
      <c r="O138" s="205"/>
      <c r="P138" s="204">
        <f>C133*M138</f>
        <v>1164.7239999999999</v>
      </c>
      <c r="Q138" s="203"/>
      <c r="R138" s="203"/>
      <c r="S138" s="203"/>
      <c r="T138" s="203" t="str">
        <f>CADASTRO!$P$429</f>
        <v>1013 PeateRS</v>
      </c>
      <c r="U138" s="203"/>
      <c r="V138" s="203"/>
      <c r="W138" s="203"/>
      <c r="X138" s="203">
        <f>M$14</f>
        <v>1676</v>
      </c>
      <c r="Y138" s="203"/>
      <c r="Z138" s="203"/>
      <c r="AA138" s="204">
        <f>1174.72-P138</f>
        <v>9.9960000000000946</v>
      </c>
      <c r="AB138" s="203"/>
      <c r="AC138" s="203"/>
      <c r="AD138" s="203"/>
    </row>
    <row r="139" spans="1:30" x14ac:dyDescent="0.25">
      <c r="A139" s="201" t="str">
        <f>CADASTRO!A$431</f>
        <v>ESCOLA MUN. SANTA LUZIA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0.8</v>
      </c>
      <c r="N139" s="218"/>
      <c r="O139" s="218"/>
      <c r="P139" s="202">
        <f>SUM(P140:S143)</f>
        <v>4658.8959999999997</v>
      </c>
      <c r="Q139" s="201"/>
      <c r="R139" s="201"/>
      <c r="S139" s="201"/>
    </row>
    <row r="140" spans="1:30" x14ac:dyDescent="0.25">
      <c r="A140" s="200" t="str">
        <f>CADASTRO!A$432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 t="s">
        <v>161</v>
      </c>
      <c r="K140" s="203"/>
      <c r="L140" s="203"/>
      <c r="M140" s="205">
        <f>ROUND((V$18/V$23),2)</f>
        <v>0.14000000000000001</v>
      </c>
      <c r="N140" s="205"/>
      <c r="O140" s="205"/>
      <c r="P140" s="204">
        <f>C133*M140</f>
        <v>815.30680000000007</v>
      </c>
      <c r="Q140" s="203"/>
      <c r="R140" s="203"/>
      <c r="S140" s="203"/>
      <c r="T140" s="203" t="str">
        <f>CADASTRO!$P$432</f>
        <v>31 FUNDEB</v>
      </c>
      <c r="U140" s="203"/>
      <c r="V140" s="203"/>
      <c r="W140" s="203"/>
      <c r="X140" s="203">
        <f>M$18</f>
        <v>1642</v>
      </c>
      <c r="Y140" s="203"/>
      <c r="Z140" s="203"/>
      <c r="AA140" s="204">
        <f>822.31-P140</f>
        <v>7.0031999999998789</v>
      </c>
      <c r="AB140" s="203"/>
      <c r="AC140" s="203"/>
      <c r="AD140" s="203"/>
    </row>
    <row r="141" spans="1:30" x14ac:dyDescent="0.25">
      <c r="A141" s="200" t="str">
        <f>CADASTRO!A$433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 t="s">
        <v>162</v>
      </c>
      <c r="K141" s="203"/>
      <c r="L141" s="203"/>
      <c r="M141" s="205">
        <f>ROUND((V$19/V$23),2)</f>
        <v>0.08</v>
      </c>
      <c r="N141" s="205"/>
      <c r="O141" s="205"/>
      <c r="P141" s="204">
        <f>C133*M141</f>
        <v>465.88959999999997</v>
      </c>
      <c r="Q141" s="203"/>
      <c r="R141" s="203"/>
      <c r="S141" s="203"/>
      <c r="T141" s="203" t="str">
        <f>CADASTRO!$P$433</f>
        <v>31 FUNDEB</v>
      </c>
      <c r="U141" s="203"/>
      <c r="V141" s="203"/>
      <c r="W141" s="203"/>
      <c r="X141" s="203">
        <f>M$19</f>
        <v>2209</v>
      </c>
      <c r="Y141" s="203"/>
      <c r="Z141" s="203"/>
      <c r="AA141" s="204">
        <f>469.89-P141</f>
        <v>4.0004000000000133</v>
      </c>
      <c r="AB141" s="203"/>
      <c r="AC141" s="203"/>
      <c r="AD141" s="203"/>
    </row>
    <row r="142" spans="1:30" x14ac:dyDescent="0.25">
      <c r="A142" s="200" t="str">
        <f>CADASTRO!A$434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 t="s">
        <v>163</v>
      </c>
      <c r="K142" s="203"/>
      <c r="L142" s="203"/>
      <c r="M142" s="205">
        <f>ROUND((V$20/V$23),2)</f>
        <v>0.57999999999999996</v>
      </c>
      <c r="N142" s="205"/>
      <c r="O142" s="205"/>
      <c r="P142" s="204">
        <f>C133*M142</f>
        <v>3377.6995999999999</v>
      </c>
      <c r="Q142" s="203"/>
      <c r="R142" s="203"/>
      <c r="S142" s="203"/>
      <c r="T142" s="203" t="str">
        <f>CADASTRO!$P$434</f>
        <v>31 FUNDEB</v>
      </c>
      <c r="U142" s="203"/>
      <c r="V142" s="203"/>
      <c r="W142" s="203"/>
      <c r="X142" s="203">
        <f>M$20</f>
        <v>1626</v>
      </c>
      <c r="Y142" s="203"/>
      <c r="Z142" s="203"/>
      <c r="AA142" s="204">
        <f>3406.7-P142</f>
        <v>29.0003999999999</v>
      </c>
      <c r="AB142" s="203"/>
      <c r="AC142" s="203"/>
      <c r="AD142" s="203"/>
    </row>
    <row r="143" spans="1:30" x14ac:dyDescent="0.25">
      <c r="A143" s="200" t="str">
        <f>CADASTRO!A$435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>
        <v>0</v>
      </c>
      <c r="K143" s="203"/>
      <c r="L143" s="203"/>
      <c r="M143" s="205">
        <f>ROUND((V$21/V$23),2)</f>
        <v>0</v>
      </c>
      <c r="N143" s="205"/>
      <c r="O143" s="205"/>
      <c r="P143" s="204">
        <f>C133*M143</f>
        <v>0</v>
      </c>
      <c r="Q143" s="203"/>
      <c r="R143" s="203"/>
      <c r="S143" s="203"/>
      <c r="T143" s="203" t="str">
        <f>CADASTRO!$P$435</f>
        <v>31 FUNDEB</v>
      </c>
      <c r="U143" s="203"/>
      <c r="V143" s="203"/>
      <c r="W143" s="203"/>
      <c r="X143" s="203">
        <f>M$21</f>
        <v>0</v>
      </c>
      <c r="Y143" s="203"/>
      <c r="Z143" s="203"/>
    </row>
    <row r="144" spans="1:30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5823.62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  <c r="AA144" s="204">
        <f>SUM(AA138:AD142)</f>
        <v>49.999999999999886</v>
      </c>
      <c r="AB144" s="203"/>
      <c r="AC144" s="203"/>
      <c r="AD144" s="203"/>
    </row>
    <row r="146" spans="1:28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28" x14ac:dyDescent="0.25">
      <c r="A147" s="3" t="s">
        <v>38</v>
      </c>
      <c r="G147" s="203">
        <v>63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43416</v>
      </c>
      <c r="P147" s="203"/>
      <c r="Q147" s="203"/>
      <c r="R147" s="203"/>
    </row>
    <row r="148" spans="1:28" x14ac:dyDescent="0.25">
      <c r="A148" s="3" t="s">
        <v>41</v>
      </c>
      <c r="C148" s="208">
        <v>7555.8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1470</v>
      </c>
      <c r="Q148" s="221"/>
      <c r="R148" s="221"/>
      <c r="S148" s="221"/>
      <c r="T148" s="221"/>
      <c r="U148" s="221"/>
    </row>
    <row r="149" spans="1:28" x14ac:dyDescent="0.25">
      <c r="A149" s="9" t="s">
        <v>12</v>
      </c>
      <c r="B149" s="7"/>
      <c r="C149" s="7"/>
      <c r="D149" s="7"/>
      <c r="E149" s="7"/>
      <c r="F149" s="7"/>
      <c r="G149" s="7"/>
      <c r="H149" s="7"/>
      <c r="I149" s="8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11" t="s">
        <v>40</v>
      </c>
      <c r="Y149" s="211"/>
      <c r="Z149" s="211"/>
    </row>
    <row r="150" spans="1:28" x14ac:dyDescent="0.25">
      <c r="A150" s="210" t="str">
        <f>CADASTRO!A$426</f>
        <v>ESCOLA ALAÍDES S. PINHEIRO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0.2</v>
      </c>
      <c r="N150" s="218"/>
      <c r="O150" s="218"/>
      <c r="P150" s="202">
        <f>SUM(P151:S153)</f>
        <v>1511.16</v>
      </c>
      <c r="Q150" s="201"/>
      <c r="R150" s="201"/>
      <c r="S150" s="201"/>
      <c r="T150" s="6"/>
      <c r="U150" s="6"/>
      <c r="V150" s="6"/>
      <c r="W150" s="6"/>
    </row>
    <row r="151" spans="1:28" x14ac:dyDescent="0.25">
      <c r="A151" s="200" t="str">
        <f>CADASTRO!A$427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>
        <v>0</v>
      </c>
      <c r="K151" s="203"/>
      <c r="L151" s="203"/>
      <c r="M151" s="205">
        <f>ROUND((V$12/V$23),2)</f>
        <v>0</v>
      </c>
      <c r="N151" s="205"/>
      <c r="O151" s="205"/>
      <c r="P151" s="204">
        <f>C148*M151</f>
        <v>0</v>
      </c>
      <c r="Q151" s="203"/>
      <c r="R151" s="203"/>
      <c r="S151" s="203"/>
      <c r="T151" s="203" t="str">
        <f>CADASTRO!$P$427</f>
        <v>1013 PeateRS</v>
      </c>
      <c r="U151" s="203"/>
      <c r="V151" s="203"/>
      <c r="W151" s="203"/>
      <c r="X151" s="203">
        <f>M$12</f>
        <v>0</v>
      </c>
      <c r="Y151" s="203"/>
      <c r="Z151" s="203"/>
    </row>
    <row r="152" spans="1:28" x14ac:dyDescent="0.25">
      <c r="A152" s="200" t="str">
        <f>CADASTRO!A$428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>
        <v>0</v>
      </c>
      <c r="K152" s="203"/>
      <c r="L152" s="203"/>
      <c r="M152" s="205">
        <f>ROUND((V$13/V$23),2)</f>
        <v>0</v>
      </c>
      <c r="N152" s="205"/>
      <c r="O152" s="205"/>
      <c r="P152" s="204">
        <f>C148*M152</f>
        <v>0</v>
      </c>
      <c r="Q152" s="203"/>
      <c r="R152" s="203"/>
      <c r="S152" s="203"/>
      <c r="T152" s="203" t="str">
        <f>CADASTRO!$P$428</f>
        <v>1013 PeateRS</v>
      </c>
      <c r="U152" s="203"/>
      <c r="V152" s="203"/>
      <c r="W152" s="203"/>
      <c r="X152" s="203">
        <f>M$13</f>
        <v>0</v>
      </c>
      <c r="Y152" s="203"/>
      <c r="Z152" s="203"/>
    </row>
    <row r="153" spans="1:28" x14ac:dyDescent="0.25">
      <c r="A153" s="200" t="str">
        <f>CADASTRO!A$429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 t="s">
        <v>160</v>
      </c>
      <c r="K153" s="203"/>
      <c r="L153" s="203"/>
      <c r="M153" s="205">
        <f>ROUND((V$14/V$23),2)</f>
        <v>0.2</v>
      </c>
      <c r="N153" s="205"/>
      <c r="O153" s="205"/>
      <c r="P153" s="204">
        <f>C148*M153</f>
        <v>1511.16</v>
      </c>
      <c r="Q153" s="203"/>
      <c r="R153" s="203"/>
      <c r="S153" s="203"/>
      <c r="T153" s="203" t="str">
        <f>CADASTRO!$P$429</f>
        <v>1013 PeateRS</v>
      </c>
      <c r="U153" s="203"/>
      <c r="V153" s="203"/>
      <c r="W153" s="203"/>
      <c r="X153" s="203">
        <f>M$14</f>
        <v>1676</v>
      </c>
      <c r="Y153" s="203"/>
      <c r="Z153" s="203"/>
    </row>
    <row r="154" spans="1:28" x14ac:dyDescent="0.25">
      <c r="A154" s="201" t="str">
        <f>CADASTRO!A$431</f>
        <v>ESCOLA MUN. SANTA LUZIA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0.8</v>
      </c>
      <c r="N154" s="218"/>
      <c r="O154" s="218"/>
      <c r="P154" s="202">
        <f>SUM(P155:S158)-0.01</f>
        <v>6044.6399999999994</v>
      </c>
      <c r="Q154" s="201"/>
      <c r="R154" s="201"/>
      <c r="S154" s="201"/>
      <c r="AB154" t="s">
        <v>395</v>
      </c>
    </row>
    <row r="155" spans="1:28" x14ac:dyDescent="0.25">
      <c r="A155" s="200" t="str">
        <f>CADASTRO!A$432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 t="s">
        <v>161</v>
      </c>
      <c r="K155" s="203"/>
      <c r="L155" s="203"/>
      <c r="M155" s="205">
        <f>ROUND((V$18/V$23),2)</f>
        <v>0.14000000000000001</v>
      </c>
      <c r="N155" s="205"/>
      <c r="O155" s="205"/>
      <c r="P155" s="204">
        <f>C148*M155+0.01</f>
        <v>1057.8220000000001</v>
      </c>
      <c r="Q155" s="203"/>
      <c r="R155" s="203"/>
      <c r="S155" s="203"/>
      <c r="T155" s="203" t="str">
        <f>CADASTRO!$P$432</f>
        <v>31 FUNDEB</v>
      </c>
      <c r="U155" s="203"/>
      <c r="V155" s="203"/>
      <c r="W155" s="203"/>
      <c r="X155" s="203">
        <f>M$18</f>
        <v>1642</v>
      </c>
      <c r="Y155" s="203"/>
      <c r="Z155" s="203"/>
    </row>
    <row r="156" spans="1:28" x14ac:dyDescent="0.25">
      <c r="A156" s="200" t="str">
        <f>CADASTRO!A$433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 t="s">
        <v>162</v>
      </c>
      <c r="K156" s="203"/>
      <c r="L156" s="203"/>
      <c r="M156" s="205">
        <f>ROUND((V$19/V$23),2)</f>
        <v>0.08</v>
      </c>
      <c r="N156" s="205"/>
      <c r="O156" s="205"/>
      <c r="P156" s="204">
        <f>C148*M156</f>
        <v>604.46400000000006</v>
      </c>
      <c r="Q156" s="203"/>
      <c r="R156" s="203"/>
      <c r="S156" s="203"/>
      <c r="T156" s="203" t="str">
        <f>CADASTRO!$P$433</f>
        <v>31 FUNDEB</v>
      </c>
      <c r="U156" s="203"/>
      <c r="V156" s="203"/>
      <c r="W156" s="203"/>
      <c r="X156" s="203">
        <f>M$19</f>
        <v>2209</v>
      </c>
      <c r="Y156" s="203"/>
      <c r="Z156" s="203"/>
    </row>
    <row r="157" spans="1:28" x14ac:dyDescent="0.25">
      <c r="A157" s="200" t="str">
        <f>CADASTRO!A$434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 t="s">
        <v>163</v>
      </c>
      <c r="K157" s="203"/>
      <c r="L157" s="203"/>
      <c r="M157" s="205">
        <f>ROUND((V$20/V$23),2)</f>
        <v>0.57999999999999996</v>
      </c>
      <c r="N157" s="205"/>
      <c r="O157" s="205"/>
      <c r="P157" s="204">
        <f>C148*M157</f>
        <v>4382.3639999999996</v>
      </c>
      <c r="Q157" s="203"/>
      <c r="R157" s="203"/>
      <c r="S157" s="203"/>
      <c r="T157" s="203" t="str">
        <f>CADASTRO!$P$434</f>
        <v>31 FUNDEB</v>
      </c>
      <c r="U157" s="203"/>
      <c r="V157" s="203"/>
      <c r="W157" s="203"/>
      <c r="X157" s="203">
        <f>M$20</f>
        <v>1626</v>
      </c>
      <c r="Y157" s="203"/>
      <c r="Z157" s="203"/>
    </row>
    <row r="158" spans="1:28" x14ac:dyDescent="0.25">
      <c r="A158" s="200" t="str">
        <f>CADASTRO!A$435</f>
        <v>Ed. Jovens e Adultos</v>
      </c>
      <c r="B158" s="200"/>
      <c r="C158" s="200"/>
      <c r="D158" s="200"/>
      <c r="E158" s="200"/>
      <c r="F158" s="200"/>
      <c r="G158" s="200"/>
      <c r="H158" s="200"/>
      <c r="I158" s="200"/>
      <c r="J158" s="203">
        <v>0</v>
      </c>
      <c r="K158" s="203"/>
      <c r="L158" s="203"/>
      <c r="M158" s="205">
        <f>ROUND((V$21/V$23),2)</f>
        <v>0</v>
      </c>
      <c r="N158" s="205"/>
      <c r="O158" s="205"/>
      <c r="P158" s="204">
        <f>C148*M158</f>
        <v>0</v>
      </c>
      <c r="Q158" s="203"/>
      <c r="R158" s="203"/>
      <c r="S158" s="203"/>
      <c r="T158" s="203" t="str">
        <f>CADASTRO!$P$435</f>
        <v>31 FUNDEB</v>
      </c>
      <c r="U158" s="203"/>
      <c r="V158" s="203"/>
      <c r="W158" s="203"/>
      <c r="X158" s="203">
        <f>M$21</f>
        <v>0</v>
      </c>
      <c r="Y158" s="203"/>
      <c r="Z158" s="203"/>
    </row>
    <row r="159" spans="1:28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7555.7999999999993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</row>
    <row r="161" spans="1:26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6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6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</row>
    <row r="164" spans="1:26" x14ac:dyDescent="0.25">
      <c r="A164" s="9" t="s">
        <v>12</v>
      </c>
      <c r="B164" s="7"/>
      <c r="C164" s="7"/>
      <c r="D164" s="7"/>
      <c r="E164" s="7"/>
      <c r="F164" s="7"/>
      <c r="G164" s="7"/>
      <c r="H164" s="7"/>
      <c r="I164" s="8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11" t="s">
        <v>40</v>
      </c>
      <c r="Y164" s="211"/>
      <c r="Z164" s="211"/>
    </row>
    <row r="165" spans="1:26" x14ac:dyDescent="0.25">
      <c r="A165" s="210" t="str">
        <f>CADASTRO!A$426</f>
        <v>ESCOLA ALAÍDES S. PINHEIRO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0.2</v>
      </c>
      <c r="N165" s="218"/>
      <c r="O165" s="218"/>
      <c r="P165" s="202">
        <f>SUM(P166:S168)</f>
        <v>5600</v>
      </c>
      <c r="Q165" s="201"/>
      <c r="R165" s="201"/>
      <c r="S165" s="201"/>
      <c r="T165" s="6"/>
      <c r="U165" s="6"/>
      <c r="V165" s="6"/>
      <c r="W165" s="6"/>
    </row>
    <row r="166" spans="1:26" x14ac:dyDescent="0.25">
      <c r="A166" s="200" t="str">
        <f>CADASTRO!A$427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>
        <v>0</v>
      </c>
      <c r="K166" s="203"/>
      <c r="L166" s="203"/>
      <c r="M166" s="205">
        <f>ROUND((V$12/V$23),2)</f>
        <v>0</v>
      </c>
      <c r="N166" s="205"/>
      <c r="O166" s="205"/>
      <c r="P166" s="204">
        <f>C163*M166</f>
        <v>0</v>
      </c>
      <c r="Q166" s="203"/>
      <c r="R166" s="203"/>
      <c r="S166" s="203"/>
      <c r="T166" s="203" t="str">
        <f>CADASTRO!$P$427</f>
        <v>1013 PeateRS</v>
      </c>
      <c r="U166" s="203"/>
      <c r="V166" s="203"/>
      <c r="W166" s="203"/>
      <c r="X166" s="203">
        <f>M$12</f>
        <v>0</v>
      </c>
      <c r="Y166" s="203"/>
      <c r="Z166" s="203"/>
    </row>
    <row r="167" spans="1:26" x14ac:dyDescent="0.25">
      <c r="A167" s="200" t="str">
        <f>CADASTRO!A$428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>
        <v>0</v>
      </c>
      <c r="K167" s="203"/>
      <c r="L167" s="203"/>
      <c r="M167" s="205">
        <f>ROUND((V$13/V$23),2)</f>
        <v>0</v>
      </c>
      <c r="N167" s="205"/>
      <c r="O167" s="205"/>
      <c r="P167" s="204">
        <f>C163*M167</f>
        <v>0</v>
      </c>
      <c r="Q167" s="203"/>
      <c r="R167" s="203"/>
      <c r="S167" s="203"/>
      <c r="T167" s="203" t="str">
        <f>CADASTRO!$P$428</f>
        <v>1013 PeateRS</v>
      </c>
      <c r="U167" s="203"/>
      <c r="V167" s="203"/>
      <c r="W167" s="203"/>
      <c r="X167" s="203">
        <f>M$13</f>
        <v>0</v>
      </c>
      <c r="Y167" s="203"/>
      <c r="Z167" s="203"/>
    </row>
    <row r="168" spans="1:26" x14ac:dyDescent="0.25">
      <c r="A168" s="200" t="str">
        <f>CADASTRO!A$429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 t="s">
        <v>160</v>
      </c>
      <c r="K168" s="203"/>
      <c r="L168" s="203"/>
      <c r="M168" s="205">
        <f>ROUND((V$14/V$23),2)</f>
        <v>0.2</v>
      </c>
      <c r="N168" s="205"/>
      <c r="O168" s="205"/>
      <c r="P168" s="204">
        <f>C163*M168</f>
        <v>5600</v>
      </c>
      <c r="Q168" s="203"/>
      <c r="R168" s="203"/>
      <c r="S168" s="203"/>
      <c r="T168" s="203" t="str">
        <f>CADASTRO!$P$429</f>
        <v>1013 PeateRS</v>
      </c>
      <c r="U168" s="203"/>
      <c r="V168" s="203"/>
      <c r="W168" s="203"/>
      <c r="X168" s="203">
        <f>M$14</f>
        <v>1676</v>
      </c>
      <c r="Y168" s="203"/>
      <c r="Z168" s="203"/>
    </row>
    <row r="169" spans="1:26" x14ac:dyDescent="0.25">
      <c r="A169" s="201" t="str">
        <f>CADASTRO!A$431</f>
        <v>ESCOLA MUN. SANTA LUZIA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0.8</v>
      </c>
      <c r="N169" s="218"/>
      <c r="O169" s="218"/>
      <c r="P169" s="202">
        <f>SUM(P170:S173)</f>
        <v>22400</v>
      </c>
      <c r="Q169" s="201"/>
      <c r="R169" s="201"/>
      <c r="S169" s="201"/>
    </row>
    <row r="170" spans="1:26" x14ac:dyDescent="0.25">
      <c r="A170" s="200" t="str">
        <f>CADASTRO!A$432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 t="s">
        <v>161</v>
      </c>
      <c r="K170" s="203"/>
      <c r="L170" s="203"/>
      <c r="M170" s="205">
        <f>ROUND((V$18/V$23),2)</f>
        <v>0.14000000000000001</v>
      </c>
      <c r="N170" s="205"/>
      <c r="O170" s="205"/>
      <c r="P170" s="204">
        <f>C163*M170</f>
        <v>3920.0000000000005</v>
      </c>
      <c r="Q170" s="203"/>
      <c r="R170" s="203"/>
      <c r="S170" s="203"/>
      <c r="T170" s="203" t="str">
        <f>CADASTRO!$P$432</f>
        <v>31 FUNDEB</v>
      </c>
      <c r="U170" s="203"/>
      <c r="V170" s="203"/>
      <c r="W170" s="203"/>
      <c r="X170" s="203">
        <f>M$18</f>
        <v>1642</v>
      </c>
      <c r="Y170" s="203"/>
      <c r="Z170" s="203"/>
    </row>
    <row r="171" spans="1:26" x14ac:dyDescent="0.25">
      <c r="A171" s="200" t="str">
        <f>CADASTRO!A$433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 t="s">
        <v>162</v>
      </c>
      <c r="K171" s="203"/>
      <c r="L171" s="203"/>
      <c r="M171" s="205">
        <f>ROUND((V$19/V$23),2)</f>
        <v>0.08</v>
      </c>
      <c r="N171" s="205"/>
      <c r="O171" s="205"/>
      <c r="P171" s="204">
        <f>C163*M171</f>
        <v>2240</v>
      </c>
      <c r="Q171" s="203"/>
      <c r="R171" s="203"/>
      <c r="S171" s="203"/>
      <c r="T171" s="203" t="str">
        <f>CADASTRO!$P$433</f>
        <v>31 FUNDEB</v>
      </c>
      <c r="U171" s="203"/>
      <c r="V171" s="203"/>
      <c r="W171" s="203"/>
      <c r="X171" s="203">
        <f>M$19</f>
        <v>2209</v>
      </c>
      <c r="Y171" s="203"/>
      <c r="Z171" s="203"/>
    </row>
    <row r="172" spans="1:26" x14ac:dyDescent="0.25">
      <c r="A172" s="200" t="str">
        <f>CADASTRO!A$434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 t="s">
        <v>163</v>
      </c>
      <c r="K172" s="203"/>
      <c r="L172" s="203"/>
      <c r="M172" s="205">
        <f>ROUND((V$20/V$23),2)</f>
        <v>0.57999999999999996</v>
      </c>
      <c r="N172" s="205"/>
      <c r="O172" s="205"/>
      <c r="P172" s="204">
        <f>C163*M172</f>
        <v>16239.999999999998</v>
      </c>
      <c r="Q172" s="203"/>
      <c r="R172" s="203"/>
      <c r="S172" s="203"/>
      <c r="T172" s="203" t="str">
        <f>CADASTRO!$P$434</f>
        <v>31 FUNDEB</v>
      </c>
      <c r="U172" s="203"/>
      <c r="V172" s="203"/>
      <c r="W172" s="203"/>
      <c r="X172" s="203">
        <f>M$20</f>
        <v>1626</v>
      </c>
      <c r="Y172" s="203"/>
      <c r="Z172" s="203"/>
    </row>
    <row r="173" spans="1:26" x14ac:dyDescent="0.25">
      <c r="A173" s="200" t="str">
        <f>CADASTRO!A$435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>
        <v>0</v>
      </c>
      <c r="K173" s="203"/>
      <c r="L173" s="203"/>
      <c r="M173" s="205">
        <f>ROUND((V$21/V$23),2)</f>
        <v>0</v>
      </c>
      <c r="N173" s="205"/>
      <c r="O173" s="205"/>
      <c r="P173" s="204">
        <f>C163*M173</f>
        <v>0</v>
      </c>
      <c r="Q173" s="203"/>
      <c r="R173" s="203"/>
      <c r="S173" s="203"/>
      <c r="T173" s="203" t="str">
        <f>CADASTRO!$P$435</f>
        <v>31 FUNDEB</v>
      </c>
      <c r="U173" s="203"/>
      <c r="V173" s="203"/>
      <c r="W173" s="203"/>
      <c r="X173" s="203">
        <f>M$21</f>
        <v>0</v>
      </c>
      <c r="Y173" s="203"/>
      <c r="Z173" s="203"/>
    </row>
    <row r="174" spans="1:26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</row>
    <row r="176" spans="1:26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6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6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</row>
    <row r="179" spans="1:26" x14ac:dyDescent="0.25">
      <c r="A179" s="9" t="s">
        <v>12</v>
      </c>
      <c r="B179" s="7"/>
      <c r="C179" s="7"/>
      <c r="D179" s="7"/>
      <c r="E179" s="7"/>
      <c r="F179" s="7"/>
      <c r="G179" s="7"/>
      <c r="H179" s="7"/>
      <c r="I179" s="8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11" t="s">
        <v>40</v>
      </c>
      <c r="Y179" s="211"/>
      <c r="Z179" s="211"/>
    </row>
    <row r="180" spans="1:26" x14ac:dyDescent="0.25">
      <c r="A180" s="210" t="str">
        <f>CADASTRO!A$426</f>
        <v>ESCOLA ALAÍDES S. PINHEIRO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0.2</v>
      </c>
      <c r="N180" s="218"/>
      <c r="O180" s="218"/>
      <c r="P180" s="202">
        <f>SUM(P181:S183)</f>
        <v>6200</v>
      </c>
      <c r="Q180" s="201"/>
      <c r="R180" s="201"/>
      <c r="S180" s="201"/>
      <c r="T180" s="6"/>
      <c r="U180" s="6"/>
      <c r="V180" s="6"/>
      <c r="W180" s="6"/>
    </row>
    <row r="181" spans="1:26" x14ac:dyDescent="0.25">
      <c r="A181" s="200" t="str">
        <f>CADASTRO!A$427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>
        <v>0</v>
      </c>
      <c r="K181" s="203"/>
      <c r="L181" s="203"/>
      <c r="M181" s="205">
        <f>ROUND((V$12/V$23),2)</f>
        <v>0</v>
      </c>
      <c r="N181" s="205"/>
      <c r="O181" s="205"/>
      <c r="P181" s="204">
        <f>C178*M181</f>
        <v>0</v>
      </c>
      <c r="Q181" s="203"/>
      <c r="R181" s="203"/>
      <c r="S181" s="203"/>
      <c r="T181" s="203" t="str">
        <f>CADASTRO!$P$427</f>
        <v>1013 PeateRS</v>
      </c>
      <c r="U181" s="203"/>
      <c r="V181" s="203"/>
      <c r="W181" s="203"/>
      <c r="X181" s="203">
        <f>M$12</f>
        <v>0</v>
      </c>
      <c r="Y181" s="203"/>
      <c r="Z181" s="203"/>
    </row>
    <row r="182" spans="1:26" x14ac:dyDescent="0.25">
      <c r="A182" s="200" t="str">
        <f>CADASTRO!A$428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>
        <v>0</v>
      </c>
      <c r="K182" s="203"/>
      <c r="L182" s="203"/>
      <c r="M182" s="205">
        <f>ROUND((V$13/V$23),2)</f>
        <v>0</v>
      </c>
      <c r="N182" s="205"/>
      <c r="O182" s="205"/>
      <c r="P182" s="204">
        <f>C178*M182</f>
        <v>0</v>
      </c>
      <c r="Q182" s="203"/>
      <c r="R182" s="203"/>
      <c r="S182" s="203"/>
      <c r="T182" s="203" t="str">
        <f>CADASTRO!$P$428</f>
        <v>1013 PeateRS</v>
      </c>
      <c r="U182" s="203"/>
      <c r="V182" s="203"/>
      <c r="W182" s="203"/>
      <c r="X182" s="203">
        <f>M$13</f>
        <v>0</v>
      </c>
      <c r="Y182" s="203"/>
      <c r="Z182" s="203"/>
    </row>
    <row r="183" spans="1:26" x14ac:dyDescent="0.25">
      <c r="A183" s="200" t="str">
        <f>CADASTRO!A$429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 t="s">
        <v>160</v>
      </c>
      <c r="K183" s="203"/>
      <c r="L183" s="203"/>
      <c r="M183" s="205">
        <f>ROUND((V$14/V$23),2)</f>
        <v>0.2</v>
      </c>
      <c r="N183" s="205"/>
      <c r="O183" s="205"/>
      <c r="P183" s="204">
        <f>C178*M183</f>
        <v>6200</v>
      </c>
      <c r="Q183" s="203"/>
      <c r="R183" s="203"/>
      <c r="S183" s="203"/>
      <c r="T183" s="203" t="str">
        <f>CADASTRO!$P$429</f>
        <v>1013 PeateRS</v>
      </c>
      <c r="U183" s="203"/>
      <c r="V183" s="203"/>
      <c r="W183" s="203"/>
      <c r="X183" s="203">
        <f>M$14</f>
        <v>1676</v>
      </c>
      <c r="Y183" s="203"/>
      <c r="Z183" s="203"/>
    </row>
    <row r="184" spans="1:26" x14ac:dyDescent="0.25">
      <c r="A184" s="201" t="str">
        <f>CADASTRO!A$431</f>
        <v>ESCOLA MUN. SANTA LUZIA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0.8</v>
      </c>
      <c r="N184" s="218"/>
      <c r="O184" s="218"/>
      <c r="P184" s="202">
        <f>SUM(P185:S188)</f>
        <v>24800</v>
      </c>
      <c r="Q184" s="201"/>
      <c r="R184" s="201"/>
      <c r="S184" s="201"/>
    </row>
    <row r="185" spans="1:26" x14ac:dyDescent="0.25">
      <c r="A185" s="200" t="str">
        <f>CADASTRO!A$432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 t="s">
        <v>161</v>
      </c>
      <c r="K185" s="203"/>
      <c r="L185" s="203"/>
      <c r="M185" s="205">
        <f>ROUND((V$18/V$23),2)</f>
        <v>0.14000000000000001</v>
      </c>
      <c r="N185" s="205"/>
      <c r="O185" s="205"/>
      <c r="P185" s="204">
        <f>C178*M185</f>
        <v>4340</v>
      </c>
      <c r="Q185" s="203"/>
      <c r="R185" s="203"/>
      <c r="S185" s="203"/>
      <c r="T185" s="203" t="str">
        <f>CADASTRO!$P$432</f>
        <v>31 FUNDEB</v>
      </c>
      <c r="U185" s="203"/>
      <c r="V185" s="203"/>
      <c r="W185" s="203"/>
      <c r="X185" s="203">
        <f>M$18</f>
        <v>1642</v>
      </c>
      <c r="Y185" s="203"/>
      <c r="Z185" s="203"/>
    </row>
    <row r="186" spans="1:26" x14ac:dyDescent="0.25">
      <c r="A186" s="200" t="str">
        <f>CADASTRO!A$433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 t="s">
        <v>162</v>
      </c>
      <c r="K186" s="203"/>
      <c r="L186" s="203"/>
      <c r="M186" s="205">
        <f>ROUND((V$19/V$23),2)</f>
        <v>0.08</v>
      </c>
      <c r="N186" s="205"/>
      <c r="O186" s="205"/>
      <c r="P186" s="204">
        <f>C178*M186</f>
        <v>2480</v>
      </c>
      <c r="Q186" s="203"/>
      <c r="R186" s="203"/>
      <c r="S186" s="203"/>
      <c r="T186" s="203" t="str">
        <f>CADASTRO!$P$433</f>
        <v>31 FUNDEB</v>
      </c>
      <c r="U186" s="203"/>
      <c r="V186" s="203"/>
      <c r="W186" s="203"/>
      <c r="X186" s="203">
        <f>M$19</f>
        <v>2209</v>
      </c>
      <c r="Y186" s="203"/>
      <c r="Z186" s="203"/>
    </row>
    <row r="187" spans="1:26" x14ac:dyDescent="0.25">
      <c r="A187" s="200" t="str">
        <f>CADASTRO!A$434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 t="s">
        <v>163</v>
      </c>
      <c r="K187" s="203"/>
      <c r="L187" s="203"/>
      <c r="M187" s="205">
        <f>ROUND((V$20/V$23),2)</f>
        <v>0.57999999999999996</v>
      </c>
      <c r="N187" s="205"/>
      <c r="O187" s="205"/>
      <c r="P187" s="204">
        <f>C178*M187</f>
        <v>17980</v>
      </c>
      <c r="Q187" s="203"/>
      <c r="R187" s="203"/>
      <c r="S187" s="203"/>
      <c r="T187" s="203" t="str">
        <f>CADASTRO!$P$434</f>
        <v>31 FUNDEB</v>
      </c>
      <c r="U187" s="203"/>
      <c r="V187" s="203"/>
      <c r="W187" s="203"/>
      <c r="X187" s="203">
        <f>M$20</f>
        <v>1626</v>
      </c>
      <c r="Y187" s="203"/>
      <c r="Z187" s="203"/>
    </row>
    <row r="188" spans="1:26" x14ac:dyDescent="0.25">
      <c r="A188" s="200" t="str">
        <f>CADASTRO!A$435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>
        <v>0</v>
      </c>
      <c r="K188" s="203"/>
      <c r="L188" s="203"/>
      <c r="M188" s="205">
        <f>ROUND((V$21/V$23),2)</f>
        <v>0</v>
      </c>
      <c r="N188" s="205"/>
      <c r="O188" s="205"/>
      <c r="P188" s="204">
        <f>C178*M188</f>
        <v>0</v>
      </c>
      <c r="Q188" s="203"/>
      <c r="R188" s="203"/>
      <c r="S188" s="203"/>
      <c r="T188" s="203" t="str">
        <f>CADASTRO!$P$435</f>
        <v>31 FUNDEB</v>
      </c>
      <c r="U188" s="203"/>
      <c r="V188" s="203"/>
      <c r="W188" s="203"/>
      <c r="X188" s="203">
        <f>M$21</f>
        <v>0</v>
      </c>
      <c r="Y188" s="203"/>
      <c r="Z188" s="203"/>
    </row>
    <row r="189" spans="1:26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</row>
  </sheetData>
  <mergeCells count="769">
    <mergeCell ref="A1:C1"/>
    <mergeCell ref="F4:I4"/>
    <mergeCell ref="D6:F6"/>
    <mergeCell ref="K6:L6"/>
    <mergeCell ref="Q6:S6"/>
    <mergeCell ref="E7:J7"/>
    <mergeCell ref="A12:I12"/>
    <mergeCell ref="J12:L12"/>
    <mergeCell ref="M12:O12"/>
    <mergeCell ref="P12:S12"/>
    <mergeCell ref="D3:G3"/>
    <mergeCell ref="A9:Z9"/>
    <mergeCell ref="T12:U12"/>
    <mergeCell ref="V12:Z12"/>
    <mergeCell ref="J10:L11"/>
    <mergeCell ref="M10:O11"/>
    <mergeCell ref="P10:S11"/>
    <mergeCell ref="T10:Z10"/>
    <mergeCell ref="A11:I11"/>
    <mergeCell ref="T11:U11"/>
    <mergeCell ref="V11:Z11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C43:G43"/>
    <mergeCell ref="L43:O43"/>
    <mergeCell ref="P43:U43"/>
    <mergeCell ref="J44:L44"/>
    <mergeCell ref="M44:O44"/>
    <mergeCell ref="P44:S44"/>
    <mergeCell ref="T44:W44"/>
    <mergeCell ref="A39:I39"/>
    <mergeCell ref="M39:O39"/>
    <mergeCell ref="P39:S39"/>
    <mergeCell ref="F41:K41"/>
    <mergeCell ref="G42:K42"/>
    <mergeCell ref="L42:N42"/>
    <mergeCell ref="O42:R42"/>
    <mergeCell ref="X44:Z44"/>
    <mergeCell ref="A45:I45"/>
    <mergeCell ref="M45:O45"/>
    <mergeCell ref="P45:S45"/>
    <mergeCell ref="A46:I46"/>
    <mergeCell ref="J46:L46"/>
    <mergeCell ref="M46:O46"/>
    <mergeCell ref="P46:S46"/>
    <mergeCell ref="T46:W46"/>
    <mergeCell ref="X46:Z46"/>
    <mergeCell ref="A48:I48"/>
    <mergeCell ref="J48:L48"/>
    <mergeCell ref="M48:O48"/>
    <mergeCell ref="P48:S48"/>
    <mergeCell ref="T48:W48"/>
    <mergeCell ref="X48:Z48"/>
    <mergeCell ref="A47:I47"/>
    <mergeCell ref="J47:L47"/>
    <mergeCell ref="M47:O47"/>
    <mergeCell ref="P47:S47"/>
    <mergeCell ref="T47:W47"/>
    <mergeCell ref="X47:Z47"/>
    <mergeCell ref="T50:W50"/>
    <mergeCell ref="X50:Z50"/>
    <mergeCell ref="A51:I51"/>
    <mergeCell ref="J51:L51"/>
    <mergeCell ref="M51:O51"/>
    <mergeCell ref="P51:S51"/>
    <mergeCell ref="T51:W51"/>
    <mergeCell ref="X51:Z51"/>
    <mergeCell ref="A49:I49"/>
    <mergeCell ref="M49:O49"/>
    <mergeCell ref="P49:S49"/>
    <mergeCell ref="A50:I50"/>
    <mergeCell ref="J50:L50"/>
    <mergeCell ref="M50:O50"/>
    <mergeCell ref="P50:S50"/>
    <mergeCell ref="A53:I53"/>
    <mergeCell ref="J53:L53"/>
    <mergeCell ref="M53:O53"/>
    <mergeCell ref="P53:S53"/>
    <mergeCell ref="T53:W53"/>
    <mergeCell ref="X53:Z53"/>
    <mergeCell ref="A52:I52"/>
    <mergeCell ref="J52:L52"/>
    <mergeCell ref="M52:O52"/>
    <mergeCell ref="P52:S52"/>
    <mergeCell ref="T52:W52"/>
    <mergeCell ref="X52:Z52"/>
    <mergeCell ref="C58:G58"/>
    <mergeCell ref="L58:O58"/>
    <mergeCell ref="P58:U58"/>
    <mergeCell ref="J59:L59"/>
    <mergeCell ref="M59:O59"/>
    <mergeCell ref="P59:S59"/>
    <mergeCell ref="T59:W59"/>
    <mergeCell ref="A54:I54"/>
    <mergeCell ref="M54:O54"/>
    <mergeCell ref="P54:S54"/>
    <mergeCell ref="F56:K56"/>
    <mergeCell ref="G57:K57"/>
    <mergeCell ref="L57:N57"/>
    <mergeCell ref="O57:R57"/>
    <mergeCell ref="X59:Z59"/>
    <mergeCell ref="A60:I60"/>
    <mergeCell ref="M60:O60"/>
    <mergeCell ref="P60:S60"/>
    <mergeCell ref="A61:I61"/>
    <mergeCell ref="J61:L61"/>
    <mergeCell ref="M61:O61"/>
    <mergeCell ref="P61:S61"/>
    <mergeCell ref="T61:W61"/>
    <mergeCell ref="X61:Z61"/>
    <mergeCell ref="A63:I63"/>
    <mergeCell ref="J63:L63"/>
    <mergeCell ref="M63:O63"/>
    <mergeCell ref="P63:S63"/>
    <mergeCell ref="T63:W63"/>
    <mergeCell ref="X63:Z63"/>
    <mergeCell ref="A62:I62"/>
    <mergeCell ref="J62:L62"/>
    <mergeCell ref="M62:O62"/>
    <mergeCell ref="P62:S62"/>
    <mergeCell ref="T62:W62"/>
    <mergeCell ref="X62:Z62"/>
    <mergeCell ref="T65:W65"/>
    <mergeCell ref="X65:Z65"/>
    <mergeCell ref="A66:I66"/>
    <mergeCell ref="J66:L66"/>
    <mergeCell ref="M66:O66"/>
    <mergeCell ref="P66:S66"/>
    <mergeCell ref="T66:W66"/>
    <mergeCell ref="X66:Z66"/>
    <mergeCell ref="A64:I64"/>
    <mergeCell ref="M64:O64"/>
    <mergeCell ref="P64:S64"/>
    <mergeCell ref="A65:I65"/>
    <mergeCell ref="J65:L65"/>
    <mergeCell ref="M65:O65"/>
    <mergeCell ref="P65:S65"/>
    <mergeCell ref="A68:I68"/>
    <mergeCell ref="J68:L68"/>
    <mergeCell ref="M68:O68"/>
    <mergeCell ref="P68:S68"/>
    <mergeCell ref="T68:W68"/>
    <mergeCell ref="X68:Z68"/>
    <mergeCell ref="A67:I67"/>
    <mergeCell ref="J67:L67"/>
    <mergeCell ref="M67:O67"/>
    <mergeCell ref="P67:S67"/>
    <mergeCell ref="T67:W67"/>
    <mergeCell ref="X67:Z67"/>
    <mergeCell ref="C73:G73"/>
    <mergeCell ref="L73:O73"/>
    <mergeCell ref="P73:U73"/>
    <mergeCell ref="J74:L74"/>
    <mergeCell ref="M74:O74"/>
    <mergeCell ref="P74:S74"/>
    <mergeCell ref="T74:W74"/>
    <mergeCell ref="A69:I69"/>
    <mergeCell ref="M69:O69"/>
    <mergeCell ref="P69:S69"/>
    <mergeCell ref="F71:K71"/>
    <mergeCell ref="G72:K72"/>
    <mergeCell ref="L72:N72"/>
    <mergeCell ref="O72:R72"/>
    <mergeCell ref="X74:Z74"/>
    <mergeCell ref="A75:I75"/>
    <mergeCell ref="M75:O75"/>
    <mergeCell ref="P75:S75"/>
    <mergeCell ref="A76:I76"/>
    <mergeCell ref="J76:L76"/>
    <mergeCell ref="M76:O76"/>
    <mergeCell ref="P76:S76"/>
    <mergeCell ref="T76:W76"/>
    <mergeCell ref="X76:Z76"/>
    <mergeCell ref="A78:I78"/>
    <mergeCell ref="J78:L78"/>
    <mergeCell ref="M78:O78"/>
    <mergeCell ref="P78:S78"/>
    <mergeCell ref="T78:W78"/>
    <mergeCell ref="X78:Z78"/>
    <mergeCell ref="A77:I77"/>
    <mergeCell ref="J77:L77"/>
    <mergeCell ref="M77:O77"/>
    <mergeCell ref="P77:S77"/>
    <mergeCell ref="T77:W77"/>
    <mergeCell ref="X77:Z77"/>
    <mergeCell ref="T80:W80"/>
    <mergeCell ref="X80:Z80"/>
    <mergeCell ref="A81:I81"/>
    <mergeCell ref="J81:L81"/>
    <mergeCell ref="M81:O81"/>
    <mergeCell ref="P81:S81"/>
    <mergeCell ref="T81:W81"/>
    <mergeCell ref="X81:Z81"/>
    <mergeCell ref="A79:I79"/>
    <mergeCell ref="M79:O79"/>
    <mergeCell ref="P79:S79"/>
    <mergeCell ref="A80:I80"/>
    <mergeCell ref="J80:L80"/>
    <mergeCell ref="M80:O80"/>
    <mergeCell ref="P80:S80"/>
    <mergeCell ref="A83:I83"/>
    <mergeCell ref="J83:L83"/>
    <mergeCell ref="M83:O83"/>
    <mergeCell ref="P83:S83"/>
    <mergeCell ref="T83:W83"/>
    <mergeCell ref="X83:Z83"/>
    <mergeCell ref="A82:I82"/>
    <mergeCell ref="J82:L82"/>
    <mergeCell ref="M82:O82"/>
    <mergeCell ref="P82:S82"/>
    <mergeCell ref="T82:W82"/>
    <mergeCell ref="X82:Z82"/>
    <mergeCell ref="C88:G88"/>
    <mergeCell ref="L88:O88"/>
    <mergeCell ref="P88:U88"/>
    <mergeCell ref="J89:L89"/>
    <mergeCell ref="M89:O89"/>
    <mergeCell ref="P89:S89"/>
    <mergeCell ref="T89:W89"/>
    <mergeCell ref="A84:I84"/>
    <mergeCell ref="M84:O84"/>
    <mergeCell ref="P84:S84"/>
    <mergeCell ref="F86:K86"/>
    <mergeCell ref="G87:K87"/>
    <mergeCell ref="L87:N87"/>
    <mergeCell ref="O87:R87"/>
    <mergeCell ref="X89:Z89"/>
    <mergeCell ref="A90:I90"/>
    <mergeCell ref="M90:O90"/>
    <mergeCell ref="P90:S90"/>
    <mergeCell ref="A91:I91"/>
    <mergeCell ref="J91:L91"/>
    <mergeCell ref="M91:O91"/>
    <mergeCell ref="P91:S91"/>
    <mergeCell ref="T91:W91"/>
    <mergeCell ref="X91:Z91"/>
    <mergeCell ref="A93:I93"/>
    <mergeCell ref="J93:L93"/>
    <mergeCell ref="M93:O93"/>
    <mergeCell ref="P93:S93"/>
    <mergeCell ref="T93:W93"/>
    <mergeCell ref="X93:Z93"/>
    <mergeCell ref="A92:I92"/>
    <mergeCell ref="J92:L92"/>
    <mergeCell ref="M92:O92"/>
    <mergeCell ref="P92:S92"/>
    <mergeCell ref="T92:W92"/>
    <mergeCell ref="X92:Z92"/>
    <mergeCell ref="T95:W95"/>
    <mergeCell ref="X95:Z95"/>
    <mergeCell ref="A96:I96"/>
    <mergeCell ref="J96:L96"/>
    <mergeCell ref="M96:O96"/>
    <mergeCell ref="P96:S96"/>
    <mergeCell ref="T96:W96"/>
    <mergeCell ref="X96:Z96"/>
    <mergeCell ref="A94:I94"/>
    <mergeCell ref="M94:O94"/>
    <mergeCell ref="P94:S94"/>
    <mergeCell ref="A95:I95"/>
    <mergeCell ref="J95:L95"/>
    <mergeCell ref="M95:O95"/>
    <mergeCell ref="P95:S95"/>
    <mergeCell ref="A98:I98"/>
    <mergeCell ref="J98:L98"/>
    <mergeCell ref="M98:O98"/>
    <mergeCell ref="P98:S98"/>
    <mergeCell ref="T98:W98"/>
    <mergeCell ref="X98:Z98"/>
    <mergeCell ref="A97:I97"/>
    <mergeCell ref="J97:L97"/>
    <mergeCell ref="M97:O97"/>
    <mergeCell ref="P97:S97"/>
    <mergeCell ref="T97:W97"/>
    <mergeCell ref="X97:Z97"/>
    <mergeCell ref="C103:G103"/>
    <mergeCell ref="L103:O103"/>
    <mergeCell ref="P103:U103"/>
    <mergeCell ref="J104:L104"/>
    <mergeCell ref="M104:O104"/>
    <mergeCell ref="P104:S104"/>
    <mergeCell ref="T104:W104"/>
    <mergeCell ref="A99:I99"/>
    <mergeCell ref="M99:O99"/>
    <mergeCell ref="P99:S99"/>
    <mergeCell ref="F101:K101"/>
    <mergeCell ref="G102:K102"/>
    <mergeCell ref="L102:N102"/>
    <mergeCell ref="O102:R102"/>
    <mergeCell ref="X104:Z104"/>
    <mergeCell ref="A105:I105"/>
    <mergeCell ref="M105:O105"/>
    <mergeCell ref="P105:S105"/>
    <mergeCell ref="A106:I106"/>
    <mergeCell ref="J106:L106"/>
    <mergeCell ref="M106:O106"/>
    <mergeCell ref="P106:S106"/>
    <mergeCell ref="T106:W106"/>
    <mergeCell ref="X106:Z106"/>
    <mergeCell ref="A108:I108"/>
    <mergeCell ref="J108:L108"/>
    <mergeCell ref="M108:O108"/>
    <mergeCell ref="P108:S108"/>
    <mergeCell ref="T108:W108"/>
    <mergeCell ref="X108:Z108"/>
    <mergeCell ref="A107:I107"/>
    <mergeCell ref="J107:L107"/>
    <mergeCell ref="M107:O107"/>
    <mergeCell ref="P107:S107"/>
    <mergeCell ref="T107:W107"/>
    <mergeCell ref="X107:Z107"/>
    <mergeCell ref="T110:W110"/>
    <mergeCell ref="X110:Z110"/>
    <mergeCell ref="A111:I111"/>
    <mergeCell ref="J111:L111"/>
    <mergeCell ref="M111:O111"/>
    <mergeCell ref="P111:S111"/>
    <mergeCell ref="T111:W111"/>
    <mergeCell ref="X111:Z111"/>
    <mergeCell ref="A109:I109"/>
    <mergeCell ref="M109:O109"/>
    <mergeCell ref="P109:S109"/>
    <mergeCell ref="A110:I110"/>
    <mergeCell ref="J110:L110"/>
    <mergeCell ref="M110:O110"/>
    <mergeCell ref="P110:S110"/>
    <mergeCell ref="A113:I113"/>
    <mergeCell ref="J113:L113"/>
    <mergeCell ref="M113:O113"/>
    <mergeCell ref="P113:S113"/>
    <mergeCell ref="T113:W113"/>
    <mergeCell ref="X113:Z113"/>
    <mergeCell ref="A112:I112"/>
    <mergeCell ref="J112:L112"/>
    <mergeCell ref="M112:O112"/>
    <mergeCell ref="P112:S112"/>
    <mergeCell ref="T112:W112"/>
    <mergeCell ref="X112:Z112"/>
    <mergeCell ref="C118:G118"/>
    <mergeCell ref="L118:O118"/>
    <mergeCell ref="P118:U118"/>
    <mergeCell ref="J119:L119"/>
    <mergeCell ref="M119:O119"/>
    <mergeCell ref="P119:S119"/>
    <mergeCell ref="T119:W119"/>
    <mergeCell ref="A114:I114"/>
    <mergeCell ref="M114:O114"/>
    <mergeCell ref="P114:S114"/>
    <mergeCell ref="F116:K116"/>
    <mergeCell ref="G117:K117"/>
    <mergeCell ref="L117:N117"/>
    <mergeCell ref="O117:R117"/>
    <mergeCell ref="X119:Z119"/>
    <mergeCell ref="A120:I120"/>
    <mergeCell ref="M120:O120"/>
    <mergeCell ref="P120:S120"/>
    <mergeCell ref="A121:I121"/>
    <mergeCell ref="J121:L121"/>
    <mergeCell ref="M121:O121"/>
    <mergeCell ref="P121:S121"/>
    <mergeCell ref="T121:W121"/>
    <mergeCell ref="X121:Z121"/>
    <mergeCell ref="A123:I123"/>
    <mergeCell ref="J123:L123"/>
    <mergeCell ref="M123:O123"/>
    <mergeCell ref="P123:S123"/>
    <mergeCell ref="T123:W123"/>
    <mergeCell ref="X123:Z123"/>
    <mergeCell ref="A122:I122"/>
    <mergeCell ref="J122:L122"/>
    <mergeCell ref="M122:O122"/>
    <mergeCell ref="P122:S122"/>
    <mergeCell ref="T122:W122"/>
    <mergeCell ref="X122:Z122"/>
    <mergeCell ref="T125:W125"/>
    <mergeCell ref="X125:Z125"/>
    <mergeCell ref="A126:I126"/>
    <mergeCell ref="J126:L126"/>
    <mergeCell ref="M126:O126"/>
    <mergeCell ref="P126:S126"/>
    <mergeCell ref="T126:W126"/>
    <mergeCell ref="X126:Z126"/>
    <mergeCell ref="A124:I124"/>
    <mergeCell ref="M124:O124"/>
    <mergeCell ref="P124:S124"/>
    <mergeCell ref="A125:I125"/>
    <mergeCell ref="J125:L125"/>
    <mergeCell ref="M125:O125"/>
    <mergeCell ref="P125:S125"/>
    <mergeCell ref="A128:I128"/>
    <mergeCell ref="J128:L128"/>
    <mergeCell ref="M128:O128"/>
    <mergeCell ref="P128:S128"/>
    <mergeCell ref="T128:W128"/>
    <mergeCell ref="X128:Z128"/>
    <mergeCell ref="A127:I127"/>
    <mergeCell ref="J127:L127"/>
    <mergeCell ref="M127:O127"/>
    <mergeCell ref="P127:S127"/>
    <mergeCell ref="T127:W127"/>
    <mergeCell ref="X127:Z127"/>
    <mergeCell ref="C133:G133"/>
    <mergeCell ref="L133:O133"/>
    <mergeCell ref="P133:U133"/>
    <mergeCell ref="J134:L134"/>
    <mergeCell ref="M134:O134"/>
    <mergeCell ref="P134:S134"/>
    <mergeCell ref="T134:W134"/>
    <mergeCell ref="A129:I129"/>
    <mergeCell ref="M129:O129"/>
    <mergeCell ref="P129:S129"/>
    <mergeCell ref="F131:K131"/>
    <mergeCell ref="G132:K132"/>
    <mergeCell ref="L132:N132"/>
    <mergeCell ref="O132:R132"/>
    <mergeCell ref="X134:Z134"/>
    <mergeCell ref="A135:I135"/>
    <mergeCell ref="M135:O135"/>
    <mergeCell ref="P135:S135"/>
    <mergeCell ref="A136:I136"/>
    <mergeCell ref="J136:L136"/>
    <mergeCell ref="M136:O136"/>
    <mergeCell ref="P136:S136"/>
    <mergeCell ref="T136:W136"/>
    <mergeCell ref="X136:Z136"/>
    <mergeCell ref="A138:I138"/>
    <mergeCell ref="J138:L138"/>
    <mergeCell ref="M138:O138"/>
    <mergeCell ref="P138:S138"/>
    <mergeCell ref="T138:W138"/>
    <mergeCell ref="X138:Z138"/>
    <mergeCell ref="A137:I137"/>
    <mergeCell ref="J137:L137"/>
    <mergeCell ref="M137:O137"/>
    <mergeCell ref="P137:S137"/>
    <mergeCell ref="T137:W137"/>
    <mergeCell ref="X137:Z137"/>
    <mergeCell ref="T140:W140"/>
    <mergeCell ref="X140:Z140"/>
    <mergeCell ref="A141:I141"/>
    <mergeCell ref="J141:L141"/>
    <mergeCell ref="M141:O141"/>
    <mergeCell ref="P141:S141"/>
    <mergeCell ref="T141:W141"/>
    <mergeCell ref="X141:Z141"/>
    <mergeCell ref="A139:I139"/>
    <mergeCell ref="M139:O139"/>
    <mergeCell ref="P139:S139"/>
    <mergeCell ref="A140:I140"/>
    <mergeCell ref="J140:L140"/>
    <mergeCell ref="M140:O140"/>
    <mergeCell ref="P140:S140"/>
    <mergeCell ref="A143:I143"/>
    <mergeCell ref="J143:L143"/>
    <mergeCell ref="M143:O143"/>
    <mergeCell ref="P143:S143"/>
    <mergeCell ref="T143:W143"/>
    <mergeCell ref="X143:Z143"/>
    <mergeCell ref="A142:I142"/>
    <mergeCell ref="J142:L142"/>
    <mergeCell ref="M142:O142"/>
    <mergeCell ref="P142:S142"/>
    <mergeCell ref="T142:W142"/>
    <mergeCell ref="X142:Z142"/>
    <mergeCell ref="C148:G148"/>
    <mergeCell ref="L148:O148"/>
    <mergeCell ref="P148:U148"/>
    <mergeCell ref="J149:L149"/>
    <mergeCell ref="M149:O149"/>
    <mergeCell ref="P149:S149"/>
    <mergeCell ref="T149:W149"/>
    <mergeCell ref="A144:I144"/>
    <mergeCell ref="M144:O144"/>
    <mergeCell ref="P144:S144"/>
    <mergeCell ref="F146:K146"/>
    <mergeCell ref="G147:K147"/>
    <mergeCell ref="L147:N147"/>
    <mergeCell ref="O147:R147"/>
    <mergeCell ref="X149:Z149"/>
    <mergeCell ref="A150:I150"/>
    <mergeCell ref="M150:O150"/>
    <mergeCell ref="P150:S150"/>
    <mergeCell ref="A151:I151"/>
    <mergeCell ref="J151:L151"/>
    <mergeCell ref="M151:O151"/>
    <mergeCell ref="P151:S151"/>
    <mergeCell ref="T151:W151"/>
    <mergeCell ref="X151:Z151"/>
    <mergeCell ref="A153:I153"/>
    <mergeCell ref="J153:L153"/>
    <mergeCell ref="M153:O153"/>
    <mergeCell ref="P153:S153"/>
    <mergeCell ref="T153:W153"/>
    <mergeCell ref="X153:Z153"/>
    <mergeCell ref="A152:I152"/>
    <mergeCell ref="J152:L152"/>
    <mergeCell ref="M152:O152"/>
    <mergeCell ref="P152:S152"/>
    <mergeCell ref="T152:W152"/>
    <mergeCell ref="X152:Z152"/>
    <mergeCell ref="T155:W155"/>
    <mergeCell ref="X155:Z155"/>
    <mergeCell ref="A156:I156"/>
    <mergeCell ref="J156:L156"/>
    <mergeCell ref="M156:O156"/>
    <mergeCell ref="P156:S156"/>
    <mergeCell ref="T156:W156"/>
    <mergeCell ref="X156:Z156"/>
    <mergeCell ref="A154:I154"/>
    <mergeCell ref="M154:O154"/>
    <mergeCell ref="P154:S154"/>
    <mergeCell ref="A155:I155"/>
    <mergeCell ref="J155:L155"/>
    <mergeCell ref="M155:O155"/>
    <mergeCell ref="P155:S155"/>
    <mergeCell ref="A158:I158"/>
    <mergeCell ref="J158:L158"/>
    <mergeCell ref="M158:O158"/>
    <mergeCell ref="P158:S158"/>
    <mergeCell ref="T158:W158"/>
    <mergeCell ref="X158:Z158"/>
    <mergeCell ref="A157:I157"/>
    <mergeCell ref="J157:L157"/>
    <mergeCell ref="M157:O157"/>
    <mergeCell ref="P157:S157"/>
    <mergeCell ref="T157:W157"/>
    <mergeCell ref="X157:Z157"/>
    <mergeCell ref="C163:G163"/>
    <mergeCell ref="L163:O163"/>
    <mergeCell ref="P163:U163"/>
    <mergeCell ref="J164:L164"/>
    <mergeCell ref="M164:O164"/>
    <mergeCell ref="P164:S164"/>
    <mergeCell ref="T164:W164"/>
    <mergeCell ref="A159:I159"/>
    <mergeCell ref="M159:O159"/>
    <mergeCell ref="P159:S159"/>
    <mergeCell ref="F161:K161"/>
    <mergeCell ref="G162:K162"/>
    <mergeCell ref="L162:N162"/>
    <mergeCell ref="O162:R162"/>
    <mergeCell ref="X164:Z164"/>
    <mergeCell ref="A165:I165"/>
    <mergeCell ref="M165:O165"/>
    <mergeCell ref="P165:S165"/>
    <mergeCell ref="A166:I166"/>
    <mergeCell ref="J166:L166"/>
    <mergeCell ref="M166:O166"/>
    <mergeCell ref="P166:S166"/>
    <mergeCell ref="T166:W166"/>
    <mergeCell ref="X166:Z166"/>
    <mergeCell ref="A168:I168"/>
    <mergeCell ref="J168:L168"/>
    <mergeCell ref="M168:O168"/>
    <mergeCell ref="P168:S168"/>
    <mergeCell ref="T168:W168"/>
    <mergeCell ref="X168:Z168"/>
    <mergeCell ref="A167:I167"/>
    <mergeCell ref="J167:L167"/>
    <mergeCell ref="M167:O167"/>
    <mergeCell ref="P167:S167"/>
    <mergeCell ref="T167:W167"/>
    <mergeCell ref="X167:Z167"/>
    <mergeCell ref="T170:W170"/>
    <mergeCell ref="X170:Z170"/>
    <mergeCell ref="A171:I171"/>
    <mergeCell ref="J171:L171"/>
    <mergeCell ref="M171:O171"/>
    <mergeCell ref="P171:S171"/>
    <mergeCell ref="T171:W171"/>
    <mergeCell ref="X171:Z171"/>
    <mergeCell ref="A169:I169"/>
    <mergeCell ref="M169:O169"/>
    <mergeCell ref="P169:S169"/>
    <mergeCell ref="A170:I170"/>
    <mergeCell ref="J170:L170"/>
    <mergeCell ref="M170:O170"/>
    <mergeCell ref="P170:S170"/>
    <mergeCell ref="A173:I173"/>
    <mergeCell ref="J173:L173"/>
    <mergeCell ref="M173:O173"/>
    <mergeCell ref="P173:S173"/>
    <mergeCell ref="T173:W173"/>
    <mergeCell ref="X173:Z173"/>
    <mergeCell ref="A172:I172"/>
    <mergeCell ref="J172:L172"/>
    <mergeCell ref="M172:O172"/>
    <mergeCell ref="P172:S172"/>
    <mergeCell ref="T172:W172"/>
    <mergeCell ref="X172:Z172"/>
    <mergeCell ref="C178:G178"/>
    <mergeCell ref="L178:O178"/>
    <mergeCell ref="P178:U178"/>
    <mergeCell ref="J179:L179"/>
    <mergeCell ref="M179:O179"/>
    <mergeCell ref="P179:S179"/>
    <mergeCell ref="T179:W179"/>
    <mergeCell ref="A174:I174"/>
    <mergeCell ref="M174:O174"/>
    <mergeCell ref="P174:S174"/>
    <mergeCell ref="F176:K176"/>
    <mergeCell ref="G177:K177"/>
    <mergeCell ref="L177:N177"/>
    <mergeCell ref="O177:R177"/>
    <mergeCell ref="X179:Z179"/>
    <mergeCell ref="A180:I180"/>
    <mergeCell ref="M180:O180"/>
    <mergeCell ref="P180:S180"/>
    <mergeCell ref="A181:I181"/>
    <mergeCell ref="J181:L181"/>
    <mergeCell ref="M181:O181"/>
    <mergeCell ref="P181:S181"/>
    <mergeCell ref="T181:W181"/>
    <mergeCell ref="X181:Z181"/>
    <mergeCell ref="A183:I183"/>
    <mergeCell ref="J183:L183"/>
    <mergeCell ref="M183:O183"/>
    <mergeCell ref="P183:S183"/>
    <mergeCell ref="T183:W183"/>
    <mergeCell ref="X183:Z183"/>
    <mergeCell ref="A182:I182"/>
    <mergeCell ref="J182:L182"/>
    <mergeCell ref="M182:O182"/>
    <mergeCell ref="P182:S182"/>
    <mergeCell ref="T182:W182"/>
    <mergeCell ref="X182:Z182"/>
    <mergeCell ref="M186:O186"/>
    <mergeCell ref="P186:S186"/>
    <mergeCell ref="T186:W186"/>
    <mergeCell ref="X186:Z186"/>
    <mergeCell ref="A184:I184"/>
    <mergeCell ref="M184:O184"/>
    <mergeCell ref="P184:S184"/>
    <mergeCell ref="A185:I185"/>
    <mergeCell ref="J185:L185"/>
    <mergeCell ref="M185:O185"/>
    <mergeCell ref="P185:S185"/>
    <mergeCell ref="AA138:AD138"/>
    <mergeCell ref="AA140:AD140"/>
    <mergeCell ref="AA141:AD141"/>
    <mergeCell ref="AA142:AD142"/>
    <mergeCell ref="AA144:AD144"/>
    <mergeCell ref="A189:I189"/>
    <mergeCell ref="M189:O189"/>
    <mergeCell ref="P189:S189"/>
    <mergeCell ref="A188:I188"/>
    <mergeCell ref="J188:L188"/>
    <mergeCell ref="M188:O188"/>
    <mergeCell ref="P188:S188"/>
    <mergeCell ref="T188:W188"/>
    <mergeCell ref="X188:Z188"/>
    <mergeCell ref="A187:I187"/>
    <mergeCell ref="J187:L187"/>
    <mergeCell ref="M187:O187"/>
    <mergeCell ref="P187:S187"/>
    <mergeCell ref="T187:W187"/>
    <mergeCell ref="X187:Z187"/>
    <mergeCell ref="T185:W185"/>
    <mergeCell ref="X185:Z185"/>
    <mergeCell ref="A186:I186"/>
    <mergeCell ref="J186:L186"/>
  </mergeCells>
  <pageMargins left="0.51181102362204722" right="0.51181102362204722" top="0.78740157480314965" bottom="0.78740157480314965" header="0.31496062992125984" footer="0.31496062992125984"/>
  <pageSetup paperSize="9" scale="90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9"/>
  <sheetViews>
    <sheetView topLeftCell="A19" workbookViewId="0">
      <selection activeCell="V49" sqref="V49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  <col min="21" max="21" width="4.5703125" customWidth="1"/>
  </cols>
  <sheetData>
    <row r="1" spans="1:26" x14ac:dyDescent="0.25">
      <c r="A1" s="198" t="s">
        <v>1</v>
      </c>
      <c r="B1" s="198"/>
      <c r="C1" s="198"/>
      <c r="D1" t="str">
        <f>CADASTRO!D440</f>
        <v>712 ADAIR JOSE A. DA SILVA</v>
      </c>
    </row>
    <row r="2" spans="1:26" x14ac:dyDescent="0.25">
      <c r="A2" s="143" t="s">
        <v>6</v>
      </c>
      <c r="B2" s="143"/>
      <c r="C2" s="143"/>
      <c r="D2" t="str">
        <f>CADASTRO!D441</f>
        <v>02.818.523/0001-75</v>
      </c>
    </row>
    <row r="3" spans="1:26" x14ac:dyDescent="0.25">
      <c r="A3" s="143" t="s">
        <v>94</v>
      </c>
      <c r="B3" s="143"/>
      <c r="C3" s="143"/>
      <c r="D3" s="199" t="str">
        <f>CADASTRO!D442</f>
        <v>040/2017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3" t="str">
        <f>CADASTRO!F469</f>
        <v>V- 094/2017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CADASTRO!D470</f>
        <v>4</v>
      </c>
    </row>
    <row r="6" spans="1:26" x14ac:dyDescent="0.25">
      <c r="A6" s="3" t="s">
        <v>8</v>
      </c>
      <c r="B6" s="3"/>
      <c r="C6" s="3"/>
      <c r="D6" s="208">
        <f>CADASTRO!D471</f>
        <v>5.14</v>
      </c>
      <c r="E6" s="208"/>
      <c r="F6" s="208"/>
      <c r="H6" s="3" t="s">
        <v>9</v>
      </c>
      <c r="K6" s="203">
        <f>CADASTRO!K471</f>
        <v>50</v>
      </c>
      <c r="L6" s="203"/>
      <c r="M6" s="3" t="s">
        <v>11</v>
      </c>
      <c r="Q6" s="203">
        <f>CADASTRO!Q471</f>
        <v>1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257</v>
      </c>
      <c r="F7" s="209"/>
      <c r="G7" s="209"/>
      <c r="H7" s="209"/>
      <c r="I7" s="209"/>
      <c r="J7" s="209"/>
    </row>
    <row r="9" spans="1:26" x14ac:dyDescent="0.25">
      <c r="A9" s="201" t="s">
        <v>197</v>
      </c>
      <c r="B9" s="201"/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CADASTRO!A$426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CADASTRO!A$427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CADASTRO!J453</f>
        <v>0</v>
      </c>
      <c r="K12" s="203"/>
      <c r="L12" s="203"/>
      <c r="M12" s="203">
        <f>CADASTRO!M453</f>
        <v>0</v>
      </c>
      <c r="N12" s="203"/>
      <c r="O12" s="203"/>
      <c r="P12" s="203" t="str">
        <f>CADASTRO!$P479</f>
        <v>1013 PeateRS</v>
      </c>
      <c r="Q12" s="203"/>
      <c r="R12" s="203"/>
      <c r="S12" s="203"/>
      <c r="T12" s="219">
        <f>CADASTRO!V479</f>
        <v>0</v>
      </c>
      <c r="U12" s="203"/>
      <c r="V12" s="204">
        <f>CADASTRO!$X479</f>
        <v>0</v>
      </c>
      <c r="W12" s="204"/>
      <c r="X12" s="204"/>
      <c r="Y12" s="204"/>
      <c r="Z12" s="204"/>
    </row>
    <row r="13" spans="1:26" x14ac:dyDescent="0.25">
      <c r="A13" s="200" t="str">
        <f>CADASTRO!A$428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CADASTRO!J454</f>
        <v>0</v>
      </c>
      <c r="K13" s="203"/>
      <c r="L13" s="203"/>
      <c r="M13" s="203">
        <f>CADASTRO!M454</f>
        <v>0</v>
      </c>
      <c r="N13" s="203"/>
      <c r="O13" s="203"/>
      <c r="P13" s="203" t="str">
        <f>CADASTRO!$P480</f>
        <v>1013 PeateRS</v>
      </c>
      <c r="Q13" s="203"/>
      <c r="R13" s="203"/>
      <c r="S13" s="203"/>
      <c r="T13" s="219">
        <f>CADASTRO!V480</f>
        <v>0</v>
      </c>
      <c r="U13" s="203"/>
      <c r="V13" s="204">
        <f>CADASTRO!$X480</f>
        <v>0</v>
      </c>
      <c r="W13" s="204"/>
      <c r="X13" s="204"/>
      <c r="Y13" s="204"/>
      <c r="Z13" s="204"/>
    </row>
    <row r="14" spans="1:26" x14ac:dyDescent="0.25">
      <c r="A14" s="200" t="str">
        <f>CADASTRO!A$429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CADASTRO!J455</f>
        <v>105204</v>
      </c>
      <c r="K14" s="203"/>
      <c r="L14" s="203"/>
      <c r="M14" s="203">
        <f>CADASTRO!M455</f>
        <v>1676</v>
      </c>
      <c r="N14" s="203"/>
      <c r="O14" s="203"/>
      <c r="P14" s="203" t="str">
        <f>CADASTRO!$P481</f>
        <v>1013 PeateRS</v>
      </c>
      <c r="Q14" s="203"/>
      <c r="R14" s="203"/>
      <c r="S14" s="203"/>
      <c r="T14" s="219">
        <f>CADASTRO!V481</f>
        <v>1</v>
      </c>
      <c r="U14" s="203"/>
      <c r="V14" s="204">
        <f>CADASTRO!$X481</f>
        <v>257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257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31" x14ac:dyDescent="0.25">
      <c r="A17" s="201" t="str">
        <f>CADASTRO!A$431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31" x14ac:dyDescent="0.25">
      <c r="A18" s="200" t="str">
        <f>CADASTRO!A$432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CADASTRO!J458</f>
        <v>98004</v>
      </c>
      <c r="K18" s="203"/>
      <c r="L18" s="203"/>
      <c r="M18" s="203">
        <f>CADASTRO!M458</f>
        <v>1642</v>
      </c>
      <c r="N18" s="203"/>
      <c r="O18" s="203"/>
      <c r="P18" s="203" t="str">
        <f>CADASTRO!$P484</f>
        <v>31 FUNDEB</v>
      </c>
      <c r="Q18" s="203"/>
      <c r="R18" s="203"/>
      <c r="S18" s="203"/>
      <c r="T18" s="219">
        <f>CADASTRO!V484</f>
        <v>0</v>
      </c>
      <c r="U18" s="203"/>
      <c r="V18" s="204">
        <f>CADASTRO!$X484</f>
        <v>0</v>
      </c>
      <c r="W18" s="204"/>
      <c r="X18" s="204"/>
      <c r="Y18" s="204"/>
      <c r="Z18" s="204"/>
    </row>
    <row r="19" spans="1:31" x14ac:dyDescent="0.25">
      <c r="A19" s="200" t="str">
        <f>CADASTRO!A$433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CADASTRO!J459</f>
        <v>103005</v>
      </c>
      <c r="K19" s="203"/>
      <c r="L19" s="203"/>
      <c r="M19" s="203">
        <f>CADASTRO!M459</f>
        <v>2209</v>
      </c>
      <c r="N19" s="203"/>
      <c r="O19" s="203"/>
      <c r="P19" s="203" t="str">
        <f>CADASTRO!$P485</f>
        <v>31 FUNDEB</v>
      </c>
      <c r="Q19" s="203"/>
      <c r="R19" s="203"/>
      <c r="S19" s="203"/>
      <c r="T19" s="219">
        <f>CADASTRO!V485</f>
        <v>0</v>
      </c>
      <c r="U19" s="203"/>
      <c r="V19" s="204">
        <f>CADASTRO!$X485</f>
        <v>0</v>
      </c>
      <c r="W19" s="204"/>
      <c r="X19" s="204"/>
      <c r="Y19" s="204"/>
      <c r="Z19" s="204"/>
    </row>
    <row r="20" spans="1:31" x14ac:dyDescent="0.25">
      <c r="A20" s="200" t="str">
        <f>CADASTRO!A$434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CADASTRO!J460</f>
        <v>94011</v>
      </c>
      <c r="K20" s="203"/>
      <c r="L20" s="203"/>
      <c r="M20" s="203">
        <f>CADASTRO!M460</f>
        <v>1626</v>
      </c>
      <c r="N20" s="203"/>
      <c r="O20" s="203"/>
      <c r="P20" s="203" t="str">
        <f>CADASTRO!$P486</f>
        <v>31 FUNDEB</v>
      </c>
      <c r="Q20" s="203"/>
      <c r="R20" s="203"/>
      <c r="S20" s="203"/>
      <c r="T20" s="219">
        <f>CADASTRO!V486</f>
        <v>0</v>
      </c>
      <c r="U20" s="203"/>
      <c r="V20" s="204">
        <f>CADASTRO!$X486</f>
        <v>0</v>
      </c>
      <c r="W20" s="204"/>
      <c r="X20" s="204"/>
      <c r="Y20" s="204"/>
      <c r="Z20" s="204"/>
    </row>
    <row r="21" spans="1:31" x14ac:dyDescent="0.25">
      <c r="A21" s="200" t="str">
        <f>CADASTRO!A$435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CADASTRO!J461</f>
        <v>0</v>
      </c>
      <c r="K21" s="203"/>
      <c r="L21" s="203"/>
      <c r="M21" s="203">
        <f>CADASTRO!M461</f>
        <v>0</v>
      </c>
      <c r="N21" s="203"/>
      <c r="O21" s="203"/>
      <c r="P21" s="203" t="str">
        <f>CADASTRO!$P487</f>
        <v>31 FUNDEB</v>
      </c>
      <c r="Q21" s="203"/>
      <c r="R21" s="203"/>
      <c r="S21" s="203"/>
      <c r="T21" s="219">
        <f>CADASTRO!V487</f>
        <v>0</v>
      </c>
      <c r="U21" s="203"/>
      <c r="V21" s="204">
        <f>CADASTRO!$X487</f>
        <v>0</v>
      </c>
      <c r="W21" s="204"/>
      <c r="X21" s="204"/>
      <c r="Y21" s="204"/>
      <c r="Z21" s="204"/>
    </row>
    <row r="22" spans="1:31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0</v>
      </c>
      <c r="W22" s="201"/>
      <c r="X22" s="201"/>
      <c r="Y22" s="201"/>
      <c r="Z22" s="201"/>
      <c r="AE22" s="3"/>
    </row>
    <row r="23" spans="1:31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257</v>
      </c>
      <c r="W23" s="201"/>
      <c r="X23" s="201"/>
      <c r="Y23" s="201"/>
      <c r="Z23" s="201"/>
    </row>
    <row r="25" spans="1:31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31" x14ac:dyDescent="0.25">
      <c r="A26" s="3" t="s">
        <v>37</v>
      </c>
      <c r="F26" s="224">
        <v>43313</v>
      </c>
      <c r="G26" s="203"/>
      <c r="H26" s="203"/>
      <c r="I26" s="203"/>
      <c r="J26" s="203"/>
      <c r="K26" s="203"/>
    </row>
    <row r="27" spans="1:31" x14ac:dyDescent="0.25">
      <c r="A27" s="3" t="s">
        <v>38</v>
      </c>
      <c r="G27" s="203">
        <v>64</v>
      </c>
      <c r="H27" s="203"/>
      <c r="I27" s="203"/>
      <c r="J27" s="203"/>
      <c r="K27" s="203"/>
      <c r="L27" s="220" t="s">
        <v>39</v>
      </c>
      <c r="M27" s="220"/>
      <c r="N27" s="220"/>
      <c r="O27" s="223">
        <v>43416</v>
      </c>
      <c r="P27" s="203"/>
      <c r="Q27" s="203"/>
      <c r="R27" s="203"/>
    </row>
    <row r="28" spans="1:31" x14ac:dyDescent="0.25">
      <c r="A28" s="3" t="s">
        <v>41</v>
      </c>
      <c r="C28" s="208">
        <v>257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50</v>
      </c>
      <c r="Q28" s="221"/>
      <c r="R28" s="221"/>
      <c r="S28" s="221"/>
      <c r="T28" s="221"/>
      <c r="U28" s="221"/>
    </row>
    <row r="29" spans="1:31" x14ac:dyDescent="0.25">
      <c r="A29" s="9" t="s">
        <v>12</v>
      </c>
      <c r="B29" s="141"/>
      <c r="C29" s="141"/>
      <c r="D29" s="141"/>
      <c r="E29" s="141"/>
      <c r="F29" s="141"/>
      <c r="G29" s="141"/>
      <c r="H29" s="141"/>
      <c r="I29" s="144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31" x14ac:dyDescent="0.25">
      <c r="A30" s="210" t="str">
        <f>CADASTRO!A$426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1</v>
      </c>
      <c r="N30" s="218"/>
      <c r="O30" s="218"/>
      <c r="P30" s="202">
        <f>SUM(P31:S33)</f>
        <v>257</v>
      </c>
      <c r="Q30" s="201"/>
      <c r="R30" s="201"/>
      <c r="S30" s="201"/>
      <c r="T30" s="6"/>
      <c r="U30" s="6"/>
      <c r="V30" s="6"/>
      <c r="W30" s="6"/>
    </row>
    <row r="31" spans="1:31" x14ac:dyDescent="0.25">
      <c r="A31" s="200" t="str">
        <f>CADASTRO!A$427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 t="str">
        <f>CADASTRO!$P$427</f>
        <v>1013 PeateRS</v>
      </c>
      <c r="U31" s="203"/>
      <c r="V31" s="203"/>
      <c r="W31" s="203"/>
      <c r="X31" s="203">
        <f>M$12</f>
        <v>0</v>
      </c>
      <c r="Y31" s="203"/>
      <c r="Z31" s="203"/>
    </row>
    <row r="32" spans="1:31" x14ac:dyDescent="0.25">
      <c r="A32" s="200" t="str">
        <f>CADASTRO!A$428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 t="str">
        <f>CADASTRO!$P$428</f>
        <v>1013 PeateRS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CADASTRO!A$429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334</v>
      </c>
      <c r="K33" s="203"/>
      <c r="L33" s="203"/>
      <c r="M33" s="205">
        <f>ROUND((V$14/V$23),2)</f>
        <v>1</v>
      </c>
      <c r="N33" s="205"/>
      <c r="O33" s="205"/>
      <c r="P33" s="204">
        <f>C28*M33</f>
        <v>257</v>
      </c>
      <c r="Q33" s="203"/>
      <c r="R33" s="203"/>
      <c r="S33" s="203"/>
      <c r="T33" s="203" t="str">
        <f>CADASTRO!$P$429</f>
        <v>1013 PeateRS</v>
      </c>
      <c r="U33" s="203"/>
      <c r="V33" s="203"/>
      <c r="W33" s="203"/>
      <c r="X33" s="203">
        <f>M$14</f>
        <v>1676</v>
      </c>
      <c r="Y33" s="203"/>
      <c r="Z33" s="203"/>
    </row>
    <row r="34" spans="1:26" x14ac:dyDescent="0.25">
      <c r="A34" s="201" t="str">
        <f>CADASTRO!A$431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</v>
      </c>
      <c r="N34" s="218"/>
      <c r="O34" s="218"/>
      <c r="P34" s="202">
        <f>SUM(P35:S38)</f>
        <v>0</v>
      </c>
      <c r="Q34" s="201"/>
      <c r="R34" s="201"/>
      <c r="S34" s="201"/>
    </row>
    <row r="35" spans="1:26" x14ac:dyDescent="0.25">
      <c r="A35" s="200" t="str">
        <f>CADASTRO!A$432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>
        <v>0</v>
      </c>
      <c r="K35" s="203"/>
      <c r="L35" s="203"/>
      <c r="M35" s="205">
        <f>ROUND((V$18/V$23),2)</f>
        <v>0</v>
      </c>
      <c r="N35" s="205"/>
      <c r="O35" s="205"/>
      <c r="P35" s="204">
        <f>C28*M35</f>
        <v>0</v>
      </c>
      <c r="Q35" s="203"/>
      <c r="R35" s="203"/>
      <c r="S35" s="203"/>
      <c r="T35" s="203" t="str">
        <f>CADASTRO!$P$432</f>
        <v>31 FUNDEB</v>
      </c>
      <c r="U35" s="203"/>
      <c r="V35" s="203"/>
      <c r="W35" s="203"/>
      <c r="X35" s="203">
        <f>M$18</f>
        <v>1642</v>
      </c>
      <c r="Y35" s="203"/>
      <c r="Z35" s="203"/>
    </row>
    <row r="36" spans="1:26" x14ac:dyDescent="0.25">
      <c r="A36" s="200" t="str">
        <f>CADASTRO!A$433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 t="str">
        <f>CADASTRO!$P$433</f>
        <v>31 FUNDEB</v>
      </c>
      <c r="U36" s="203"/>
      <c r="V36" s="203"/>
      <c r="W36" s="203"/>
      <c r="X36" s="203">
        <f>M$19</f>
        <v>2209</v>
      </c>
      <c r="Y36" s="203"/>
      <c r="Z36" s="203"/>
    </row>
    <row r="37" spans="1:26" x14ac:dyDescent="0.25">
      <c r="A37" s="200" t="str">
        <f>CADASTRO!A$434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>
        <v>0</v>
      </c>
      <c r="K37" s="203"/>
      <c r="L37" s="203"/>
      <c r="M37" s="205">
        <f>ROUND((V$20/V$23),2)</f>
        <v>0</v>
      </c>
      <c r="N37" s="205"/>
      <c r="O37" s="205"/>
      <c r="P37" s="204">
        <f>C28*M37</f>
        <v>0</v>
      </c>
      <c r="Q37" s="203"/>
      <c r="R37" s="203"/>
      <c r="S37" s="203"/>
      <c r="T37" s="203" t="str">
        <f>CADASTRO!$P$434</f>
        <v>31 FUNDEB</v>
      </c>
      <c r="U37" s="203"/>
      <c r="V37" s="203"/>
      <c r="W37" s="203"/>
      <c r="X37" s="203">
        <f>M$20</f>
        <v>1626</v>
      </c>
      <c r="Y37" s="203"/>
      <c r="Z37" s="203"/>
    </row>
    <row r="38" spans="1:26" x14ac:dyDescent="0.25">
      <c r="A38" s="200" t="str">
        <f>CADASTRO!A$435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 t="str">
        <f>CADASTRO!$P$435</f>
        <v>31 FUNDEB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257</v>
      </c>
      <c r="Q39" s="201"/>
      <c r="R39" s="201"/>
      <c r="S39" s="201"/>
    </row>
  </sheetData>
  <mergeCells count="134"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  <mergeCell ref="T12:U12"/>
    <mergeCell ref="V12:Z12"/>
    <mergeCell ref="E7:J7"/>
    <mergeCell ref="A9:Z9"/>
    <mergeCell ref="J10:L11"/>
    <mergeCell ref="M10:O11"/>
    <mergeCell ref="P10:S11"/>
    <mergeCell ref="T10:Z10"/>
    <mergeCell ref="A11:I11"/>
    <mergeCell ref="T11:U11"/>
    <mergeCell ref="V11:Z11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9:I39"/>
    <mergeCell ref="M39:O39"/>
    <mergeCell ref="P39:S39"/>
    <mergeCell ref="A38:I38"/>
    <mergeCell ref="J38:L38"/>
    <mergeCell ref="M38:O38"/>
    <mergeCell ref="P38:S38"/>
    <mergeCell ref="T38:W38"/>
    <mergeCell ref="X38:Z38"/>
  </mergeCells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9"/>
  <sheetViews>
    <sheetView topLeftCell="A136" workbookViewId="0">
      <selection activeCell="AC153" sqref="AC153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CADASTRO!D492</f>
        <v>4826 MAVI COMERCIO E TRANSPORTES LTDA</v>
      </c>
    </row>
    <row r="2" spans="1:26" x14ac:dyDescent="0.25">
      <c r="A2" s="2" t="s">
        <v>6</v>
      </c>
      <c r="B2" s="2"/>
      <c r="C2" s="2"/>
      <c r="D2" t="str">
        <f>CADASTRO!D493</f>
        <v>13.169.312/0001-75</v>
      </c>
    </row>
    <row r="3" spans="1:26" x14ac:dyDescent="0.25">
      <c r="A3" s="25" t="s">
        <v>94</v>
      </c>
      <c r="B3" s="25"/>
      <c r="C3" s="25"/>
      <c r="D3" s="199" t="str">
        <f>CADASTRO!D494</f>
        <v>005/2017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3" t="str">
        <f>CADASTRO!F495</f>
        <v>VI - 019/2017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CADASTRO!D496</f>
        <v>5</v>
      </c>
    </row>
    <row r="6" spans="1:26" x14ac:dyDescent="0.25">
      <c r="A6" s="3" t="s">
        <v>8</v>
      </c>
      <c r="B6" s="3"/>
      <c r="C6" s="3"/>
      <c r="D6" s="208">
        <f>CADASTRO!D497</f>
        <v>5.35</v>
      </c>
      <c r="E6" s="208"/>
      <c r="F6" s="208"/>
      <c r="H6" s="3" t="s">
        <v>9</v>
      </c>
      <c r="K6" s="203">
        <f>CADASTRO!K497</f>
        <v>65.2</v>
      </c>
      <c r="L6" s="203"/>
      <c r="M6" s="3" t="s">
        <v>11</v>
      </c>
      <c r="Q6" s="203">
        <f>CADASTRO!Q151</f>
        <v>200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69764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CADASTRO!A$504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CADASTRO!A$505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CADASTRO!J505</f>
        <v>0</v>
      </c>
      <c r="K12" s="203"/>
      <c r="L12" s="203"/>
      <c r="M12" s="203">
        <f>CADASTRO!M505</f>
        <v>0</v>
      </c>
      <c r="N12" s="203"/>
      <c r="O12" s="203"/>
      <c r="P12" s="203" t="str">
        <f>CADASTRO!$P505</f>
        <v>1013 PeateRS</v>
      </c>
      <c r="Q12" s="203"/>
      <c r="R12" s="203"/>
      <c r="S12" s="203"/>
      <c r="T12" s="219">
        <f>CADASTRO!V505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CADASTRO!A$506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CADASTRO!J506</f>
        <v>0</v>
      </c>
      <c r="K13" s="203"/>
      <c r="L13" s="203"/>
      <c r="M13" s="203">
        <f>CADASTRO!M506</f>
        <v>0</v>
      </c>
      <c r="N13" s="203"/>
      <c r="O13" s="203"/>
      <c r="P13" s="203" t="str">
        <f>CADASTRO!$P506</f>
        <v>1013 PeateRS</v>
      </c>
      <c r="Q13" s="203"/>
      <c r="R13" s="203"/>
      <c r="S13" s="203"/>
      <c r="T13" s="219">
        <f>CADASTRO!V506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CADASTRO!A$507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CADASTRO!J507</f>
        <v>105205</v>
      </c>
      <c r="K14" s="203"/>
      <c r="L14" s="203"/>
      <c r="M14" s="203">
        <f>CADASTRO!M507</f>
        <v>1677</v>
      </c>
      <c r="N14" s="203"/>
      <c r="O14" s="203"/>
      <c r="P14" s="203" t="str">
        <f>CADASTRO!$P507</f>
        <v>1013 PeateRS</v>
      </c>
      <c r="Q14" s="203"/>
      <c r="R14" s="203"/>
      <c r="S14" s="203"/>
      <c r="T14" s="219">
        <f>CADASTRO!V507</f>
        <v>0.06</v>
      </c>
      <c r="U14" s="203"/>
      <c r="V14" s="204">
        <f>E$7*T14</f>
        <v>4185.84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4185.84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CADASTRO!A$509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CADASTRO!A$510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CADASTRO!J510</f>
        <v>98007</v>
      </c>
      <c r="K18" s="203"/>
      <c r="L18" s="203"/>
      <c r="M18" s="203">
        <f>CADASTRO!M510</f>
        <v>1643</v>
      </c>
      <c r="N18" s="203"/>
      <c r="O18" s="203"/>
      <c r="P18" s="203" t="str">
        <f>CADASTRO!$P510</f>
        <v>31 FUNDEB</v>
      </c>
      <c r="Q18" s="203"/>
      <c r="R18" s="203"/>
      <c r="S18" s="203"/>
      <c r="T18" s="219">
        <f>CADASTRO!V510</f>
        <v>0.04</v>
      </c>
      <c r="U18" s="203"/>
      <c r="V18" s="204">
        <f>E$7*T18</f>
        <v>2790.56</v>
      </c>
      <c r="W18" s="204"/>
      <c r="X18" s="204"/>
      <c r="Y18" s="204"/>
      <c r="Z18" s="204"/>
    </row>
    <row r="19" spans="1:26" x14ac:dyDescent="0.25">
      <c r="A19" s="200" t="str">
        <f>CADASTRO!A$511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CADASTRO!J511</f>
        <v>103006</v>
      </c>
      <c r="K19" s="203"/>
      <c r="L19" s="203"/>
      <c r="M19" s="203">
        <f>CADASTRO!M511</f>
        <v>2210</v>
      </c>
      <c r="N19" s="203"/>
      <c r="O19" s="203"/>
      <c r="P19" s="203" t="str">
        <f>CADASTRO!$P511</f>
        <v>31 FUNDEB</v>
      </c>
      <c r="Q19" s="203"/>
      <c r="R19" s="203"/>
      <c r="S19" s="203"/>
      <c r="T19" s="219">
        <f>CADASTRO!V511</f>
        <v>0.04</v>
      </c>
      <c r="U19" s="203"/>
      <c r="V19" s="204">
        <f>E$7*T19</f>
        <v>2790.56</v>
      </c>
      <c r="W19" s="204"/>
      <c r="X19" s="204"/>
      <c r="Y19" s="204"/>
      <c r="Z19" s="204"/>
    </row>
    <row r="20" spans="1:26" x14ac:dyDescent="0.25">
      <c r="A20" s="200" t="str">
        <f>CADASTRO!A$512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CADASTRO!J512</f>
        <v>94019</v>
      </c>
      <c r="K20" s="203"/>
      <c r="L20" s="203"/>
      <c r="M20" s="203">
        <f>CADASTRO!M512</f>
        <v>1627</v>
      </c>
      <c r="N20" s="203"/>
      <c r="O20" s="203"/>
      <c r="P20" s="203" t="str">
        <f>CADASTRO!$P512</f>
        <v>31 FUNDEB</v>
      </c>
      <c r="Q20" s="203"/>
      <c r="R20" s="203"/>
      <c r="S20" s="203"/>
      <c r="T20" s="219">
        <f>CADASTRO!V512</f>
        <v>0.86</v>
      </c>
      <c r="U20" s="203"/>
      <c r="V20" s="204">
        <f>E$7*T20</f>
        <v>59997.04</v>
      </c>
      <c r="W20" s="204"/>
      <c r="X20" s="204"/>
      <c r="Y20" s="204"/>
      <c r="Z20" s="204"/>
    </row>
    <row r="21" spans="1:26" x14ac:dyDescent="0.25">
      <c r="A21" s="200" t="str">
        <f>CADASTRO!A$513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CADASTRO!J513</f>
        <v>0</v>
      </c>
      <c r="K21" s="203"/>
      <c r="L21" s="203"/>
      <c r="M21" s="203">
        <f>CADASTRO!M513</f>
        <v>0</v>
      </c>
      <c r="N21" s="203"/>
      <c r="O21" s="203"/>
      <c r="P21" s="203">
        <f>CADASTRO!$P513</f>
        <v>0</v>
      </c>
      <c r="Q21" s="203"/>
      <c r="R21" s="203"/>
      <c r="S21" s="203"/>
      <c r="T21" s="219">
        <f>CADASTRO!V513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65578.16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69764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47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172</v>
      </c>
      <c r="H27" s="203"/>
      <c r="I27" s="203"/>
      <c r="J27" s="203"/>
      <c r="K27" s="203"/>
      <c r="L27" s="220" t="s">
        <v>39</v>
      </c>
      <c r="M27" s="220"/>
      <c r="N27" s="220"/>
      <c r="O27" s="223">
        <v>43200</v>
      </c>
      <c r="P27" s="203"/>
      <c r="Q27" s="203"/>
      <c r="R27" s="203"/>
    </row>
    <row r="28" spans="1:26" x14ac:dyDescent="0.25">
      <c r="A28" s="3" t="s">
        <v>41</v>
      </c>
      <c r="C28" s="208">
        <v>2092.92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391.2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7"/>
      <c r="C29" s="7"/>
      <c r="D29" s="7"/>
      <c r="E29" s="7"/>
      <c r="F29" s="7"/>
      <c r="G29" s="7"/>
      <c r="H29" s="7"/>
      <c r="I29" s="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CADASTRO!A$504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0.06</v>
      </c>
      <c r="N30" s="218"/>
      <c r="O30" s="218"/>
      <c r="P30" s="202">
        <f>SUM(P31:S33)</f>
        <v>125.5752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CADASTRO!A$505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 t="str">
        <f>CADASTRO!$P$505</f>
        <v>1013 PeateRS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CADASTRO!A$506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 t="str">
        <f>CADASTRO!$P$506</f>
        <v>1013 PeateRS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CADASTRO!A$507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164</v>
      </c>
      <c r="K33" s="203"/>
      <c r="L33" s="203"/>
      <c r="M33" s="205">
        <f>ROUND((V$14/V$23),2)</f>
        <v>0.06</v>
      </c>
      <c r="N33" s="205"/>
      <c r="O33" s="205"/>
      <c r="P33" s="204">
        <f>C28*M33</f>
        <v>125.5752</v>
      </c>
      <c r="Q33" s="203"/>
      <c r="R33" s="203"/>
      <c r="S33" s="203"/>
      <c r="T33" s="203" t="str">
        <f>CADASTRO!$P$507</f>
        <v>1013 PeateRS</v>
      </c>
      <c r="U33" s="203"/>
      <c r="V33" s="203"/>
      <c r="W33" s="203"/>
      <c r="X33" s="203">
        <f>M$14</f>
        <v>1677</v>
      </c>
      <c r="Y33" s="203"/>
      <c r="Z33" s="203"/>
    </row>
    <row r="34" spans="1:26" x14ac:dyDescent="0.25">
      <c r="A34" s="201" t="str">
        <f>CADASTRO!A$509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0.94</v>
      </c>
      <c r="N34" s="218"/>
      <c r="O34" s="218"/>
      <c r="P34" s="202">
        <f>SUM(P35:S38)+0.01</f>
        <v>1967.3448000000001</v>
      </c>
      <c r="Q34" s="201"/>
      <c r="R34" s="201"/>
      <c r="S34" s="201"/>
    </row>
    <row r="35" spans="1:26" x14ac:dyDescent="0.25">
      <c r="A35" s="200" t="str">
        <f>CADASTRO!A$510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165</v>
      </c>
      <c r="K35" s="203"/>
      <c r="L35" s="203"/>
      <c r="M35" s="205">
        <f>ROUND((V$18/V$23),2)</f>
        <v>0.04</v>
      </c>
      <c r="N35" s="205"/>
      <c r="O35" s="205"/>
      <c r="P35" s="204">
        <f>C28*M35</f>
        <v>83.716800000000006</v>
      </c>
      <c r="Q35" s="203"/>
      <c r="R35" s="203"/>
      <c r="S35" s="203"/>
      <c r="T35" s="203" t="str">
        <f>CADASTRO!$P$510</f>
        <v>31 FUNDEB</v>
      </c>
      <c r="U35" s="203"/>
      <c r="V35" s="203"/>
      <c r="W35" s="203"/>
      <c r="X35" s="203">
        <f>M$18</f>
        <v>1643</v>
      </c>
      <c r="Y35" s="203"/>
      <c r="Z35" s="203"/>
    </row>
    <row r="36" spans="1:26" x14ac:dyDescent="0.25">
      <c r="A36" s="200" t="str">
        <f>CADASTRO!A$511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 t="s">
        <v>166</v>
      </c>
      <c r="K36" s="203"/>
      <c r="L36" s="203"/>
      <c r="M36" s="205">
        <f>ROUND((V$19/V$23),2)</f>
        <v>0.04</v>
      </c>
      <c r="N36" s="205"/>
      <c r="O36" s="205"/>
      <c r="P36" s="204">
        <f>C28*M36</f>
        <v>83.716800000000006</v>
      </c>
      <c r="Q36" s="203"/>
      <c r="R36" s="203"/>
      <c r="S36" s="203"/>
      <c r="T36" s="203" t="str">
        <f>CADASTRO!$P$511</f>
        <v>31 FUNDEB</v>
      </c>
      <c r="U36" s="203"/>
      <c r="V36" s="203"/>
      <c r="W36" s="203"/>
      <c r="X36" s="203">
        <f>M$19</f>
        <v>2210</v>
      </c>
      <c r="Y36" s="203"/>
      <c r="Z36" s="203"/>
    </row>
    <row r="37" spans="1:26" x14ac:dyDescent="0.25">
      <c r="A37" s="200" t="str">
        <f>CADASTRO!A$512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167</v>
      </c>
      <c r="K37" s="203"/>
      <c r="L37" s="203"/>
      <c r="M37" s="205">
        <f>ROUND((V$20/V$23),2)</f>
        <v>0.86</v>
      </c>
      <c r="N37" s="205"/>
      <c r="O37" s="205"/>
      <c r="P37" s="204">
        <f>C28*M37-0.01</f>
        <v>1799.9012</v>
      </c>
      <c r="Q37" s="203"/>
      <c r="R37" s="203"/>
      <c r="S37" s="203"/>
      <c r="T37" s="203" t="str">
        <f>CADASTRO!$P$512</f>
        <v>31 FUNDEB</v>
      </c>
      <c r="U37" s="203"/>
      <c r="V37" s="203"/>
      <c r="W37" s="203"/>
      <c r="X37" s="203">
        <f>M$20</f>
        <v>1627</v>
      </c>
      <c r="Y37" s="203"/>
      <c r="Z37" s="203"/>
    </row>
    <row r="38" spans="1:26" x14ac:dyDescent="0.25">
      <c r="A38" s="200" t="str">
        <f>CADASTRO!A$513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CADASTRO!$P$513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2092.92</v>
      </c>
      <c r="Q39" s="201"/>
      <c r="R39" s="201"/>
      <c r="S39" s="201"/>
    </row>
    <row r="41" spans="1:26" x14ac:dyDescent="0.25">
      <c r="A41" s="3" t="s">
        <v>37</v>
      </c>
      <c r="F41" s="203" t="s">
        <v>48</v>
      </c>
      <c r="G41" s="203"/>
      <c r="H41" s="203"/>
      <c r="I41" s="203"/>
      <c r="J41" s="203"/>
      <c r="K41" s="203"/>
    </row>
    <row r="42" spans="1:26" x14ac:dyDescent="0.25">
      <c r="A42" s="3" t="s">
        <v>38</v>
      </c>
      <c r="G42" s="203">
        <v>173</v>
      </c>
      <c r="H42" s="203"/>
      <c r="I42" s="203"/>
      <c r="J42" s="203"/>
      <c r="K42" s="203"/>
      <c r="L42" s="220" t="s">
        <v>39</v>
      </c>
      <c r="M42" s="220"/>
      <c r="N42" s="220"/>
      <c r="O42" s="223">
        <v>43200</v>
      </c>
      <c r="P42" s="203"/>
      <c r="Q42" s="203"/>
      <c r="R42" s="203"/>
    </row>
    <row r="43" spans="1:26" x14ac:dyDescent="0.25">
      <c r="A43" s="3" t="s">
        <v>41</v>
      </c>
      <c r="C43" s="208">
        <v>6890.8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1288</v>
      </c>
      <c r="Q43" s="221"/>
      <c r="R43" s="221"/>
      <c r="S43" s="221"/>
      <c r="T43" s="221"/>
      <c r="U43" s="221"/>
    </row>
    <row r="44" spans="1:26" x14ac:dyDescent="0.25">
      <c r="A44" s="9" t="s">
        <v>12</v>
      </c>
      <c r="B44" s="7"/>
      <c r="C44" s="7"/>
      <c r="D44" s="7"/>
      <c r="E44" s="7"/>
      <c r="F44" s="7"/>
      <c r="G44" s="7"/>
      <c r="H44" s="7"/>
      <c r="I44" s="8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11" t="s">
        <v>40</v>
      </c>
      <c r="Y44" s="211"/>
      <c r="Z44" s="211"/>
    </row>
    <row r="45" spans="1:26" x14ac:dyDescent="0.25">
      <c r="A45" s="210" t="str">
        <f>CADASTRO!A$504</f>
        <v>ESCOLA ALAÍDES S. PINHEIRO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0.06</v>
      </c>
      <c r="N45" s="218"/>
      <c r="O45" s="218"/>
      <c r="P45" s="202">
        <f>SUM(P46:S48)</f>
        <v>413.44799999999998</v>
      </c>
      <c r="Q45" s="201"/>
      <c r="R45" s="201"/>
      <c r="S45" s="201"/>
      <c r="T45" s="6"/>
      <c r="U45" s="6"/>
      <c r="V45" s="6"/>
      <c r="W45" s="6"/>
    </row>
    <row r="46" spans="1:26" x14ac:dyDescent="0.25">
      <c r="A46" s="200" t="str">
        <f>CADASTRO!A$505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>
        <v>0</v>
      </c>
      <c r="K46" s="203"/>
      <c r="L46" s="203"/>
      <c r="M46" s="205">
        <f>ROUND((V$12/V$23),2)</f>
        <v>0</v>
      </c>
      <c r="N46" s="205"/>
      <c r="O46" s="205"/>
      <c r="P46" s="204">
        <f>C43*M46</f>
        <v>0</v>
      </c>
      <c r="Q46" s="203"/>
      <c r="R46" s="203"/>
      <c r="S46" s="203"/>
      <c r="T46" s="203" t="str">
        <f>CADASTRO!$P$505</f>
        <v>1013 PeateRS</v>
      </c>
      <c r="U46" s="203"/>
      <c r="V46" s="203"/>
      <c r="W46" s="203"/>
      <c r="X46" s="203">
        <f>M$12</f>
        <v>0</v>
      </c>
      <c r="Y46" s="203"/>
      <c r="Z46" s="203"/>
    </row>
    <row r="47" spans="1:26" x14ac:dyDescent="0.25">
      <c r="A47" s="200" t="str">
        <f>CADASTRO!A$506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>
        <v>0</v>
      </c>
      <c r="K47" s="203"/>
      <c r="L47" s="203"/>
      <c r="M47" s="205">
        <f>ROUND((V$13/V$23),2)</f>
        <v>0</v>
      </c>
      <c r="N47" s="205"/>
      <c r="O47" s="205"/>
      <c r="P47" s="204">
        <f>C43*M47</f>
        <v>0</v>
      </c>
      <c r="Q47" s="203"/>
      <c r="R47" s="203"/>
      <c r="S47" s="203"/>
      <c r="T47" s="203" t="str">
        <f>CADASTRO!$P$506</f>
        <v>1013 PeateRS</v>
      </c>
      <c r="U47" s="203"/>
      <c r="V47" s="203"/>
      <c r="W47" s="203"/>
      <c r="X47" s="203">
        <f>M$13</f>
        <v>0</v>
      </c>
      <c r="Y47" s="203"/>
      <c r="Z47" s="203"/>
    </row>
    <row r="48" spans="1:26" x14ac:dyDescent="0.25">
      <c r="A48" s="200" t="str">
        <f>CADASTRO!A$507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 t="s">
        <v>164</v>
      </c>
      <c r="K48" s="203"/>
      <c r="L48" s="203"/>
      <c r="M48" s="205">
        <f>ROUND((V$14/V$23),2)</f>
        <v>0.06</v>
      </c>
      <c r="N48" s="205"/>
      <c r="O48" s="205"/>
      <c r="P48" s="204">
        <f>C43*M48</f>
        <v>413.44799999999998</v>
      </c>
      <c r="Q48" s="203"/>
      <c r="R48" s="203"/>
      <c r="S48" s="203"/>
      <c r="T48" s="203" t="str">
        <f>CADASTRO!$P$507</f>
        <v>1013 PeateRS</v>
      </c>
      <c r="U48" s="203"/>
      <c r="V48" s="203"/>
      <c r="W48" s="203"/>
      <c r="X48" s="203">
        <f>M$14</f>
        <v>1677</v>
      </c>
      <c r="Y48" s="203"/>
      <c r="Z48" s="203"/>
    </row>
    <row r="49" spans="1:35" x14ac:dyDescent="0.25">
      <c r="A49" s="201" t="str">
        <f>CADASTRO!A$509</f>
        <v>ESCOLA MUN. SANTA LUZIA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0.94</v>
      </c>
      <c r="N49" s="218"/>
      <c r="O49" s="218"/>
      <c r="P49" s="202">
        <f>SUM(P50:S53)</f>
        <v>6477.3519999999999</v>
      </c>
      <c r="Q49" s="201"/>
      <c r="R49" s="201"/>
      <c r="S49" s="201"/>
    </row>
    <row r="50" spans="1:35" x14ac:dyDescent="0.25">
      <c r="A50" s="200" t="str">
        <f>CADASTRO!A$510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 t="s">
        <v>165</v>
      </c>
      <c r="K50" s="203"/>
      <c r="L50" s="203"/>
      <c r="M50" s="205">
        <f>ROUND((V$18/V$23),2)</f>
        <v>0.04</v>
      </c>
      <c r="N50" s="205"/>
      <c r="O50" s="205"/>
      <c r="P50" s="204">
        <f>C43*M50</f>
        <v>275.63200000000001</v>
      </c>
      <c r="Q50" s="203"/>
      <c r="R50" s="203"/>
      <c r="S50" s="203"/>
      <c r="T50" s="203" t="str">
        <f>CADASTRO!$P$510</f>
        <v>31 FUNDEB</v>
      </c>
      <c r="U50" s="203"/>
      <c r="V50" s="203"/>
      <c r="W50" s="203"/>
      <c r="X50" s="203">
        <f>M$18</f>
        <v>1643</v>
      </c>
      <c r="Y50" s="203"/>
      <c r="Z50" s="203"/>
    </row>
    <row r="51" spans="1:35" x14ac:dyDescent="0.25">
      <c r="A51" s="200" t="str">
        <f>CADASTRO!A$511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 t="s">
        <v>166</v>
      </c>
      <c r="K51" s="203"/>
      <c r="L51" s="203"/>
      <c r="M51" s="205">
        <f>ROUND((V$19/V$23),2)</f>
        <v>0.04</v>
      </c>
      <c r="N51" s="205"/>
      <c r="O51" s="205"/>
      <c r="P51" s="204">
        <f>C43*M51</f>
        <v>275.63200000000001</v>
      </c>
      <c r="Q51" s="203"/>
      <c r="R51" s="203"/>
      <c r="S51" s="203"/>
      <c r="T51" s="203" t="str">
        <f>CADASTRO!$P$511</f>
        <v>31 FUNDEB</v>
      </c>
      <c r="U51" s="203"/>
      <c r="V51" s="203"/>
      <c r="W51" s="203"/>
      <c r="X51" s="203">
        <f>M$19</f>
        <v>2210</v>
      </c>
      <c r="Y51" s="203"/>
      <c r="Z51" s="203"/>
      <c r="AI51" s="3"/>
    </row>
    <row r="52" spans="1:35" x14ac:dyDescent="0.25">
      <c r="A52" s="200" t="str">
        <f>CADASTRO!A$512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 t="s">
        <v>167</v>
      </c>
      <c r="K52" s="203"/>
      <c r="L52" s="203"/>
      <c r="M52" s="205">
        <f>ROUND((V$20/V$23),2)</f>
        <v>0.86</v>
      </c>
      <c r="N52" s="205"/>
      <c r="O52" s="205"/>
      <c r="P52" s="204">
        <f>C43*M52</f>
        <v>5926.0879999999997</v>
      </c>
      <c r="Q52" s="203"/>
      <c r="R52" s="203"/>
      <c r="S52" s="203"/>
      <c r="T52" s="203" t="str">
        <f>CADASTRO!$P$512</f>
        <v>31 FUNDEB</v>
      </c>
      <c r="U52" s="203"/>
      <c r="V52" s="203"/>
      <c r="W52" s="203"/>
      <c r="X52" s="203">
        <f>M$20</f>
        <v>1627</v>
      </c>
      <c r="Y52" s="203"/>
      <c r="Z52" s="203"/>
    </row>
    <row r="53" spans="1:35" x14ac:dyDescent="0.25">
      <c r="A53" s="200" t="str">
        <f>CADASTRO!A$513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>
        <v>0</v>
      </c>
      <c r="K53" s="203"/>
      <c r="L53" s="203"/>
      <c r="M53" s="205">
        <f>ROUND((V$21/V$23),2)</f>
        <v>0</v>
      </c>
      <c r="N53" s="205"/>
      <c r="O53" s="205"/>
      <c r="P53" s="204">
        <f>C43*M53</f>
        <v>0</v>
      </c>
      <c r="Q53" s="203"/>
      <c r="R53" s="203"/>
      <c r="S53" s="203"/>
      <c r="T53" s="203">
        <f>CADASTRO!$P$513</f>
        <v>0</v>
      </c>
      <c r="U53" s="203"/>
      <c r="V53" s="203"/>
      <c r="W53" s="203"/>
      <c r="X53" s="203">
        <f>M$21</f>
        <v>0</v>
      </c>
      <c r="Y53" s="203"/>
      <c r="Z53" s="203"/>
    </row>
    <row r="54" spans="1:35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6890.8</v>
      </c>
      <c r="Q54" s="201"/>
      <c r="R54" s="201"/>
      <c r="S54" s="201"/>
      <c r="T54" s="3"/>
      <c r="U54" s="3"/>
      <c r="V54" s="3"/>
      <c r="W54" s="3"/>
      <c r="X54" s="3"/>
      <c r="Y54" s="3"/>
      <c r="Z54" s="3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3"/>
      <c r="K55" s="3"/>
      <c r="L55" s="3"/>
      <c r="M55" s="20"/>
      <c r="N55" s="20"/>
      <c r="O55" s="20"/>
      <c r="P55" s="11"/>
      <c r="Q55" s="4"/>
      <c r="R55" s="4"/>
      <c r="S55" s="4"/>
      <c r="T55" s="3"/>
      <c r="U55" s="3"/>
      <c r="V55" s="3"/>
      <c r="W55" s="3"/>
      <c r="X55" s="3"/>
      <c r="Y55" s="3"/>
      <c r="Z55" s="3"/>
    </row>
    <row r="56" spans="1:35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5" x14ac:dyDescent="0.25">
      <c r="A57" s="3" t="s">
        <v>38</v>
      </c>
      <c r="G57" s="203">
        <v>174</v>
      </c>
      <c r="H57" s="203"/>
      <c r="I57" s="203"/>
      <c r="J57" s="203"/>
      <c r="K57" s="203"/>
      <c r="L57" s="220" t="s">
        <v>39</v>
      </c>
      <c r="M57" s="220"/>
      <c r="N57" s="220"/>
      <c r="O57" s="223">
        <v>43229</v>
      </c>
      <c r="P57" s="203"/>
      <c r="Q57" s="203"/>
      <c r="R57" s="203"/>
    </row>
    <row r="58" spans="1:35" x14ac:dyDescent="0.25">
      <c r="A58" s="3" t="s">
        <v>41</v>
      </c>
      <c r="C58" s="208">
        <v>7325.22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1369.2</v>
      </c>
      <c r="Q58" s="221"/>
      <c r="R58" s="221"/>
      <c r="S58" s="221"/>
      <c r="T58" s="221"/>
      <c r="U58" s="221"/>
    </row>
    <row r="59" spans="1:35" x14ac:dyDescent="0.25">
      <c r="A59" s="9" t="s">
        <v>12</v>
      </c>
      <c r="B59" s="7"/>
      <c r="C59" s="7"/>
      <c r="D59" s="7"/>
      <c r="E59" s="7"/>
      <c r="F59" s="7"/>
      <c r="G59" s="7"/>
      <c r="H59" s="7"/>
      <c r="I59" s="8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11" t="s">
        <v>40</v>
      </c>
      <c r="Y59" s="211"/>
      <c r="Z59" s="211"/>
    </row>
    <row r="60" spans="1:35" x14ac:dyDescent="0.25">
      <c r="A60" s="210" t="str">
        <f>CADASTRO!A$504</f>
        <v>ESCOLA ALAÍDES S. PINHEIRO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0.06</v>
      </c>
      <c r="N60" s="218"/>
      <c r="O60" s="218"/>
      <c r="P60" s="202">
        <f>SUM(P61:S63)</f>
        <v>439.51319999999998</v>
      </c>
      <c r="Q60" s="201"/>
      <c r="R60" s="201"/>
      <c r="S60" s="201"/>
      <c r="T60" s="6"/>
      <c r="U60" s="6"/>
      <c r="V60" s="6"/>
      <c r="W60" s="6"/>
    </row>
    <row r="61" spans="1:35" x14ac:dyDescent="0.25">
      <c r="A61" s="200" t="str">
        <f>CADASTRO!A$505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>
        <v>0</v>
      </c>
      <c r="K61" s="203"/>
      <c r="L61" s="203"/>
      <c r="M61" s="205">
        <f>ROUND((V$12/V$23),2)</f>
        <v>0</v>
      </c>
      <c r="N61" s="205"/>
      <c r="O61" s="205"/>
      <c r="P61" s="204">
        <f>C58*M61</f>
        <v>0</v>
      </c>
      <c r="Q61" s="203"/>
      <c r="R61" s="203"/>
      <c r="S61" s="203"/>
      <c r="T61" s="203" t="str">
        <f>CADASTRO!$P$505</f>
        <v>1013 PeateRS</v>
      </c>
      <c r="U61" s="203"/>
      <c r="V61" s="203"/>
      <c r="W61" s="203"/>
      <c r="X61" s="203">
        <f>M$12</f>
        <v>0</v>
      </c>
      <c r="Y61" s="203"/>
      <c r="Z61" s="203"/>
    </row>
    <row r="62" spans="1:35" x14ac:dyDescent="0.25">
      <c r="A62" s="200" t="str">
        <f>CADASTRO!A$506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>
        <v>0</v>
      </c>
      <c r="K62" s="203"/>
      <c r="L62" s="203"/>
      <c r="M62" s="205">
        <f>ROUND((V$13/V$23),2)</f>
        <v>0</v>
      </c>
      <c r="N62" s="205"/>
      <c r="O62" s="205"/>
      <c r="P62" s="204">
        <f>C58*M62</f>
        <v>0</v>
      </c>
      <c r="Q62" s="203"/>
      <c r="R62" s="203"/>
      <c r="S62" s="203"/>
      <c r="T62" s="203" t="str">
        <f>CADASTRO!$P$506</f>
        <v>1013 PeateRS</v>
      </c>
      <c r="U62" s="203"/>
      <c r="V62" s="203"/>
      <c r="W62" s="203"/>
      <c r="X62" s="203">
        <f>M$13</f>
        <v>0</v>
      </c>
      <c r="Y62" s="203"/>
      <c r="Z62" s="203"/>
    </row>
    <row r="63" spans="1:35" x14ac:dyDescent="0.25">
      <c r="A63" s="200" t="str">
        <f>CADASTRO!A$507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 t="s">
        <v>164</v>
      </c>
      <c r="K63" s="203"/>
      <c r="L63" s="203"/>
      <c r="M63" s="205">
        <f>ROUND((V$14/V$23),2)</f>
        <v>0.06</v>
      </c>
      <c r="N63" s="205"/>
      <c r="O63" s="205"/>
      <c r="P63" s="204">
        <f>C58*M63</f>
        <v>439.51319999999998</v>
      </c>
      <c r="Q63" s="203"/>
      <c r="R63" s="203"/>
      <c r="S63" s="203"/>
      <c r="T63" s="203" t="str">
        <f>CADASTRO!$P$507</f>
        <v>1013 PeateRS</v>
      </c>
      <c r="U63" s="203"/>
      <c r="V63" s="203"/>
      <c r="W63" s="203"/>
      <c r="X63" s="203">
        <f>M$14</f>
        <v>1677</v>
      </c>
      <c r="Y63" s="203"/>
      <c r="Z63" s="203"/>
    </row>
    <row r="64" spans="1:35" x14ac:dyDescent="0.25">
      <c r="A64" s="201" t="str">
        <f>CADASTRO!A$509</f>
        <v>ESCOLA MUN. SANTA LUZIA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0.94</v>
      </c>
      <c r="N64" s="218"/>
      <c r="O64" s="218"/>
      <c r="P64" s="202">
        <f>SUM(P65:S68)</f>
        <v>6885.7067999999999</v>
      </c>
      <c r="Q64" s="201"/>
      <c r="R64" s="201"/>
      <c r="S64" s="201"/>
    </row>
    <row r="65" spans="1:26" x14ac:dyDescent="0.25">
      <c r="A65" s="200" t="str">
        <f>CADASTRO!A$510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 t="s">
        <v>165</v>
      </c>
      <c r="K65" s="203"/>
      <c r="L65" s="203"/>
      <c r="M65" s="205">
        <f>ROUND((V$18/V$23),2)</f>
        <v>0.04</v>
      </c>
      <c r="N65" s="205"/>
      <c r="O65" s="205"/>
      <c r="P65" s="204">
        <f>C58*M65</f>
        <v>293.00880000000001</v>
      </c>
      <c r="Q65" s="203"/>
      <c r="R65" s="203"/>
      <c r="S65" s="203"/>
      <c r="T65" s="203" t="str">
        <f>CADASTRO!$P$510</f>
        <v>31 FUNDEB</v>
      </c>
      <c r="U65" s="203"/>
      <c r="V65" s="203"/>
      <c r="W65" s="203"/>
      <c r="X65" s="203">
        <f>M$18</f>
        <v>1643</v>
      </c>
      <c r="Y65" s="203"/>
      <c r="Z65" s="203"/>
    </row>
    <row r="66" spans="1:26" x14ac:dyDescent="0.25">
      <c r="A66" s="200" t="str">
        <f>CADASTRO!A$511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 t="s">
        <v>166</v>
      </c>
      <c r="K66" s="203"/>
      <c r="L66" s="203"/>
      <c r="M66" s="205">
        <f>ROUND((V$19/V$23),2)</f>
        <v>0.04</v>
      </c>
      <c r="N66" s="205"/>
      <c r="O66" s="205"/>
      <c r="P66" s="204">
        <f>C58*M66</f>
        <v>293.00880000000001</v>
      </c>
      <c r="Q66" s="203"/>
      <c r="R66" s="203"/>
      <c r="S66" s="203"/>
      <c r="T66" s="203" t="str">
        <f>CADASTRO!$P$511</f>
        <v>31 FUNDEB</v>
      </c>
      <c r="U66" s="203"/>
      <c r="V66" s="203"/>
      <c r="W66" s="203"/>
      <c r="X66" s="203">
        <f>M$19</f>
        <v>2210</v>
      </c>
      <c r="Y66" s="203"/>
      <c r="Z66" s="203"/>
    </row>
    <row r="67" spans="1:26" x14ac:dyDescent="0.25">
      <c r="A67" s="200" t="str">
        <f>CADASTRO!A$512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 t="s">
        <v>167</v>
      </c>
      <c r="K67" s="203"/>
      <c r="L67" s="203"/>
      <c r="M67" s="205">
        <f>ROUND((V$20/V$23),2)</f>
        <v>0.86</v>
      </c>
      <c r="N67" s="205"/>
      <c r="O67" s="205"/>
      <c r="P67" s="204">
        <f>C58*M67</f>
        <v>6299.6891999999998</v>
      </c>
      <c r="Q67" s="203"/>
      <c r="R67" s="203"/>
      <c r="S67" s="203"/>
      <c r="T67" s="203" t="str">
        <f>CADASTRO!$P$512</f>
        <v>31 FUNDEB</v>
      </c>
      <c r="U67" s="203"/>
      <c r="V67" s="203"/>
      <c r="W67" s="203"/>
      <c r="X67" s="203">
        <f>M$20</f>
        <v>1627</v>
      </c>
      <c r="Y67" s="203"/>
      <c r="Z67" s="203"/>
    </row>
    <row r="68" spans="1:26" x14ac:dyDescent="0.25">
      <c r="A68" s="200" t="str">
        <f>CADASTRO!A$513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>
        <v>0</v>
      </c>
      <c r="K68" s="203"/>
      <c r="L68" s="203"/>
      <c r="M68" s="205">
        <f>ROUND((V$21/V$23),2)</f>
        <v>0</v>
      </c>
      <c r="N68" s="205"/>
      <c r="O68" s="205"/>
      <c r="P68" s="204">
        <f>C58*M68</f>
        <v>0</v>
      </c>
      <c r="Q68" s="203"/>
      <c r="R68" s="203"/>
      <c r="S68" s="203"/>
      <c r="T68" s="203">
        <f>CADASTRO!$P$513</f>
        <v>0</v>
      </c>
      <c r="U68" s="203"/>
      <c r="V68" s="203"/>
      <c r="W68" s="203"/>
      <c r="X68" s="203">
        <f>M$21</f>
        <v>0</v>
      </c>
      <c r="Y68" s="203"/>
      <c r="Z68" s="203"/>
    </row>
    <row r="69" spans="1:26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</f>
        <v>7325.22</v>
      </c>
      <c r="Q69" s="201"/>
      <c r="R69" s="201"/>
      <c r="S69" s="201"/>
      <c r="T69" s="3"/>
      <c r="U69" s="3"/>
      <c r="V69" s="3"/>
      <c r="W69" s="3"/>
      <c r="X69" s="3"/>
      <c r="Y69" s="3"/>
      <c r="Z69" s="3"/>
    </row>
    <row r="71" spans="1:26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26" x14ac:dyDescent="0.25">
      <c r="A72" s="3" t="s">
        <v>38</v>
      </c>
      <c r="G72" s="203">
        <v>175</v>
      </c>
      <c r="H72" s="203"/>
      <c r="I72" s="203"/>
      <c r="J72" s="203"/>
      <c r="K72" s="203"/>
      <c r="L72" s="220" t="s">
        <v>39</v>
      </c>
      <c r="M72" s="220"/>
      <c r="N72" s="220"/>
      <c r="O72" s="223">
        <v>43257</v>
      </c>
      <c r="P72" s="203"/>
      <c r="Q72" s="203"/>
      <c r="R72" s="203"/>
    </row>
    <row r="73" spans="1:26" x14ac:dyDescent="0.25">
      <c r="A73" s="3" t="s">
        <v>41</v>
      </c>
      <c r="C73" s="208">
        <v>5937.43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1109.8</v>
      </c>
      <c r="Q73" s="221"/>
      <c r="R73" s="221"/>
      <c r="S73" s="221"/>
      <c r="T73" s="221"/>
      <c r="U73" s="221"/>
    </row>
    <row r="74" spans="1:26" x14ac:dyDescent="0.25">
      <c r="A74" s="9" t="s">
        <v>12</v>
      </c>
      <c r="B74" s="7"/>
      <c r="C74" s="7"/>
      <c r="D74" s="7"/>
      <c r="E74" s="7"/>
      <c r="F74" s="7"/>
      <c r="G74" s="7"/>
      <c r="H74" s="7"/>
      <c r="I74" s="8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11" t="s">
        <v>40</v>
      </c>
      <c r="Y74" s="211"/>
      <c r="Z74" s="211"/>
    </row>
    <row r="75" spans="1:26" x14ac:dyDescent="0.25">
      <c r="A75" s="210" t="str">
        <f>CADASTRO!A$504</f>
        <v>ESCOLA ALAÍDES S. PINHEIRO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0.06</v>
      </c>
      <c r="N75" s="218"/>
      <c r="O75" s="218"/>
      <c r="P75" s="202">
        <f>SUM(P76:S78)</f>
        <v>356.24580000000003</v>
      </c>
      <c r="Q75" s="201"/>
      <c r="R75" s="201"/>
      <c r="S75" s="201"/>
      <c r="T75" s="6"/>
      <c r="U75" s="6"/>
      <c r="V75" s="6"/>
      <c r="W75" s="6"/>
    </row>
    <row r="76" spans="1:26" x14ac:dyDescent="0.25">
      <c r="A76" s="200" t="str">
        <f>CADASTRO!A$505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>
        <v>0</v>
      </c>
      <c r="K76" s="203"/>
      <c r="L76" s="203"/>
      <c r="M76" s="205">
        <f>ROUND((V$12/V$23),2)</f>
        <v>0</v>
      </c>
      <c r="N76" s="205"/>
      <c r="O76" s="205"/>
      <c r="P76" s="204">
        <f>C73*M76</f>
        <v>0</v>
      </c>
      <c r="Q76" s="203"/>
      <c r="R76" s="203"/>
      <c r="S76" s="203"/>
      <c r="T76" s="203" t="str">
        <f>CADASTRO!$P$505</f>
        <v>1013 PeateRS</v>
      </c>
      <c r="U76" s="203"/>
      <c r="V76" s="203"/>
      <c r="W76" s="203"/>
      <c r="X76" s="203">
        <f>M$12</f>
        <v>0</v>
      </c>
      <c r="Y76" s="203"/>
      <c r="Z76" s="203"/>
    </row>
    <row r="77" spans="1:26" x14ac:dyDescent="0.25">
      <c r="A77" s="200" t="str">
        <f>CADASTRO!A$506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>
        <v>0</v>
      </c>
      <c r="K77" s="203"/>
      <c r="L77" s="203"/>
      <c r="M77" s="205">
        <f>ROUND((V$13/V$23),2)</f>
        <v>0</v>
      </c>
      <c r="N77" s="205"/>
      <c r="O77" s="205"/>
      <c r="P77" s="204">
        <f>C73*M77</f>
        <v>0</v>
      </c>
      <c r="Q77" s="203"/>
      <c r="R77" s="203"/>
      <c r="S77" s="203"/>
      <c r="T77" s="203" t="str">
        <f>CADASTRO!$P$506</f>
        <v>1013 PeateRS</v>
      </c>
      <c r="U77" s="203"/>
      <c r="V77" s="203"/>
      <c r="W77" s="203"/>
      <c r="X77" s="203">
        <f>M$13</f>
        <v>0</v>
      </c>
      <c r="Y77" s="203"/>
      <c r="Z77" s="203"/>
    </row>
    <row r="78" spans="1:26" x14ac:dyDescent="0.25">
      <c r="A78" s="200" t="str">
        <f>CADASTRO!A$507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 t="s">
        <v>164</v>
      </c>
      <c r="K78" s="203"/>
      <c r="L78" s="203"/>
      <c r="M78" s="205">
        <f>ROUND((V$14/V$23),2)</f>
        <v>0.06</v>
      </c>
      <c r="N78" s="205"/>
      <c r="O78" s="205"/>
      <c r="P78" s="204">
        <f>C73*M78</f>
        <v>356.24580000000003</v>
      </c>
      <c r="Q78" s="203"/>
      <c r="R78" s="203"/>
      <c r="S78" s="203"/>
      <c r="T78" s="203" t="str">
        <f>CADASTRO!$P$507</f>
        <v>1013 PeateRS</v>
      </c>
      <c r="U78" s="203"/>
      <c r="V78" s="203"/>
      <c r="W78" s="203"/>
      <c r="X78" s="203">
        <f>M$14</f>
        <v>1677</v>
      </c>
      <c r="Y78" s="203"/>
      <c r="Z78" s="203"/>
    </row>
    <row r="79" spans="1:26" x14ac:dyDescent="0.25">
      <c r="A79" s="201" t="str">
        <f>CADASTRO!A$509</f>
        <v>ESCOLA MUN. SANTA LUZIA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0.94</v>
      </c>
      <c r="N79" s="218"/>
      <c r="O79" s="218"/>
      <c r="P79" s="202">
        <f>SUM(P80:S83)+0.01</f>
        <v>5581.1841999999997</v>
      </c>
      <c r="Q79" s="201"/>
      <c r="R79" s="201"/>
      <c r="S79" s="201"/>
    </row>
    <row r="80" spans="1:26" x14ac:dyDescent="0.25">
      <c r="A80" s="200" t="str">
        <f>CADASTRO!A$510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 t="s">
        <v>165</v>
      </c>
      <c r="K80" s="203"/>
      <c r="L80" s="203"/>
      <c r="M80" s="205">
        <f>ROUND((V$18/V$23),2)</f>
        <v>0.04</v>
      </c>
      <c r="N80" s="205"/>
      <c r="O80" s="205"/>
      <c r="P80" s="204">
        <f>C73*M80</f>
        <v>237.49720000000002</v>
      </c>
      <c r="Q80" s="203"/>
      <c r="R80" s="203"/>
      <c r="S80" s="203"/>
      <c r="T80" s="203" t="str">
        <f>CADASTRO!$P$510</f>
        <v>31 FUNDEB</v>
      </c>
      <c r="U80" s="203"/>
      <c r="V80" s="203"/>
      <c r="W80" s="203"/>
      <c r="X80" s="203">
        <f>M$18</f>
        <v>1643</v>
      </c>
      <c r="Y80" s="203"/>
      <c r="Z80" s="203"/>
    </row>
    <row r="81" spans="1:26" x14ac:dyDescent="0.25">
      <c r="A81" s="200" t="str">
        <f>CADASTRO!A$511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 t="s">
        <v>166</v>
      </c>
      <c r="K81" s="203"/>
      <c r="L81" s="203"/>
      <c r="M81" s="205">
        <f>ROUND((V$19/V$23),2)</f>
        <v>0.04</v>
      </c>
      <c r="N81" s="205"/>
      <c r="O81" s="205"/>
      <c r="P81" s="204">
        <f>C73*M81</f>
        <v>237.49720000000002</v>
      </c>
      <c r="Q81" s="203"/>
      <c r="R81" s="203"/>
      <c r="S81" s="203"/>
      <c r="T81" s="203" t="str">
        <f>CADASTRO!$P$511</f>
        <v>31 FUNDEB</v>
      </c>
      <c r="U81" s="203"/>
      <c r="V81" s="203"/>
      <c r="W81" s="203"/>
      <c r="X81" s="203">
        <f>M$19</f>
        <v>2210</v>
      </c>
      <c r="Y81" s="203"/>
      <c r="Z81" s="203"/>
    </row>
    <row r="82" spans="1:26" x14ac:dyDescent="0.25">
      <c r="A82" s="200" t="str">
        <f>CADASTRO!A$512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 t="s">
        <v>167</v>
      </c>
      <c r="K82" s="203"/>
      <c r="L82" s="203"/>
      <c r="M82" s="205">
        <f>ROUND((V$20/V$23),2)</f>
        <v>0.86</v>
      </c>
      <c r="N82" s="205"/>
      <c r="O82" s="205"/>
      <c r="P82" s="204">
        <f>C73*M82-0.01</f>
        <v>5106.1797999999999</v>
      </c>
      <c r="Q82" s="203"/>
      <c r="R82" s="203"/>
      <c r="S82" s="203"/>
      <c r="T82" s="203" t="str">
        <f>CADASTRO!$P$512</f>
        <v>31 FUNDEB</v>
      </c>
      <c r="U82" s="203"/>
      <c r="V82" s="203"/>
      <c r="W82" s="203"/>
      <c r="X82" s="203">
        <f>M$20</f>
        <v>1627</v>
      </c>
      <c r="Y82" s="203"/>
      <c r="Z82" s="203"/>
    </row>
    <row r="83" spans="1:26" x14ac:dyDescent="0.25">
      <c r="A83" s="200" t="str">
        <f>CADASTRO!A$513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>
        <v>0</v>
      </c>
      <c r="K83" s="203"/>
      <c r="L83" s="203"/>
      <c r="M83" s="205">
        <f>ROUND((V$21/V$23),2)</f>
        <v>0</v>
      </c>
      <c r="N83" s="205"/>
      <c r="O83" s="205"/>
      <c r="P83" s="204">
        <f>C73*M83</f>
        <v>0</v>
      </c>
      <c r="Q83" s="203"/>
      <c r="R83" s="203"/>
      <c r="S83" s="203"/>
      <c r="T83" s="203">
        <f>CADASTRO!$P$513</f>
        <v>0</v>
      </c>
      <c r="U83" s="203"/>
      <c r="V83" s="203"/>
      <c r="W83" s="203"/>
      <c r="X83" s="203">
        <f>M$21</f>
        <v>0</v>
      </c>
      <c r="Y83" s="203"/>
      <c r="Z83" s="203"/>
    </row>
    <row r="84" spans="1:26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5937.4299999999994</v>
      </c>
      <c r="Q84" s="201"/>
      <c r="R84" s="201"/>
      <c r="S84" s="201"/>
      <c r="T84" s="3"/>
      <c r="U84" s="3"/>
      <c r="V84" s="3"/>
      <c r="W84" s="3"/>
      <c r="X84" s="3"/>
      <c r="Y84" s="3"/>
      <c r="Z84" s="3"/>
    </row>
    <row r="86" spans="1:26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6" x14ac:dyDescent="0.25">
      <c r="A87" s="3" t="s">
        <v>38</v>
      </c>
      <c r="G87" s="203">
        <v>176</v>
      </c>
      <c r="H87" s="203"/>
      <c r="I87" s="203"/>
      <c r="J87" s="203"/>
      <c r="K87" s="203"/>
      <c r="L87" s="220" t="s">
        <v>39</v>
      </c>
      <c r="M87" s="220"/>
      <c r="N87" s="220"/>
      <c r="O87" s="223">
        <v>43285</v>
      </c>
      <c r="P87" s="203"/>
      <c r="Q87" s="203"/>
      <c r="R87" s="203"/>
    </row>
    <row r="88" spans="1:26" x14ac:dyDescent="0.25">
      <c r="A88" s="3" t="s">
        <v>41</v>
      </c>
      <c r="C88" s="208">
        <v>6673.59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1247.4000000000001</v>
      </c>
      <c r="Q88" s="221"/>
      <c r="R88" s="221"/>
      <c r="S88" s="221"/>
      <c r="T88" s="221"/>
      <c r="U88" s="221"/>
    </row>
    <row r="89" spans="1:26" x14ac:dyDescent="0.25">
      <c r="A89" s="9" t="s">
        <v>12</v>
      </c>
      <c r="B89" s="7"/>
      <c r="C89" s="7"/>
      <c r="D89" s="7"/>
      <c r="E89" s="7"/>
      <c r="F89" s="7"/>
      <c r="G89" s="7"/>
      <c r="H89" s="7"/>
      <c r="I89" s="8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11" t="s">
        <v>40</v>
      </c>
      <c r="Y89" s="211"/>
      <c r="Z89" s="211"/>
    </row>
    <row r="90" spans="1:26" x14ac:dyDescent="0.25">
      <c r="A90" s="210" t="str">
        <f>CADASTRO!A$504</f>
        <v>ESCOLA ALAÍDES S. PINHEIRO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0.06</v>
      </c>
      <c r="N90" s="218"/>
      <c r="O90" s="218"/>
      <c r="P90" s="202">
        <f>SUM(P91:S93)</f>
        <v>400.41539999999998</v>
      </c>
      <c r="Q90" s="201"/>
      <c r="R90" s="201"/>
      <c r="S90" s="201"/>
      <c r="T90" s="6"/>
      <c r="U90" s="6"/>
      <c r="V90" s="6"/>
      <c r="W90" s="6"/>
    </row>
    <row r="91" spans="1:26" x14ac:dyDescent="0.25">
      <c r="A91" s="200" t="str">
        <f>CADASTRO!A$505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>
        <v>0</v>
      </c>
      <c r="K91" s="203"/>
      <c r="L91" s="203"/>
      <c r="M91" s="205">
        <f>ROUND((V$12/V$23),2)</f>
        <v>0</v>
      </c>
      <c r="N91" s="205"/>
      <c r="O91" s="205"/>
      <c r="P91" s="204">
        <f>C88*M91</f>
        <v>0</v>
      </c>
      <c r="Q91" s="203"/>
      <c r="R91" s="203"/>
      <c r="S91" s="203"/>
      <c r="T91" s="203" t="str">
        <f>CADASTRO!$P$505</f>
        <v>1013 PeateRS</v>
      </c>
      <c r="U91" s="203"/>
      <c r="V91" s="203"/>
      <c r="W91" s="203"/>
      <c r="X91" s="203">
        <f>M$12</f>
        <v>0</v>
      </c>
      <c r="Y91" s="203"/>
      <c r="Z91" s="203"/>
    </row>
    <row r="92" spans="1:26" x14ac:dyDescent="0.25">
      <c r="A92" s="200" t="str">
        <f>CADASTRO!A$506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>
        <v>0</v>
      </c>
      <c r="K92" s="203"/>
      <c r="L92" s="203"/>
      <c r="M92" s="205">
        <f>ROUND((V$13/V$23),2)</f>
        <v>0</v>
      </c>
      <c r="N92" s="205"/>
      <c r="O92" s="205"/>
      <c r="P92" s="204">
        <f>C88*M92</f>
        <v>0</v>
      </c>
      <c r="Q92" s="203"/>
      <c r="R92" s="203"/>
      <c r="S92" s="203"/>
      <c r="T92" s="203" t="str">
        <f>CADASTRO!$P$506</f>
        <v>1013 PeateRS</v>
      </c>
      <c r="U92" s="203"/>
      <c r="V92" s="203"/>
      <c r="W92" s="203"/>
      <c r="X92" s="203">
        <f>M$13</f>
        <v>0</v>
      </c>
      <c r="Y92" s="203"/>
      <c r="Z92" s="203"/>
    </row>
    <row r="93" spans="1:26" x14ac:dyDescent="0.25">
      <c r="A93" s="200" t="str">
        <f>CADASTRO!A$507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 t="s">
        <v>164</v>
      </c>
      <c r="K93" s="203"/>
      <c r="L93" s="203"/>
      <c r="M93" s="205">
        <f>ROUND((V$14/V$23),2)</f>
        <v>0.06</v>
      </c>
      <c r="N93" s="205"/>
      <c r="O93" s="205"/>
      <c r="P93" s="204">
        <f>C88*M93</f>
        <v>400.41539999999998</v>
      </c>
      <c r="Q93" s="203"/>
      <c r="R93" s="203"/>
      <c r="S93" s="203"/>
      <c r="T93" s="203" t="str">
        <f>CADASTRO!$P$507</f>
        <v>1013 PeateRS</v>
      </c>
      <c r="U93" s="203"/>
      <c r="V93" s="203"/>
      <c r="W93" s="203"/>
      <c r="X93" s="203">
        <f>M$14</f>
        <v>1677</v>
      </c>
      <c r="Y93" s="203"/>
      <c r="Z93" s="203"/>
    </row>
    <row r="94" spans="1:26" x14ac:dyDescent="0.25">
      <c r="A94" s="201" t="str">
        <f>CADASTRO!A$509</f>
        <v>ESCOLA MUN. SANTA LUZIA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0.94</v>
      </c>
      <c r="N94" s="218"/>
      <c r="O94" s="218"/>
      <c r="P94" s="202">
        <f>SUM(P95:S98)</f>
        <v>6273.1746000000003</v>
      </c>
      <c r="Q94" s="201"/>
      <c r="R94" s="201"/>
      <c r="S94" s="201"/>
    </row>
    <row r="95" spans="1:26" x14ac:dyDescent="0.25">
      <c r="A95" s="200" t="str">
        <f>CADASTRO!A$510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 t="s">
        <v>165</v>
      </c>
      <c r="K95" s="203"/>
      <c r="L95" s="203"/>
      <c r="M95" s="205">
        <f>ROUND((V$18/V$23),2)</f>
        <v>0.04</v>
      </c>
      <c r="N95" s="205"/>
      <c r="O95" s="205"/>
      <c r="P95" s="204">
        <f>C88*M95</f>
        <v>266.9436</v>
      </c>
      <c r="Q95" s="203"/>
      <c r="R95" s="203"/>
      <c r="S95" s="203"/>
      <c r="T95" s="203" t="str">
        <f>CADASTRO!$P$510</f>
        <v>31 FUNDEB</v>
      </c>
      <c r="U95" s="203"/>
      <c r="V95" s="203"/>
      <c r="W95" s="203"/>
      <c r="X95" s="203">
        <f>M$18</f>
        <v>1643</v>
      </c>
      <c r="Y95" s="203"/>
      <c r="Z95" s="203"/>
    </row>
    <row r="96" spans="1:26" x14ac:dyDescent="0.25">
      <c r="A96" s="200" t="str">
        <f>CADASTRO!A$511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 t="s">
        <v>166</v>
      </c>
      <c r="K96" s="203"/>
      <c r="L96" s="203"/>
      <c r="M96" s="205">
        <f>ROUND((V$19/V$23),2)</f>
        <v>0.04</v>
      </c>
      <c r="N96" s="205"/>
      <c r="O96" s="205"/>
      <c r="P96" s="204">
        <f>C88*M96</f>
        <v>266.9436</v>
      </c>
      <c r="Q96" s="203"/>
      <c r="R96" s="203"/>
      <c r="S96" s="203"/>
      <c r="T96" s="203" t="str">
        <f>CADASTRO!$P$511</f>
        <v>31 FUNDEB</v>
      </c>
      <c r="U96" s="203"/>
      <c r="V96" s="203"/>
      <c r="W96" s="203"/>
      <c r="X96" s="203">
        <f>M$19</f>
        <v>2210</v>
      </c>
      <c r="Y96" s="203"/>
      <c r="Z96" s="203"/>
    </row>
    <row r="97" spans="1:26" x14ac:dyDescent="0.25">
      <c r="A97" s="200" t="str">
        <f>CADASTRO!A$512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 t="s">
        <v>167</v>
      </c>
      <c r="K97" s="203"/>
      <c r="L97" s="203"/>
      <c r="M97" s="205">
        <f>ROUND((V$20/V$23),2)</f>
        <v>0.86</v>
      </c>
      <c r="N97" s="205"/>
      <c r="O97" s="205"/>
      <c r="P97" s="204">
        <f>C88*M97</f>
        <v>5739.2874000000002</v>
      </c>
      <c r="Q97" s="203"/>
      <c r="R97" s="203"/>
      <c r="S97" s="203"/>
      <c r="T97" s="203" t="str">
        <f>CADASTRO!$P$512</f>
        <v>31 FUNDEB</v>
      </c>
      <c r="U97" s="203"/>
      <c r="V97" s="203"/>
      <c r="W97" s="203"/>
      <c r="X97" s="203">
        <f>M$20</f>
        <v>1627</v>
      </c>
      <c r="Y97" s="203"/>
      <c r="Z97" s="203"/>
    </row>
    <row r="98" spans="1:26" x14ac:dyDescent="0.25">
      <c r="A98" s="200" t="str">
        <f>CADASTRO!A$513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>
        <v>0</v>
      </c>
      <c r="K98" s="203"/>
      <c r="L98" s="203"/>
      <c r="M98" s="205">
        <f>ROUND((V$21/V$23),2)</f>
        <v>0</v>
      </c>
      <c r="N98" s="205"/>
      <c r="O98" s="205"/>
      <c r="P98" s="204">
        <f>C88*M98</f>
        <v>0</v>
      </c>
      <c r="Q98" s="203"/>
      <c r="R98" s="203"/>
      <c r="S98" s="203"/>
      <c r="T98" s="203">
        <f>CADASTRO!$P$513</f>
        <v>0</v>
      </c>
      <c r="U98" s="203"/>
      <c r="V98" s="203"/>
      <c r="W98" s="203"/>
      <c r="X98" s="203">
        <f>M$21</f>
        <v>0</v>
      </c>
      <c r="Y98" s="203"/>
      <c r="Z98" s="203"/>
    </row>
    <row r="99" spans="1:26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</f>
        <v>6673.59</v>
      </c>
      <c r="Q99" s="201"/>
      <c r="R99" s="201"/>
      <c r="S99" s="201"/>
      <c r="T99" s="3"/>
      <c r="U99" s="3"/>
      <c r="V99" s="3"/>
      <c r="W99" s="3"/>
      <c r="X99" s="3"/>
      <c r="Y99" s="3"/>
      <c r="Z99" s="3"/>
    </row>
    <row r="101" spans="1:26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26" x14ac:dyDescent="0.25">
      <c r="A102" s="3" t="s">
        <v>38</v>
      </c>
      <c r="G102" s="203">
        <v>177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43322</v>
      </c>
      <c r="P102" s="203"/>
      <c r="Q102" s="203"/>
      <c r="R102" s="203"/>
    </row>
    <row r="103" spans="1:26" x14ac:dyDescent="0.25">
      <c r="A103" s="3" t="s">
        <v>41</v>
      </c>
      <c r="C103" s="208">
        <v>6082.95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1137</v>
      </c>
      <c r="Q103" s="221"/>
      <c r="R103" s="221"/>
      <c r="S103" s="221"/>
      <c r="T103" s="221"/>
      <c r="U103" s="221"/>
    </row>
    <row r="104" spans="1:26" x14ac:dyDescent="0.25">
      <c r="A104" s="9" t="s">
        <v>12</v>
      </c>
      <c r="B104" s="7"/>
      <c r="C104" s="7"/>
      <c r="D104" s="7"/>
      <c r="E104" s="7"/>
      <c r="F104" s="7"/>
      <c r="G104" s="7"/>
      <c r="H104" s="7"/>
      <c r="I104" s="8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11" t="s">
        <v>40</v>
      </c>
      <c r="Y104" s="211"/>
      <c r="Z104" s="211"/>
    </row>
    <row r="105" spans="1:26" x14ac:dyDescent="0.25">
      <c r="A105" s="210" t="str">
        <f>CADASTRO!A$504</f>
        <v>ESCOLA ALAÍDES S. PINHEIRO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0.06</v>
      </c>
      <c r="N105" s="218"/>
      <c r="O105" s="218"/>
      <c r="P105" s="202">
        <f>SUM(P106:S108)</f>
        <v>364.97699999999998</v>
      </c>
      <c r="Q105" s="201"/>
      <c r="R105" s="201"/>
      <c r="S105" s="201"/>
      <c r="T105" s="6"/>
      <c r="U105" s="6"/>
      <c r="V105" s="6"/>
      <c r="W105" s="6"/>
    </row>
    <row r="106" spans="1:26" x14ac:dyDescent="0.25">
      <c r="A106" s="200" t="str">
        <f>CADASTRO!A$505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>
        <v>0</v>
      </c>
      <c r="K106" s="203"/>
      <c r="L106" s="203"/>
      <c r="M106" s="205">
        <f>ROUND((V$12/V$23),2)</f>
        <v>0</v>
      </c>
      <c r="N106" s="205"/>
      <c r="O106" s="205"/>
      <c r="P106" s="204">
        <f>C103*M106</f>
        <v>0</v>
      </c>
      <c r="Q106" s="203"/>
      <c r="R106" s="203"/>
      <c r="S106" s="203"/>
      <c r="T106" s="203" t="str">
        <f>CADASTRO!$P$505</f>
        <v>1013 PeateRS</v>
      </c>
      <c r="U106" s="203"/>
      <c r="V106" s="203"/>
      <c r="W106" s="203"/>
      <c r="X106" s="203">
        <f>M$12</f>
        <v>0</v>
      </c>
      <c r="Y106" s="203"/>
      <c r="Z106" s="203"/>
    </row>
    <row r="107" spans="1:26" x14ac:dyDescent="0.25">
      <c r="A107" s="200" t="str">
        <f>CADASTRO!A$506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>
        <v>0</v>
      </c>
      <c r="K107" s="203"/>
      <c r="L107" s="203"/>
      <c r="M107" s="205">
        <f>ROUND((V$13/V$23),2)</f>
        <v>0</v>
      </c>
      <c r="N107" s="205"/>
      <c r="O107" s="205"/>
      <c r="P107" s="204">
        <f>C103*M107</f>
        <v>0</v>
      </c>
      <c r="Q107" s="203"/>
      <c r="R107" s="203"/>
      <c r="S107" s="203"/>
      <c r="T107" s="203" t="str">
        <f>CADASTRO!$P$506</f>
        <v>1013 PeateRS</v>
      </c>
      <c r="U107" s="203"/>
      <c r="V107" s="203"/>
      <c r="W107" s="203"/>
      <c r="X107" s="203">
        <f>M$13</f>
        <v>0</v>
      </c>
      <c r="Y107" s="203"/>
      <c r="Z107" s="203"/>
    </row>
    <row r="108" spans="1:26" x14ac:dyDescent="0.25">
      <c r="A108" s="200" t="str">
        <f>CADASTRO!A$507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 t="s">
        <v>164</v>
      </c>
      <c r="K108" s="203"/>
      <c r="L108" s="203"/>
      <c r="M108" s="205">
        <f>ROUND((V$14/V$23),2)</f>
        <v>0.06</v>
      </c>
      <c r="N108" s="205"/>
      <c r="O108" s="205"/>
      <c r="P108" s="204">
        <f>C103*M108</f>
        <v>364.97699999999998</v>
      </c>
      <c r="Q108" s="203"/>
      <c r="R108" s="203"/>
      <c r="S108" s="203"/>
      <c r="T108" s="203" t="str">
        <f>CADASTRO!$P$507</f>
        <v>1013 PeateRS</v>
      </c>
      <c r="U108" s="203"/>
      <c r="V108" s="203"/>
      <c r="W108" s="203"/>
      <c r="X108" s="203">
        <f>M$14</f>
        <v>1677</v>
      </c>
      <c r="Y108" s="203"/>
      <c r="Z108" s="203"/>
    </row>
    <row r="109" spans="1:26" x14ac:dyDescent="0.25">
      <c r="A109" s="201" t="str">
        <f>CADASTRO!A$509</f>
        <v>ESCOLA MUN. SANTA LUZIA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0.94</v>
      </c>
      <c r="N109" s="218"/>
      <c r="O109" s="218"/>
      <c r="P109" s="202">
        <f>SUM(P110:S113)+0.01</f>
        <v>5717.973</v>
      </c>
      <c r="Q109" s="201"/>
      <c r="R109" s="201"/>
      <c r="S109" s="201"/>
    </row>
    <row r="110" spans="1:26" x14ac:dyDescent="0.25">
      <c r="A110" s="200" t="str">
        <f>CADASTRO!A$510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 t="s">
        <v>165</v>
      </c>
      <c r="K110" s="203"/>
      <c r="L110" s="203"/>
      <c r="M110" s="205">
        <f>ROUND((V$18/V$23),2)</f>
        <v>0.04</v>
      </c>
      <c r="N110" s="205"/>
      <c r="O110" s="205"/>
      <c r="P110" s="204">
        <f>C103*M110</f>
        <v>243.31799999999998</v>
      </c>
      <c r="Q110" s="203"/>
      <c r="R110" s="203"/>
      <c r="S110" s="203"/>
      <c r="T110" s="203" t="str">
        <f>CADASTRO!$P$510</f>
        <v>31 FUNDEB</v>
      </c>
      <c r="U110" s="203"/>
      <c r="V110" s="203"/>
      <c r="W110" s="203"/>
      <c r="X110" s="203">
        <f>M$18</f>
        <v>1643</v>
      </c>
      <c r="Y110" s="203"/>
      <c r="Z110" s="203"/>
    </row>
    <row r="111" spans="1:26" x14ac:dyDescent="0.25">
      <c r="A111" s="200" t="str">
        <f>CADASTRO!A$511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 t="s">
        <v>166</v>
      </c>
      <c r="K111" s="203"/>
      <c r="L111" s="203"/>
      <c r="M111" s="205">
        <f>ROUND((V$19/V$23),2)</f>
        <v>0.04</v>
      </c>
      <c r="N111" s="205"/>
      <c r="O111" s="205"/>
      <c r="P111" s="204">
        <f>C103*M111</f>
        <v>243.31799999999998</v>
      </c>
      <c r="Q111" s="203"/>
      <c r="R111" s="203"/>
      <c r="S111" s="203"/>
      <c r="T111" s="203" t="str">
        <f>CADASTRO!$P$511</f>
        <v>31 FUNDEB</v>
      </c>
      <c r="U111" s="203"/>
      <c r="V111" s="203"/>
      <c r="W111" s="203"/>
      <c r="X111" s="203">
        <f>M$19</f>
        <v>2210</v>
      </c>
      <c r="Y111" s="203"/>
      <c r="Z111" s="203"/>
    </row>
    <row r="112" spans="1:26" x14ac:dyDescent="0.25">
      <c r="A112" s="200" t="str">
        <f>CADASTRO!A$512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 t="s">
        <v>167</v>
      </c>
      <c r="K112" s="203"/>
      <c r="L112" s="203"/>
      <c r="M112" s="205">
        <f>ROUND((V$20/V$23),2)</f>
        <v>0.86</v>
      </c>
      <c r="N112" s="205"/>
      <c r="O112" s="205"/>
      <c r="P112" s="204">
        <f>C103*M112-0.01</f>
        <v>5231.3269999999993</v>
      </c>
      <c r="Q112" s="203"/>
      <c r="R112" s="203"/>
      <c r="S112" s="203"/>
      <c r="T112" s="203" t="str">
        <f>CADASTRO!$P$512</f>
        <v>31 FUNDEB</v>
      </c>
      <c r="U112" s="203"/>
      <c r="V112" s="203"/>
      <c r="W112" s="203"/>
      <c r="X112" s="203">
        <f>M$20</f>
        <v>1627</v>
      </c>
      <c r="Y112" s="203"/>
      <c r="Z112" s="203"/>
    </row>
    <row r="113" spans="1:26" x14ac:dyDescent="0.25">
      <c r="A113" s="200" t="str">
        <f>CADASTRO!A$513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>
        <v>0</v>
      </c>
      <c r="K113" s="203"/>
      <c r="L113" s="203"/>
      <c r="M113" s="205">
        <f>ROUND((V$21/V$23),2)</f>
        <v>0</v>
      </c>
      <c r="N113" s="205"/>
      <c r="O113" s="205"/>
      <c r="P113" s="204">
        <f>C103*M113</f>
        <v>0</v>
      </c>
      <c r="Q113" s="203"/>
      <c r="R113" s="203"/>
      <c r="S113" s="203"/>
      <c r="T113" s="203">
        <f>CADASTRO!$P$513</f>
        <v>0</v>
      </c>
      <c r="U113" s="203"/>
      <c r="V113" s="203"/>
      <c r="W113" s="203"/>
      <c r="X113" s="203">
        <f>M$21</f>
        <v>0</v>
      </c>
      <c r="Y113" s="203"/>
      <c r="Z113" s="203"/>
    </row>
    <row r="114" spans="1:26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</f>
        <v>6082.95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</row>
    <row r="116" spans="1:26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6" x14ac:dyDescent="0.25">
      <c r="A117" s="3" t="s">
        <v>38</v>
      </c>
      <c r="G117" s="203">
        <v>179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43348</v>
      </c>
      <c r="P117" s="203"/>
      <c r="Q117" s="203"/>
      <c r="R117" s="203"/>
    </row>
    <row r="118" spans="1:26" x14ac:dyDescent="0.25">
      <c r="A118" s="3" t="s">
        <v>41</v>
      </c>
      <c r="C118" s="208">
        <v>8022.86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1499.6</v>
      </c>
      <c r="Q118" s="221"/>
      <c r="R118" s="221"/>
      <c r="S118" s="221"/>
      <c r="T118" s="221"/>
      <c r="U118" s="221"/>
    </row>
    <row r="119" spans="1:26" x14ac:dyDescent="0.25">
      <c r="A119" s="9" t="s">
        <v>12</v>
      </c>
      <c r="B119" s="7"/>
      <c r="C119" s="7"/>
      <c r="D119" s="7"/>
      <c r="E119" s="7"/>
      <c r="F119" s="7"/>
      <c r="G119" s="7"/>
      <c r="H119" s="7"/>
      <c r="I119" s="8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11" t="s">
        <v>40</v>
      </c>
      <c r="Y119" s="211"/>
      <c r="Z119" s="211"/>
    </row>
    <row r="120" spans="1:26" x14ac:dyDescent="0.25">
      <c r="A120" s="210" t="str">
        <f>CADASTRO!A$504</f>
        <v>ESCOLA ALAÍDES S. PINHEIRO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0.06</v>
      </c>
      <c r="N120" s="218"/>
      <c r="O120" s="218"/>
      <c r="P120" s="202">
        <f>SUM(P121:S123)</f>
        <v>481.37159999999994</v>
      </c>
      <c r="Q120" s="201"/>
      <c r="R120" s="201"/>
      <c r="S120" s="201"/>
      <c r="T120" s="6"/>
      <c r="U120" s="6"/>
      <c r="V120" s="6"/>
      <c r="W120" s="6"/>
    </row>
    <row r="121" spans="1:26" x14ac:dyDescent="0.25">
      <c r="A121" s="200" t="str">
        <f>CADASTRO!A$505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>
        <v>0</v>
      </c>
      <c r="K121" s="203"/>
      <c r="L121" s="203"/>
      <c r="M121" s="205">
        <f>ROUND((V$12/V$23),2)</f>
        <v>0</v>
      </c>
      <c r="N121" s="205"/>
      <c r="O121" s="205"/>
      <c r="P121" s="204">
        <f>C118*M121</f>
        <v>0</v>
      </c>
      <c r="Q121" s="203"/>
      <c r="R121" s="203"/>
      <c r="S121" s="203"/>
      <c r="T121" s="203" t="str">
        <f>CADASTRO!$P$505</f>
        <v>1013 PeateRS</v>
      </c>
      <c r="U121" s="203"/>
      <c r="V121" s="203"/>
      <c r="W121" s="203"/>
      <c r="X121" s="203">
        <f>M$12</f>
        <v>0</v>
      </c>
      <c r="Y121" s="203"/>
      <c r="Z121" s="203"/>
    </row>
    <row r="122" spans="1:26" x14ac:dyDescent="0.25">
      <c r="A122" s="200" t="str">
        <f>CADASTRO!A$506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>
        <v>0</v>
      </c>
      <c r="K122" s="203"/>
      <c r="L122" s="203"/>
      <c r="M122" s="205">
        <f>ROUND((V$13/V$23),2)</f>
        <v>0</v>
      </c>
      <c r="N122" s="205"/>
      <c r="O122" s="205"/>
      <c r="P122" s="204">
        <f>C118*M122</f>
        <v>0</v>
      </c>
      <c r="Q122" s="203"/>
      <c r="R122" s="203"/>
      <c r="S122" s="203"/>
      <c r="T122" s="203" t="str">
        <f>CADASTRO!$P$506</f>
        <v>1013 PeateRS</v>
      </c>
      <c r="U122" s="203"/>
      <c r="V122" s="203"/>
      <c r="W122" s="203"/>
      <c r="X122" s="203">
        <f>M$13</f>
        <v>0</v>
      </c>
      <c r="Y122" s="203"/>
      <c r="Z122" s="203"/>
    </row>
    <row r="123" spans="1:26" x14ac:dyDescent="0.25">
      <c r="A123" s="200" t="str">
        <f>CADASTRO!A$507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03" t="s">
        <v>164</v>
      </c>
      <c r="K123" s="203"/>
      <c r="L123" s="203"/>
      <c r="M123" s="205">
        <f>ROUND((V$14/V$23),2)</f>
        <v>0.06</v>
      </c>
      <c r="N123" s="205"/>
      <c r="O123" s="205"/>
      <c r="P123" s="204">
        <f>C118*M123</f>
        <v>481.37159999999994</v>
      </c>
      <c r="Q123" s="203"/>
      <c r="R123" s="203"/>
      <c r="S123" s="203"/>
      <c r="T123" s="203" t="str">
        <f>CADASTRO!$P$507</f>
        <v>1013 PeateRS</v>
      </c>
      <c r="U123" s="203"/>
      <c r="V123" s="203"/>
      <c r="W123" s="203"/>
      <c r="X123" s="203">
        <f>M$14</f>
        <v>1677</v>
      </c>
      <c r="Y123" s="203"/>
      <c r="Z123" s="203"/>
    </row>
    <row r="124" spans="1:26" x14ac:dyDescent="0.25">
      <c r="A124" s="201" t="str">
        <f>CADASTRO!A$509</f>
        <v>ESCOLA MUN. SANTA LUZIA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0.94</v>
      </c>
      <c r="N124" s="218"/>
      <c r="O124" s="218"/>
      <c r="P124" s="202">
        <f>SUM(P125:S128)-0.01</f>
        <v>7541.4884000000002</v>
      </c>
      <c r="Q124" s="201"/>
      <c r="R124" s="201"/>
      <c r="S124" s="201"/>
    </row>
    <row r="125" spans="1:26" x14ac:dyDescent="0.25">
      <c r="A125" s="200" t="str">
        <f>CADASTRO!A$510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 t="s">
        <v>165</v>
      </c>
      <c r="K125" s="203"/>
      <c r="L125" s="203"/>
      <c r="M125" s="205">
        <f>ROUND((V$18/V$23),2)</f>
        <v>0.04</v>
      </c>
      <c r="N125" s="205"/>
      <c r="O125" s="205"/>
      <c r="P125" s="204">
        <f>C118*M125</f>
        <v>320.9144</v>
      </c>
      <c r="Q125" s="203"/>
      <c r="R125" s="203"/>
      <c r="S125" s="203"/>
      <c r="T125" s="203" t="str">
        <f>CADASTRO!$P$510</f>
        <v>31 FUNDEB</v>
      </c>
      <c r="U125" s="203"/>
      <c r="V125" s="203"/>
      <c r="W125" s="203"/>
      <c r="X125" s="203">
        <f>M$18</f>
        <v>1643</v>
      </c>
      <c r="Y125" s="203"/>
      <c r="Z125" s="203"/>
    </row>
    <row r="126" spans="1:26" x14ac:dyDescent="0.25">
      <c r="A126" s="200" t="str">
        <f>CADASTRO!A$511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 t="s">
        <v>166</v>
      </c>
      <c r="K126" s="203"/>
      <c r="L126" s="203"/>
      <c r="M126" s="205">
        <f>ROUND((V$19/V$23),2)</f>
        <v>0.04</v>
      </c>
      <c r="N126" s="205"/>
      <c r="O126" s="205"/>
      <c r="P126" s="204">
        <f>C118*M126</f>
        <v>320.9144</v>
      </c>
      <c r="Q126" s="203"/>
      <c r="R126" s="203"/>
      <c r="S126" s="203"/>
      <c r="T126" s="203" t="str">
        <f>CADASTRO!$P$511</f>
        <v>31 FUNDEB</v>
      </c>
      <c r="U126" s="203"/>
      <c r="V126" s="203"/>
      <c r="W126" s="203"/>
      <c r="X126" s="203">
        <f>M$19</f>
        <v>2210</v>
      </c>
      <c r="Y126" s="203"/>
      <c r="Z126" s="203"/>
    </row>
    <row r="127" spans="1:26" x14ac:dyDescent="0.25">
      <c r="A127" s="200" t="str">
        <f>CADASTRO!A$512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 t="s">
        <v>167</v>
      </c>
      <c r="K127" s="203"/>
      <c r="L127" s="203"/>
      <c r="M127" s="205">
        <f>ROUND((V$20/V$23),2)</f>
        <v>0.86</v>
      </c>
      <c r="N127" s="205"/>
      <c r="O127" s="205"/>
      <c r="P127" s="204">
        <f>C118*M127+0.01</f>
        <v>6899.6696000000002</v>
      </c>
      <c r="Q127" s="203"/>
      <c r="R127" s="203"/>
      <c r="S127" s="203"/>
      <c r="T127" s="203" t="str">
        <f>CADASTRO!$P$512</f>
        <v>31 FUNDEB</v>
      </c>
      <c r="U127" s="203"/>
      <c r="V127" s="203"/>
      <c r="W127" s="203"/>
      <c r="X127" s="203">
        <f>M$20</f>
        <v>1627</v>
      </c>
      <c r="Y127" s="203"/>
      <c r="Z127" s="203"/>
    </row>
    <row r="128" spans="1:26" x14ac:dyDescent="0.25">
      <c r="A128" s="200" t="str">
        <f>CADASTRO!A$513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>
        <v>0</v>
      </c>
      <c r="K128" s="203"/>
      <c r="L128" s="203"/>
      <c r="M128" s="205">
        <f>ROUND((V$21/V$23),2)</f>
        <v>0</v>
      </c>
      <c r="N128" s="205"/>
      <c r="O128" s="205"/>
      <c r="P128" s="204">
        <f>C118*M128</f>
        <v>0</v>
      </c>
      <c r="Q128" s="203"/>
      <c r="R128" s="203"/>
      <c r="S128" s="203"/>
      <c r="T128" s="203">
        <f>CADASTRO!$P$513</f>
        <v>0</v>
      </c>
      <c r="U128" s="203"/>
      <c r="V128" s="203"/>
      <c r="W128" s="203"/>
      <c r="X128" s="203">
        <f>M$21</f>
        <v>0</v>
      </c>
      <c r="Y128" s="203"/>
      <c r="Z128" s="203"/>
    </row>
    <row r="129" spans="1:26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8022.8600000000006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</row>
    <row r="131" spans="1:26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26" x14ac:dyDescent="0.25">
      <c r="A132" s="3" t="s">
        <v>38</v>
      </c>
      <c r="G132" s="203">
        <v>180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43376</v>
      </c>
      <c r="P132" s="203"/>
      <c r="Q132" s="203"/>
      <c r="R132" s="203"/>
    </row>
    <row r="133" spans="1:26" x14ac:dyDescent="0.25">
      <c r="A133" s="3" t="s">
        <v>41</v>
      </c>
      <c r="C133" s="208">
        <v>5826.15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1074</v>
      </c>
      <c r="Q133" s="221"/>
      <c r="R133" s="221"/>
      <c r="S133" s="221"/>
      <c r="T133" s="221"/>
      <c r="U133" s="221"/>
    </row>
    <row r="134" spans="1:26" x14ac:dyDescent="0.25">
      <c r="A134" s="9" t="s">
        <v>12</v>
      </c>
      <c r="B134" s="7"/>
      <c r="C134" s="7"/>
      <c r="D134" s="7"/>
      <c r="E134" s="7"/>
      <c r="F134" s="7"/>
      <c r="G134" s="7"/>
      <c r="H134" s="7"/>
      <c r="I134" s="8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11" t="s">
        <v>40</v>
      </c>
      <c r="Y134" s="211"/>
      <c r="Z134" s="211"/>
    </row>
    <row r="135" spans="1:26" x14ac:dyDescent="0.25">
      <c r="A135" s="210" t="str">
        <f>CADASTRO!A$504</f>
        <v>ESCOLA ALAÍDES S. PINHEIRO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0.06</v>
      </c>
      <c r="N135" s="218"/>
      <c r="O135" s="218"/>
      <c r="P135" s="202">
        <f>SUM(P136:S138)</f>
        <v>349.56899999999996</v>
      </c>
      <c r="Q135" s="201"/>
      <c r="R135" s="201"/>
      <c r="S135" s="201"/>
      <c r="T135" s="6"/>
      <c r="U135" s="6"/>
      <c r="V135" s="6"/>
      <c r="W135" s="6"/>
    </row>
    <row r="136" spans="1:26" x14ac:dyDescent="0.25">
      <c r="A136" s="200" t="str">
        <f>CADASTRO!A$505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>
        <v>0</v>
      </c>
      <c r="K136" s="203"/>
      <c r="L136" s="203"/>
      <c r="M136" s="205">
        <f>ROUND((V$12/V$23),2)</f>
        <v>0</v>
      </c>
      <c r="N136" s="205"/>
      <c r="O136" s="205"/>
      <c r="P136" s="204">
        <f>C133*M136</f>
        <v>0</v>
      </c>
      <c r="Q136" s="203"/>
      <c r="R136" s="203"/>
      <c r="S136" s="203"/>
      <c r="T136" s="203" t="str">
        <f>CADASTRO!$P$505</f>
        <v>1013 PeateRS</v>
      </c>
      <c r="U136" s="203"/>
      <c r="V136" s="203"/>
      <c r="W136" s="203"/>
      <c r="X136" s="203">
        <f>M$12</f>
        <v>0</v>
      </c>
      <c r="Y136" s="203"/>
      <c r="Z136" s="203"/>
    </row>
    <row r="137" spans="1:26" x14ac:dyDescent="0.25">
      <c r="A137" s="200" t="str">
        <f>CADASTRO!A$506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>
        <v>0</v>
      </c>
      <c r="K137" s="203"/>
      <c r="L137" s="203"/>
      <c r="M137" s="205">
        <f>ROUND((V$13/V$23),2)</f>
        <v>0</v>
      </c>
      <c r="N137" s="205"/>
      <c r="O137" s="205"/>
      <c r="P137" s="204">
        <f>C133*M137</f>
        <v>0</v>
      </c>
      <c r="Q137" s="203"/>
      <c r="R137" s="203"/>
      <c r="S137" s="203"/>
      <c r="T137" s="203" t="str">
        <f>CADASTRO!$P$506</f>
        <v>1013 PeateRS</v>
      </c>
      <c r="U137" s="203"/>
      <c r="V137" s="203"/>
      <c r="W137" s="203"/>
      <c r="X137" s="203">
        <f>M$13</f>
        <v>0</v>
      </c>
      <c r="Y137" s="203"/>
      <c r="Z137" s="203"/>
    </row>
    <row r="138" spans="1:26" x14ac:dyDescent="0.25">
      <c r="A138" s="200" t="str">
        <f>CADASTRO!A$507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 t="s">
        <v>164</v>
      </c>
      <c r="K138" s="203"/>
      <c r="L138" s="203"/>
      <c r="M138" s="205">
        <f>ROUND((V$14/V$23),2)</f>
        <v>0.06</v>
      </c>
      <c r="N138" s="205"/>
      <c r="O138" s="205"/>
      <c r="P138" s="204">
        <f>C133*M138</f>
        <v>349.56899999999996</v>
      </c>
      <c r="Q138" s="203"/>
      <c r="R138" s="203"/>
      <c r="S138" s="203"/>
      <c r="T138" s="203" t="str">
        <f>CADASTRO!$P$507</f>
        <v>1013 PeateRS</v>
      </c>
      <c r="U138" s="203"/>
      <c r="V138" s="203"/>
      <c r="W138" s="203"/>
      <c r="X138" s="203">
        <f>M$14</f>
        <v>1677</v>
      </c>
      <c r="Y138" s="203"/>
      <c r="Z138" s="203"/>
    </row>
    <row r="139" spans="1:26" x14ac:dyDescent="0.25">
      <c r="A139" s="201" t="str">
        <f>CADASTRO!A$509</f>
        <v>ESCOLA MUN. SANTA LUZIA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0.94</v>
      </c>
      <c r="N139" s="218"/>
      <c r="O139" s="218"/>
      <c r="P139" s="202">
        <f>SUM(P140:S143)+0.01</f>
        <v>5476.5809999999992</v>
      </c>
      <c r="Q139" s="201"/>
      <c r="R139" s="201"/>
      <c r="S139" s="201"/>
    </row>
    <row r="140" spans="1:26" x14ac:dyDescent="0.25">
      <c r="A140" s="200" t="str">
        <f>CADASTRO!A$510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 t="s">
        <v>165</v>
      </c>
      <c r="K140" s="203"/>
      <c r="L140" s="203"/>
      <c r="M140" s="205">
        <f>ROUND((V$18/V$23),2)</f>
        <v>0.04</v>
      </c>
      <c r="N140" s="205"/>
      <c r="O140" s="205"/>
      <c r="P140" s="204">
        <f>C133*M140</f>
        <v>233.04599999999999</v>
      </c>
      <c r="Q140" s="203"/>
      <c r="R140" s="203"/>
      <c r="S140" s="203"/>
      <c r="T140" s="203" t="str">
        <f>CADASTRO!$P$510</f>
        <v>31 FUNDEB</v>
      </c>
      <c r="U140" s="203"/>
      <c r="V140" s="203"/>
      <c r="W140" s="203"/>
      <c r="X140" s="203">
        <f>M$18</f>
        <v>1643</v>
      </c>
      <c r="Y140" s="203"/>
      <c r="Z140" s="203"/>
    </row>
    <row r="141" spans="1:26" x14ac:dyDescent="0.25">
      <c r="A141" s="200" t="str">
        <f>CADASTRO!A$511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 t="s">
        <v>166</v>
      </c>
      <c r="K141" s="203"/>
      <c r="L141" s="203"/>
      <c r="M141" s="205">
        <f>ROUND((V$19/V$23),2)</f>
        <v>0.04</v>
      </c>
      <c r="N141" s="205"/>
      <c r="O141" s="205"/>
      <c r="P141" s="204">
        <f>C133*M141</f>
        <v>233.04599999999999</v>
      </c>
      <c r="Q141" s="203"/>
      <c r="R141" s="203"/>
      <c r="S141" s="203"/>
      <c r="T141" s="203" t="str">
        <f>CADASTRO!$P$511</f>
        <v>31 FUNDEB</v>
      </c>
      <c r="U141" s="203"/>
      <c r="V141" s="203"/>
      <c r="W141" s="203"/>
      <c r="X141" s="203">
        <f>M$19</f>
        <v>2210</v>
      </c>
      <c r="Y141" s="203"/>
      <c r="Z141" s="203"/>
    </row>
    <row r="142" spans="1:26" x14ac:dyDescent="0.25">
      <c r="A142" s="200" t="str">
        <f>CADASTRO!A$512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 t="s">
        <v>167</v>
      </c>
      <c r="K142" s="203"/>
      <c r="L142" s="203"/>
      <c r="M142" s="205">
        <f>ROUND((V$20/V$23),2)</f>
        <v>0.86</v>
      </c>
      <c r="N142" s="205"/>
      <c r="O142" s="205"/>
      <c r="P142" s="204">
        <f>C133*M142-0.01</f>
        <v>5010.4789999999994</v>
      </c>
      <c r="Q142" s="203"/>
      <c r="R142" s="203"/>
      <c r="S142" s="203"/>
      <c r="T142" s="203" t="str">
        <f>CADASTRO!$P$512</f>
        <v>31 FUNDEB</v>
      </c>
      <c r="U142" s="203"/>
      <c r="V142" s="203"/>
      <c r="W142" s="203"/>
      <c r="X142" s="203">
        <f>M$20</f>
        <v>1627</v>
      </c>
      <c r="Y142" s="203"/>
      <c r="Z142" s="203"/>
    </row>
    <row r="143" spans="1:26" x14ac:dyDescent="0.25">
      <c r="A143" s="200" t="str">
        <f>CADASTRO!A$513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>
        <v>0</v>
      </c>
      <c r="K143" s="203"/>
      <c r="L143" s="203"/>
      <c r="M143" s="205">
        <f>ROUND((V$21/V$23),2)</f>
        <v>0</v>
      </c>
      <c r="N143" s="205"/>
      <c r="O143" s="205"/>
      <c r="P143" s="204">
        <f>C133*M143</f>
        <v>0</v>
      </c>
      <c r="Q143" s="203"/>
      <c r="R143" s="203"/>
      <c r="S143" s="203"/>
      <c r="T143" s="203">
        <f>CADASTRO!$P$513</f>
        <v>0</v>
      </c>
      <c r="U143" s="203"/>
      <c r="V143" s="203"/>
      <c r="W143" s="203"/>
      <c r="X143" s="203">
        <f>M$21</f>
        <v>0</v>
      </c>
      <c r="Y143" s="203"/>
      <c r="Z143" s="203"/>
    </row>
    <row r="144" spans="1:26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5826.15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</row>
    <row r="146" spans="1:29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29" x14ac:dyDescent="0.25">
      <c r="A147" s="3" t="s">
        <v>38</v>
      </c>
      <c r="G147" s="203">
        <v>181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43410</v>
      </c>
      <c r="P147" s="203"/>
      <c r="Q147" s="203"/>
      <c r="R147" s="203"/>
    </row>
    <row r="148" spans="1:29" x14ac:dyDescent="0.25">
      <c r="A148" s="3" t="s">
        <v>41</v>
      </c>
      <c r="C148" s="208">
        <v>7544.29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1369.2</v>
      </c>
      <c r="Q148" s="221"/>
      <c r="R148" s="221"/>
      <c r="S148" s="221"/>
      <c r="T148" s="221"/>
      <c r="U148" s="221"/>
    </row>
    <row r="149" spans="1:29" x14ac:dyDescent="0.25">
      <c r="A149" s="9" t="s">
        <v>12</v>
      </c>
      <c r="B149" s="7"/>
      <c r="C149" s="7"/>
      <c r="D149" s="7"/>
      <c r="E149" s="7"/>
      <c r="F149" s="7"/>
      <c r="G149" s="7"/>
      <c r="H149" s="7"/>
      <c r="I149" s="8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11" t="s">
        <v>40</v>
      </c>
      <c r="Y149" s="211"/>
      <c r="Z149" s="211"/>
    </row>
    <row r="150" spans="1:29" x14ac:dyDescent="0.25">
      <c r="A150" s="210" t="str">
        <f>CADASTRO!A$504</f>
        <v>ESCOLA ALAÍDES S. PINHEIRO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0.06</v>
      </c>
      <c r="N150" s="218"/>
      <c r="O150" s="218"/>
      <c r="P150" s="202">
        <f>SUM(P151:S153)</f>
        <v>452.6574</v>
      </c>
      <c r="Q150" s="201"/>
      <c r="R150" s="201"/>
      <c r="S150" s="201"/>
      <c r="T150" s="6"/>
      <c r="U150" s="6"/>
      <c r="V150" s="6"/>
      <c r="W150" s="6"/>
    </row>
    <row r="151" spans="1:29" x14ac:dyDescent="0.25">
      <c r="A151" s="200" t="str">
        <f>CADASTRO!A$505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>
        <v>0</v>
      </c>
      <c r="K151" s="203"/>
      <c r="L151" s="203"/>
      <c r="M151" s="205">
        <f>ROUND((V$12/V$23),2)</f>
        <v>0</v>
      </c>
      <c r="N151" s="205"/>
      <c r="O151" s="205"/>
      <c r="P151" s="204">
        <f>C148*M151</f>
        <v>0</v>
      </c>
      <c r="Q151" s="203"/>
      <c r="R151" s="203"/>
      <c r="S151" s="203"/>
      <c r="T151" s="203" t="str">
        <f>CADASTRO!$P$505</f>
        <v>1013 PeateRS</v>
      </c>
      <c r="U151" s="203"/>
      <c r="V151" s="203"/>
      <c r="W151" s="203"/>
      <c r="X151" s="203">
        <f>M$12</f>
        <v>0</v>
      </c>
      <c r="Y151" s="203"/>
      <c r="Z151" s="203"/>
    </row>
    <row r="152" spans="1:29" x14ac:dyDescent="0.25">
      <c r="A152" s="200" t="str">
        <f>CADASTRO!A$506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>
        <v>0</v>
      </c>
      <c r="K152" s="203"/>
      <c r="L152" s="203"/>
      <c r="M152" s="205">
        <f>ROUND((V$13/V$23),2)</f>
        <v>0</v>
      </c>
      <c r="N152" s="205"/>
      <c r="O152" s="205"/>
      <c r="P152" s="204">
        <f>C148*M152</f>
        <v>0</v>
      </c>
      <c r="Q152" s="203"/>
      <c r="R152" s="203"/>
      <c r="S152" s="203"/>
      <c r="T152" s="203" t="str">
        <f>CADASTRO!$P$506</f>
        <v>1013 PeateRS</v>
      </c>
      <c r="U152" s="203"/>
      <c r="V152" s="203"/>
      <c r="W152" s="203"/>
      <c r="X152" s="203">
        <f>M$13</f>
        <v>0</v>
      </c>
      <c r="Y152" s="203"/>
      <c r="Z152" s="203"/>
    </row>
    <row r="153" spans="1:29" x14ac:dyDescent="0.25">
      <c r="A153" s="200" t="str">
        <f>CADASTRO!A$507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 t="s">
        <v>164</v>
      </c>
      <c r="K153" s="203"/>
      <c r="L153" s="203"/>
      <c r="M153" s="205">
        <f>ROUND((V$14/V$23),2)</f>
        <v>0.06</v>
      </c>
      <c r="N153" s="205"/>
      <c r="O153" s="205"/>
      <c r="P153" s="204">
        <f>C148*M153</f>
        <v>452.6574</v>
      </c>
      <c r="Q153" s="203"/>
      <c r="R153" s="203"/>
      <c r="S153" s="203"/>
      <c r="T153" s="203" t="str">
        <f>CADASTRO!$P$507</f>
        <v>1013 PeateRS</v>
      </c>
      <c r="U153" s="203"/>
      <c r="V153" s="203"/>
      <c r="W153" s="203"/>
      <c r="X153" s="203">
        <f>M$14</f>
        <v>1677</v>
      </c>
      <c r="Y153" s="203"/>
      <c r="Z153" s="203"/>
      <c r="AC153" t="s">
        <v>390</v>
      </c>
    </row>
    <row r="154" spans="1:29" x14ac:dyDescent="0.25">
      <c r="A154" s="201" t="str">
        <f>CADASTRO!A$509</f>
        <v>ESCOLA MUN. SANTA LUZIA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0.94</v>
      </c>
      <c r="N154" s="218"/>
      <c r="O154" s="218"/>
      <c r="P154" s="202">
        <f>SUM(P155:S158)</f>
        <v>7091.6325999999999</v>
      </c>
      <c r="Q154" s="201"/>
      <c r="R154" s="201"/>
      <c r="S154" s="201"/>
    </row>
    <row r="155" spans="1:29" x14ac:dyDescent="0.25">
      <c r="A155" s="200" t="str">
        <f>CADASTRO!A$510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 t="s">
        <v>165</v>
      </c>
      <c r="K155" s="203"/>
      <c r="L155" s="203"/>
      <c r="M155" s="205">
        <f>ROUND((V$18/V$23),2)</f>
        <v>0.04</v>
      </c>
      <c r="N155" s="205"/>
      <c r="O155" s="205"/>
      <c r="P155" s="204">
        <f>C148*M155</f>
        <v>301.77159999999998</v>
      </c>
      <c r="Q155" s="203"/>
      <c r="R155" s="203"/>
      <c r="S155" s="203"/>
      <c r="T155" s="203" t="str">
        <f>CADASTRO!$P$510</f>
        <v>31 FUNDEB</v>
      </c>
      <c r="U155" s="203"/>
      <c r="V155" s="203"/>
      <c r="W155" s="203"/>
      <c r="X155" s="203">
        <f>M$18</f>
        <v>1643</v>
      </c>
      <c r="Y155" s="203"/>
      <c r="Z155" s="203"/>
    </row>
    <row r="156" spans="1:29" x14ac:dyDescent="0.25">
      <c r="A156" s="200" t="str">
        <f>CADASTRO!A$511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 t="s">
        <v>166</v>
      </c>
      <c r="K156" s="203"/>
      <c r="L156" s="203"/>
      <c r="M156" s="205">
        <f>ROUND((V$19/V$23),2)</f>
        <v>0.04</v>
      </c>
      <c r="N156" s="205"/>
      <c r="O156" s="205"/>
      <c r="P156" s="204">
        <f>C148*M156</f>
        <v>301.77159999999998</v>
      </c>
      <c r="Q156" s="203"/>
      <c r="R156" s="203"/>
      <c r="S156" s="203"/>
      <c r="T156" s="203" t="str">
        <f>CADASTRO!$P$511</f>
        <v>31 FUNDEB</v>
      </c>
      <c r="U156" s="203"/>
      <c r="V156" s="203"/>
      <c r="W156" s="203"/>
      <c r="X156" s="203">
        <f>M$19</f>
        <v>2210</v>
      </c>
      <c r="Y156" s="203"/>
      <c r="Z156" s="203"/>
    </row>
    <row r="157" spans="1:29" x14ac:dyDescent="0.25">
      <c r="A157" s="200" t="str">
        <f>CADASTRO!A$512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 t="s">
        <v>167</v>
      </c>
      <c r="K157" s="203"/>
      <c r="L157" s="203"/>
      <c r="M157" s="205">
        <f>ROUND((V$20/V$23),2)</f>
        <v>0.86</v>
      </c>
      <c r="N157" s="205"/>
      <c r="O157" s="205"/>
      <c r="P157" s="204">
        <f>C148*M157</f>
        <v>6488.0893999999998</v>
      </c>
      <c r="Q157" s="203"/>
      <c r="R157" s="203"/>
      <c r="S157" s="203"/>
      <c r="T157" s="203" t="str">
        <f>CADASTRO!$P$512</f>
        <v>31 FUNDEB</v>
      </c>
      <c r="U157" s="203"/>
      <c r="V157" s="203"/>
      <c r="W157" s="203"/>
      <c r="X157" s="203">
        <f>M$20</f>
        <v>1627</v>
      </c>
      <c r="Y157" s="203"/>
      <c r="Z157" s="203"/>
    </row>
    <row r="158" spans="1:29" x14ac:dyDescent="0.25">
      <c r="A158" s="200" t="str">
        <f>CADASTRO!A$513</f>
        <v>Ed. Jovens e Adultos</v>
      </c>
      <c r="B158" s="200"/>
      <c r="C158" s="200"/>
      <c r="D158" s="200"/>
      <c r="E158" s="200"/>
      <c r="F158" s="200"/>
      <c r="G158" s="200"/>
      <c r="H158" s="200"/>
      <c r="I158" s="200"/>
      <c r="J158" s="203">
        <v>0</v>
      </c>
      <c r="K158" s="203"/>
      <c r="L158" s="203"/>
      <c r="M158" s="205">
        <f>ROUND((V$21/V$23),2)</f>
        <v>0</v>
      </c>
      <c r="N158" s="205"/>
      <c r="O158" s="205"/>
      <c r="P158" s="204">
        <f>C148*M158</f>
        <v>0</v>
      </c>
      <c r="Q158" s="203"/>
      <c r="R158" s="203"/>
      <c r="S158" s="203"/>
      <c r="T158" s="203">
        <f>CADASTRO!$P$513</f>
        <v>0</v>
      </c>
      <c r="U158" s="203"/>
      <c r="V158" s="203"/>
      <c r="W158" s="203"/>
      <c r="X158" s="203">
        <f>M$21</f>
        <v>0</v>
      </c>
      <c r="Y158" s="203"/>
      <c r="Z158" s="203"/>
    </row>
    <row r="159" spans="1:29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7544.29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</row>
    <row r="161" spans="1:26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6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6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</row>
    <row r="164" spans="1:26" x14ac:dyDescent="0.25">
      <c r="A164" s="9" t="s">
        <v>12</v>
      </c>
      <c r="B164" s="7"/>
      <c r="C164" s="7"/>
      <c r="D164" s="7"/>
      <c r="E164" s="7"/>
      <c r="F164" s="7"/>
      <c r="G164" s="7"/>
      <c r="H164" s="7"/>
      <c r="I164" s="8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11" t="s">
        <v>40</v>
      </c>
      <c r="Y164" s="211"/>
      <c r="Z164" s="211"/>
    </row>
    <row r="165" spans="1:26" x14ac:dyDescent="0.25">
      <c r="A165" s="210" t="str">
        <f>CADASTRO!A$504</f>
        <v>ESCOLA ALAÍDES S. PINHEIRO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0.06</v>
      </c>
      <c r="N165" s="218"/>
      <c r="O165" s="218"/>
      <c r="P165" s="202">
        <f>SUM(P166:S168)</f>
        <v>1680</v>
      </c>
      <c r="Q165" s="201"/>
      <c r="R165" s="201"/>
      <c r="S165" s="201"/>
      <c r="T165" s="6"/>
      <c r="U165" s="6"/>
      <c r="V165" s="6"/>
      <c r="W165" s="6"/>
    </row>
    <row r="166" spans="1:26" x14ac:dyDescent="0.25">
      <c r="A166" s="200" t="str">
        <f>CADASTRO!A$505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>
        <v>0</v>
      </c>
      <c r="K166" s="203"/>
      <c r="L166" s="203"/>
      <c r="M166" s="205">
        <f>ROUND((V$12/V$23),2)</f>
        <v>0</v>
      </c>
      <c r="N166" s="205"/>
      <c r="O166" s="205"/>
      <c r="P166" s="204">
        <f>C163*M166</f>
        <v>0</v>
      </c>
      <c r="Q166" s="203"/>
      <c r="R166" s="203"/>
      <c r="S166" s="203"/>
      <c r="T166" s="203" t="str">
        <f>CADASTRO!$P$505</f>
        <v>1013 PeateRS</v>
      </c>
      <c r="U166" s="203"/>
      <c r="V166" s="203"/>
      <c r="W166" s="203"/>
      <c r="X166" s="203">
        <f>M$12</f>
        <v>0</v>
      </c>
      <c r="Y166" s="203"/>
      <c r="Z166" s="203"/>
    </row>
    <row r="167" spans="1:26" x14ac:dyDescent="0.25">
      <c r="A167" s="200" t="str">
        <f>CADASTRO!A$506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>
        <v>0</v>
      </c>
      <c r="K167" s="203"/>
      <c r="L167" s="203"/>
      <c r="M167" s="205">
        <f>ROUND((V$13/V$23),2)</f>
        <v>0</v>
      </c>
      <c r="N167" s="205"/>
      <c r="O167" s="205"/>
      <c r="P167" s="204">
        <f>C163*M167</f>
        <v>0</v>
      </c>
      <c r="Q167" s="203"/>
      <c r="R167" s="203"/>
      <c r="S167" s="203"/>
      <c r="T167" s="203" t="str">
        <f>CADASTRO!$P$506</f>
        <v>1013 PeateRS</v>
      </c>
      <c r="U167" s="203"/>
      <c r="V167" s="203"/>
      <c r="W167" s="203"/>
      <c r="X167" s="203">
        <f>M$13</f>
        <v>0</v>
      </c>
      <c r="Y167" s="203"/>
      <c r="Z167" s="203"/>
    </row>
    <row r="168" spans="1:26" x14ac:dyDescent="0.25">
      <c r="A168" s="200" t="str">
        <f>CADASTRO!A$507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 t="s">
        <v>164</v>
      </c>
      <c r="K168" s="203"/>
      <c r="L168" s="203"/>
      <c r="M168" s="205">
        <f>ROUND((V$14/V$23),2)</f>
        <v>0.06</v>
      </c>
      <c r="N168" s="205"/>
      <c r="O168" s="205"/>
      <c r="P168" s="204">
        <f>C163*M168</f>
        <v>1680</v>
      </c>
      <c r="Q168" s="203"/>
      <c r="R168" s="203"/>
      <c r="S168" s="203"/>
      <c r="T168" s="203" t="str">
        <f>CADASTRO!$P$507</f>
        <v>1013 PeateRS</v>
      </c>
      <c r="U168" s="203"/>
      <c r="V168" s="203"/>
      <c r="W168" s="203"/>
      <c r="X168" s="203">
        <f>M$14</f>
        <v>1677</v>
      </c>
      <c r="Y168" s="203"/>
      <c r="Z168" s="203"/>
    </row>
    <row r="169" spans="1:26" x14ac:dyDescent="0.25">
      <c r="A169" s="201" t="str">
        <f>CADASTRO!A$509</f>
        <v>ESCOLA MUN. SANTA LUZIA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0.94</v>
      </c>
      <c r="N169" s="218"/>
      <c r="O169" s="218"/>
      <c r="P169" s="202">
        <f>SUM(P170:S173)</f>
        <v>26320</v>
      </c>
      <c r="Q169" s="201"/>
      <c r="R169" s="201"/>
      <c r="S169" s="201"/>
    </row>
    <row r="170" spans="1:26" x14ac:dyDescent="0.25">
      <c r="A170" s="200" t="str">
        <f>CADASTRO!A$510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 t="s">
        <v>165</v>
      </c>
      <c r="K170" s="203"/>
      <c r="L170" s="203"/>
      <c r="M170" s="205">
        <f>ROUND((V$18/V$23),2)</f>
        <v>0.04</v>
      </c>
      <c r="N170" s="205"/>
      <c r="O170" s="205"/>
      <c r="P170" s="204">
        <f>C163*M170</f>
        <v>1120</v>
      </c>
      <c r="Q170" s="203"/>
      <c r="R170" s="203"/>
      <c r="S170" s="203"/>
      <c r="T170" s="203" t="str">
        <f>CADASTRO!$P$510</f>
        <v>31 FUNDEB</v>
      </c>
      <c r="U170" s="203"/>
      <c r="V170" s="203"/>
      <c r="W170" s="203"/>
      <c r="X170" s="203">
        <f>M$18</f>
        <v>1643</v>
      </c>
      <c r="Y170" s="203"/>
      <c r="Z170" s="203"/>
    </row>
    <row r="171" spans="1:26" x14ac:dyDescent="0.25">
      <c r="A171" s="200" t="str">
        <f>CADASTRO!A$511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 t="s">
        <v>166</v>
      </c>
      <c r="K171" s="203"/>
      <c r="L171" s="203"/>
      <c r="M171" s="205">
        <f>ROUND((V$19/V$23),2)</f>
        <v>0.04</v>
      </c>
      <c r="N171" s="205"/>
      <c r="O171" s="205"/>
      <c r="P171" s="204">
        <f>C163*M171</f>
        <v>1120</v>
      </c>
      <c r="Q171" s="203"/>
      <c r="R171" s="203"/>
      <c r="S171" s="203"/>
      <c r="T171" s="203" t="str">
        <f>CADASTRO!$P$511</f>
        <v>31 FUNDEB</v>
      </c>
      <c r="U171" s="203"/>
      <c r="V171" s="203"/>
      <c r="W171" s="203"/>
      <c r="X171" s="203">
        <f>M$19</f>
        <v>2210</v>
      </c>
      <c r="Y171" s="203"/>
      <c r="Z171" s="203"/>
    </row>
    <row r="172" spans="1:26" x14ac:dyDescent="0.25">
      <c r="A172" s="200" t="str">
        <f>CADASTRO!A$512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 t="s">
        <v>167</v>
      </c>
      <c r="K172" s="203"/>
      <c r="L172" s="203"/>
      <c r="M172" s="205">
        <f>ROUND((V$20/V$23),2)</f>
        <v>0.86</v>
      </c>
      <c r="N172" s="205"/>
      <c r="O172" s="205"/>
      <c r="P172" s="204">
        <f>C163*M172</f>
        <v>24080</v>
      </c>
      <c r="Q172" s="203"/>
      <c r="R172" s="203"/>
      <c r="S172" s="203"/>
      <c r="T172" s="203" t="str">
        <f>CADASTRO!$P$512</f>
        <v>31 FUNDEB</v>
      </c>
      <c r="U172" s="203"/>
      <c r="V172" s="203"/>
      <c r="W172" s="203"/>
      <c r="X172" s="203">
        <f>M$20</f>
        <v>1627</v>
      </c>
      <c r="Y172" s="203"/>
      <c r="Z172" s="203"/>
    </row>
    <row r="173" spans="1:26" x14ac:dyDescent="0.25">
      <c r="A173" s="200" t="str">
        <f>CADASTRO!A$513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>
        <v>0</v>
      </c>
      <c r="K173" s="203"/>
      <c r="L173" s="203"/>
      <c r="M173" s="205">
        <f>ROUND((V$21/V$23),2)</f>
        <v>0</v>
      </c>
      <c r="N173" s="205"/>
      <c r="O173" s="205"/>
      <c r="P173" s="204">
        <f>C163*M173</f>
        <v>0</v>
      </c>
      <c r="Q173" s="203"/>
      <c r="R173" s="203"/>
      <c r="S173" s="203"/>
      <c r="T173" s="203">
        <f>CADASTRO!$P$513</f>
        <v>0</v>
      </c>
      <c r="U173" s="203"/>
      <c r="V173" s="203"/>
      <c r="W173" s="203"/>
      <c r="X173" s="203">
        <f>M$21</f>
        <v>0</v>
      </c>
      <c r="Y173" s="203"/>
      <c r="Z173" s="203"/>
    </row>
    <row r="174" spans="1:26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</row>
    <row r="176" spans="1:26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6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6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</row>
    <row r="179" spans="1:26" x14ac:dyDescent="0.25">
      <c r="A179" s="9" t="s">
        <v>12</v>
      </c>
      <c r="B179" s="7"/>
      <c r="C179" s="7"/>
      <c r="D179" s="7"/>
      <c r="E179" s="7"/>
      <c r="F179" s="7"/>
      <c r="G179" s="7"/>
      <c r="H179" s="7"/>
      <c r="I179" s="8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11" t="s">
        <v>40</v>
      </c>
      <c r="Y179" s="211"/>
      <c r="Z179" s="211"/>
    </row>
    <row r="180" spans="1:26" x14ac:dyDescent="0.25">
      <c r="A180" s="210" t="str">
        <f>CADASTRO!A$504</f>
        <v>ESCOLA ALAÍDES S. PINHEIRO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0.06</v>
      </c>
      <c r="N180" s="218"/>
      <c r="O180" s="218"/>
      <c r="P180" s="202">
        <f>SUM(P181:S183)</f>
        <v>1860</v>
      </c>
      <c r="Q180" s="201"/>
      <c r="R180" s="201"/>
      <c r="S180" s="201"/>
      <c r="T180" s="6"/>
      <c r="U180" s="6"/>
      <c r="V180" s="6"/>
      <c r="W180" s="6"/>
    </row>
    <row r="181" spans="1:26" x14ac:dyDescent="0.25">
      <c r="A181" s="200" t="str">
        <f>CADASTRO!A$505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>
        <v>0</v>
      </c>
      <c r="K181" s="203"/>
      <c r="L181" s="203"/>
      <c r="M181" s="205">
        <f>ROUND((V$12/V$23),2)</f>
        <v>0</v>
      </c>
      <c r="N181" s="205"/>
      <c r="O181" s="205"/>
      <c r="P181" s="204">
        <f>C178*M181</f>
        <v>0</v>
      </c>
      <c r="Q181" s="203"/>
      <c r="R181" s="203"/>
      <c r="S181" s="203"/>
      <c r="T181" s="203" t="str">
        <f>CADASTRO!$P$505</f>
        <v>1013 PeateRS</v>
      </c>
      <c r="U181" s="203"/>
      <c r="V181" s="203"/>
      <c r="W181" s="203"/>
      <c r="X181" s="203">
        <f>M$12</f>
        <v>0</v>
      </c>
      <c r="Y181" s="203"/>
      <c r="Z181" s="203"/>
    </row>
    <row r="182" spans="1:26" x14ac:dyDescent="0.25">
      <c r="A182" s="200" t="str">
        <f>CADASTRO!A$506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>
        <v>0</v>
      </c>
      <c r="K182" s="203"/>
      <c r="L182" s="203"/>
      <c r="M182" s="205">
        <f>ROUND((V$13/V$23),2)</f>
        <v>0</v>
      </c>
      <c r="N182" s="205"/>
      <c r="O182" s="205"/>
      <c r="P182" s="204">
        <f>C178*M182</f>
        <v>0</v>
      </c>
      <c r="Q182" s="203"/>
      <c r="R182" s="203"/>
      <c r="S182" s="203"/>
      <c r="T182" s="203" t="str">
        <f>CADASTRO!$P$506</f>
        <v>1013 PeateRS</v>
      </c>
      <c r="U182" s="203"/>
      <c r="V182" s="203"/>
      <c r="W182" s="203"/>
      <c r="X182" s="203">
        <f>M$13</f>
        <v>0</v>
      </c>
      <c r="Y182" s="203"/>
      <c r="Z182" s="203"/>
    </row>
    <row r="183" spans="1:26" x14ac:dyDescent="0.25">
      <c r="A183" s="200" t="str">
        <f>CADASTRO!A$507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 t="s">
        <v>164</v>
      </c>
      <c r="K183" s="203"/>
      <c r="L183" s="203"/>
      <c r="M183" s="205">
        <f>ROUND((V$14/V$23),2)</f>
        <v>0.06</v>
      </c>
      <c r="N183" s="205"/>
      <c r="O183" s="205"/>
      <c r="P183" s="204">
        <f>C178*M183</f>
        <v>1860</v>
      </c>
      <c r="Q183" s="203"/>
      <c r="R183" s="203"/>
      <c r="S183" s="203"/>
      <c r="T183" s="203" t="str">
        <f>CADASTRO!$P$507</f>
        <v>1013 PeateRS</v>
      </c>
      <c r="U183" s="203"/>
      <c r="V183" s="203"/>
      <c r="W183" s="203"/>
      <c r="X183" s="203">
        <f>M$14</f>
        <v>1677</v>
      </c>
      <c r="Y183" s="203"/>
      <c r="Z183" s="203"/>
    </row>
    <row r="184" spans="1:26" x14ac:dyDescent="0.25">
      <c r="A184" s="201" t="str">
        <f>CADASTRO!A$509</f>
        <v>ESCOLA MUN. SANTA LUZIA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0.94</v>
      </c>
      <c r="N184" s="218"/>
      <c r="O184" s="218"/>
      <c r="P184" s="202">
        <f>SUM(P185:S188)</f>
        <v>29140</v>
      </c>
      <c r="Q184" s="201"/>
      <c r="R184" s="201"/>
      <c r="S184" s="201"/>
    </row>
    <row r="185" spans="1:26" x14ac:dyDescent="0.25">
      <c r="A185" s="200" t="str">
        <f>CADASTRO!A$510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 t="s">
        <v>165</v>
      </c>
      <c r="K185" s="203"/>
      <c r="L185" s="203"/>
      <c r="M185" s="205">
        <f>ROUND((V$18/V$23),2)</f>
        <v>0.04</v>
      </c>
      <c r="N185" s="205"/>
      <c r="O185" s="205"/>
      <c r="P185" s="204">
        <f>C178*M185</f>
        <v>1240</v>
      </c>
      <c r="Q185" s="203"/>
      <c r="R185" s="203"/>
      <c r="S185" s="203"/>
      <c r="T185" s="203" t="str">
        <f>CADASTRO!$P$510</f>
        <v>31 FUNDEB</v>
      </c>
      <c r="U185" s="203"/>
      <c r="V185" s="203"/>
      <c r="W185" s="203"/>
      <c r="X185" s="203">
        <f>M$18</f>
        <v>1643</v>
      </c>
      <c r="Y185" s="203"/>
      <c r="Z185" s="203"/>
    </row>
    <row r="186" spans="1:26" x14ac:dyDescent="0.25">
      <c r="A186" s="200" t="str">
        <f>CADASTRO!A$511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 t="s">
        <v>166</v>
      </c>
      <c r="K186" s="203"/>
      <c r="L186" s="203"/>
      <c r="M186" s="205">
        <f>ROUND((V$19/V$23),2)</f>
        <v>0.04</v>
      </c>
      <c r="N186" s="205"/>
      <c r="O186" s="205"/>
      <c r="P186" s="204">
        <f>C178*M186</f>
        <v>1240</v>
      </c>
      <c r="Q186" s="203"/>
      <c r="R186" s="203"/>
      <c r="S186" s="203"/>
      <c r="T186" s="203" t="str">
        <f>CADASTRO!$P$511</f>
        <v>31 FUNDEB</v>
      </c>
      <c r="U186" s="203"/>
      <c r="V186" s="203"/>
      <c r="W186" s="203"/>
      <c r="X186" s="203">
        <f>M$19</f>
        <v>2210</v>
      </c>
      <c r="Y186" s="203"/>
      <c r="Z186" s="203"/>
    </row>
    <row r="187" spans="1:26" x14ac:dyDescent="0.25">
      <c r="A187" s="200" t="str">
        <f>CADASTRO!A$512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 t="s">
        <v>167</v>
      </c>
      <c r="K187" s="203"/>
      <c r="L187" s="203"/>
      <c r="M187" s="205">
        <f>ROUND((V$20/V$23),2)</f>
        <v>0.86</v>
      </c>
      <c r="N187" s="205"/>
      <c r="O187" s="205"/>
      <c r="P187" s="204">
        <f>C178*M187</f>
        <v>26660</v>
      </c>
      <c r="Q187" s="203"/>
      <c r="R187" s="203"/>
      <c r="S187" s="203"/>
      <c r="T187" s="203" t="str">
        <f>CADASTRO!$P$512</f>
        <v>31 FUNDEB</v>
      </c>
      <c r="U187" s="203"/>
      <c r="V187" s="203"/>
      <c r="W187" s="203"/>
      <c r="X187" s="203">
        <f>M$20</f>
        <v>1627</v>
      </c>
      <c r="Y187" s="203"/>
      <c r="Z187" s="203"/>
    </row>
    <row r="188" spans="1:26" x14ac:dyDescent="0.25">
      <c r="A188" s="200" t="str">
        <f>CADASTRO!A$513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>
        <v>0</v>
      </c>
      <c r="K188" s="203"/>
      <c r="L188" s="203"/>
      <c r="M188" s="205">
        <f>ROUND((V$21/V$23),2)</f>
        <v>0</v>
      </c>
      <c r="N188" s="205"/>
      <c r="O188" s="205"/>
      <c r="P188" s="204">
        <f>C178*M188</f>
        <v>0</v>
      </c>
      <c r="Q188" s="203"/>
      <c r="R188" s="203"/>
      <c r="S188" s="203"/>
      <c r="T188" s="203">
        <f>CADASTRO!$P$513</f>
        <v>0</v>
      </c>
      <c r="U188" s="203"/>
      <c r="V188" s="203"/>
      <c r="W188" s="203"/>
      <c r="X188" s="203">
        <f>M$21</f>
        <v>0</v>
      </c>
      <c r="Y188" s="203"/>
      <c r="Z188" s="203"/>
    </row>
    <row r="189" spans="1:26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</row>
  </sheetData>
  <mergeCells count="763">
    <mergeCell ref="A1:C1"/>
    <mergeCell ref="F4:I4"/>
    <mergeCell ref="D6:F6"/>
    <mergeCell ref="K6:L6"/>
    <mergeCell ref="Q6:S6"/>
    <mergeCell ref="E7:J7"/>
    <mergeCell ref="A12:I12"/>
    <mergeCell ref="J12:L12"/>
    <mergeCell ref="M12:O12"/>
    <mergeCell ref="P12:S12"/>
    <mergeCell ref="D3:G3"/>
    <mergeCell ref="T12:U12"/>
    <mergeCell ref="V12:Z12"/>
    <mergeCell ref="J10:L11"/>
    <mergeCell ref="M10:O11"/>
    <mergeCell ref="P10:S11"/>
    <mergeCell ref="T10:Z10"/>
    <mergeCell ref="A11:I11"/>
    <mergeCell ref="T11:U11"/>
    <mergeCell ref="V11:Z11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C43:G43"/>
    <mergeCell ref="L43:O43"/>
    <mergeCell ref="P43:U43"/>
    <mergeCell ref="J44:L44"/>
    <mergeCell ref="M44:O44"/>
    <mergeCell ref="P44:S44"/>
    <mergeCell ref="T44:W44"/>
    <mergeCell ref="A39:I39"/>
    <mergeCell ref="M39:O39"/>
    <mergeCell ref="P39:S39"/>
    <mergeCell ref="F41:K41"/>
    <mergeCell ref="G42:K42"/>
    <mergeCell ref="L42:N42"/>
    <mergeCell ref="O42:R42"/>
    <mergeCell ref="X44:Z44"/>
    <mergeCell ref="A45:I45"/>
    <mergeCell ref="M45:O45"/>
    <mergeCell ref="P45:S45"/>
    <mergeCell ref="A46:I46"/>
    <mergeCell ref="J46:L46"/>
    <mergeCell ref="M46:O46"/>
    <mergeCell ref="P46:S46"/>
    <mergeCell ref="T46:W46"/>
    <mergeCell ref="X46:Z46"/>
    <mergeCell ref="A48:I48"/>
    <mergeCell ref="J48:L48"/>
    <mergeCell ref="M48:O48"/>
    <mergeCell ref="P48:S48"/>
    <mergeCell ref="T48:W48"/>
    <mergeCell ref="X48:Z48"/>
    <mergeCell ref="A47:I47"/>
    <mergeCell ref="J47:L47"/>
    <mergeCell ref="M47:O47"/>
    <mergeCell ref="P47:S47"/>
    <mergeCell ref="T47:W47"/>
    <mergeCell ref="X47:Z47"/>
    <mergeCell ref="T50:W50"/>
    <mergeCell ref="X50:Z50"/>
    <mergeCell ref="A51:I51"/>
    <mergeCell ref="J51:L51"/>
    <mergeCell ref="M51:O51"/>
    <mergeCell ref="P51:S51"/>
    <mergeCell ref="T51:W51"/>
    <mergeCell ref="X51:Z51"/>
    <mergeCell ref="A49:I49"/>
    <mergeCell ref="M49:O49"/>
    <mergeCell ref="P49:S49"/>
    <mergeCell ref="A50:I50"/>
    <mergeCell ref="J50:L50"/>
    <mergeCell ref="M50:O50"/>
    <mergeCell ref="P50:S50"/>
    <mergeCell ref="A53:I53"/>
    <mergeCell ref="J53:L53"/>
    <mergeCell ref="M53:O53"/>
    <mergeCell ref="P53:S53"/>
    <mergeCell ref="T53:W53"/>
    <mergeCell ref="X53:Z53"/>
    <mergeCell ref="A52:I52"/>
    <mergeCell ref="J52:L52"/>
    <mergeCell ref="M52:O52"/>
    <mergeCell ref="P52:S52"/>
    <mergeCell ref="T52:W52"/>
    <mergeCell ref="X52:Z52"/>
    <mergeCell ref="C58:G58"/>
    <mergeCell ref="L58:O58"/>
    <mergeCell ref="P58:U58"/>
    <mergeCell ref="J59:L59"/>
    <mergeCell ref="M59:O59"/>
    <mergeCell ref="P59:S59"/>
    <mergeCell ref="T59:W59"/>
    <mergeCell ref="A54:I54"/>
    <mergeCell ref="M54:O54"/>
    <mergeCell ref="P54:S54"/>
    <mergeCell ref="F56:K56"/>
    <mergeCell ref="G57:K57"/>
    <mergeCell ref="L57:N57"/>
    <mergeCell ref="O57:R57"/>
    <mergeCell ref="X59:Z59"/>
    <mergeCell ref="A60:I60"/>
    <mergeCell ref="M60:O60"/>
    <mergeCell ref="P60:S60"/>
    <mergeCell ref="A61:I61"/>
    <mergeCell ref="J61:L61"/>
    <mergeCell ref="M61:O61"/>
    <mergeCell ref="P61:S61"/>
    <mergeCell ref="T61:W61"/>
    <mergeCell ref="X61:Z61"/>
    <mergeCell ref="A63:I63"/>
    <mergeCell ref="J63:L63"/>
    <mergeCell ref="M63:O63"/>
    <mergeCell ref="P63:S63"/>
    <mergeCell ref="T63:W63"/>
    <mergeCell ref="X63:Z63"/>
    <mergeCell ref="A62:I62"/>
    <mergeCell ref="J62:L62"/>
    <mergeCell ref="M62:O62"/>
    <mergeCell ref="P62:S62"/>
    <mergeCell ref="T62:W62"/>
    <mergeCell ref="X62:Z62"/>
    <mergeCell ref="T65:W65"/>
    <mergeCell ref="X65:Z65"/>
    <mergeCell ref="A66:I66"/>
    <mergeCell ref="J66:L66"/>
    <mergeCell ref="M66:O66"/>
    <mergeCell ref="P66:S66"/>
    <mergeCell ref="T66:W66"/>
    <mergeCell ref="X66:Z66"/>
    <mergeCell ref="A64:I64"/>
    <mergeCell ref="M64:O64"/>
    <mergeCell ref="P64:S64"/>
    <mergeCell ref="A65:I65"/>
    <mergeCell ref="J65:L65"/>
    <mergeCell ref="M65:O65"/>
    <mergeCell ref="P65:S65"/>
    <mergeCell ref="A68:I68"/>
    <mergeCell ref="J68:L68"/>
    <mergeCell ref="M68:O68"/>
    <mergeCell ref="P68:S68"/>
    <mergeCell ref="T68:W68"/>
    <mergeCell ref="X68:Z68"/>
    <mergeCell ref="A67:I67"/>
    <mergeCell ref="J67:L67"/>
    <mergeCell ref="M67:O67"/>
    <mergeCell ref="P67:S67"/>
    <mergeCell ref="T67:W67"/>
    <mergeCell ref="X67:Z67"/>
    <mergeCell ref="C73:G73"/>
    <mergeCell ref="L73:O73"/>
    <mergeCell ref="P73:U73"/>
    <mergeCell ref="J74:L74"/>
    <mergeCell ref="M74:O74"/>
    <mergeCell ref="P74:S74"/>
    <mergeCell ref="T74:W74"/>
    <mergeCell ref="A69:I69"/>
    <mergeCell ref="M69:O69"/>
    <mergeCell ref="P69:S69"/>
    <mergeCell ref="F71:K71"/>
    <mergeCell ref="G72:K72"/>
    <mergeCell ref="L72:N72"/>
    <mergeCell ref="O72:R72"/>
    <mergeCell ref="X74:Z74"/>
    <mergeCell ref="A75:I75"/>
    <mergeCell ref="M75:O75"/>
    <mergeCell ref="P75:S75"/>
    <mergeCell ref="A76:I76"/>
    <mergeCell ref="J76:L76"/>
    <mergeCell ref="M76:O76"/>
    <mergeCell ref="P76:S76"/>
    <mergeCell ref="T76:W76"/>
    <mergeCell ref="X76:Z76"/>
    <mergeCell ref="A78:I78"/>
    <mergeCell ref="J78:L78"/>
    <mergeCell ref="M78:O78"/>
    <mergeCell ref="P78:S78"/>
    <mergeCell ref="T78:W78"/>
    <mergeCell ref="X78:Z78"/>
    <mergeCell ref="A77:I77"/>
    <mergeCell ref="J77:L77"/>
    <mergeCell ref="M77:O77"/>
    <mergeCell ref="P77:S77"/>
    <mergeCell ref="T77:W77"/>
    <mergeCell ref="X77:Z77"/>
    <mergeCell ref="T80:W80"/>
    <mergeCell ref="X80:Z80"/>
    <mergeCell ref="A81:I81"/>
    <mergeCell ref="J81:L81"/>
    <mergeCell ref="M81:O81"/>
    <mergeCell ref="P81:S81"/>
    <mergeCell ref="T81:W81"/>
    <mergeCell ref="X81:Z81"/>
    <mergeCell ref="A79:I79"/>
    <mergeCell ref="M79:O79"/>
    <mergeCell ref="P79:S79"/>
    <mergeCell ref="A80:I80"/>
    <mergeCell ref="J80:L80"/>
    <mergeCell ref="M80:O80"/>
    <mergeCell ref="P80:S80"/>
    <mergeCell ref="A83:I83"/>
    <mergeCell ref="J83:L83"/>
    <mergeCell ref="M83:O83"/>
    <mergeCell ref="P83:S83"/>
    <mergeCell ref="T83:W83"/>
    <mergeCell ref="X83:Z83"/>
    <mergeCell ref="A82:I82"/>
    <mergeCell ref="J82:L82"/>
    <mergeCell ref="M82:O82"/>
    <mergeCell ref="P82:S82"/>
    <mergeCell ref="T82:W82"/>
    <mergeCell ref="X82:Z82"/>
    <mergeCell ref="C88:G88"/>
    <mergeCell ref="L88:O88"/>
    <mergeCell ref="P88:U88"/>
    <mergeCell ref="J89:L89"/>
    <mergeCell ref="M89:O89"/>
    <mergeCell ref="P89:S89"/>
    <mergeCell ref="T89:W89"/>
    <mergeCell ref="A84:I84"/>
    <mergeCell ref="M84:O84"/>
    <mergeCell ref="P84:S84"/>
    <mergeCell ref="F86:K86"/>
    <mergeCell ref="G87:K87"/>
    <mergeCell ref="L87:N87"/>
    <mergeCell ref="O87:R87"/>
    <mergeCell ref="X89:Z89"/>
    <mergeCell ref="A90:I90"/>
    <mergeCell ref="M90:O90"/>
    <mergeCell ref="P90:S90"/>
    <mergeCell ref="A91:I91"/>
    <mergeCell ref="J91:L91"/>
    <mergeCell ref="M91:O91"/>
    <mergeCell ref="P91:S91"/>
    <mergeCell ref="T91:W91"/>
    <mergeCell ref="X91:Z91"/>
    <mergeCell ref="A93:I93"/>
    <mergeCell ref="J93:L93"/>
    <mergeCell ref="M93:O93"/>
    <mergeCell ref="P93:S93"/>
    <mergeCell ref="T93:W93"/>
    <mergeCell ref="X93:Z93"/>
    <mergeCell ref="A92:I92"/>
    <mergeCell ref="J92:L92"/>
    <mergeCell ref="M92:O92"/>
    <mergeCell ref="P92:S92"/>
    <mergeCell ref="T92:W92"/>
    <mergeCell ref="X92:Z92"/>
    <mergeCell ref="T95:W95"/>
    <mergeCell ref="X95:Z95"/>
    <mergeCell ref="A96:I96"/>
    <mergeCell ref="J96:L96"/>
    <mergeCell ref="M96:O96"/>
    <mergeCell ref="P96:S96"/>
    <mergeCell ref="T96:W96"/>
    <mergeCell ref="X96:Z96"/>
    <mergeCell ref="A94:I94"/>
    <mergeCell ref="M94:O94"/>
    <mergeCell ref="P94:S94"/>
    <mergeCell ref="A95:I95"/>
    <mergeCell ref="J95:L95"/>
    <mergeCell ref="M95:O95"/>
    <mergeCell ref="P95:S95"/>
    <mergeCell ref="A98:I98"/>
    <mergeCell ref="J98:L98"/>
    <mergeCell ref="M98:O98"/>
    <mergeCell ref="P98:S98"/>
    <mergeCell ref="T98:W98"/>
    <mergeCell ref="X98:Z98"/>
    <mergeCell ref="A97:I97"/>
    <mergeCell ref="J97:L97"/>
    <mergeCell ref="M97:O97"/>
    <mergeCell ref="P97:S97"/>
    <mergeCell ref="T97:W97"/>
    <mergeCell ref="X97:Z97"/>
    <mergeCell ref="C103:G103"/>
    <mergeCell ref="L103:O103"/>
    <mergeCell ref="P103:U103"/>
    <mergeCell ref="J104:L104"/>
    <mergeCell ref="M104:O104"/>
    <mergeCell ref="P104:S104"/>
    <mergeCell ref="T104:W104"/>
    <mergeCell ref="A99:I99"/>
    <mergeCell ref="M99:O99"/>
    <mergeCell ref="P99:S99"/>
    <mergeCell ref="F101:K101"/>
    <mergeCell ref="G102:K102"/>
    <mergeCell ref="L102:N102"/>
    <mergeCell ref="O102:R102"/>
    <mergeCell ref="X104:Z104"/>
    <mergeCell ref="A105:I105"/>
    <mergeCell ref="M105:O105"/>
    <mergeCell ref="P105:S105"/>
    <mergeCell ref="A106:I106"/>
    <mergeCell ref="J106:L106"/>
    <mergeCell ref="M106:O106"/>
    <mergeCell ref="P106:S106"/>
    <mergeCell ref="T106:W106"/>
    <mergeCell ref="X106:Z106"/>
    <mergeCell ref="A108:I108"/>
    <mergeCell ref="J108:L108"/>
    <mergeCell ref="M108:O108"/>
    <mergeCell ref="P108:S108"/>
    <mergeCell ref="T108:W108"/>
    <mergeCell ref="X108:Z108"/>
    <mergeCell ref="A107:I107"/>
    <mergeCell ref="J107:L107"/>
    <mergeCell ref="M107:O107"/>
    <mergeCell ref="P107:S107"/>
    <mergeCell ref="T107:W107"/>
    <mergeCell ref="X107:Z107"/>
    <mergeCell ref="T110:W110"/>
    <mergeCell ref="X110:Z110"/>
    <mergeCell ref="A111:I111"/>
    <mergeCell ref="J111:L111"/>
    <mergeCell ref="M111:O111"/>
    <mergeCell ref="P111:S111"/>
    <mergeCell ref="T111:W111"/>
    <mergeCell ref="X111:Z111"/>
    <mergeCell ref="A109:I109"/>
    <mergeCell ref="M109:O109"/>
    <mergeCell ref="P109:S109"/>
    <mergeCell ref="A110:I110"/>
    <mergeCell ref="J110:L110"/>
    <mergeCell ref="M110:O110"/>
    <mergeCell ref="P110:S110"/>
    <mergeCell ref="A113:I113"/>
    <mergeCell ref="J113:L113"/>
    <mergeCell ref="M113:O113"/>
    <mergeCell ref="P113:S113"/>
    <mergeCell ref="T113:W113"/>
    <mergeCell ref="X113:Z113"/>
    <mergeCell ref="A112:I112"/>
    <mergeCell ref="J112:L112"/>
    <mergeCell ref="M112:O112"/>
    <mergeCell ref="P112:S112"/>
    <mergeCell ref="T112:W112"/>
    <mergeCell ref="X112:Z112"/>
    <mergeCell ref="C118:G118"/>
    <mergeCell ref="L118:O118"/>
    <mergeCell ref="P118:U118"/>
    <mergeCell ref="J119:L119"/>
    <mergeCell ref="M119:O119"/>
    <mergeCell ref="P119:S119"/>
    <mergeCell ref="T119:W119"/>
    <mergeCell ref="A114:I114"/>
    <mergeCell ref="M114:O114"/>
    <mergeCell ref="P114:S114"/>
    <mergeCell ref="F116:K116"/>
    <mergeCell ref="G117:K117"/>
    <mergeCell ref="L117:N117"/>
    <mergeCell ref="O117:R117"/>
    <mergeCell ref="X119:Z119"/>
    <mergeCell ref="A120:I120"/>
    <mergeCell ref="M120:O120"/>
    <mergeCell ref="P120:S120"/>
    <mergeCell ref="A121:I121"/>
    <mergeCell ref="J121:L121"/>
    <mergeCell ref="M121:O121"/>
    <mergeCell ref="P121:S121"/>
    <mergeCell ref="T121:W121"/>
    <mergeCell ref="X121:Z121"/>
    <mergeCell ref="A123:I123"/>
    <mergeCell ref="J123:L123"/>
    <mergeCell ref="M123:O123"/>
    <mergeCell ref="P123:S123"/>
    <mergeCell ref="T123:W123"/>
    <mergeCell ref="X123:Z123"/>
    <mergeCell ref="A122:I122"/>
    <mergeCell ref="J122:L122"/>
    <mergeCell ref="M122:O122"/>
    <mergeCell ref="P122:S122"/>
    <mergeCell ref="T122:W122"/>
    <mergeCell ref="X122:Z122"/>
    <mergeCell ref="T125:W125"/>
    <mergeCell ref="X125:Z125"/>
    <mergeCell ref="A126:I126"/>
    <mergeCell ref="J126:L126"/>
    <mergeCell ref="M126:O126"/>
    <mergeCell ref="P126:S126"/>
    <mergeCell ref="T126:W126"/>
    <mergeCell ref="X126:Z126"/>
    <mergeCell ref="A124:I124"/>
    <mergeCell ref="M124:O124"/>
    <mergeCell ref="P124:S124"/>
    <mergeCell ref="A125:I125"/>
    <mergeCell ref="J125:L125"/>
    <mergeCell ref="M125:O125"/>
    <mergeCell ref="P125:S125"/>
    <mergeCell ref="A128:I128"/>
    <mergeCell ref="J128:L128"/>
    <mergeCell ref="M128:O128"/>
    <mergeCell ref="P128:S128"/>
    <mergeCell ref="T128:W128"/>
    <mergeCell ref="X128:Z128"/>
    <mergeCell ref="A127:I127"/>
    <mergeCell ref="J127:L127"/>
    <mergeCell ref="M127:O127"/>
    <mergeCell ref="P127:S127"/>
    <mergeCell ref="T127:W127"/>
    <mergeCell ref="X127:Z127"/>
    <mergeCell ref="C133:G133"/>
    <mergeCell ref="L133:O133"/>
    <mergeCell ref="P133:U133"/>
    <mergeCell ref="J134:L134"/>
    <mergeCell ref="M134:O134"/>
    <mergeCell ref="P134:S134"/>
    <mergeCell ref="T134:W134"/>
    <mergeCell ref="A129:I129"/>
    <mergeCell ref="M129:O129"/>
    <mergeCell ref="P129:S129"/>
    <mergeCell ref="F131:K131"/>
    <mergeCell ref="G132:K132"/>
    <mergeCell ref="L132:N132"/>
    <mergeCell ref="O132:R132"/>
    <mergeCell ref="X134:Z134"/>
    <mergeCell ref="A135:I135"/>
    <mergeCell ref="M135:O135"/>
    <mergeCell ref="P135:S135"/>
    <mergeCell ref="A136:I136"/>
    <mergeCell ref="J136:L136"/>
    <mergeCell ref="M136:O136"/>
    <mergeCell ref="P136:S136"/>
    <mergeCell ref="T136:W136"/>
    <mergeCell ref="X136:Z136"/>
    <mergeCell ref="A138:I138"/>
    <mergeCell ref="J138:L138"/>
    <mergeCell ref="M138:O138"/>
    <mergeCell ref="P138:S138"/>
    <mergeCell ref="T138:W138"/>
    <mergeCell ref="X138:Z138"/>
    <mergeCell ref="A137:I137"/>
    <mergeCell ref="J137:L137"/>
    <mergeCell ref="M137:O137"/>
    <mergeCell ref="P137:S137"/>
    <mergeCell ref="T137:W137"/>
    <mergeCell ref="X137:Z137"/>
    <mergeCell ref="T140:W140"/>
    <mergeCell ref="X140:Z140"/>
    <mergeCell ref="A141:I141"/>
    <mergeCell ref="J141:L141"/>
    <mergeCell ref="M141:O141"/>
    <mergeCell ref="P141:S141"/>
    <mergeCell ref="T141:W141"/>
    <mergeCell ref="X141:Z141"/>
    <mergeCell ref="A139:I139"/>
    <mergeCell ref="M139:O139"/>
    <mergeCell ref="P139:S139"/>
    <mergeCell ref="A140:I140"/>
    <mergeCell ref="J140:L140"/>
    <mergeCell ref="M140:O140"/>
    <mergeCell ref="P140:S140"/>
    <mergeCell ref="A143:I143"/>
    <mergeCell ref="J143:L143"/>
    <mergeCell ref="M143:O143"/>
    <mergeCell ref="P143:S143"/>
    <mergeCell ref="T143:W143"/>
    <mergeCell ref="X143:Z143"/>
    <mergeCell ref="A142:I142"/>
    <mergeCell ref="J142:L142"/>
    <mergeCell ref="M142:O142"/>
    <mergeCell ref="P142:S142"/>
    <mergeCell ref="T142:W142"/>
    <mergeCell ref="X142:Z142"/>
    <mergeCell ref="C148:G148"/>
    <mergeCell ref="L148:O148"/>
    <mergeCell ref="P148:U148"/>
    <mergeCell ref="J149:L149"/>
    <mergeCell ref="M149:O149"/>
    <mergeCell ref="P149:S149"/>
    <mergeCell ref="T149:W149"/>
    <mergeCell ref="A144:I144"/>
    <mergeCell ref="M144:O144"/>
    <mergeCell ref="P144:S144"/>
    <mergeCell ref="F146:K146"/>
    <mergeCell ref="G147:K147"/>
    <mergeCell ref="L147:N147"/>
    <mergeCell ref="O147:R147"/>
    <mergeCell ref="X149:Z149"/>
    <mergeCell ref="A150:I150"/>
    <mergeCell ref="M150:O150"/>
    <mergeCell ref="P150:S150"/>
    <mergeCell ref="A151:I151"/>
    <mergeCell ref="J151:L151"/>
    <mergeCell ref="M151:O151"/>
    <mergeCell ref="P151:S151"/>
    <mergeCell ref="T151:W151"/>
    <mergeCell ref="X151:Z151"/>
    <mergeCell ref="A153:I153"/>
    <mergeCell ref="J153:L153"/>
    <mergeCell ref="M153:O153"/>
    <mergeCell ref="P153:S153"/>
    <mergeCell ref="T153:W153"/>
    <mergeCell ref="X153:Z153"/>
    <mergeCell ref="A152:I152"/>
    <mergeCell ref="J152:L152"/>
    <mergeCell ref="M152:O152"/>
    <mergeCell ref="P152:S152"/>
    <mergeCell ref="T152:W152"/>
    <mergeCell ref="X152:Z152"/>
    <mergeCell ref="T155:W155"/>
    <mergeCell ref="X155:Z155"/>
    <mergeCell ref="A156:I156"/>
    <mergeCell ref="J156:L156"/>
    <mergeCell ref="M156:O156"/>
    <mergeCell ref="P156:S156"/>
    <mergeCell ref="T156:W156"/>
    <mergeCell ref="X156:Z156"/>
    <mergeCell ref="A154:I154"/>
    <mergeCell ref="M154:O154"/>
    <mergeCell ref="P154:S154"/>
    <mergeCell ref="A155:I155"/>
    <mergeCell ref="J155:L155"/>
    <mergeCell ref="M155:O155"/>
    <mergeCell ref="P155:S155"/>
    <mergeCell ref="A158:I158"/>
    <mergeCell ref="J158:L158"/>
    <mergeCell ref="M158:O158"/>
    <mergeCell ref="P158:S158"/>
    <mergeCell ref="T158:W158"/>
    <mergeCell ref="X158:Z158"/>
    <mergeCell ref="A157:I157"/>
    <mergeCell ref="J157:L157"/>
    <mergeCell ref="M157:O157"/>
    <mergeCell ref="P157:S157"/>
    <mergeCell ref="T157:W157"/>
    <mergeCell ref="X157:Z157"/>
    <mergeCell ref="C163:G163"/>
    <mergeCell ref="L163:O163"/>
    <mergeCell ref="P163:U163"/>
    <mergeCell ref="J164:L164"/>
    <mergeCell ref="M164:O164"/>
    <mergeCell ref="P164:S164"/>
    <mergeCell ref="T164:W164"/>
    <mergeCell ref="A159:I159"/>
    <mergeCell ref="M159:O159"/>
    <mergeCell ref="P159:S159"/>
    <mergeCell ref="F161:K161"/>
    <mergeCell ref="G162:K162"/>
    <mergeCell ref="L162:N162"/>
    <mergeCell ref="O162:R162"/>
    <mergeCell ref="X164:Z164"/>
    <mergeCell ref="A165:I165"/>
    <mergeCell ref="M165:O165"/>
    <mergeCell ref="P165:S165"/>
    <mergeCell ref="A166:I166"/>
    <mergeCell ref="J166:L166"/>
    <mergeCell ref="M166:O166"/>
    <mergeCell ref="P166:S166"/>
    <mergeCell ref="T166:W166"/>
    <mergeCell ref="X166:Z166"/>
    <mergeCell ref="A168:I168"/>
    <mergeCell ref="J168:L168"/>
    <mergeCell ref="M168:O168"/>
    <mergeCell ref="P168:S168"/>
    <mergeCell ref="T168:W168"/>
    <mergeCell ref="X168:Z168"/>
    <mergeCell ref="A167:I167"/>
    <mergeCell ref="J167:L167"/>
    <mergeCell ref="M167:O167"/>
    <mergeCell ref="P167:S167"/>
    <mergeCell ref="T167:W167"/>
    <mergeCell ref="X167:Z167"/>
    <mergeCell ref="T170:W170"/>
    <mergeCell ref="X170:Z170"/>
    <mergeCell ref="A171:I171"/>
    <mergeCell ref="J171:L171"/>
    <mergeCell ref="M171:O171"/>
    <mergeCell ref="P171:S171"/>
    <mergeCell ref="T171:W171"/>
    <mergeCell ref="X171:Z171"/>
    <mergeCell ref="A169:I169"/>
    <mergeCell ref="M169:O169"/>
    <mergeCell ref="P169:S169"/>
    <mergeCell ref="A170:I170"/>
    <mergeCell ref="J170:L170"/>
    <mergeCell ref="M170:O170"/>
    <mergeCell ref="P170:S170"/>
    <mergeCell ref="A173:I173"/>
    <mergeCell ref="J173:L173"/>
    <mergeCell ref="M173:O173"/>
    <mergeCell ref="P173:S173"/>
    <mergeCell ref="T173:W173"/>
    <mergeCell ref="X173:Z173"/>
    <mergeCell ref="A172:I172"/>
    <mergeCell ref="J172:L172"/>
    <mergeCell ref="M172:O172"/>
    <mergeCell ref="P172:S172"/>
    <mergeCell ref="T172:W172"/>
    <mergeCell ref="X172:Z172"/>
    <mergeCell ref="C178:G178"/>
    <mergeCell ref="L178:O178"/>
    <mergeCell ref="P178:U178"/>
    <mergeCell ref="J179:L179"/>
    <mergeCell ref="M179:O179"/>
    <mergeCell ref="P179:S179"/>
    <mergeCell ref="T179:W179"/>
    <mergeCell ref="A174:I174"/>
    <mergeCell ref="M174:O174"/>
    <mergeCell ref="P174:S174"/>
    <mergeCell ref="F176:K176"/>
    <mergeCell ref="G177:K177"/>
    <mergeCell ref="L177:N177"/>
    <mergeCell ref="O177:R177"/>
    <mergeCell ref="T183:W183"/>
    <mergeCell ref="X183:Z183"/>
    <mergeCell ref="A182:I182"/>
    <mergeCell ref="J182:L182"/>
    <mergeCell ref="M182:O182"/>
    <mergeCell ref="P182:S182"/>
    <mergeCell ref="T182:W182"/>
    <mergeCell ref="X182:Z182"/>
    <mergeCell ref="X179:Z179"/>
    <mergeCell ref="A180:I180"/>
    <mergeCell ref="M180:O180"/>
    <mergeCell ref="P180:S180"/>
    <mergeCell ref="A181:I181"/>
    <mergeCell ref="J181:L181"/>
    <mergeCell ref="M181:O181"/>
    <mergeCell ref="P181:S181"/>
    <mergeCell ref="T181:W181"/>
    <mergeCell ref="X181:Z181"/>
    <mergeCell ref="A184:I184"/>
    <mergeCell ref="M184:O184"/>
    <mergeCell ref="P184:S184"/>
    <mergeCell ref="A185:I185"/>
    <mergeCell ref="J185:L185"/>
    <mergeCell ref="M185:O185"/>
    <mergeCell ref="P185:S185"/>
    <mergeCell ref="A183:I183"/>
    <mergeCell ref="J183:L183"/>
    <mergeCell ref="M183:O183"/>
    <mergeCell ref="P183:S183"/>
    <mergeCell ref="A187:I187"/>
    <mergeCell ref="J187:L187"/>
    <mergeCell ref="M187:O187"/>
    <mergeCell ref="P187:S187"/>
    <mergeCell ref="T187:W187"/>
    <mergeCell ref="X187:Z187"/>
    <mergeCell ref="T185:W185"/>
    <mergeCell ref="X185:Z185"/>
    <mergeCell ref="A186:I186"/>
    <mergeCell ref="J186:L186"/>
    <mergeCell ref="M186:O186"/>
    <mergeCell ref="P186:S186"/>
    <mergeCell ref="T186:W186"/>
    <mergeCell ref="X186:Z186"/>
    <mergeCell ref="A189:I189"/>
    <mergeCell ref="M189:O189"/>
    <mergeCell ref="P189:S189"/>
    <mergeCell ref="A188:I188"/>
    <mergeCell ref="J188:L188"/>
    <mergeCell ref="M188:O188"/>
    <mergeCell ref="P188:S188"/>
    <mergeCell ref="T188:W188"/>
    <mergeCell ref="X188:Z188"/>
  </mergeCells>
  <pageMargins left="0.51181102362204722" right="0.51181102362204722" top="0.78740157480314965" bottom="0.78740157480314965" header="0.31496062992125984" footer="0.31496062992125984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5"/>
  <sheetViews>
    <sheetView topLeftCell="A121" workbookViewId="0">
      <selection activeCell="AE131" sqref="AE131"/>
    </sheetView>
  </sheetViews>
  <sheetFormatPr defaultColWidth="3.7109375" defaultRowHeight="15" x14ac:dyDescent="0.25"/>
  <cols>
    <col min="5" max="5" width="4.42578125" customWidth="1"/>
    <col min="8" max="8" width="3.140625" customWidth="1"/>
  </cols>
  <sheetData>
    <row r="1" spans="1:26" x14ac:dyDescent="0.25">
      <c r="A1" s="198" t="s">
        <v>1</v>
      </c>
      <c r="B1" s="198"/>
      <c r="C1" s="198"/>
      <c r="D1" t="str">
        <f>CADASTRO!D1</f>
        <v>6525 JEAN NUNES DA COSTA - ME</v>
      </c>
    </row>
    <row r="2" spans="1:26" x14ac:dyDescent="0.25">
      <c r="A2" s="2" t="s">
        <v>6</v>
      </c>
      <c r="B2" s="2"/>
      <c r="C2" s="2"/>
      <c r="D2" t="str">
        <f>CADASTRO!D2</f>
        <v>21.535.130/0001-07</v>
      </c>
    </row>
    <row r="3" spans="1:26" x14ac:dyDescent="0.25">
      <c r="A3" s="25" t="s">
        <v>94</v>
      </c>
      <c r="B3" s="25"/>
      <c r="C3" s="25"/>
      <c r="D3" s="199" t="str">
        <f>CADASTRO!D3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03" t="str">
        <f>CADASTRO!F4</f>
        <v>II - 016/2017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CADASTRO!D5</f>
        <v>1</v>
      </c>
    </row>
    <row r="6" spans="1:26" x14ac:dyDescent="0.25">
      <c r="A6" s="3" t="s">
        <v>8</v>
      </c>
      <c r="B6" s="3"/>
      <c r="C6" s="3"/>
      <c r="D6" s="208">
        <f>CADASTRO!D6</f>
        <v>4.6100000000000003</v>
      </c>
      <c r="E6" s="208"/>
      <c r="F6" s="208"/>
      <c r="H6" s="3" t="s">
        <v>9</v>
      </c>
      <c r="K6">
        <f>CADASTRO!K6</f>
        <v>87</v>
      </c>
      <c r="M6" s="3" t="s">
        <v>11</v>
      </c>
      <c r="Q6" s="203">
        <f>CADASTRO!Q6</f>
        <v>200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80214</v>
      </c>
      <c r="F7" s="209"/>
      <c r="G7" s="209"/>
      <c r="H7" s="209"/>
      <c r="I7" s="209"/>
      <c r="J7" s="209"/>
    </row>
    <row r="9" spans="1:26" ht="15" customHeight="1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CADASTRO!A$13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CADASTRO!A$14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CADASTRO!J14</f>
        <v>105101</v>
      </c>
      <c r="K12" s="203"/>
      <c r="L12" s="203"/>
      <c r="M12" s="203">
        <f>CADASTRO!M14</f>
        <v>1661</v>
      </c>
      <c r="N12" s="203"/>
      <c r="O12" s="203"/>
      <c r="P12" s="203" t="str">
        <f>CADASTRO!$P$14</f>
        <v>1013 PeateRS</v>
      </c>
      <c r="Q12" s="203"/>
      <c r="R12" s="203"/>
      <c r="S12" s="203"/>
      <c r="T12" s="203">
        <f>CADASTRO!V14</f>
        <v>45.1</v>
      </c>
      <c r="U12" s="203"/>
      <c r="V12" s="204">
        <f>E$7*T12/100</f>
        <v>36176.513999999996</v>
      </c>
      <c r="W12" s="204"/>
      <c r="X12" s="204"/>
      <c r="Y12" s="204"/>
      <c r="Z12" s="204"/>
    </row>
    <row r="13" spans="1:26" x14ac:dyDescent="0.25">
      <c r="A13" s="200" t="str">
        <f>CADASTRO!A$15</f>
        <v>Ensino Médio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CADASTRO!J15</f>
        <v>105201</v>
      </c>
      <c r="K13" s="203"/>
      <c r="L13" s="203"/>
      <c r="M13" s="203">
        <f>CADASTRO!M15</f>
        <v>1673</v>
      </c>
      <c r="N13" s="203"/>
      <c r="O13" s="203"/>
      <c r="P13" s="203" t="str">
        <f>CADASTRO!$P$15</f>
        <v>1013 PeateRS</v>
      </c>
      <c r="Q13" s="203"/>
      <c r="R13" s="203"/>
      <c r="S13" s="203"/>
      <c r="T13" s="203">
        <f>CADASTRO!V15</f>
        <v>11.76</v>
      </c>
      <c r="U13" s="203"/>
      <c r="V13" s="204">
        <f>E$7*T13/100</f>
        <v>9433.1664000000001</v>
      </c>
      <c r="W13" s="204"/>
      <c r="X13" s="204"/>
      <c r="Y13" s="204"/>
      <c r="Z13" s="204"/>
    </row>
    <row r="14" spans="1:26" x14ac:dyDescent="0.25">
      <c r="A14" s="201" t="s">
        <v>31</v>
      </c>
      <c r="B14" s="201"/>
      <c r="C14" s="201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2">
        <f>SUM(V12:Z13)</f>
        <v>45609.680399999997</v>
      </c>
      <c r="W14" s="201"/>
      <c r="X14" s="201"/>
      <c r="Y14" s="201"/>
      <c r="Z14" s="201"/>
    </row>
    <row r="15" spans="1:26" x14ac:dyDescent="0.25">
      <c r="A15" s="9" t="s">
        <v>12</v>
      </c>
      <c r="B15" s="9"/>
      <c r="C15" s="9"/>
      <c r="D15" s="9"/>
      <c r="E15" s="9"/>
      <c r="F15" s="9"/>
      <c r="G15" s="9"/>
      <c r="H15" s="9"/>
      <c r="I15" s="9"/>
      <c r="J15" s="210" t="s">
        <v>18</v>
      </c>
      <c r="K15" s="210"/>
      <c r="L15" s="210"/>
      <c r="M15" s="222" t="s">
        <v>20</v>
      </c>
      <c r="N15" s="222"/>
      <c r="O15" s="222"/>
      <c r="P15" s="222" t="s">
        <v>21</v>
      </c>
      <c r="Q15" s="222"/>
      <c r="R15" s="222"/>
      <c r="S15" s="222"/>
      <c r="T15" s="201" t="s">
        <v>34</v>
      </c>
      <c r="U15" s="201"/>
      <c r="V15" s="201"/>
      <c r="W15" s="201"/>
      <c r="X15" s="201"/>
      <c r="Y15" s="201"/>
      <c r="Z15" s="201"/>
    </row>
    <row r="16" spans="1:26" x14ac:dyDescent="0.25">
      <c r="A16" s="201" t="str">
        <f>CADASTRO!A$17</f>
        <v>ESCOLA MUN. SANTA LUZIA</v>
      </c>
      <c r="B16" s="201"/>
      <c r="C16" s="201"/>
      <c r="D16" s="201"/>
      <c r="E16" s="201"/>
      <c r="F16" s="201"/>
      <c r="G16" s="201"/>
      <c r="H16" s="201"/>
      <c r="I16" s="201"/>
      <c r="J16" s="210"/>
      <c r="K16" s="210"/>
      <c r="L16" s="210"/>
      <c r="M16" s="222"/>
      <c r="N16" s="222"/>
      <c r="O16" s="222"/>
      <c r="P16" s="222"/>
      <c r="Q16" s="222"/>
      <c r="R16" s="222"/>
      <c r="S16" s="222"/>
      <c r="T16" s="201" t="s">
        <v>25</v>
      </c>
      <c r="U16" s="201"/>
      <c r="V16" s="201" t="s">
        <v>35</v>
      </c>
      <c r="W16" s="201"/>
      <c r="X16" s="201"/>
      <c r="Y16" s="201"/>
      <c r="Z16" s="201"/>
    </row>
    <row r="17" spans="1:26" x14ac:dyDescent="0.25">
      <c r="A17" s="200" t="str">
        <f>CADASTRO!A$18</f>
        <v>Ed. Infantil</v>
      </c>
      <c r="B17" s="200"/>
      <c r="C17" s="200"/>
      <c r="D17" s="200"/>
      <c r="E17" s="200"/>
      <c r="F17" s="200"/>
      <c r="G17" s="200"/>
      <c r="H17" s="200"/>
      <c r="I17" s="200"/>
      <c r="J17" s="203">
        <f>CADASTRO!J18</f>
        <v>98001</v>
      </c>
      <c r="K17" s="203"/>
      <c r="L17" s="203"/>
      <c r="M17" s="203">
        <f>CADASTRO!M18</f>
        <v>1639</v>
      </c>
      <c r="N17" s="203"/>
      <c r="O17" s="203"/>
      <c r="P17" s="203" t="str">
        <f>CADASTRO!$P$18</f>
        <v>31 FUNDEB</v>
      </c>
      <c r="Q17" s="203"/>
      <c r="R17" s="203"/>
      <c r="S17" s="203"/>
      <c r="T17" s="203">
        <f>CADASTRO!V18</f>
        <v>15.69</v>
      </c>
      <c r="U17" s="203"/>
      <c r="V17" s="204">
        <f>E$7*T17/100</f>
        <v>12585.576599999999</v>
      </c>
      <c r="W17" s="204"/>
      <c r="X17" s="204"/>
      <c r="Y17" s="204"/>
      <c r="Z17" s="204"/>
    </row>
    <row r="18" spans="1:26" x14ac:dyDescent="0.25">
      <c r="A18" s="200" t="str">
        <f>CADASTRO!A$19</f>
        <v>Ed. Especial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CADASTRO!J19</f>
        <v>103001</v>
      </c>
      <c r="K18" s="203"/>
      <c r="L18" s="203"/>
      <c r="M18" s="203">
        <f>CADASTRO!M19</f>
        <v>1655</v>
      </c>
      <c r="N18" s="203"/>
      <c r="O18" s="203"/>
      <c r="P18" s="203" t="str">
        <f>CADASTRO!$P$19</f>
        <v>31 FUNDEB</v>
      </c>
      <c r="Q18" s="203"/>
      <c r="R18" s="203"/>
      <c r="S18" s="203"/>
      <c r="T18" s="203">
        <f>CADASTRO!V19</f>
        <v>1.96</v>
      </c>
      <c r="U18" s="203"/>
      <c r="V18" s="204">
        <f>E$7*T18/100</f>
        <v>1572.1944000000001</v>
      </c>
      <c r="W18" s="204"/>
      <c r="X18" s="204"/>
      <c r="Y18" s="204"/>
      <c r="Z18" s="204"/>
    </row>
    <row r="19" spans="1:26" x14ac:dyDescent="0.25">
      <c r="A19" s="200" t="str">
        <f>CADASTRO!A$20</f>
        <v>Ensino Fundamental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CADASTRO!J20</f>
        <v>94008</v>
      </c>
      <c r="K19" s="203"/>
      <c r="L19" s="203"/>
      <c r="M19" s="203">
        <f>CADASTRO!M20</f>
        <v>1621</v>
      </c>
      <c r="N19" s="203"/>
      <c r="O19" s="203"/>
      <c r="P19" s="203" t="str">
        <f>CADASTRO!$P$20</f>
        <v>31 FUNDEB</v>
      </c>
      <c r="Q19" s="203"/>
      <c r="R19" s="203"/>
      <c r="S19" s="203"/>
      <c r="T19" s="203">
        <f>CADASTRO!V20</f>
        <v>25.49</v>
      </c>
      <c r="U19" s="203"/>
      <c r="V19" s="204">
        <f>E$7*T19/100</f>
        <v>20446.548599999998</v>
      </c>
      <c r="W19" s="204"/>
      <c r="X19" s="204"/>
      <c r="Y19" s="204"/>
      <c r="Z19" s="204"/>
    </row>
    <row r="20" spans="1:26" x14ac:dyDescent="0.25">
      <c r="A20" s="201" t="s">
        <v>32</v>
      </c>
      <c r="B20" s="201"/>
      <c r="C20" s="201"/>
      <c r="D20" s="201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2">
        <f>SUM(V17:Z19)</f>
        <v>34604.319599999995</v>
      </c>
      <c r="W20" s="201"/>
      <c r="X20" s="201"/>
      <c r="Y20" s="201"/>
      <c r="Z20" s="201"/>
    </row>
    <row r="21" spans="1:26" x14ac:dyDescent="0.25">
      <c r="A21" s="201" t="s">
        <v>26</v>
      </c>
      <c r="B21" s="201"/>
      <c r="C21" s="201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2">
        <f>V20+V14</f>
        <v>80214</v>
      </c>
      <c r="W21" s="201"/>
      <c r="X21" s="201"/>
      <c r="Y21" s="201"/>
      <c r="Z21" s="201"/>
    </row>
    <row r="23" spans="1:26" x14ac:dyDescent="0.25">
      <c r="A23" s="201" t="s">
        <v>36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</row>
    <row r="24" spans="1:26" x14ac:dyDescent="0.25">
      <c r="A24" s="3" t="s">
        <v>37</v>
      </c>
      <c r="F24" s="203" t="s">
        <v>47</v>
      </c>
      <c r="G24" s="203"/>
      <c r="H24" s="203"/>
      <c r="I24" s="203"/>
      <c r="J24" s="203"/>
      <c r="K24" s="203"/>
    </row>
    <row r="25" spans="1:26" x14ac:dyDescent="0.25">
      <c r="A25" s="3" t="s">
        <v>38</v>
      </c>
      <c r="G25" s="203">
        <v>55</v>
      </c>
      <c r="H25" s="203"/>
      <c r="I25" s="203"/>
      <c r="J25" s="203"/>
      <c r="K25" s="203"/>
      <c r="L25" s="220" t="s">
        <v>39</v>
      </c>
      <c r="M25" s="220"/>
      <c r="N25" s="220"/>
      <c r="O25" s="223">
        <v>43202</v>
      </c>
      <c r="P25" s="203"/>
      <c r="Q25" s="203"/>
      <c r="R25" s="203"/>
    </row>
    <row r="26" spans="1:26" x14ac:dyDescent="0.25">
      <c r="A26" s="3" t="s">
        <v>41</v>
      </c>
      <c r="C26" s="208">
        <v>2406.42</v>
      </c>
      <c r="D26" s="208"/>
      <c r="E26" s="208"/>
      <c r="F26" s="208"/>
      <c r="G26" s="208"/>
      <c r="L26" s="220" t="s">
        <v>59</v>
      </c>
      <c r="M26" s="220"/>
      <c r="N26" s="220"/>
      <c r="O26" s="220"/>
      <c r="P26" s="221">
        <v>522</v>
      </c>
      <c r="Q26" s="221"/>
      <c r="R26" s="221"/>
      <c r="S26" s="221"/>
      <c r="T26" s="221"/>
      <c r="U26" s="221"/>
    </row>
    <row r="27" spans="1:26" ht="30.75" customHeight="1" x14ac:dyDescent="0.25">
      <c r="A27" s="9" t="s">
        <v>12</v>
      </c>
      <c r="B27" s="7"/>
      <c r="C27" s="7"/>
      <c r="D27" s="7"/>
      <c r="E27" s="7"/>
      <c r="F27" s="7"/>
      <c r="G27" s="7"/>
      <c r="H27" s="7"/>
      <c r="I27" s="8"/>
      <c r="J27" s="210" t="s">
        <v>29</v>
      </c>
      <c r="K27" s="210"/>
      <c r="L27" s="210"/>
      <c r="M27" s="210" t="s">
        <v>25</v>
      </c>
      <c r="N27" s="210"/>
      <c r="O27" s="210"/>
      <c r="P27" s="210" t="s">
        <v>30</v>
      </c>
      <c r="Q27" s="210"/>
      <c r="R27" s="210"/>
      <c r="S27" s="210"/>
      <c r="T27" s="222" t="s">
        <v>21</v>
      </c>
      <c r="U27" s="222"/>
      <c r="V27" s="222"/>
      <c r="W27" s="222"/>
      <c r="X27" s="211" t="s">
        <v>40</v>
      </c>
      <c r="Y27" s="211"/>
      <c r="Z27" s="211"/>
    </row>
    <row r="28" spans="1:26" x14ac:dyDescent="0.25">
      <c r="A28" s="210" t="str">
        <f>CADASTRO!A$13</f>
        <v>ESCOLA ALAÍDES S. PINHEIRO</v>
      </c>
      <c r="B28" s="210"/>
      <c r="C28" s="210"/>
      <c r="D28" s="210"/>
      <c r="E28" s="210"/>
      <c r="F28" s="210"/>
      <c r="G28" s="210"/>
      <c r="H28" s="210"/>
      <c r="I28" s="210"/>
      <c r="M28" s="219">
        <f>SUM(M29:N30)</f>
        <v>0.57000000000000006</v>
      </c>
      <c r="N28" s="219"/>
      <c r="O28" s="219"/>
      <c r="P28" s="202">
        <f>SUM(P29:S30)</f>
        <v>1371.6594</v>
      </c>
      <c r="Q28" s="201"/>
      <c r="R28" s="201"/>
      <c r="S28" s="201"/>
      <c r="T28" s="6"/>
      <c r="U28" s="6"/>
      <c r="V28" s="6"/>
      <c r="W28" s="6"/>
    </row>
    <row r="29" spans="1:26" x14ac:dyDescent="0.25">
      <c r="A29" s="200" t="str">
        <f>CADASTRO!A$14</f>
        <v>Ensino Fundamental</v>
      </c>
      <c r="B29" s="200"/>
      <c r="C29" s="200"/>
      <c r="D29" s="200"/>
      <c r="E29" s="200"/>
      <c r="F29" s="200"/>
      <c r="G29" s="200"/>
      <c r="H29" s="200"/>
      <c r="I29" s="200"/>
      <c r="J29" s="203" t="s">
        <v>144</v>
      </c>
      <c r="K29" s="203"/>
      <c r="L29" s="203"/>
      <c r="M29" s="205">
        <f>ROUND((V$12/V$21),2)</f>
        <v>0.45</v>
      </c>
      <c r="N29" s="205"/>
      <c r="O29" s="205"/>
      <c r="P29" s="204">
        <f>C$26*M$29</f>
        <v>1082.8890000000001</v>
      </c>
      <c r="Q29" s="203"/>
      <c r="R29" s="203"/>
      <c r="S29" s="203"/>
      <c r="T29" s="203" t="str">
        <f>CADASTRO!$P$14</f>
        <v>1013 PeateRS</v>
      </c>
      <c r="U29" s="203"/>
      <c r="V29" s="203"/>
      <c r="W29" s="203"/>
      <c r="X29" s="203">
        <f>M$12</f>
        <v>1661</v>
      </c>
      <c r="Y29" s="203"/>
      <c r="Z29" s="203"/>
    </row>
    <row r="30" spans="1:26" x14ac:dyDescent="0.25">
      <c r="A30" s="200" t="str">
        <f>CADASTRO!A$15</f>
        <v>Ensino Médio</v>
      </c>
      <c r="B30" s="200"/>
      <c r="C30" s="200"/>
      <c r="D30" s="200"/>
      <c r="E30" s="200"/>
      <c r="F30" s="200"/>
      <c r="G30" s="200"/>
      <c r="H30" s="200"/>
      <c r="I30" s="200"/>
      <c r="J30" s="203" t="s">
        <v>145</v>
      </c>
      <c r="K30" s="203"/>
      <c r="L30" s="203"/>
      <c r="M30" s="205">
        <f>ROUND((V$13/V$21),2)</f>
        <v>0.12</v>
      </c>
      <c r="N30" s="205"/>
      <c r="O30" s="205"/>
      <c r="P30" s="204">
        <f>C$26*M$30</f>
        <v>288.7704</v>
      </c>
      <c r="Q30" s="203"/>
      <c r="R30" s="203"/>
      <c r="S30" s="203"/>
      <c r="T30" s="203" t="str">
        <f>CADASTRO!$P$15</f>
        <v>1013 PeateRS</v>
      </c>
      <c r="U30" s="203"/>
      <c r="V30" s="203"/>
      <c r="W30" s="203"/>
      <c r="X30" s="203">
        <f>M$13</f>
        <v>1673</v>
      </c>
      <c r="Y30" s="203"/>
      <c r="Z30" s="203"/>
    </row>
    <row r="31" spans="1:26" x14ac:dyDescent="0.25">
      <c r="A31" s="201" t="str">
        <f>CADASTRO!A$17</f>
        <v>ESCOLA MUN. SANTA LUZIA</v>
      </c>
      <c r="B31" s="201"/>
      <c r="C31" s="201"/>
      <c r="D31" s="201"/>
      <c r="E31" s="201"/>
      <c r="F31" s="201"/>
      <c r="G31" s="201"/>
      <c r="H31" s="201"/>
      <c r="I31" s="201"/>
      <c r="M31" s="219">
        <f>SUM(M32:N34)</f>
        <v>0.43</v>
      </c>
      <c r="N31" s="219"/>
      <c r="O31" s="219"/>
      <c r="P31" s="202">
        <f>SUM(P32:S34)+0.01</f>
        <v>1034.7606000000001</v>
      </c>
      <c r="Q31" s="201"/>
      <c r="R31" s="201"/>
      <c r="S31" s="201"/>
    </row>
    <row r="32" spans="1:26" x14ac:dyDescent="0.25">
      <c r="A32" s="200" t="str">
        <f>CADASTRO!A$18</f>
        <v>Ed. Infantil</v>
      </c>
      <c r="B32" s="200"/>
      <c r="C32" s="200"/>
      <c r="D32" s="200"/>
      <c r="E32" s="200"/>
      <c r="F32" s="200"/>
      <c r="G32" s="200"/>
      <c r="H32" s="200"/>
      <c r="I32" s="200"/>
      <c r="J32" s="203" t="s">
        <v>146</v>
      </c>
      <c r="K32" s="203"/>
      <c r="L32" s="203"/>
      <c r="M32" s="205">
        <f>ROUND((V$17/V$21),2)</f>
        <v>0.16</v>
      </c>
      <c r="N32" s="205"/>
      <c r="O32" s="205"/>
      <c r="P32" s="204">
        <f>C$26*M$32</f>
        <v>385.02719999999999</v>
      </c>
      <c r="Q32" s="203"/>
      <c r="R32" s="203"/>
      <c r="S32" s="203"/>
      <c r="T32" s="203" t="str">
        <f>CADASTRO!$P$18</f>
        <v>31 FUNDEB</v>
      </c>
      <c r="U32" s="203"/>
      <c r="V32" s="203"/>
      <c r="W32" s="203"/>
      <c r="X32" s="203">
        <f>M$17</f>
        <v>1639</v>
      </c>
      <c r="Y32" s="203"/>
      <c r="Z32" s="203"/>
    </row>
    <row r="33" spans="1:35" x14ac:dyDescent="0.25">
      <c r="A33" s="200" t="str">
        <f>CADASTRO!A$19</f>
        <v>Ed. Especial</v>
      </c>
      <c r="B33" s="200"/>
      <c r="C33" s="200"/>
      <c r="D33" s="200"/>
      <c r="E33" s="200"/>
      <c r="F33" s="200"/>
      <c r="G33" s="200"/>
      <c r="H33" s="200"/>
      <c r="I33" s="200"/>
      <c r="J33" s="203" t="s">
        <v>147</v>
      </c>
      <c r="K33" s="203"/>
      <c r="L33" s="203"/>
      <c r="M33" s="205">
        <f>ROUND((V$18/V$21),2)</f>
        <v>0.02</v>
      </c>
      <c r="N33" s="205"/>
      <c r="O33" s="205"/>
      <c r="P33" s="204">
        <f>C$26*M$33</f>
        <v>48.128399999999999</v>
      </c>
      <c r="Q33" s="203"/>
      <c r="R33" s="203"/>
      <c r="S33" s="203"/>
      <c r="T33" s="203" t="str">
        <f>CADASTRO!$P$19</f>
        <v>31 FUNDEB</v>
      </c>
      <c r="U33" s="203"/>
      <c r="V33" s="203"/>
      <c r="W33" s="203"/>
      <c r="X33" s="203">
        <f>M$18</f>
        <v>1655</v>
      </c>
      <c r="Y33" s="203"/>
      <c r="Z33" s="203"/>
    </row>
    <row r="34" spans="1:35" x14ac:dyDescent="0.25">
      <c r="A34" s="200" t="str">
        <f>CADASTRO!A$20</f>
        <v>Ensino Fundamental</v>
      </c>
      <c r="B34" s="200"/>
      <c r="C34" s="200"/>
      <c r="D34" s="200"/>
      <c r="E34" s="200"/>
      <c r="F34" s="200"/>
      <c r="G34" s="200"/>
      <c r="H34" s="200"/>
      <c r="I34" s="200"/>
      <c r="J34" s="203" t="s">
        <v>148</v>
      </c>
      <c r="K34" s="203"/>
      <c r="L34" s="203"/>
      <c r="M34" s="205">
        <f>ROUND((V$19/V$21),2)</f>
        <v>0.25</v>
      </c>
      <c r="N34" s="205"/>
      <c r="O34" s="205"/>
      <c r="P34" s="204">
        <f>C$26*M$34-0.01</f>
        <v>601.59500000000003</v>
      </c>
      <c r="Q34" s="203"/>
      <c r="R34" s="203"/>
      <c r="S34" s="203"/>
      <c r="T34" s="203" t="str">
        <f>CADASTRO!$P$20</f>
        <v>31 FUNDEB</v>
      </c>
      <c r="U34" s="203"/>
      <c r="V34" s="203"/>
      <c r="W34" s="203"/>
      <c r="X34" s="203">
        <f>M$19</f>
        <v>1621</v>
      </c>
      <c r="Y34" s="203"/>
      <c r="Z34" s="203"/>
    </row>
    <row r="35" spans="1:35" s="3" customFormat="1" x14ac:dyDescent="0.25">
      <c r="A35" s="201" t="s">
        <v>26</v>
      </c>
      <c r="B35" s="201"/>
      <c r="C35" s="201"/>
      <c r="D35" s="201"/>
      <c r="E35" s="201"/>
      <c r="F35" s="201"/>
      <c r="G35" s="201"/>
      <c r="H35" s="201"/>
      <c r="I35" s="201"/>
      <c r="M35" s="218">
        <f>M28+M31</f>
        <v>1</v>
      </c>
      <c r="N35" s="218"/>
      <c r="O35" s="218"/>
      <c r="P35" s="202">
        <f>P31+P28</f>
        <v>2406.42</v>
      </c>
      <c r="Q35" s="201"/>
      <c r="R35" s="201"/>
      <c r="S35" s="201"/>
    </row>
    <row r="37" spans="1:35" x14ac:dyDescent="0.25">
      <c r="A37" s="3" t="s">
        <v>37</v>
      </c>
      <c r="F37" s="203" t="s">
        <v>48</v>
      </c>
      <c r="G37" s="203"/>
      <c r="H37" s="203"/>
      <c r="I37" s="203"/>
      <c r="J37" s="203"/>
      <c r="K37" s="203"/>
    </row>
    <row r="38" spans="1:35" x14ac:dyDescent="0.25">
      <c r="A38" s="3" t="s">
        <v>38</v>
      </c>
      <c r="G38" s="203">
        <v>55</v>
      </c>
      <c r="H38" s="203"/>
      <c r="I38" s="203"/>
      <c r="J38" s="203"/>
      <c r="K38" s="203"/>
      <c r="L38" s="220" t="s">
        <v>39</v>
      </c>
      <c r="M38" s="220"/>
      <c r="N38" s="220"/>
      <c r="O38" s="223">
        <v>43202</v>
      </c>
      <c r="P38" s="203"/>
      <c r="Q38" s="203"/>
      <c r="R38" s="203"/>
    </row>
    <row r="39" spans="1:35" x14ac:dyDescent="0.25">
      <c r="A39" s="3" t="s">
        <v>41</v>
      </c>
      <c r="C39" s="208">
        <v>7864.66</v>
      </c>
      <c r="D39" s="208"/>
      <c r="E39" s="208"/>
      <c r="F39" s="208"/>
      <c r="G39" s="208"/>
      <c r="L39" s="220" t="s">
        <v>59</v>
      </c>
      <c r="M39" s="220"/>
      <c r="N39" s="220"/>
      <c r="O39" s="220"/>
      <c r="P39" s="221">
        <v>1706</v>
      </c>
      <c r="Q39" s="221"/>
      <c r="R39" s="221"/>
      <c r="S39" s="221"/>
      <c r="T39" s="221"/>
      <c r="U39" s="221"/>
    </row>
    <row r="40" spans="1:35" ht="32.25" customHeight="1" x14ac:dyDescent="0.25">
      <c r="A40" s="9" t="s">
        <v>12</v>
      </c>
      <c r="B40" s="7"/>
      <c r="C40" s="7"/>
      <c r="D40" s="7"/>
      <c r="E40" s="7"/>
      <c r="F40" s="7"/>
      <c r="G40" s="7"/>
      <c r="H40" s="7"/>
      <c r="I40" s="8"/>
      <c r="J40" s="210" t="s">
        <v>29</v>
      </c>
      <c r="K40" s="210"/>
      <c r="L40" s="210"/>
      <c r="M40" s="210" t="s">
        <v>25</v>
      </c>
      <c r="N40" s="210"/>
      <c r="O40" s="210"/>
      <c r="P40" s="210" t="s">
        <v>30</v>
      </c>
      <c r="Q40" s="210"/>
      <c r="R40" s="210"/>
      <c r="S40" s="210"/>
      <c r="T40" s="222" t="s">
        <v>21</v>
      </c>
      <c r="U40" s="222"/>
      <c r="V40" s="222"/>
      <c r="W40" s="222"/>
      <c r="X40" s="211" t="s">
        <v>40</v>
      </c>
      <c r="Y40" s="211"/>
      <c r="Z40" s="211"/>
    </row>
    <row r="41" spans="1:35" x14ac:dyDescent="0.25">
      <c r="A41" s="210" t="str">
        <f>CADASTRO!A$13</f>
        <v>ESCOLA ALAÍDES S. PINHEIRO</v>
      </c>
      <c r="B41" s="210"/>
      <c r="C41" s="210"/>
      <c r="D41" s="210"/>
      <c r="E41" s="210"/>
      <c r="F41" s="210"/>
      <c r="G41" s="210"/>
      <c r="H41" s="210"/>
      <c r="I41" s="210"/>
      <c r="M41" s="219">
        <f>SUM(M42:N43)</f>
        <v>0.57000000000000006</v>
      </c>
      <c r="N41" s="219"/>
      <c r="O41" s="219"/>
      <c r="P41" s="202">
        <f>SUM(P42:S43)</f>
        <v>4482.8562000000002</v>
      </c>
      <c r="Q41" s="201"/>
      <c r="R41" s="201"/>
      <c r="S41" s="201"/>
      <c r="T41" s="6"/>
      <c r="U41" s="6"/>
      <c r="V41" s="6"/>
      <c r="W41" s="6"/>
    </row>
    <row r="42" spans="1:35" x14ac:dyDescent="0.25">
      <c r="A42" s="200" t="str">
        <f>CADASTRO!A$14</f>
        <v>Ensino Fundamental</v>
      </c>
      <c r="B42" s="200"/>
      <c r="C42" s="200"/>
      <c r="D42" s="200"/>
      <c r="E42" s="200"/>
      <c r="F42" s="200"/>
      <c r="G42" s="200"/>
      <c r="H42" s="200"/>
      <c r="I42" s="200"/>
      <c r="J42" s="203" t="str">
        <f>J$29</f>
        <v>2582/2018</v>
      </c>
      <c r="K42" s="203"/>
      <c r="L42" s="203"/>
      <c r="M42" s="205">
        <f>ROUND((V$12/V$21),2)</f>
        <v>0.45</v>
      </c>
      <c r="N42" s="205"/>
      <c r="O42" s="205"/>
      <c r="P42" s="204">
        <f>C$39*M$29</f>
        <v>3539.0970000000002</v>
      </c>
      <c r="Q42" s="203"/>
      <c r="R42" s="203"/>
      <c r="S42" s="203"/>
      <c r="T42" s="203" t="str">
        <f>CADASTRO!$P$14</f>
        <v>1013 PeateRS</v>
      </c>
      <c r="U42" s="203"/>
      <c r="V42" s="203"/>
      <c r="W42" s="203"/>
      <c r="X42" s="203">
        <f>M$12</f>
        <v>1661</v>
      </c>
      <c r="Y42" s="203"/>
      <c r="Z42" s="203"/>
    </row>
    <row r="43" spans="1:35" x14ac:dyDescent="0.25">
      <c r="A43" s="200" t="str">
        <f>CADASTRO!A$15</f>
        <v>Ensino Médio</v>
      </c>
      <c r="B43" s="200"/>
      <c r="C43" s="200"/>
      <c r="D43" s="200"/>
      <c r="E43" s="200"/>
      <c r="F43" s="200"/>
      <c r="G43" s="200"/>
      <c r="H43" s="200"/>
      <c r="I43" s="200"/>
      <c r="J43" s="203" t="str">
        <f>J$30</f>
        <v>2583/2018</v>
      </c>
      <c r="K43" s="203"/>
      <c r="L43" s="203"/>
      <c r="M43" s="205">
        <f>ROUND((V$13/V$21),2)</f>
        <v>0.12</v>
      </c>
      <c r="N43" s="205"/>
      <c r="O43" s="205"/>
      <c r="P43" s="204">
        <f>C$39*M$30</f>
        <v>943.75919999999996</v>
      </c>
      <c r="Q43" s="203"/>
      <c r="R43" s="203"/>
      <c r="S43" s="203"/>
      <c r="T43" s="203" t="str">
        <f>CADASTRO!$P$15</f>
        <v>1013 PeateRS</v>
      </c>
      <c r="U43" s="203"/>
      <c r="V43" s="203"/>
      <c r="W43" s="203"/>
      <c r="X43" s="203">
        <f>M$13</f>
        <v>1673</v>
      </c>
      <c r="Y43" s="203"/>
      <c r="Z43" s="203"/>
    </row>
    <row r="44" spans="1:35" x14ac:dyDescent="0.25">
      <c r="A44" s="201" t="str">
        <f>CADASTRO!A$17</f>
        <v>ESCOLA MUN. SANTA LUZIA</v>
      </c>
      <c r="B44" s="201"/>
      <c r="C44" s="201"/>
      <c r="D44" s="201"/>
      <c r="E44" s="201"/>
      <c r="F44" s="201"/>
      <c r="G44" s="201"/>
      <c r="H44" s="201"/>
      <c r="I44" s="201"/>
      <c r="M44" s="219">
        <f>SUM(M45:N47)</f>
        <v>0.43</v>
      </c>
      <c r="N44" s="219"/>
      <c r="O44" s="219"/>
      <c r="P44" s="202">
        <f>SUM(P45:S47)+0.01</f>
        <v>3381.8038000000006</v>
      </c>
      <c r="Q44" s="201"/>
      <c r="R44" s="201"/>
      <c r="S44" s="201"/>
    </row>
    <row r="45" spans="1:35" x14ac:dyDescent="0.25">
      <c r="A45" s="200" t="str">
        <f>CADASTRO!A$18</f>
        <v>Ed. Infantil</v>
      </c>
      <c r="B45" s="200"/>
      <c r="C45" s="200"/>
      <c r="D45" s="200"/>
      <c r="E45" s="200"/>
      <c r="F45" s="200"/>
      <c r="G45" s="200"/>
      <c r="H45" s="200"/>
      <c r="I45" s="200"/>
      <c r="J45" s="203" t="str">
        <f>J$32</f>
        <v>2584/2018</v>
      </c>
      <c r="K45" s="203"/>
      <c r="L45" s="203"/>
      <c r="M45" s="205">
        <f>ROUND((V$17/V$21),2)</f>
        <v>0.16</v>
      </c>
      <c r="N45" s="205"/>
      <c r="O45" s="205"/>
      <c r="P45" s="204">
        <f>C$39*M$32</f>
        <v>1258.3456000000001</v>
      </c>
      <c r="Q45" s="203"/>
      <c r="R45" s="203"/>
      <c r="S45" s="203"/>
      <c r="T45" s="203" t="str">
        <f>CADASTRO!$P$18</f>
        <v>31 FUNDEB</v>
      </c>
      <c r="U45" s="203"/>
      <c r="V45" s="203"/>
      <c r="W45" s="203"/>
      <c r="X45" s="203">
        <f>M$17</f>
        <v>1639</v>
      </c>
      <c r="Y45" s="203"/>
      <c r="Z45" s="203"/>
    </row>
    <row r="46" spans="1:35" x14ac:dyDescent="0.25">
      <c r="A46" s="200" t="str">
        <f>CADASTRO!A$19</f>
        <v>Ed. Especial</v>
      </c>
      <c r="B46" s="200"/>
      <c r="C46" s="200"/>
      <c r="D46" s="200"/>
      <c r="E46" s="200"/>
      <c r="F46" s="200"/>
      <c r="G46" s="200"/>
      <c r="H46" s="200"/>
      <c r="I46" s="200"/>
      <c r="J46" s="203" t="str">
        <f>J$33</f>
        <v>2585/2018</v>
      </c>
      <c r="K46" s="203"/>
      <c r="L46" s="203"/>
      <c r="M46" s="205">
        <f>ROUND((V$18/V$21),2)</f>
        <v>0.02</v>
      </c>
      <c r="N46" s="205"/>
      <c r="O46" s="205"/>
      <c r="P46" s="204">
        <f>C$39*M$33</f>
        <v>157.29320000000001</v>
      </c>
      <c r="Q46" s="203"/>
      <c r="R46" s="203"/>
      <c r="S46" s="203"/>
      <c r="T46" s="203" t="str">
        <f>CADASTRO!$P$19</f>
        <v>31 FUNDEB</v>
      </c>
      <c r="U46" s="203"/>
      <c r="V46" s="203"/>
      <c r="W46" s="203"/>
      <c r="X46" s="203">
        <f>M$18</f>
        <v>1655</v>
      </c>
      <c r="Y46" s="203"/>
      <c r="Z46" s="203"/>
    </row>
    <row r="47" spans="1:35" x14ac:dyDescent="0.25">
      <c r="A47" s="200" t="str">
        <f>CADASTRO!A$20</f>
        <v>Ensino Fundamental</v>
      </c>
      <c r="B47" s="200"/>
      <c r="C47" s="200"/>
      <c r="D47" s="200"/>
      <c r="E47" s="200"/>
      <c r="F47" s="200"/>
      <c r="G47" s="200"/>
      <c r="H47" s="200"/>
      <c r="I47" s="200"/>
      <c r="J47" s="203" t="str">
        <f>J$34</f>
        <v>2586/2018</v>
      </c>
      <c r="K47" s="203"/>
      <c r="L47" s="203"/>
      <c r="M47" s="205">
        <f>ROUND((V$19/V$21),2)</f>
        <v>0.25</v>
      </c>
      <c r="N47" s="205"/>
      <c r="O47" s="205"/>
      <c r="P47" s="204">
        <f>C$39*M$34-0.01</f>
        <v>1966.155</v>
      </c>
      <c r="Q47" s="203"/>
      <c r="R47" s="203"/>
      <c r="S47" s="203"/>
      <c r="T47" s="203" t="str">
        <f>CADASTRO!$P$20</f>
        <v>31 FUNDEB</v>
      </c>
      <c r="U47" s="203"/>
      <c r="V47" s="203"/>
      <c r="W47" s="203"/>
      <c r="X47" s="203">
        <f>M$19</f>
        <v>1621</v>
      </c>
      <c r="Y47" s="203"/>
      <c r="Z47" s="203"/>
      <c r="AI47" s="3"/>
    </row>
    <row r="48" spans="1:35" x14ac:dyDescent="0.25">
      <c r="A48" s="201" t="s">
        <v>26</v>
      </c>
      <c r="B48" s="201"/>
      <c r="C48" s="201"/>
      <c r="D48" s="201"/>
      <c r="E48" s="201"/>
      <c r="F48" s="201"/>
      <c r="G48" s="201"/>
      <c r="H48" s="201"/>
      <c r="I48" s="201"/>
      <c r="J48" s="3"/>
      <c r="K48" s="3"/>
      <c r="L48" s="3"/>
      <c r="M48" s="218">
        <f>M41+M44</f>
        <v>1</v>
      </c>
      <c r="N48" s="218"/>
      <c r="O48" s="218"/>
      <c r="P48" s="202">
        <f>P44+P41</f>
        <v>7864.6600000000008</v>
      </c>
      <c r="Q48" s="201"/>
      <c r="R48" s="201"/>
      <c r="S48" s="201"/>
      <c r="T48" s="3"/>
      <c r="U48" s="3"/>
      <c r="V48" s="3"/>
      <c r="W48" s="3"/>
      <c r="X48" s="3"/>
      <c r="Y48" s="3"/>
      <c r="Z48" s="3"/>
    </row>
    <row r="50" spans="1:26" x14ac:dyDescent="0.25">
      <c r="A50" s="3" t="s">
        <v>37</v>
      </c>
      <c r="F50" s="203" t="s">
        <v>57</v>
      </c>
      <c r="G50" s="203"/>
      <c r="H50" s="203"/>
      <c r="I50" s="203"/>
      <c r="J50" s="203"/>
      <c r="K50" s="203"/>
    </row>
    <row r="51" spans="1:26" x14ac:dyDescent="0.25">
      <c r="A51" s="3" t="s">
        <v>38</v>
      </c>
      <c r="G51" s="203">
        <v>57</v>
      </c>
      <c r="H51" s="203"/>
      <c r="I51" s="203"/>
      <c r="J51" s="203"/>
      <c r="K51" s="203"/>
      <c r="L51" s="220" t="s">
        <v>39</v>
      </c>
      <c r="M51" s="220"/>
      <c r="N51" s="220"/>
      <c r="O51" s="223">
        <v>43224</v>
      </c>
      <c r="P51" s="203"/>
      <c r="Q51" s="203"/>
      <c r="R51" s="203"/>
    </row>
    <row r="52" spans="1:26" x14ac:dyDescent="0.25">
      <c r="A52" s="3" t="s">
        <v>41</v>
      </c>
      <c r="C52" s="208">
        <v>8422.4699999999993</v>
      </c>
      <c r="D52" s="208"/>
      <c r="E52" s="208"/>
      <c r="F52" s="208"/>
      <c r="G52" s="208"/>
      <c r="L52" s="220" t="s">
        <v>59</v>
      </c>
      <c r="M52" s="220"/>
      <c r="N52" s="220"/>
      <c r="O52" s="220"/>
      <c r="P52" s="221">
        <v>1827</v>
      </c>
      <c r="Q52" s="221"/>
      <c r="R52" s="221"/>
      <c r="S52" s="221"/>
      <c r="T52" s="221"/>
      <c r="U52" s="221"/>
    </row>
    <row r="53" spans="1:26" ht="31.5" customHeight="1" x14ac:dyDescent="0.25">
      <c r="A53" s="9" t="s">
        <v>12</v>
      </c>
      <c r="B53" s="7"/>
      <c r="C53" s="7"/>
      <c r="D53" s="7"/>
      <c r="E53" s="7"/>
      <c r="F53" s="7"/>
      <c r="G53" s="7"/>
      <c r="H53" s="7"/>
      <c r="I53" s="8"/>
      <c r="J53" s="210" t="s">
        <v>29</v>
      </c>
      <c r="K53" s="210"/>
      <c r="L53" s="210"/>
      <c r="M53" s="210" t="s">
        <v>25</v>
      </c>
      <c r="N53" s="210"/>
      <c r="O53" s="210"/>
      <c r="P53" s="210" t="s">
        <v>30</v>
      </c>
      <c r="Q53" s="210"/>
      <c r="R53" s="210"/>
      <c r="S53" s="210"/>
      <c r="T53" s="222" t="s">
        <v>21</v>
      </c>
      <c r="U53" s="222"/>
      <c r="V53" s="222"/>
      <c r="W53" s="222"/>
      <c r="X53" s="211" t="s">
        <v>40</v>
      </c>
      <c r="Y53" s="211"/>
      <c r="Z53" s="211"/>
    </row>
    <row r="54" spans="1:26" x14ac:dyDescent="0.25">
      <c r="A54" s="210" t="str">
        <f>CADASTRO!A$13</f>
        <v>ESCOLA ALAÍDES S. PINHEIRO</v>
      </c>
      <c r="B54" s="210"/>
      <c r="C54" s="210"/>
      <c r="D54" s="210"/>
      <c r="E54" s="210"/>
      <c r="F54" s="210"/>
      <c r="G54" s="210"/>
      <c r="H54" s="210"/>
      <c r="I54" s="210"/>
      <c r="M54" s="219">
        <f>SUM(M55:N56)</f>
        <v>0.57000000000000006</v>
      </c>
      <c r="N54" s="219"/>
      <c r="O54" s="219"/>
      <c r="P54" s="202">
        <f>SUM(P55:S56)</f>
        <v>4800.7978999999996</v>
      </c>
      <c r="Q54" s="201"/>
      <c r="R54" s="201"/>
      <c r="S54" s="201"/>
      <c r="T54" s="6"/>
      <c r="U54" s="6"/>
      <c r="V54" s="6"/>
      <c r="W54" s="6"/>
    </row>
    <row r="55" spans="1:26" x14ac:dyDescent="0.25">
      <c r="A55" s="200" t="str">
        <f>CADASTRO!A$14</f>
        <v>Ensino Fundamental</v>
      </c>
      <c r="B55" s="200"/>
      <c r="C55" s="200"/>
      <c r="D55" s="200"/>
      <c r="E55" s="200"/>
      <c r="F55" s="200"/>
      <c r="G55" s="200"/>
      <c r="H55" s="200"/>
      <c r="I55" s="200"/>
      <c r="J55" s="203" t="str">
        <f>J$29</f>
        <v>2582/2018</v>
      </c>
      <c r="K55" s="203"/>
      <c r="L55" s="203"/>
      <c r="M55" s="205">
        <f>ROUND((V$12/V$21),2)</f>
        <v>0.45</v>
      </c>
      <c r="N55" s="205"/>
      <c r="O55" s="205"/>
      <c r="P55" s="204">
        <f>C52*M$29-0.01</f>
        <v>3790.1014999999998</v>
      </c>
      <c r="Q55" s="203"/>
      <c r="R55" s="203"/>
      <c r="S55" s="203"/>
      <c r="T55" s="203" t="str">
        <f>CADASTRO!$P$14</f>
        <v>1013 PeateRS</v>
      </c>
      <c r="U55" s="203"/>
      <c r="V55" s="203"/>
      <c r="W55" s="203"/>
      <c r="X55" s="203">
        <f>M$12</f>
        <v>1661</v>
      </c>
      <c r="Y55" s="203"/>
      <c r="Z55" s="203"/>
    </row>
    <row r="56" spans="1:26" x14ac:dyDescent="0.25">
      <c r="A56" s="200" t="str">
        <f>CADASTRO!A$15</f>
        <v>Ensino Médio</v>
      </c>
      <c r="B56" s="200"/>
      <c r="C56" s="200"/>
      <c r="D56" s="200"/>
      <c r="E56" s="200"/>
      <c r="F56" s="200"/>
      <c r="G56" s="200"/>
      <c r="H56" s="200"/>
      <c r="I56" s="200"/>
      <c r="J56" s="203" t="str">
        <f>J$30</f>
        <v>2583/2018</v>
      </c>
      <c r="K56" s="203"/>
      <c r="L56" s="203"/>
      <c r="M56" s="205">
        <f>ROUND((V$13/V$21),2)</f>
        <v>0.12</v>
      </c>
      <c r="N56" s="205"/>
      <c r="O56" s="205"/>
      <c r="P56" s="204">
        <f>C52*M$30</f>
        <v>1010.6963999999999</v>
      </c>
      <c r="Q56" s="203"/>
      <c r="R56" s="203"/>
      <c r="S56" s="203"/>
      <c r="T56" s="203" t="str">
        <f>CADASTRO!$P$15</f>
        <v>1013 PeateRS</v>
      </c>
      <c r="U56" s="203"/>
      <c r="V56" s="203"/>
      <c r="W56" s="203"/>
      <c r="X56" s="203">
        <f>M$13</f>
        <v>1673</v>
      </c>
      <c r="Y56" s="203"/>
      <c r="Z56" s="203"/>
    </row>
    <row r="57" spans="1:26" x14ac:dyDescent="0.25">
      <c r="A57" s="201" t="str">
        <f>CADASTRO!A$17</f>
        <v>ESCOLA MUN. SANTA LUZIA</v>
      </c>
      <c r="B57" s="201"/>
      <c r="C57" s="201"/>
      <c r="D57" s="201"/>
      <c r="E57" s="201"/>
      <c r="F57" s="201"/>
      <c r="G57" s="201"/>
      <c r="H57" s="201"/>
      <c r="I57" s="201"/>
      <c r="M57" s="219">
        <f>SUM(M58:N60)</f>
        <v>0.43</v>
      </c>
      <c r="N57" s="219"/>
      <c r="O57" s="219"/>
      <c r="P57" s="202">
        <f>SUM(P58:S60)+0.01</f>
        <v>3621.6720999999998</v>
      </c>
      <c r="Q57" s="201"/>
      <c r="R57" s="201"/>
      <c r="S57" s="201"/>
    </row>
    <row r="58" spans="1:26" x14ac:dyDescent="0.25">
      <c r="A58" s="200" t="str">
        <f>CADASTRO!A$18</f>
        <v>Ed. Infantil</v>
      </c>
      <c r="B58" s="200"/>
      <c r="C58" s="200"/>
      <c r="D58" s="200"/>
      <c r="E58" s="200"/>
      <c r="F58" s="200"/>
      <c r="G58" s="200"/>
      <c r="H58" s="200"/>
      <c r="I58" s="200"/>
      <c r="J58" s="203" t="str">
        <f>J$32</f>
        <v>2584/2018</v>
      </c>
      <c r="K58" s="203"/>
      <c r="L58" s="203"/>
      <c r="M58" s="205">
        <f>ROUND((V$17/V$21),2)</f>
        <v>0.16</v>
      </c>
      <c r="N58" s="205"/>
      <c r="O58" s="205"/>
      <c r="P58" s="204">
        <f>C52*M$32</f>
        <v>1347.5952</v>
      </c>
      <c r="Q58" s="203"/>
      <c r="R58" s="203"/>
      <c r="S58" s="203"/>
      <c r="T58" s="203" t="str">
        <f>CADASTRO!$P$18</f>
        <v>31 FUNDEB</v>
      </c>
      <c r="U58" s="203"/>
      <c r="V58" s="203"/>
      <c r="W58" s="203"/>
      <c r="X58" s="203">
        <f>M$17</f>
        <v>1639</v>
      </c>
      <c r="Y58" s="203"/>
      <c r="Z58" s="203"/>
    </row>
    <row r="59" spans="1:26" x14ac:dyDescent="0.25">
      <c r="A59" s="200" t="str">
        <f>CADASTRO!A$19</f>
        <v>Ed. Especial</v>
      </c>
      <c r="B59" s="200"/>
      <c r="C59" s="200"/>
      <c r="D59" s="200"/>
      <c r="E59" s="200"/>
      <c r="F59" s="200"/>
      <c r="G59" s="200"/>
      <c r="H59" s="200"/>
      <c r="I59" s="200"/>
      <c r="J59" s="203" t="str">
        <f>J$33</f>
        <v>2585/2018</v>
      </c>
      <c r="K59" s="203"/>
      <c r="L59" s="203"/>
      <c r="M59" s="205">
        <f>ROUND((V$18/V$21),2)</f>
        <v>0.02</v>
      </c>
      <c r="N59" s="205"/>
      <c r="O59" s="205"/>
      <c r="P59" s="204">
        <f>C52*M$33</f>
        <v>168.4494</v>
      </c>
      <c r="Q59" s="203"/>
      <c r="R59" s="203"/>
      <c r="S59" s="203"/>
      <c r="T59" s="203" t="str">
        <f>CADASTRO!$P$19</f>
        <v>31 FUNDEB</v>
      </c>
      <c r="U59" s="203"/>
      <c r="V59" s="203"/>
      <c r="W59" s="203"/>
      <c r="X59" s="203">
        <f>M$18</f>
        <v>1655</v>
      </c>
      <c r="Y59" s="203"/>
      <c r="Z59" s="203"/>
    </row>
    <row r="60" spans="1:26" x14ac:dyDescent="0.25">
      <c r="A60" s="200" t="str">
        <f>CADASTRO!A$20</f>
        <v>Ensino Fundamental</v>
      </c>
      <c r="B60" s="200"/>
      <c r="C60" s="200"/>
      <c r="D60" s="200"/>
      <c r="E60" s="200"/>
      <c r="F60" s="200"/>
      <c r="G60" s="200"/>
      <c r="H60" s="200"/>
      <c r="I60" s="200"/>
      <c r="J60" s="203" t="str">
        <f>J$34</f>
        <v>2586/2018</v>
      </c>
      <c r="K60" s="203"/>
      <c r="L60" s="203"/>
      <c r="M60" s="205">
        <f>ROUND((V$19/V$21),2)</f>
        <v>0.25</v>
      </c>
      <c r="N60" s="205"/>
      <c r="O60" s="205"/>
      <c r="P60" s="204">
        <f>C52*M$34</f>
        <v>2105.6174999999998</v>
      </c>
      <c r="Q60" s="203"/>
      <c r="R60" s="203"/>
      <c r="S60" s="203"/>
      <c r="T60" s="203" t="str">
        <f>CADASTRO!$P$20</f>
        <v>31 FUNDEB</v>
      </c>
      <c r="U60" s="203"/>
      <c r="V60" s="203"/>
      <c r="W60" s="203"/>
      <c r="X60" s="203">
        <f>M$19</f>
        <v>1621</v>
      </c>
      <c r="Y60" s="203"/>
      <c r="Z60" s="203"/>
    </row>
    <row r="61" spans="1:26" x14ac:dyDescent="0.25">
      <c r="A61" s="201" t="s">
        <v>26</v>
      </c>
      <c r="B61" s="201"/>
      <c r="C61" s="201"/>
      <c r="D61" s="201"/>
      <c r="E61" s="201"/>
      <c r="F61" s="201"/>
      <c r="G61" s="201"/>
      <c r="H61" s="201"/>
      <c r="I61" s="201"/>
      <c r="J61" s="3"/>
      <c r="K61" s="3"/>
      <c r="L61" s="3"/>
      <c r="M61" s="218">
        <f>M54+M57</f>
        <v>1</v>
      </c>
      <c r="N61" s="218"/>
      <c r="O61" s="218"/>
      <c r="P61" s="202">
        <f>P57+P54</f>
        <v>8422.4699999999993</v>
      </c>
      <c r="Q61" s="201"/>
      <c r="R61" s="201"/>
      <c r="S61" s="201"/>
      <c r="T61" s="3"/>
      <c r="U61" s="3"/>
      <c r="V61" s="3"/>
      <c r="W61" s="3"/>
      <c r="X61" s="3"/>
      <c r="Y61" s="3"/>
      <c r="Z61" s="3"/>
    </row>
    <row r="63" spans="1:26" x14ac:dyDescent="0.25">
      <c r="A63" s="3" t="s">
        <v>37</v>
      </c>
      <c r="F63" s="203" t="s">
        <v>58</v>
      </c>
      <c r="G63" s="203"/>
      <c r="H63" s="203"/>
      <c r="I63" s="203"/>
      <c r="J63" s="203"/>
      <c r="K63" s="203"/>
    </row>
    <row r="64" spans="1:26" x14ac:dyDescent="0.25">
      <c r="A64" s="3" t="s">
        <v>38</v>
      </c>
      <c r="G64" s="203">
        <v>62</v>
      </c>
      <c r="H64" s="203"/>
      <c r="I64" s="203"/>
      <c r="J64" s="203"/>
      <c r="K64" s="203"/>
      <c r="L64" s="220" t="s">
        <v>39</v>
      </c>
      <c r="M64" s="220"/>
      <c r="N64" s="220"/>
      <c r="O64" s="223">
        <v>43258</v>
      </c>
      <c r="P64" s="203"/>
      <c r="Q64" s="203"/>
      <c r="R64" s="203"/>
    </row>
    <row r="65" spans="1:26" x14ac:dyDescent="0.25">
      <c r="A65" s="3" t="s">
        <v>41</v>
      </c>
      <c r="C65" s="208">
        <v>6939.36</v>
      </c>
      <c r="D65" s="208"/>
      <c r="E65" s="208"/>
      <c r="F65" s="208"/>
      <c r="G65" s="208"/>
      <c r="L65" s="220" t="s">
        <v>59</v>
      </c>
      <c r="M65" s="220"/>
      <c r="N65" s="220"/>
      <c r="O65" s="220"/>
      <c r="P65" s="221">
        <v>1464</v>
      </c>
      <c r="Q65" s="221"/>
      <c r="R65" s="221"/>
      <c r="S65" s="221"/>
      <c r="T65" s="221"/>
      <c r="U65" s="221"/>
    </row>
    <row r="66" spans="1:26" ht="26.25" customHeight="1" x14ac:dyDescent="0.25">
      <c r="A66" s="9" t="s">
        <v>12</v>
      </c>
      <c r="B66" s="7"/>
      <c r="C66" s="7"/>
      <c r="D66" s="7"/>
      <c r="E66" s="7"/>
      <c r="F66" s="7"/>
      <c r="G66" s="7"/>
      <c r="H66" s="7"/>
      <c r="I66" s="8"/>
      <c r="J66" s="210" t="s">
        <v>29</v>
      </c>
      <c r="K66" s="210"/>
      <c r="L66" s="210"/>
      <c r="M66" s="210" t="s">
        <v>25</v>
      </c>
      <c r="N66" s="210"/>
      <c r="O66" s="210"/>
      <c r="P66" s="210" t="s">
        <v>30</v>
      </c>
      <c r="Q66" s="210"/>
      <c r="R66" s="210"/>
      <c r="S66" s="210"/>
      <c r="T66" s="222" t="s">
        <v>21</v>
      </c>
      <c r="U66" s="222"/>
      <c r="V66" s="222"/>
      <c r="W66" s="222"/>
      <c r="X66" s="211" t="s">
        <v>40</v>
      </c>
      <c r="Y66" s="211"/>
      <c r="Z66" s="211"/>
    </row>
    <row r="67" spans="1:26" x14ac:dyDescent="0.25">
      <c r="A67" s="210" t="str">
        <f>CADASTRO!A$13</f>
        <v>ESCOLA ALAÍDES S. PINHEIRO</v>
      </c>
      <c r="B67" s="210"/>
      <c r="C67" s="210"/>
      <c r="D67" s="210"/>
      <c r="E67" s="210"/>
      <c r="F67" s="210"/>
      <c r="G67" s="210"/>
      <c r="H67" s="210"/>
      <c r="I67" s="210"/>
      <c r="M67" s="219">
        <f>SUM(M68:N69)</f>
        <v>0.57000000000000006</v>
      </c>
      <c r="N67" s="219"/>
      <c r="O67" s="219"/>
      <c r="P67" s="202">
        <f>SUM(P68:S69)-0.01</f>
        <v>3955.4251999999997</v>
      </c>
      <c r="Q67" s="201"/>
      <c r="R67" s="201"/>
      <c r="S67" s="201"/>
      <c r="T67" s="6"/>
      <c r="U67" s="6"/>
      <c r="V67" s="6"/>
      <c r="W67" s="6"/>
    </row>
    <row r="68" spans="1:26" x14ac:dyDescent="0.25">
      <c r="A68" s="200" t="str">
        <f>CADASTRO!A$14</f>
        <v>Ensino Fundamental</v>
      </c>
      <c r="B68" s="200"/>
      <c r="C68" s="200"/>
      <c r="D68" s="200"/>
      <c r="E68" s="200"/>
      <c r="F68" s="200"/>
      <c r="G68" s="200"/>
      <c r="H68" s="200"/>
      <c r="I68" s="200"/>
      <c r="J68" s="203" t="str">
        <f>J$29</f>
        <v>2582/2018</v>
      </c>
      <c r="K68" s="203"/>
      <c r="L68" s="203"/>
      <c r="M68" s="205">
        <f>ROUND((V$12/V$21),2)</f>
        <v>0.45</v>
      </c>
      <c r="N68" s="205"/>
      <c r="O68" s="205"/>
      <c r="P68" s="204">
        <f>C65*M$29</f>
        <v>3122.712</v>
      </c>
      <c r="Q68" s="203"/>
      <c r="R68" s="203"/>
      <c r="S68" s="203"/>
      <c r="T68" s="203" t="str">
        <f>CADASTRO!$P$14</f>
        <v>1013 PeateRS</v>
      </c>
      <c r="U68" s="203"/>
      <c r="V68" s="203"/>
      <c r="W68" s="203"/>
      <c r="X68" s="203">
        <f>M$12</f>
        <v>1661</v>
      </c>
      <c r="Y68" s="203"/>
      <c r="Z68" s="203"/>
    </row>
    <row r="69" spans="1:26" x14ac:dyDescent="0.25">
      <c r="A69" s="200" t="str">
        <f>CADASTRO!A$15</f>
        <v>Ensino Médio</v>
      </c>
      <c r="B69" s="200"/>
      <c r="C69" s="200"/>
      <c r="D69" s="200"/>
      <c r="E69" s="200"/>
      <c r="F69" s="200"/>
      <c r="G69" s="200"/>
      <c r="H69" s="200"/>
      <c r="I69" s="200"/>
      <c r="J69" s="203" t="str">
        <f>J$30</f>
        <v>2583/2018</v>
      </c>
      <c r="K69" s="203"/>
      <c r="L69" s="203"/>
      <c r="M69" s="205">
        <f>ROUND((V$13/V$21),2)</f>
        <v>0.12</v>
      </c>
      <c r="N69" s="205"/>
      <c r="O69" s="205"/>
      <c r="P69" s="204">
        <f>C65*M$30</f>
        <v>832.72319999999991</v>
      </c>
      <c r="Q69" s="203"/>
      <c r="R69" s="203"/>
      <c r="S69" s="203"/>
      <c r="T69" s="203" t="str">
        <f>CADASTRO!$P$15</f>
        <v>1013 PeateRS</v>
      </c>
      <c r="U69" s="203"/>
      <c r="V69" s="203"/>
      <c r="W69" s="203"/>
      <c r="X69" s="203">
        <f>M$13</f>
        <v>1673</v>
      </c>
      <c r="Y69" s="203"/>
      <c r="Z69" s="203"/>
    </row>
    <row r="70" spans="1:26" x14ac:dyDescent="0.25">
      <c r="A70" s="201" t="str">
        <f>CADASTRO!A$17</f>
        <v>ESCOLA MUN. SANTA LUZIA</v>
      </c>
      <c r="B70" s="201"/>
      <c r="C70" s="201"/>
      <c r="D70" s="201"/>
      <c r="E70" s="201"/>
      <c r="F70" s="201"/>
      <c r="G70" s="201"/>
      <c r="H70" s="201"/>
      <c r="I70" s="201"/>
      <c r="M70" s="219">
        <f>SUM(M71:N73)</f>
        <v>0.43</v>
      </c>
      <c r="N70" s="219"/>
      <c r="O70" s="219"/>
      <c r="P70" s="202">
        <f>SUM(P71:S73)+0.01</f>
        <v>2983.9348</v>
      </c>
      <c r="Q70" s="201"/>
      <c r="R70" s="201"/>
      <c r="S70" s="201"/>
    </row>
    <row r="71" spans="1:26" x14ac:dyDescent="0.25">
      <c r="A71" s="200" t="str">
        <f>CADASTRO!A$18</f>
        <v>Ed. Infantil</v>
      </c>
      <c r="B71" s="200"/>
      <c r="C71" s="200"/>
      <c r="D71" s="200"/>
      <c r="E71" s="200"/>
      <c r="F71" s="200"/>
      <c r="G71" s="200"/>
      <c r="H71" s="200"/>
      <c r="I71" s="200"/>
      <c r="J71" s="203" t="str">
        <f>J$32</f>
        <v>2584/2018</v>
      </c>
      <c r="K71" s="203"/>
      <c r="L71" s="203"/>
      <c r="M71" s="205">
        <f>ROUND((V$17/V$21),2)</f>
        <v>0.16</v>
      </c>
      <c r="N71" s="205"/>
      <c r="O71" s="205"/>
      <c r="P71" s="204">
        <f>C65*M$32</f>
        <v>1110.2975999999999</v>
      </c>
      <c r="Q71" s="203"/>
      <c r="R71" s="203"/>
      <c r="S71" s="203"/>
      <c r="T71" s="203" t="str">
        <f>CADASTRO!$P$18</f>
        <v>31 FUNDEB</v>
      </c>
      <c r="U71" s="203"/>
      <c r="V71" s="203"/>
      <c r="W71" s="203"/>
      <c r="X71" s="203">
        <f>M$17</f>
        <v>1639</v>
      </c>
      <c r="Y71" s="203"/>
      <c r="Z71" s="203"/>
    </row>
    <row r="72" spans="1:26" x14ac:dyDescent="0.25">
      <c r="A72" s="200" t="str">
        <f>CADASTRO!A$19</f>
        <v>Ed. Especial</v>
      </c>
      <c r="B72" s="200"/>
      <c r="C72" s="200"/>
      <c r="D72" s="200"/>
      <c r="E72" s="200"/>
      <c r="F72" s="200"/>
      <c r="G72" s="200"/>
      <c r="H72" s="200"/>
      <c r="I72" s="200"/>
      <c r="J72" s="203" t="str">
        <f>J$33</f>
        <v>2585/2018</v>
      </c>
      <c r="K72" s="203"/>
      <c r="L72" s="203"/>
      <c r="M72" s="205">
        <f>ROUND((V$18/V$21),2)</f>
        <v>0.02</v>
      </c>
      <c r="N72" s="205"/>
      <c r="O72" s="205"/>
      <c r="P72" s="204">
        <f>C65*M$33</f>
        <v>138.78719999999998</v>
      </c>
      <c r="Q72" s="203"/>
      <c r="R72" s="203"/>
      <c r="S72" s="203"/>
      <c r="T72" s="203" t="str">
        <f>CADASTRO!$P$19</f>
        <v>31 FUNDEB</v>
      </c>
      <c r="U72" s="203"/>
      <c r="V72" s="203"/>
      <c r="W72" s="203"/>
      <c r="X72" s="203">
        <f>M$18</f>
        <v>1655</v>
      </c>
      <c r="Y72" s="203"/>
      <c r="Z72" s="203"/>
    </row>
    <row r="73" spans="1:26" x14ac:dyDescent="0.25">
      <c r="A73" s="200" t="str">
        <f>CADASTRO!A$20</f>
        <v>Ensino Fundamental</v>
      </c>
      <c r="B73" s="200"/>
      <c r="C73" s="200"/>
      <c r="D73" s="200"/>
      <c r="E73" s="200"/>
      <c r="F73" s="200"/>
      <c r="G73" s="200"/>
      <c r="H73" s="200"/>
      <c r="I73" s="200"/>
      <c r="J73" s="203" t="str">
        <f>J$34</f>
        <v>2586/2018</v>
      </c>
      <c r="K73" s="203"/>
      <c r="L73" s="203"/>
      <c r="M73" s="205">
        <f>ROUND((V$19/V$21),2)</f>
        <v>0.25</v>
      </c>
      <c r="N73" s="205"/>
      <c r="O73" s="205"/>
      <c r="P73" s="204">
        <f>C65*M$34</f>
        <v>1734.84</v>
      </c>
      <c r="Q73" s="203"/>
      <c r="R73" s="203"/>
      <c r="S73" s="203"/>
      <c r="T73" s="203" t="str">
        <f>CADASTRO!$P$20</f>
        <v>31 FUNDEB</v>
      </c>
      <c r="U73" s="203"/>
      <c r="V73" s="203"/>
      <c r="W73" s="203"/>
      <c r="X73" s="203">
        <f>M$19</f>
        <v>1621</v>
      </c>
      <c r="Y73" s="203"/>
      <c r="Z73" s="203"/>
    </row>
    <row r="74" spans="1:26" x14ac:dyDescent="0.25">
      <c r="A74" s="201" t="s">
        <v>26</v>
      </c>
      <c r="B74" s="201"/>
      <c r="C74" s="201"/>
      <c r="D74" s="201"/>
      <c r="E74" s="201"/>
      <c r="F74" s="201"/>
      <c r="G74" s="201"/>
      <c r="H74" s="201"/>
      <c r="I74" s="201"/>
      <c r="J74" s="3"/>
      <c r="K74" s="3"/>
      <c r="L74" s="3"/>
      <c r="M74" s="218">
        <f>M67+M70</f>
        <v>1</v>
      </c>
      <c r="N74" s="218"/>
      <c r="O74" s="218"/>
      <c r="P74" s="202">
        <f>P70+P67</f>
        <v>6939.36</v>
      </c>
      <c r="Q74" s="201"/>
      <c r="R74" s="201"/>
      <c r="S74" s="201"/>
      <c r="T74" s="3"/>
      <c r="U74" s="3"/>
      <c r="V74" s="3"/>
      <c r="W74" s="3"/>
      <c r="X74" s="3"/>
      <c r="Y74" s="3"/>
      <c r="Z74" s="3"/>
    </row>
    <row r="76" spans="1:26" x14ac:dyDescent="0.25">
      <c r="A76" s="3" t="s">
        <v>37</v>
      </c>
      <c r="B76" s="3"/>
      <c r="C76" s="3"/>
      <c r="D76" s="3"/>
      <c r="E76" s="3"/>
      <c r="F76" s="203" t="s">
        <v>51</v>
      </c>
      <c r="G76" s="203"/>
      <c r="H76" s="203"/>
      <c r="I76" s="203"/>
      <c r="J76" s="203"/>
      <c r="K76" s="203"/>
    </row>
    <row r="77" spans="1:26" x14ac:dyDescent="0.25">
      <c r="A77" s="3" t="s">
        <v>38</v>
      </c>
      <c r="G77" s="203">
        <v>63</v>
      </c>
      <c r="H77" s="203"/>
      <c r="I77" s="203"/>
      <c r="J77" s="203"/>
      <c r="K77" s="203"/>
      <c r="L77" s="220" t="s">
        <v>39</v>
      </c>
      <c r="M77" s="220"/>
      <c r="N77" s="220"/>
      <c r="O77" s="223">
        <v>43286</v>
      </c>
      <c r="P77" s="203"/>
      <c r="Q77" s="203"/>
      <c r="R77" s="203"/>
    </row>
    <row r="78" spans="1:26" x14ac:dyDescent="0.25">
      <c r="A78" s="3" t="s">
        <v>41</v>
      </c>
      <c r="C78" s="208">
        <v>7944.24</v>
      </c>
      <c r="D78" s="208"/>
      <c r="E78" s="208"/>
      <c r="F78" s="208"/>
      <c r="G78" s="208"/>
      <c r="L78" s="220" t="s">
        <v>59</v>
      </c>
      <c r="M78" s="220"/>
      <c r="N78" s="220"/>
      <c r="O78" s="220"/>
      <c r="P78" s="221">
        <v>1676</v>
      </c>
      <c r="Q78" s="221"/>
      <c r="R78" s="221"/>
      <c r="S78" s="221"/>
      <c r="T78" s="221"/>
      <c r="U78" s="221"/>
    </row>
    <row r="79" spans="1:26" ht="27" customHeight="1" x14ac:dyDescent="0.25">
      <c r="A79" s="9" t="s">
        <v>12</v>
      </c>
      <c r="B79" s="7"/>
      <c r="C79" s="7"/>
      <c r="D79" s="7"/>
      <c r="E79" s="7"/>
      <c r="F79" s="7"/>
      <c r="G79" s="7"/>
      <c r="H79" s="7"/>
      <c r="I79" s="8"/>
      <c r="J79" s="210" t="s">
        <v>29</v>
      </c>
      <c r="K79" s="210"/>
      <c r="L79" s="210"/>
      <c r="M79" s="210" t="s">
        <v>25</v>
      </c>
      <c r="N79" s="210"/>
      <c r="O79" s="210"/>
      <c r="P79" s="210" t="s">
        <v>30</v>
      </c>
      <c r="Q79" s="210"/>
      <c r="R79" s="210"/>
      <c r="S79" s="210"/>
      <c r="T79" s="222" t="s">
        <v>21</v>
      </c>
      <c r="U79" s="222"/>
      <c r="V79" s="222"/>
      <c r="W79" s="222"/>
      <c r="X79" s="211" t="s">
        <v>40</v>
      </c>
      <c r="Y79" s="211"/>
      <c r="Z79" s="211"/>
    </row>
    <row r="80" spans="1:26" x14ac:dyDescent="0.25">
      <c r="A80" s="210" t="str">
        <f>CADASTRO!A$13</f>
        <v>ESCOLA ALAÍDES S. PINHEIRO</v>
      </c>
      <c r="B80" s="210"/>
      <c r="C80" s="210"/>
      <c r="D80" s="210"/>
      <c r="E80" s="210"/>
      <c r="F80" s="210"/>
      <c r="G80" s="210"/>
      <c r="H80" s="210"/>
      <c r="I80" s="210"/>
      <c r="M80" s="219">
        <f>SUM(M81:N82)</f>
        <v>0.57000000000000006</v>
      </c>
      <c r="N80" s="219"/>
      <c r="O80" s="219"/>
      <c r="P80" s="202">
        <f>SUM(P81:S82)</f>
        <v>4528.2168000000001</v>
      </c>
      <c r="Q80" s="201"/>
      <c r="R80" s="201"/>
      <c r="S80" s="201"/>
      <c r="T80" s="6"/>
      <c r="U80" s="6"/>
      <c r="V80" s="6"/>
      <c r="W80" s="6"/>
    </row>
    <row r="81" spans="1:26" x14ac:dyDescent="0.25">
      <c r="A81" s="200" t="str">
        <f>CADASTRO!A$14</f>
        <v>Ensino Fundamental</v>
      </c>
      <c r="B81" s="200"/>
      <c r="C81" s="200"/>
      <c r="D81" s="200"/>
      <c r="E81" s="200"/>
      <c r="F81" s="200"/>
      <c r="G81" s="200"/>
      <c r="H81" s="200"/>
      <c r="I81" s="200"/>
      <c r="J81" s="203" t="str">
        <f>J$29</f>
        <v>2582/2018</v>
      </c>
      <c r="K81" s="203"/>
      <c r="L81" s="203"/>
      <c r="M81" s="205">
        <f>ROUND((V$12/V$21),2)</f>
        <v>0.45</v>
      </c>
      <c r="N81" s="205"/>
      <c r="O81" s="205"/>
      <c r="P81" s="204">
        <f>C78*M$29</f>
        <v>3574.9079999999999</v>
      </c>
      <c r="Q81" s="203"/>
      <c r="R81" s="203"/>
      <c r="S81" s="203"/>
      <c r="T81" s="203" t="str">
        <f>CADASTRO!$P$14</f>
        <v>1013 PeateRS</v>
      </c>
      <c r="U81" s="203"/>
      <c r="V81" s="203"/>
      <c r="W81" s="203"/>
      <c r="X81" s="203">
        <f>M$12</f>
        <v>1661</v>
      </c>
      <c r="Y81" s="203"/>
      <c r="Z81" s="203"/>
    </row>
    <row r="82" spans="1:26" x14ac:dyDescent="0.25">
      <c r="A82" s="200" t="str">
        <f>CADASTRO!A$15</f>
        <v>Ensino Médio</v>
      </c>
      <c r="B82" s="200"/>
      <c r="C82" s="200"/>
      <c r="D82" s="200"/>
      <c r="E82" s="200"/>
      <c r="F82" s="200"/>
      <c r="G82" s="200"/>
      <c r="H82" s="200"/>
      <c r="I82" s="200"/>
      <c r="J82" s="203" t="str">
        <f>J$30</f>
        <v>2583/2018</v>
      </c>
      <c r="K82" s="203"/>
      <c r="L82" s="203"/>
      <c r="M82" s="205">
        <f>ROUND((V$13/V$21),2)</f>
        <v>0.12</v>
      </c>
      <c r="N82" s="205"/>
      <c r="O82" s="205"/>
      <c r="P82" s="204">
        <f>C78*M$30</f>
        <v>953.30879999999991</v>
      </c>
      <c r="Q82" s="203"/>
      <c r="R82" s="203"/>
      <c r="S82" s="203"/>
      <c r="T82" s="203" t="str">
        <f>CADASTRO!$P$15</f>
        <v>1013 PeateRS</v>
      </c>
      <c r="U82" s="203"/>
      <c r="V82" s="203"/>
      <c r="W82" s="203"/>
      <c r="X82" s="203">
        <f>M$13</f>
        <v>1673</v>
      </c>
      <c r="Y82" s="203"/>
      <c r="Z82" s="203"/>
    </row>
    <row r="83" spans="1:26" x14ac:dyDescent="0.25">
      <c r="A83" s="201" t="str">
        <f>CADASTRO!A$17</f>
        <v>ESCOLA MUN. SANTA LUZIA</v>
      </c>
      <c r="B83" s="201"/>
      <c r="C83" s="201"/>
      <c r="D83" s="201"/>
      <c r="E83" s="201"/>
      <c r="F83" s="201"/>
      <c r="G83" s="201"/>
      <c r="H83" s="201"/>
      <c r="I83" s="201"/>
      <c r="M83" s="219">
        <f>SUM(M84:N86)</f>
        <v>0.43</v>
      </c>
      <c r="N83" s="219"/>
      <c r="O83" s="219"/>
      <c r="P83" s="202">
        <f>SUM(P84:S86)</f>
        <v>3416.0232000000001</v>
      </c>
      <c r="Q83" s="201"/>
      <c r="R83" s="201"/>
      <c r="S83" s="201"/>
    </row>
    <row r="84" spans="1:26" x14ac:dyDescent="0.25">
      <c r="A84" s="200" t="str">
        <f>CADASTRO!A$18</f>
        <v>Ed. Infantil</v>
      </c>
      <c r="B84" s="200"/>
      <c r="C84" s="200"/>
      <c r="D84" s="200"/>
      <c r="E84" s="200"/>
      <c r="F84" s="200"/>
      <c r="G84" s="200"/>
      <c r="H84" s="200"/>
      <c r="I84" s="200"/>
      <c r="J84" s="203" t="str">
        <f>J$32</f>
        <v>2584/2018</v>
      </c>
      <c r="K84" s="203"/>
      <c r="L84" s="203"/>
      <c r="M84" s="205">
        <f>ROUND((V$17/V$21),2)</f>
        <v>0.16</v>
      </c>
      <c r="N84" s="205"/>
      <c r="O84" s="205"/>
      <c r="P84" s="204">
        <f>C78*M$32</f>
        <v>1271.0784000000001</v>
      </c>
      <c r="Q84" s="203"/>
      <c r="R84" s="203"/>
      <c r="S84" s="203"/>
      <c r="T84" s="203" t="str">
        <f>CADASTRO!$P$18</f>
        <v>31 FUNDEB</v>
      </c>
      <c r="U84" s="203"/>
      <c r="V84" s="203"/>
      <c r="W84" s="203"/>
      <c r="X84" s="203">
        <f>M$17</f>
        <v>1639</v>
      </c>
      <c r="Y84" s="203"/>
      <c r="Z84" s="203"/>
    </row>
    <row r="85" spans="1:26" x14ac:dyDescent="0.25">
      <c r="A85" s="200" t="str">
        <f>CADASTRO!A$19</f>
        <v>Ed. Especial</v>
      </c>
      <c r="B85" s="200"/>
      <c r="C85" s="200"/>
      <c r="D85" s="200"/>
      <c r="E85" s="200"/>
      <c r="F85" s="200"/>
      <c r="G85" s="200"/>
      <c r="H85" s="200"/>
      <c r="I85" s="200"/>
      <c r="J85" s="203" t="str">
        <f>J$33</f>
        <v>2585/2018</v>
      </c>
      <c r="K85" s="203"/>
      <c r="L85" s="203"/>
      <c r="M85" s="205">
        <f>ROUND((V$18/V$21),2)</f>
        <v>0.02</v>
      </c>
      <c r="N85" s="205"/>
      <c r="O85" s="205"/>
      <c r="P85" s="204">
        <f>C78*M$33</f>
        <v>158.88480000000001</v>
      </c>
      <c r="Q85" s="203"/>
      <c r="R85" s="203"/>
      <c r="S85" s="203"/>
      <c r="T85" s="203" t="str">
        <f>CADASTRO!$P$19</f>
        <v>31 FUNDEB</v>
      </c>
      <c r="U85" s="203"/>
      <c r="V85" s="203"/>
      <c r="W85" s="203"/>
      <c r="X85" s="203">
        <f>M$18</f>
        <v>1655</v>
      </c>
      <c r="Y85" s="203"/>
      <c r="Z85" s="203"/>
    </row>
    <row r="86" spans="1:26" x14ac:dyDescent="0.25">
      <c r="A86" s="200" t="str">
        <f>CADASTRO!A$20</f>
        <v>Ensino Fundamental</v>
      </c>
      <c r="B86" s="200"/>
      <c r="C86" s="200"/>
      <c r="D86" s="200"/>
      <c r="E86" s="200"/>
      <c r="F86" s="200"/>
      <c r="G86" s="200"/>
      <c r="H86" s="200"/>
      <c r="I86" s="200"/>
      <c r="J86" s="203" t="str">
        <f>J$34</f>
        <v>2586/2018</v>
      </c>
      <c r="K86" s="203"/>
      <c r="L86" s="203"/>
      <c r="M86" s="205">
        <f>ROUND((V$19/V$21),2)</f>
        <v>0.25</v>
      </c>
      <c r="N86" s="205"/>
      <c r="O86" s="205"/>
      <c r="P86" s="204">
        <f>C78*M$34</f>
        <v>1986.06</v>
      </c>
      <c r="Q86" s="203"/>
      <c r="R86" s="203"/>
      <c r="S86" s="203"/>
      <c r="T86" s="203" t="str">
        <f>CADASTRO!$P$20</f>
        <v>31 FUNDEB</v>
      </c>
      <c r="U86" s="203"/>
      <c r="V86" s="203"/>
      <c r="W86" s="203"/>
      <c r="X86" s="203">
        <f>M$19</f>
        <v>1621</v>
      </c>
      <c r="Y86" s="203"/>
      <c r="Z86" s="203"/>
    </row>
    <row r="87" spans="1:26" x14ac:dyDescent="0.25">
      <c r="A87" s="201" t="s">
        <v>26</v>
      </c>
      <c r="B87" s="201"/>
      <c r="C87" s="201"/>
      <c r="D87" s="201"/>
      <c r="E87" s="201"/>
      <c r="F87" s="201"/>
      <c r="G87" s="201"/>
      <c r="H87" s="201"/>
      <c r="I87" s="201"/>
      <c r="J87" s="3"/>
      <c r="K87" s="3"/>
      <c r="L87" s="3"/>
      <c r="M87" s="218">
        <f>M80+M83</f>
        <v>1</v>
      </c>
      <c r="N87" s="218"/>
      <c r="O87" s="218"/>
      <c r="P87" s="202">
        <f>P83+P80</f>
        <v>7944.24</v>
      </c>
      <c r="Q87" s="201"/>
      <c r="R87" s="201"/>
      <c r="S87" s="201"/>
      <c r="T87" s="3"/>
      <c r="U87" s="3"/>
      <c r="V87" s="3"/>
      <c r="W87" s="3"/>
      <c r="X87" s="3"/>
      <c r="Y87" s="3"/>
      <c r="Z87" s="3"/>
    </row>
    <row r="89" spans="1:26" x14ac:dyDescent="0.25">
      <c r="A89" s="3" t="s">
        <v>37</v>
      </c>
      <c r="B89" s="3"/>
      <c r="C89" s="3"/>
      <c r="D89" s="3"/>
      <c r="E89" s="3"/>
      <c r="F89" s="203" t="s">
        <v>52</v>
      </c>
      <c r="G89" s="203"/>
      <c r="H89" s="203"/>
      <c r="I89" s="203"/>
      <c r="J89" s="203"/>
      <c r="K89" s="203"/>
    </row>
    <row r="90" spans="1:26" x14ac:dyDescent="0.25">
      <c r="A90" s="3" t="s">
        <v>38</v>
      </c>
      <c r="G90" s="203">
        <v>67</v>
      </c>
      <c r="H90" s="203"/>
      <c r="I90" s="203"/>
      <c r="J90" s="203"/>
      <c r="K90" s="203"/>
      <c r="L90" s="220" t="s">
        <v>39</v>
      </c>
      <c r="M90" s="220"/>
      <c r="N90" s="220"/>
      <c r="O90" s="223">
        <v>43320</v>
      </c>
      <c r="P90" s="203"/>
      <c r="Q90" s="203"/>
      <c r="R90" s="203"/>
    </row>
    <row r="91" spans="1:26" x14ac:dyDescent="0.25">
      <c r="A91" s="3" t="s">
        <v>41</v>
      </c>
      <c r="C91" s="208">
        <v>7010.46</v>
      </c>
      <c r="D91" s="208"/>
      <c r="E91" s="208"/>
      <c r="F91" s="208"/>
      <c r="G91" s="208"/>
      <c r="L91" s="220" t="s">
        <v>59</v>
      </c>
      <c r="M91" s="220"/>
      <c r="N91" s="220"/>
      <c r="O91" s="220"/>
      <c r="P91" s="221">
        <v>1479</v>
      </c>
      <c r="Q91" s="221"/>
      <c r="R91" s="221"/>
      <c r="S91" s="221"/>
      <c r="T91" s="221"/>
      <c r="U91" s="221"/>
    </row>
    <row r="92" spans="1:26" ht="27.75" customHeight="1" x14ac:dyDescent="0.25">
      <c r="A92" s="9" t="s">
        <v>12</v>
      </c>
      <c r="B92" s="7"/>
      <c r="C92" s="7"/>
      <c r="D92" s="7"/>
      <c r="E92" s="7"/>
      <c r="F92" s="7"/>
      <c r="G92" s="7"/>
      <c r="H92" s="7"/>
      <c r="I92" s="8"/>
      <c r="J92" s="210" t="s">
        <v>29</v>
      </c>
      <c r="K92" s="210"/>
      <c r="L92" s="210"/>
      <c r="M92" s="210" t="s">
        <v>25</v>
      </c>
      <c r="N92" s="210"/>
      <c r="O92" s="210"/>
      <c r="P92" s="210" t="s">
        <v>30</v>
      </c>
      <c r="Q92" s="210"/>
      <c r="R92" s="210"/>
      <c r="S92" s="210"/>
      <c r="T92" s="222" t="s">
        <v>21</v>
      </c>
      <c r="U92" s="222"/>
      <c r="V92" s="222"/>
      <c r="W92" s="222"/>
      <c r="X92" s="211" t="s">
        <v>40</v>
      </c>
      <c r="Y92" s="211"/>
      <c r="Z92" s="211"/>
    </row>
    <row r="93" spans="1:26" x14ac:dyDescent="0.25">
      <c r="A93" s="210" t="str">
        <f>CADASTRO!A$13</f>
        <v>ESCOLA ALAÍDES S. PINHEIRO</v>
      </c>
      <c r="B93" s="210"/>
      <c r="C93" s="210"/>
      <c r="D93" s="210"/>
      <c r="E93" s="210"/>
      <c r="F93" s="210"/>
      <c r="G93" s="210"/>
      <c r="H93" s="210"/>
      <c r="I93" s="210"/>
      <c r="M93" s="219">
        <f>SUM(M94:N95)</f>
        <v>0.57000000000000006</v>
      </c>
      <c r="N93" s="219"/>
      <c r="O93" s="219"/>
      <c r="P93" s="202">
        <f>SUM(P94:S95)+0.01</f>
        <v>3995.9621999999999</v>
      </c>
      <c r="Q93" s="201"/>
      <c r="R93" s="201"/>
      <c r="S93" s="201"/>
      <c r="T93" s="6"/>
      <c r="U93" s="6"/>
      <c r="V93" s="6"/>
      <c r="W93" s="6"/>
    </row>
    <row r="94" spans="1:26" x14ac:dyDescent="0.25">
      <c r="A94" s="200" t="str">
        <f>CADASTRO!A$14</f>
        <v>Ensino Fundamental</v>
      </c>
      <c r="B94" s="200"/>
      <c r="C94" s="200"/>
      <c r="D94" s="200"/>
      <c r="E94" s="200"/>
      <c r="F94" s="200"/>
      <c r="G94" s="200"/>
      <c r="H94" s="200"/>
      <c r="I94" s="200"/>
      <c r="J94" s="203" t="str">
        <f>J$29</f>
        <v>2582/2018</v>
      </c>
      <c r="K94" s="203"/>
      <c r="L94" s="203"/>
      <c r="M94" s="205">
        <f>ROUND((V$12/V$21),2)</f>
        <v>0.45</v>
      </c>
      <c r="N94" s="205"/>
      <c r="O94" s="205"/>
      <c r="P94" s="204">
        <f>C91*M$29-0.01</f>
        <v>3154.6969999999997</v>
      </c>
      <c r="Q94" s="203"/>
      <c r="R94" s="203"/>
      <c r="S94" s="203"/>
      <c r="T94" s="203" t="str">
        <f>CADASTRO!$P$14</f>
        <v>1013 PeateRS</v>
      </c>
      <c r="U94" s="203"/>
      <c r="V94" s="203"/>
      <c r="W94" s="203"/>
      <c r="X94" s="203">
        <f>M$12</f>
        <v>1661</v>
      </c>
      <c r="Y94" s="203"/>
      <c r="Z94" s="203"/>
    </row>
    <row r="95" spans="1:26" x14ac:dyDescent="0.25">
      <c r="A95" s="200" t="str">
        <f>CADASTRO!A$15</f>
        <v>Ensino Médio</v>
      </c>
      <c r="B95" s="200"/>
      <c r="C95" s="200"/>
      <c r="D95" s="200"/>
      <c r="E95" s="200"/>
      <c r="F95" s="200"/>
      <c r="G95" s="200"/>
      <c r="H95" s="200"/>
      <c r="I95" s="200"/>
      <c r="J95" s="203" t="str">
        <f>J$30</f>
        <v>2583/2018</v>
      </c>
      <c r="K95" s="203"/>
      <c r="L95" s="203"/>
      <c r="M95" s="205">
        <f>ROUND((V$13/V$21),2)</f>
        <v>0.12</v>
      </c>
      <c r="N95" s="205"/>
      <c r="O95" s="205"/>
      <c r="P95" s="204">
        <f>C91*M$30</f>
        <v>841.25519999999995</v>
      </c>
      <c r="Q95" s="203"/>
      <c r="R95" s="203"/>
      <c r="S95" s="203"/>
      <c r="T95" s="203" t="str">
        <f>CADASTRO!$P$15</f>
        <v>1013 PeateRS</v>
      </c>
      <c r="U95" s="203"/>
      <c r="V95" s="203"/>
      <c r="W95" s="203"/>
      <c r="X95" s="203">
        <f>M$13</f>
        <v>1673</v>
      </c>
      <c r="Y95" s="203"/>
      <c r="Z95" s="203"/>
    </row>
    <row r="96" spans="1:26" x14ac:dyDescent="0.25">
      <c r="A96" s="201" t="str">
        <f>CADASTRO!A$17</f>
        <v>ESCOLA MUN. SANTA LUZIA</v>
      </c>
      <c r="B96" s="201"/>
      <c r="C96" s="201"/>
      <c r="D96" s="201"/>
      <c r="E96" s="201"/>
      <c r="F96" s="201"/>
      <c r="G96" s="201"/>
      <c r="H96" s="201"/>
      <c r="I96" s="201"/>
      <c r="M96" s="219">
        <f>SUM(M97:N99)</f>
        <v>0.43</v>
      </c>
      <c r="N96" s="219"/>
      <c r="O96" s="219"/>
      <c r="P96" s="202">
        <f>SUM(P97:S99)</f>
        <v>3014.4978000000001</v>
      </c>
      <c r="Q96" s="201"/>
      <c r="R96" s="201"/>
      <c r="S96" s="201"/>
    </row>
    <row r="97" spans="1:26" x14ac:dyDescent="0.25">
      <c r="A97" s="200" t="str">
        <f>CADASTRO!A$18</f>
        <v>Ed. Infantil</v>
      </c>
      <c r="B97" s="200"/>
      <c r="C97" s="200"/>
      <c r="D97" s="200"/>
      <c r="E97" s="200"/>
      <c r="F97" s="200"/>
      <c r="G97" s="200"/>
      <c r="H97" s="200"/>
      <c r="I97" s="200"/>
      <c r="J97" s="203" t="str">
        <f>J$32</f>
        <v>2584/2018</v>
      </c>
      <c r="K97" s="203"/>
      <c r="L97" s="203"/>
      <c r="M97" s="205">
        <f>ROUND((V$17/V$21),2)</f>
        <v>0.16</v>
      </c>
      <c r="N97" s="205"/>
      <c r="O97" s="205"/>
      <c r="P97" s="204">
        <f>C91*M$32</f>
        <v>1121.6736000000001</v>
      </c>
      <c r="Q97" s="203"/>
      <c r="R97" s="203"/>
      <c r="S97" s="203"/>
      <c r="T97" s="203" t="str">
        <f>CADASTRO!$P$18</f>
        <v>31 FUNDEB</v>
      </c>
      <c r="U97" s="203"/>
      <c r="V97" s="203"/>
      <c r="W97" s="203"/>
      <c r="X97" s="203">
        <f>M$17</f>
        <v>1639</v>
      </c>
      <c r="Y97" s="203"/>
      <c r="Z97" s="203"/>
    </row>
    <row r="98" spans="1:26" x14ac:dyDescent="0.25">
      <c r="A98" s="200" t="str">
        <f>CADASTRO!A$19</f>
        <v>Ed. Especial</v>
      </c>
      <c r="B98" s="200"/>
      <c r="C98" s="200"/>
      <c r="D98" s="200"/>
      <c r="E98" s="200"/>
      <c r="F98" s="200"/>
      <c r="G98" s="200"/>
      <c r="H98" s="200"/>
      <c r="I98" s="200"/>
      <c r="J98" s="203" t="str">
        <f>J$33</f>
        <v>2585/2018</v>
      </c>
      <c r="K98" s="203"/>
      <c r="L98" s="203"/>
      <c r="M98" s="205">
        <f>ROUND((V$18/V$21),2)</f>
        <v>0.02</v>
      </c>
      <c r="N98" s="205"/>
      <c r="O98" s="205"/>
      <c r="P98" s="204">
        <f>C91*M$33</f>
        <v>140.20920000000001</v>
      </c>
      <c r="Q98" s="203"/>
      <c r="R98" s="203"/>
      <c r="S98" s="203"/>
      <c r="T98" s="203" t="str">
        <f>CADASTRO!$P$19</f>
        <v>31 FUNDEB</v>
      </c>
      <c r="U98" s="203"/>
      <c r="V98" s="203"/>
      <c r="W98" s="203"/>
      <c r="X98" s="203">
        <f>M$18</f>
        <v>1655</v>
      </c>
      <c r="Y98" s="203"/>
      <c r="Z98" s="203"/>
    </row>
    <row r="99" spans="1:26" x14ac:dyDescent="0.25">
      <c r="A99" s="200" t="str">
        <f>CADASTRO!A$20</f>
        <v>Ensino Fundamental</v>
      </c>
      <c r="B99" s="200"/>
      <c r="C99" s="200"/>
      <c r="D99" s="200"/>
      <c r="E99" s="200"/>
      <c r="F99" s="200"/>
      <c r="G99" s="200"/>
      <c r="H99" s="200"/>
      <c r="I99" s="200"/>
      <c r="J99" s="203" t="str">
        <f>J$34</f>
        <v>2586/2018</v>
      </c>
      <c r="K99" s="203"/>
      <c r="L99" s="203"/>
      <c r="M99" s="205">
        <f>ROUND((V$19/V$21),2)</f>
        <v>0.25</v>
      </c>
      <c r="N99" s="205"/>
      <c r="O99" s="205"/>
      <c r="P99" s="204">
        <f>C91*M$34</f>
        <v>1752.615</v>
      </c>
      <c r="Q99" s="203"/>
      <c r="R99" s="203"/>
      <c r="S99" s="203"/>
      <c r="T99" s="203" t="str">
        <f>CADASTRO!$P$20</f>
        <v>31 FUNDEB</v>
      </c>
      <c r="U99" s="203"/>
      <c r="V99" s="203"/>
      <c r="W99" s="203"/>
      <c r="X99" s="203">
        <f>M$19</f>
        <v>1621</v>
      </c>
      <c r="Y99" s="203"/>
      <c r="Z99" s="203"/>
    </row>
    <row r="100" spans="1:26" x14ac:dyDescent="0.25">
      <c r="A100" s="201" t="s">
        <v>26</v>
      </c>
      <c r="B100" s="201"/>
      <c r="C100" s="201"/>
      <c r="D100" s="201"/>
      <c r="E100" s="201"/>
      <c r="F100" s="201"/>
      <c r="G100" s="201"/>
      <c r="H100" s="201"/>
      <c r="I100" s="201"/>
      <c r="J100" s="3"/>
      <c r="K100" s="3"/>
      <c r="L100" s="3"/>
      <c r="M100" s="218">
        <f>M93+M96</f>
        <v>1</v>
      </c>
      <c r="N100" s="218"/>
      <c r="O100" s="218"/>
      <c r="P100" s="202">
        <f>P96+P93</f>
        <v>7010.46</v>
      </c>
      <c r="Q100" s="201"/>
      <c r="R100" s="201"/>
      <c r="S100" s="201"/>
      <c r="T100" s="3"/>
      <c r="U100" s="3"/>
      <c r="V100" s="3"/>
      <c r="W100" s="3"/>
      <c r="X100" s="3"/>
      <c r="Y100" s="3"/>
      <c r="Z100" s="3"/>
    </row>
    <row r="102" spans="1:26" x14ac:dyDescent="0.25">
      <c r="A102" s="3" t="s">
        <v>37</v>
      </c>
      <c r="B102" s="3"/>
      <c r="C102" s="3"/>
      <c r="D102" s="3"/>
      <c r="E102" s="3"/>
      <c r="F102" s="203" t="s">
        <v>53</v>
      </c>
      <c r="G102" s="203"/>
      <c r="H102" s="203"/>
      <c r="I102" s="203"/>
      <c r="J102" s="203"/>
      <c r="K102" s="203"/>
    </row>
    <row r="103" spans="1:26" x14ac:dyDescent="0.25">
      <c r="A103" s="3" t="s">
        <v>38</v>
      </c>
      <c r="G103" s="203">
        <v>69</v>
      </c>
      <c r="H103" s="203"/>
      <c r="I103" s="203"/>
      <c r="J103" s="203"/>
      <c r="K103" s="203"/>
      <c r="L103" s="220" t="s">
        <v>39</v>
      </c>
      <c r="M103" s="220"/>
      <c r="N103" s="220"/>
      <c r="O103" s="223">
        <v>43347</v>
      </c>
      <c r="P103" s="203"/>
      <c r="Q103" s="203"/>
      <c r="R103" s="203"/>
    </row>
    <row r="104" spans="1:26" x14ac:dyDescent="0.25">
      <c r="A104" s="3" t="s">
        <v>41</v>
      </c>
      <c r="C104" s="208">
        <v>9484.74</v>
      </c>
      <c r="D104" s="208"/>
      <c r="E104" s="208"/>
      <c r="F104" s="208"/>
      <c r="G104" s="208"/>
      <c r="L104" s="220" t="s">
        <v>59</v>
      </c>
      <c r="M104" s="220"/>
      <c r="N104" s="220"/>
      <c r="O104" s="220"/>
      <c r="P104" s="221">
        <v>2001</v>
      </c>
      <c r="Q104" s="221"/>
      <c r="R104" s="221"/>
      <c r="S104" s="221"/>
      <c r="T104" s="221"/>
      <c r="U104" s="221"/>
    </row>
    <row r="105" spans="1:26" ht="34.5" customHeight="1" x14ac:dyDescent="0.25">
      <c r="A105" s="9" t="s">
        <v>12</v>
      </c>
      <c r="B105" s="7"/>
      <c r="C105" s="7"/>
      <c r="D105" s="7"/>
      <c r="E105" s="7"/>
      <c r="F105" s="7"/>
      <c r="G105" s="7"/>
      <c r="H105" s="7"/>
      <c r="I105" s="8"/>
      <c r="J105" s="210" t="s">
        <v>29</v>
      </c>
      <c r="K105" s="210"/>
      <c r="L105" s="210"/>
      <c r="M105" s="210" t="s">
        <v>25</v>
      </c>
      <c r="N105" s="210"/>
      <c r="O105" s="210"/>
      <c r="P105" s="210" t="s">
        <v>30</v>
      </c>
      <c r="Q105" s="210"/>
      <c r="R105" s="210"/>
      <c r="S105" s="210"/>
      <c r="T105" s="222" t="s">
        <v>21</v>
      </c>
      <c r="U105" s="222"/>
      <c r="V105" s="222"/>
      <c r="W105" s="222"/>
      <c r="X105" s="211" t="s">
        <v>40</v>
      </c>
      <c r="Y105" s="211"/>
      <c r="Z105" s="211"/>
    </row>
    <row r="106" spans="1:26" x14ac:dyDescent="0.25">
      <c r="A106" s="210" t="str">
        <f>CADASTRO!A$13</f>
        <v>ESCOLA ALAÍDES S. PINHEIRO</v>
      </c>
      <c r="B106" s="210"/>
      <c r="C106" s="210"/>
      <c r="D106" s="210"/>
      <c r="E106" s="210"/>
      <c r="F106" s="210"/>
      <c r="G106" s="210"/>
      <c r="H106" s="210"/>
      <c r="I106" s="210"/>
      <c r="M106" s="219">
        <f>SUM(M107:N108)</f>
        <v>0.57000000000000006</v>
      </c>
      <c r="N106" s="219"/>
      <c r="O106" s="219"/>
      <c r="P106" s="202">
        <f>SUM(P107:S108)</f>
        <v>5406.3017999999993</v>
      </c>
      <c r="Q106" s="201"/>
      <c r="R106" s="201"/>
      <c r="S106" s="201"/>
      <c r="T106" s="6"/>
      <c r="U106" s="6"/>
      <c r="V106" s="6"/>
      <c r="W106" s="6"/>
    </row>
    <row r="107" spans="1:26" x14ac:dyDescent="0.25">
      <c r="A107" s="200" t="str">
        <f>CADASTRO!A$14</f>
        <v>Ensino Fundamental</v>
      </c>
      <c r="B107" s="200"/>
      <c r="C107" s="200"/>
      <c r="D107" s="200"/>
      <c r="E107" s="200"/>
      <c r="F107" s="200"/>
      <c r="G107" s="200"/>
      <c r="H107" s="200"/>
      <c r="I107" s="200"/>
      <c r="J107" s="203" t="str">
        <f>J$29</f>
        <v>2582/2018</v>
      </c>
      <c r="K107" s="203"/>
      <c r="L107" s="203"/>
      <c r="M107" s="205">
        <f>ROUND((V$12/V$21),2)</f>
        <v>0.45</v>
      </c>
      <c r="N107" s="205"/>
      <c r="O107" s="205"/>
      <c r="P107" s="204">
        <f>C104*M$29</f>
        <v>4268.1329999999998</v>
      </c>
      <c r="Q107" s="203"/>
      <c r="R107" s="203"/>
      <c r="S107" s="203"/>
      <c r="T107" s="203" t="str">
        <f>CADASTRO!$P$14</f>
        <v>1013 PeateRS</v>
      </c>
      <c r="U107" s="203"/>
      <c r="V107" s="203"/>
      <c r="W107" s="203"/>
      <c r="X107" s="203">
        <f>M$12</f>
        <v>1661</v>
      </c>
      <c r="Y107" s="203"/>
      <c r="Z107" s="203"/>
    </row>
    <row r="108" spans="1:26" x14ac:dyDescent="0.25">
      <c r="A108" s="200" t="str">
        <f>CADASTRO!A$15</f>
        <v>Ensino Médio</v>
      </c>
      <c r="B108" s="200"/>
      <c r="C108" s="200"/>
      <c r="D108" s="200"/>
      <c r="E108" s="200"/>
      <c r="F108" s="200"/>
      <c r="G108" s="200"/>
      <c r="H108" s="200"/>
      <c r="I108" s="200"/>
      <c r="J108" s="203" t="str">
        <f>J$30</f>
        <v>2583/2018</v>
      </c>
      <c r="K108" s="203"/>
      <c r="L108" s="203"/>
      <c r="M108" s="205">
        <f>ROUND((V$13/V$21),2)</f>
        <v>0.12</v>
      </c>
      <c r="N108" s="205"/>
      <c r="O108" s="205"/>
      <c r="P108" s="204">
        <f>C104*M$30</f>
        <v>1138.1687999999999</v>
      </c>
      <c r="Q108" s="203"/>
      <c r="R108" s="203"/>
      <c r="S108" s="203"/>
      <c r="T108" s="203" t="str">
        <f>CADASTRO!$P$15</f>
        <v>1013 PeateRS</v>
      </c>
      <c r="U108" s="203"/>
      <c r="V108" s="203"/>
      <c r="W108" s="203"/>
      <c r="X108" s="203">
        <f>M$13</f>
        <v>1673</v>
      </c>
      <c r="Y108" s="203"/>
      <c r="Z108" s="203"/>
    </row>
    <row r="109" spans="1:26" x14ac:dyDescent="0.25">
      <c r="A109" s="201" t="str">
        <f>CADASTRO!A$17</f>
        <v>ESCOLA MUN. SANTA LUZIA</v>
      </c>
      <c r="B109" s="201"/>
      <c r="C109" s="201"/>
      <c r="D109" s="201"/>
      <c r="E109" s="201"/>
      <c r="F109" s="201"/>
      <c r="G109" s="201"/>
      <c r="H109" s="201"/>
      <c r="I109" s="201"/>
      <c r="M109" s="219">
        <f>SUM(M110:N112)</f>
        <v>0.43</v>
      </c>
      <c r="N109" s="219"/>
      <c r="O109" s="219"/>
      <c r="P109" s="202">
        <f>SUM(P110:S112)</f>
        <v>4078.4381999999996</v>
      </c>
      <c r="Q109" s="201"/>
      <c r="R109" s="201"/>
      <c r="S109" s="201"/>
    </row>
    <row r="110" spans="1:26" x14ac:dyDescent="0.25">
      <c r="A110" s="200" t="str">
        <f>CADASTRO!A$18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 t="str">
        <f>J$32</f>
        <v>2584/2018</v>
      </c>
      <c r="K110" s="203"/>
      <c r="L110" s="203"/>
      <c r="M110" s="205">
        <f>ROUND((V$17/V$21),2)</f>
        <v>0.16</v>
      </c>
      <c r="N110" s="205"/>
      <c r="O110" s="205"/>
      <c r="P110" s="204">
        <f>C104*M$32</f>
        <v>1517.5583999999999</v>
      </c>
      <c r="Q110" s="203"/>
      <c r="R110" s="203"/>
      <c r="S110" s="203"/>
      <c r="T110" s="203" t="str">
        <f>CADASTRO!$P$18</f>
        <v>31 FUNDEB</v>
      </c>
      <c r="U110" s="203"/>
      <c r="V110" s="203"/>
      <c r="W110" s="203"/>
      <c r="X110" s="203">
        <f>M$17</f>
        <v>1639</v>
      </c>
      <c r="Y110" s="203"/>
      <c r="Z110" s="203"/>
    </row>
    <row r="111" spans="1:26" x14ac:dyDescent="0.25">
      <c r="A111" s="200" t="str">
        <f>CADASTRO!A$19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 t="str">
        <f>J$33</f>
        <v>2585/2018</v>
      </c>
      <c r="K111" s="203"/>
      <c r="L111" s="203"/>
      <c r="M111" s="205">
        <f>ROUND((V$18/V$21),2)</f>
        <v>0.02</v>
      </c>
      <c r="N111" s="205"/>
      <c r="O111" s="205"/>
      <c r="P111" s="204">
        <f>C104*M$33</f>
        <v>189.69479999999999</v>
      </c>
      <c r="Q111" s="203"/>
      <c r="R111" s="203"/>
      <c r="S111" s="203"/>
      <c r="T111" s="203" t="str">
        <f>CADASTRO!$P$19</f>
        <v>31 FUNDEB</v>
      </c>
      <c r="U111" s="203"/>
      <c r="V111" s="203"/>
      <c r="W111" s="203"/>
      <c r="X111" s="203">
        <f>M$18</f>
        <v>1655</v>
      </c>
      <c r="Y111" s="203"/>
      <c r="Z111" s="203"/>
    </row>
    <row r="112" spans="1:26" x14ac:dyDescent="0.25">
      <c r="A112" s="200" t="str">
        <f>CADASTRO!A$20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 t="str">
        <f>J$34</f>
        <v>2586/2018</v>
      </c>
      <c r="K112" s="203"/>
      <c r="L112" s="203"/>
      <c r="M112" s="205">
        <f>ROUND((V$19/V$21),2)</f>
        <v>0.25</v>
      </c>
      <c r="N112" s="205"/>
      <c r="O112" s="205"/>
      <c r="P112" s="204">
        <f>C104*M$34</f>
        <v>2371.1849999999999</v>
      </c>
      <c r="Q112" s="203"/>
      <c r="R112" s="203"/>
      <c r="S112" s="203"/>
      <c r="T112" s="203" t="str">
        <f>CADASTRO!$P$20</f>
        <v>31 FUNDEB</v>
      </c>
      <c r="U112" s="203"/>
      <c r="V112" s="203"/>
      <c r="W112" s="203"/>
      <c r="X112" s="203">
        <f>M$19</f>
        <v>1621</v>
      </c>
      <c r="Y112" s="203"/>
      <c r="Z112" s="203"/>
    </row>
    <row r="113" spans="1:26" x14ac:dyDescent="0.25">
      <c r="A113" s="201" t="s">
        <v>26</v>
      </c>
      <c r="B113" s="201"/>
      <c r="C113" s="201"/>
      <c r="D113" s="201"/>
      <c r="E113" s="201"/>
      <c r="F113" s="201"/>
      <c r="G113" s="201"/>
      <c r="H113" s="201"/>
      <c r="I113" s="201"/>
      <c r="J113" s="3"/>
      <c r="K113" s="3"/>
      <c r="L113" s="3"/>
      <c r="M113" s="218">
        <f>M106+M109</f>
        <v>1</v>
      </c>
      <c r="N113" s="218"/>
      <c r="O113" s="218"/>
      <c r="P113" s="202">
        <f>P109+P106</f>
        <v>9484.739999999998</v>
      </c>
      <c r="Q113" s="201"/>
      <c r="R113" s="201"/>
      <c r="S113" s="201"/>
      <c r="T113" s="3"/>
      <c r="U113" s="3"/>
      <c r="V113" s="3"/>
      <c r="W113" s="3"/>
      <c r="X113" s="3"/>
      <c r="Y113" s="3"/>
      <c r="Z113" s="3"/>
    </row>
    <row r="115" spans="1:26" x14ac:dyDescent="0.25">
      <c r="A115" s="3" t="s">
        <v>37</v>
      </c>
      <c r="B115" s="3"/>
      <c r="C115" s="3"/>
      <c r="D115" s="3"/>
      <c r="E115" s="3"/>
      <c r="F115" s="203" t="s">
        <v>54</v>
      </c>
      <c r="G115" s="203"/>
      <c r="H115" s="203"/>
      <c r="I115" s="203"/>
      <c r="J115" s="203"/>
      <c r="K115" s="203"/>
    </row>
    <row r="116" spans="1:26" x14ac:dyDescent="0.25">
      <c r="A116" s="3" t="s">
        <v>38</v>
      </c>
      <c r="G116" s="203">
        <v>72</v>
      </c>
      <c r="H116" s="203"/>
      <c r="I116" s="203"/>
      <c r="J116" s="203"/>
      <c r="K116" s="203"/>
      <c r="L116" s="220" t="s">
        <v>39</v>
      </c>
      <c r="M116" s="220"/>
      <c r="N116" s="220"/>
      <c r="O116" s="223">
        <v>43377</v>
      </c>
      <c r="P116" s="203"/>
      <c r="Q116" s="203"/>
      <c r="R116" s="203"/>
    </row>
    <row r="117" spans="1:26" x14ac:dyDescent="0.25">
      <c r="A117" s="3" t="s">
        <v>41</v>
      </c>
      <c r="C117" s="208">
        <v>6217.2</v>
      </c>
      <c r="D117" s="208"/>
      <c r="E117" s="208"/>
      <c r="F117" s="208"/>
      <c r="G117" s="208"/>
      <c r="L117" s="220" t="s">
        <v>59</v>
      </c>
      <c r="M117" s="220"/>
      <c r="N117" s="220"/>
      <c r="O117" s="220"/>
      <c r="P117" s="221">
        <v>1320</v>
      </c>
      <c r="Q117" s="221"/>
      <c r="R117" s="221"/>
      <c r="S117" s="221"/>
      <c r="T117" s="221"/>
      <c r="U117" s="221"/>
    </row>
    <row r="118" spans="1:26" ht="32.25" customHeight="1" x14ac:dyDescent="0.25">
      <c r="A118" s="9" t="s">
        <v>12</v>
      </c>
      <c r="B118" s="7"/>
      <c r="C118" s="7"/>
      <c r="D118" s="7"/>
      <c r="E118" s="7"/>
      <c r="F118" s="7"/>
      <c r="G118" s="7"/>
      <c r="H118" s="7"/>
      <c r="I118" s="8"/>
      <c r="J118" s="210" t="s">
        <v>29</v>
      </c>
      <c r="K118" s="210"/>
      <c r="L118" s="210"/>
      <c r="M118" s="210" t="s">
        <v>25</v>
      </c>
      <c r="N118" s="210"/>
      <c r="O118" s="210"/>
      <c r="P118" s="210" t="s">
        <v>30</v>
      </c>
      <c r="Q118" s="210"/>
      <c r="R118" s="210"/>
      <c r="S118" s="210"/>
      <c r="T118" s="222" t="s">
        <v>21</v>
      </c>
      <c r="U118" s="222"/>
      <c r="V118" s="222"/>
      <c r="W118" s="222"/>
      <c r="X118" s="211" t="s">
        <v>40</v>
      </c>
      <c r="Y118" s="211"/>
      <c r="Z118" s="211"/>
    </row>
    <row r="119" spans="1:26" x14ac:dyDescent="0.25">
      <c r="A119" s="210" t="str">
        <f>CADASTRO!A$13</f>
        <v>ESCOLA ALAÍDES S. PINHEIRO</v>
      </c>
      <c r="B119" s="210"/>
      <c r="C119" s="210"/>
      <c r="D119" s="210"/>
      <c r="E119" s="210"/>
      <c r="F119" s="210"/>
      <c r="G119" s="210"/>
      <c r="H119" s="210"/>
      <c r="I119" s="210"/>
      <c r="M119" s="219">
        <f>SUM(M120:N121)</f>
        <v>0.57000000000000006</v>
      </c>
      <c r="N119" s="219"/>
      <c r="O119" s="219"/>
      <c r="P119" s="202">
        <f>SUM(P120:S121)</f>
        <v>3543.8139999999999</v>
      </c>
      <c r="Q119" s="201"/>
      <c r="R119" s="201"/>
      <c r="S119" s="201"/>
      <c r="T119" s="6"/>
      <c r="U119" s="6"/>
      <c r="V119" s="6"/>
      <c r="W119" s="6"/>
    </row>
    <row r="120" spans="1:26" x14ac:dyDescent="0.25">
      <c r="A120" s="200" t="str">
        <f>CADASTRO!A$14</f>
        <v>Ensino Fundamental</v>
      </c>
      <c r="B120" s="200"/>
      <c r="C120" s="200"/>
      <c r="D120" s="200"/>
      <c r="E120" s="200"/>
      <c r="F120" s="200"/>
      <c r="G120" s="200"/>
      <c r="H120" s="200"/>
      <c r="I120" s="200"/>
      <c r="J120" s="203" t="str">
        <f>J$29</f>
        <v>2582/2018</v>
      </c>
      <c r="K120" s="203"/>
      <c r="L120" s="203"/>
      <c r="M120" s="205">
        <f>ROUND((V$12/V$21),2)</f>
        <v>0.45</v>
      </c>
      <c r="N120" s="205"/>
      <c r="O120" s="205"/>
      <c r="P120" s="204">
        <f>C117*M$29+0.01</f>
        <v>2797.75</v>
      </c>
      <c r="Q120" s="203"/>
      <c r="R120" s="203"/>
      <c r="S120" s="203"/>
      <c r="T120" s="203" t="str">
        <f>CADASTRO!$P$14</f>
        <v>1013 PeateRS</v>
      </c>
      <c r="U120" s="203"/>
      <c r="V120" s="203"/>
      <c r="W120" s="203"/>
      <c r="X120" s="203">
        <f>M$12</f>
        <v>1661</v>
      </c>
      <c r="Y120" s="203"/>
      <c r="Z120" s="203"/>
    </row>
    <row r="121" spans="1:26" x14ac:dyDescent="0.25">
      <c r="A121" s="200" t="str">
        <f>CADASTRO!A$15</f>
        <v>Ensino Médio</v>
      </c>
      <c r="B121" s="200"/>
      <c r="C121" s="200"/>
      <c r="D121" s="200"/>
      <c r="E121" s="200"/>
      <c r="F121" s="200"/>
      <c r="G121" s="200"/>
      <c r="H121" s="200"/>
      <c r="I121" s="200"/>
      <c r="J121" s="203" t="str">
        <f>J$30</f>
        <v>2583/2018</v>
      </c>
      <c r="K121" s="203"/>
      <c r="L121" s="203"/>
      <c r="M121" s="205">
        <f>ROUND((V$13/V$21),2)</f>
        <v>0.12</v>
      </c>
      <c r="N121" s="205"/>
      <c r="O121" s="205"/>
      <c r="P121" s="204">
        <f>C117*M$30</f>
        <v>746.06399999999996</v>
      </c>
      <c r="Q121" s="203"/>
      <c r="R121" s="203"/>
      <c r="S121" s="203"/>
      <c r="T121" s="203" t="str">
        <f>CADASTRO!$P$15</f>
        <v>1013 PeateRS</v>
      </c>
      <c r="U121" s="203"/>
      <c r="V121" s="203"/>
      <c r="W121" s="203"/>
      <c r="X121" s="203">
        <f>M$13</f>
        <v>1673</v>
      </c>
      <c r="Y121" s="203"/>
      <c r="Z121" s="203"/>
    </row>
    <row r="122" spans="1:26" x14ac:dyDescent="0.25">
      <c r="A122" s="201" t="str">
        <f>CADASTRO!A$17</f>
        <v>ESCOLA MUN. SANTA LUZIA</v>
      </c>
      <c r="B122" s="201"/>
      <c r="C122" s="201"/>
      <c r="D122" s="201"/>
      <c r="E122" s="201"/>
      <c r="F122" s="201"/>
      <c r="G122" s="201"/>
      <c r="H122" s="201"/>
      <c r="I122" s="201"/>
      <c r="M122" s="219">
        <f>SUM(M123:N125)</f>
        <v>0.43</v>
      </c>
      <c r="N122" s="219"/>
      <c r="O122" s="219"/>
      <c r="P122" s="202">
        <f>SUM(P123:S125)-0.01</f>
        <v>2673.3859999999995</v>
      </c>
      <c r="Q122" s="201"/>
      <c r="R122" s="201"/>
      <c r="S122" s="201"/>
    </row>
    <row r="123" spans="1:26" x14ac:dyDescent="0.25">
      <c r="A123" s="200" t="str">
        <f>CADASTRO!A$18</f>
        <v>Ed. Infantil</v>
      </c>
      <c r="B123" s="200"/>
      <c r="C123" s="200"/>
      <c r="D123" s="200"/>
      <c r="E123" s="200"/>
      <c r="F123" s="200"/>
      <c r="G123" s="200"/>
      <c r="H123" s="200"/>
      <c r="I123" s="200"/>
      <c r="J123" s="203" t="str">
        <f>J$32</f>
        <v>2584/2018</v>
      </c>
      <c r="K123" s="203"/>
      <c r="L123" s="203"/>
      <c r="M123" s="205">
        <f>ROUND((V$17/V$21),2)</f>
        <v>0.16</v>
      </c>
      <c r="N123" s="205"/>
      <c r="O123" s="205"/>
      <c r="P123" s="204">
        <f>C117*M$32</f>
        <v>994.75199999999995</v>
      </c>
      <c r="Q123" s="203"/>
      <c r="R123" s="203"/>
      <c r="S123" s="203"/>
      <c r="T123" s="203" t="str">
        <f>CADASTRO!$P$18</f>
        <v>31 FUNDEB</v>
      </c>
      <c r="U123" s="203"/>
      <c r="V123" s="203"/>
      <c r="W123" s="203"/>
      <c r="X123" s="203">
        <f>M$17</f>
        <v>1639</v>
      </c>
      <c r="Y123" s="203"/>
      <c r="Z123" s="203"/>
    </row>
    <row r="124" spans="1:26" x14ac:dyDescent="0.25">
      <c r="A124" s="200" t="str">
        <f>CADASTRO!A$19</f>
        <v>Ed. Especial</v>
      </c>
      <c r="B124" s="200"/>
      <c r="C124" s="200"/>
      <c r="D124" s="200"/>
      <c r="E124" s="200"/>
      <c r="F124" s="200"/>
      <c r="G124" s="200"/>
      <c r="H124" s="200"/>
      <c r="I124" s="200"/>
      <c r="J124" s="203" t="str">
        <f>J$33</f>
        <v>2585/2018</v>
      </c>
      <c r="K124" s="203"/>
      <c r="L124" s="203"/>
      <c r="M124" s="205">
        <f>ROUND((V$18/V$21),2)</f>
        <v>0.02</v>
      </c>
      <c r="N124" s="205"/>
      <c r="O124" s="205"/>
      <c r="P124" s="204">
        <f>C117*M$33</f>
        <v>124.34399999999999</v>
      </c>
      <c r="Q124" s="203"/>
      <c r="R124" s="203"/>
      <c r="S124" s="203"/>
      <c r="T124" s="203" t="str">
        <f>CADASTRO!$P$19</f>
        <v>31 FUNDEB</v>
      </c>
      <c r="U124" s="203"/>
      <c r="V124" s="203"/>
      <c r="W124" s="203"/>
      <c r="X124" s="203">
        <f>M$18</f>
        <v>1655</v>
      </c>
      <c r="Y124" s="203"/>
      <c r="Z124" s="203"/>
    </row>
    <row r="125" spans="1:26" x14ac:dyDescent="0.25">
      <c r="A125" s="200" t="str">
        <f>CADASTRO!A$20</f>
        <v>Ensino Fundamental</v>
      </c>
      <c r="B125" s="200"/>
      <c r="C125" s="200"/>
      <c r="D125" s="200"/>
      <c r="E125" s="200"/>
      <c r="F125" s="200"/>
      <c r="G125" s="200"/>
      <c r="H125" s="200"/>
      <c r="I125" s="200"/>
      <c r="J125" s="203" t="str">
        <f>J$34</f>
        <v>2586/2018</v>
      </c>
      <c r="K125" s="203"/>
      <c r="L125" s="203"/>
      <c r="M125" s="205">
        <f>ROUND((V$19/V$21),2)</f>
        <v>0.25</v>
      </c>
      <c r="N125" s="205"/>
      <c r="O125" s="205"/>
      <c r="P125" s="204">
        <f>C117*M$34</f>
        <v>1554.3</v>
      </c>
      <c r="Q125" s="203"/>
      <c r="R125" s="203"/>
      <c r="S125" s="203"/>
      <c r="T125" s="203" t="str">
        <f>CADASTRO!$P$20</f>
        <v>31 FUNDEB</v>
      </c>
      <c r="U125" s="203"/>
      <c r="V125" s="203"/>
      <c r="W125" s="203"/>
      <c r="X125" s="203">
        <f>M$19</f>
        <v>1621</v>
      </c>
      <c r="Y125" s="203"/>
      <c r="Z125" s="203"/>
    </row>
    <row r="126" spans="1:26" x14ac:dyDescent="0.25">
      <c r="A126" s="201" t="s">
        <v>26</v>
      </c>
      <c r="B126" s="201"/>
      <c r="C126" s="201"/>
      <c r="D126" s="201"/>
      <c r="E126" s="201"/>
      <c r="F126" s="201"/>
      <c r="G126" s="201"/>
      <c r="H126" s="201"/>
      <c r="I126" s="201"/>
      <c r="J126" s="3"/>
      <c r="K126" s="3"/>
      <c r="L126" s="3"/>
      <c r="M126" s="218">
        <f>M119+M122</f>
        <v>1</v>
      </c>
      <c r="N126" s="218"/>
      <c r="O126" s="218"/>
      <c r="P126" s="202">
        <f>P122+P119</f>
        <v>6217.1999999999989</v>
      </c>
      <c r="Q126" s="201"/>
      <c r="R126" s="201"/>
      <c r="S126" s="201"/>
      <c r="T126" s="3"/>
      <c r="U126" s="3"/>
      <c r="V126" s="3"/>
      <c r="W126" s="3"/>
      <c r="X126" s="3"/>
      <c r="Y126" s="3"/>
      <c r="Z126" s="3"/>
    </row>
    <row r="128" spans="1:26" x14ac:dyDescent="0.25">
      <c r="A128" s="3" t="s">
        <v>37</v>
      </c>
      <c r="B128" s="3"/>
      <c r="C128" s="3"/>
      <c r="D128" s="3"/>
      <c r="E128" s="3"/>
      <c r="F128" s="203" t="s">
        <v>55</v>
      </c>
      <c r="G128" s="203"/>
      <c r="H128" s="203"/>
      <c r="I128" s="203"/>
      <c r="J128" s="203"/>
      <c r="K128" s="203"/>
    </row>
    <row r="129" spans="1:26" x14ac:dyDescent="0.25">
      <c r="A129" s="3" t="s">
        <v>38</v>
      </c>
      <c r="G129" s="203">
        <v>75</v>
      </c>
      <c r="H129" s="203"/>
      <c r="I129" s="203"/>
      <c r="J129" s="203"/>
      <c r="K129" s="203"/>
      <c r="L129" s="220" t="s">
        <v>39</v>
      </c>
      <c r="M129" s="220"/>
      <c r="N129" s="220"/>
      <c r="O129" s="223">
        <v>43410</v>
      </c>
      <c r="P129" s="203"/>
      <c r="Q129" s="203"/>
      <c r="R129" s="203"/>
    </row>
    <row r="130" spans="1:26" x14ac:dyDescent="0.25">
      <c r="A130" s="3" t="s">
        <v>41</v>
      </c>
      <c r="C130" s="208">
        <v>8704.08</v>
      </c>
      <c r="D130" s="208"/>
      <c r="E130" s="208"/>
      <c r="F130" s="208"/>
      <c r="G130" s="208"/>
      <c r="L130" s="220" t="s">
        <v>59</v>
      </c>
      <c r="M130" s="220"/>
      <c r="N130" s="220"/>
      <c r="O130" s="220"/>
      <c r="P130" s="221">
        <v>1848</v>
      </c>
      <c r="Q130" s="221"/>
      <c r="R130" s="221"/>
      <c r="S130" s="221"/>
      <c r="T130" s="221"/>
      <c r="U130" s="221"/>
    </row>
    <row r="131" spans="1:26" ht="32.25" customHeight="1" x14ac:dyDescent="0.25">
      <c r="A131" s="9" t="s">
        <v>12</v>
      </c>
      <c r="B131" s="7"/>
      <c r="C131" s="7"/>
      <c r="D131" s="7"/>
      <c r="E131" s="7"/>
      <c r="F131" s="7"/>
      <c r="G131" s="7"/>
      <c r="H131" s="7"/>
      <c r="I131" s="8"/>
      <c r="J131" s="210" t="s">
        <v>29</v>
      </c>
      <c r="K131" s="210"/>
      <c r="L131" s="210"/>
      <c r="M131" s="210" t="s">
        <v>25</v>
      </c>
      <c r="N131" s="210"/>
      <c r="O131" s="210"/>
      <c r="P131" s="210" t="s">
        <v>30</v>
      </c>
      <c r="Q131" s="210"/>
      <c r="R131" s="210"/>
      <c r="S131" s="210"/>
      <c r="T131" s="222" t="s">
        <v>21</v>
      </c>
      <c r="U131" s="222"/>
      <c r="V131" s="222"/>
      <c r="W131" s="222"/>
      <c r="X131" s="211" t="s">
        <v>40</v>
      </c>
      <c r="Y131" s="211"/>
      <c r="Z131" s="211"/>
    </row>
    <row r="132" spans="1:26" x14ac:dyDescent="0.25">
      <c r="A132" s="210" t="str">
        <f>CADASTRO!A$13</f>
        <v>ESCOLA ALAÍDES S. PINHEIRO</v>
      </c>
      <c r="B132" s="210"/>
      <c r="C132" s="210"/>
      <c r="D132" s="210"/>
      <c r="E132" s="210"/>
      <c r="F132" s="210"/>
      <c r="G132" s="210"/>
      <c r="H132" s="210"/>
      <c r="I132" s="210"/>
      <c r="M132" s="219">
        <f>SUM(M133:N134)</f>
        <v>0.57000000000000006</v>
      </c>
      <c r="N132" s="219"/>
      <c r="O132" s="219"/>
      <c r="P132" s="202">
        <f>SUM(P133:S134)</f>
        <v>4961.3256000000001</v>
      </c>
      <c r="Q132" s="201"/>
      <c r="R132" s="201"/>
      <c r="S132" s="201"/>
      <c r="T132" s="6"/>
      <c r="U132" s="6"/>
      <c r="V132" s="6"/>
      <c r="W132" s="6"/>
    </row>
    <row r="133" spans="1:26" x14ac:dyDescent="0.25">
      <c r="A133" s="200" t="str">
        <f>CADASTRO!A$14</f>
        <v>Ensino Fundamental</v>
      </c>
      <c r="B133" s="200"/>
      <c r="C133" s="200"/>
      <c r="D133" s="200"/>
      <c r="E133" s="200"/>
      <c r="F133" s="200"/>
      <c r="G133" s="200"/>
      <c r="H133" s="200"/>
      <c r="I133" s="200"/>
      <c r="J133" s="203" t="str">
        <f>J$29</f>
        <v>2582/2018</v>
      </c>
      <c r="K133" s="203"/>
      <c r="L133" s="203"/>
      <c r="M133" s="205">
        <f>ROUND((V$12/V$21),2)</f>
        <v>0.45</v>
      </c>
      <c r="N133" s="205"/>
      <c r="O133" s="205"/>
      <c r="P133" s="204">
        <f>C130*M$29</f>
        <v>3916.8360000000002</v>
      </c>
      <c r="Q133" s="203"/>
      <c r="R133" s="203"/>
      <c r="S133" s="203"/>
      <c r="T133" s="203" t="str">
        <f>CADASTRO!$P$14</f>
        <v>1013 PeateRS</v>
      </c>
      <c r="U133" s="203"/>
      <c r="V133" s="203"/>
      <c r="W133" s="203"/>
      <c r="X133" s="203">
        <f>M$12</f>
        <v>1661</v>
      </c>
      <c r="Y133" s="203"/>
      <c r="Z133" s="203"/>
    </row>
    <row r="134" spans="1:26" x14ac:dyDescent="0.25">
      <c r="A134" s="200" t="str">
        <f>CADASTRO!A$15</f>
        <v>Ensino Médio</v>
      </c>
      <c r="B134" s="200"/>
      <c r="C134" s="200"/>
      <c r="D134" s="200"/>
      <c r="E134" s="200"/>
      <c r="F134" s="200"/>
      <c r="G134" s="200"/>
      <c r="H134" s="200"/>
      <c r="I134" s="200"/>
      <c r="J134" s="203" t="str">
        <f>J$30</f>
        <v>2583/2018</v>
      </c>
      <c r="K134" s="203"/>
      <c r="L134" s="203"/>
      <c r="M134" s="205">
        <f>ROUND((V$13/V$21),2)</f>
        <v>0.12</v>
      </c>
      <c r="N134" s="205"/>
      <c r="O134" s="205"/>
      <c r="P134" s="204">
        <f>C130*M$30</f>
        <v>1044.4895999999999</v>
      </c>
      <c r="Q134" s="203"/>
      <c r="R134" s="203"/>
      <c r="S134" s="203"/>
      <c r="T134" s="203" t="str">
        <f>CADASTRO!$P$15</f>
        <v>1013 PeateRS</v>
      </c>
      <c r="U134" s="203"/>
      <c r="V134" s="203"/>
      <c r="W134" s="203"/>
      <c r="X134" s="203">
        <f>M$13</f>
        <v>1673</v>
      </c>
      <c r="Y134" s="203"/>
      <c r="Z134" s="203"/>
    </row>
    <row r="135" spans="1:26" x14ac:dyDescent="0.25">
      <c r="A135" s="201" t="str">
        <f>CADASTRO!A$17</f>
        <v>ESCOLA MUN. SANTA LUZIA</v>
      </c>
      <c r="B135" s="201"/>
      <c r="C135" s="201"/>
      <c r="D135" s="201"/>
      <c r="E135" s="201"/>
      <c r="F135" s="201"/>
      <c r="G135" s="201"/>
      <c r="H135" s="201"/>
      <c r="I135" s="201"/>
      <c r="M135" s="219">
        <f>SUM(M136:N138)</f>
        <v>0.43</v>
      </c>
      <c r="N135" s="219"/>
      <c r="O135" s="219"/>
      <c r="P135" s="202">
        <f>SUM(P136:S138)</f>
        <v>3742.7543999999998</v>
      </c>
      <c r="Q135" s="201"/>
      <c r="R135" s="201"/>
      <c r="S135" s="201"/>
    </row>
    <row r="136" spans="1:26" x14ac:dyDescent="0.25">
      <c r="A136" s="200" t="str">
        <f>CADASTRO!A$18</f>
        <v>Ed. Infantil</v>
      </c>
      <c r="B136" s="200"/>
      <c r="C136" s="200"/>
      <c r="D136" s="200"/>
      <c r="E136" s="200"/>
      <c r="F136" s="200"/>
      <c r="G136" s="200"/>
      <c r="H136" s="200"/>
      <c r="I136" s="200"/>
      <c r="J136" s="203" t="str">
        <f>J$32</f>
        <v>2584/2018</v>
      </c>
      <c r="K136" s="203"/>
      <c r="L136" s="203"/>
      <c r="M136" s="205">
        <f>ROUND((V$17/V$21),2)</f>
        <v>0.16</v>
      </c>
      <c r="N136" s="205"/>
      <c r="O136" s="205"/>
      <c r="P136" s="204">
        <f>C130*M$32</f>
        <v>1392.6528000000001</v>
      </c>
      <c r="Q136" s="203"/>
      <c r="R136" s="203"/>
      <c r="S136" s="203"/>
      <c r="T136" s="203" t="str">
        <f>CADASTRO!$P$18</f>
        <v>31 FUNDEB</v>
      </c>
      <c r="U136" s="203"/>
      <c r="V136" s="203"/>
      <c r="W136" s="203"/>
      <c r="X136" s="203">
        <f>M$17</f>
        <v>1639</v>
      </c>
      <c r="Y136" s="203"/>
      <c r="Z136" s="203"/>
    </row>
    <row r="137" spans="1:26" x14ac:dyDescent="0.25">
      <c r="A137" s="200" t="str">
        <f>CADASTRO!A$19</f>
        <v>Ed. Especial</v>
      </c>
      <c r="B137" s="200"/>
      <c r="C137" s="200"/>
      <c r="D137" s="200"/>
      <c r="E137" s="200"/>
      <c r="F137" s="200"/>
      <c r="G137" s="200"/>
      <c r="H137" s="200"/>
      <c r="I137" s="200"/>
      <c r="J137" s="203" t="str">
        <f>J$33</f>
        <v>2585/2018</v>
      </c>
      <c r="K137" s="203"/>
      <c r="L137" s="203"/>
      <c r="M137" s="205">
        <f>ROUND((V$18/V$21),2)</f>
        <v>0.02</v>
      </c>
      <c r="N137" s="205"/>
      <c r="O137" s="205"/>
      <c r="P137" s="204">
        <f>C130*M$33</f>
        <v>174.08160000000001</v>
      </c>
      <c r="Q137" s="203"/>
      <c r="R137" s="203"/>
      <c r="S137" s="203"/>
      <c r="T137" s="203" t="str">
        <f>CADASTRO!$P$19</f>
        <v>31 FUNDEB</v>
      </c>
      <c r="U137" s="203"/>
      <c r="V137" s="203"/>
      <c r="W137" s="203"/>
      <c r="X137" s="203">
        <f>M$18</f>
        <v>1655</v>
      </c>
      <c r="Y137" s="203"/>
      <c r="Z137" s="203"/>
    </row>
    <row r="138" spans="1:26" x14ac:dyDescent="0.25">
      <c r="A138" s="200" t="str">
        <f>CADASTRO!A$20</f>
        <v>Ensino Fundamental</v>
      </c>
      <c r="B138" s="200"/>
      <c r="C138" s="200"/>
      <c r="D138" s="200"/>
      <c r="E138" s="200"/>
      <c r="F138" s="200"/>
      <c r="G138" s="200"/>
      <c r="H138" s="200"/>
      <c r="I138" s="200"/>
      <c r="J138" s="203" t="str">
        <f>J$34</f>
        <v>2586/2018</v>
      </c>
      <c r="K138" s="203"/>
      <c r="L138" s="203"/>
      <c r="M138" s="205">
        <f>ROUND((V$19/V$21),2)</f>
        <v>0.25</v>
      </c>
      <c r="N138" s="205"/>
      <c r="O138" s="205"/>
      <c r="P138" s="204">
        <f>C130*M$34</f>
        <v>2176.02</v>
      </c>
      <c r="Q138" s="203"/>
      <c r="R138" s="203"/>
      <c r="S138" s="203"/>
      <c r="T138" s="203" t="str">
        <f>CADASTRO!$P$20</f>
        <v>31 FUNDEB</v>
      </c>
      <c r="U138" s="203"/>
      <c r="V138" s="203"/>
      <c r="W138" s="203"/>
      <c r="X138" s="203">
        <f>M$19</f>
        <v>1621</v>
      </c>
      <c r="Y138" s="203"/>
      <c r="Z138" s="203"/>
    </row>
    <row r="139" spans="1:26" x14ac:dyDescent="0.25">
      <c r="A139" s="201" t="s">
        <v>26</v>
      </c>
      <c r="B139" s="201"/>
      <c r="C139" s="201"/>
      <c r="D139" s="201"/>
      <c r="E139" s="201"/>
      <c r="F139" s="201"/>
      <c r="G139" s="201"/>
      <c r="H139" s="201"/>
      <c r="I139" s="201"/>
      <c r="J139" s="3"/>
      <c r="K139" s="3"/>
      <c r="L139" s="3"/>
      <c r="M139" s="218">
        <f>M132+M135</f>
        <v>1</v>
      </c>
      <c r="N139" s="218"/>
      <c r="O139" s="218"/>
      <c r="P139" s="202">
        <f>P135+P132</f>
        <v>8704.08</v>
      </c>
      <c r="Q139" s="201"/>
      <c r="R139" s="201"/>
      <c r="S139" s="201"/>
      <c r="T139" s="3"/>
      <c r="U139" s="3"/>
      <c r="V139" s="3"/>
      <c r="W139" s="3"/>
      <c r="X139" s="3"/>
      <c r="Y139" s="3"/>
      <c r="Z139" s="3"/>
    </row>
    <row r="141" spans="1:26" x14ac:dyDescent="0.25">
      <c r="A141" s="3" t="s">
        <v>37</v>
      </c>
      <c r="B141" s="3"/>
      <c r="C141" s="3"/>
      <c r="D141" s="3"/>
      <c r="E141" s="3"/>
      <c r="F141" s="203" t="s">
        <v>56</v>
      </c>
      <c r="G141" s="203"/>
      <c r="H141" s="203"/>
      <c r="I141" s="203"/>
      <c r="J141" s="203"/>
      <c r="K141" s="203"/>
    </row>
    <row r="142" spans="1:26" x14ac:dyDescent="0.25">
      <c r="A142" s="3" t="s">
        <v>38</v>
      </c>
      <c r="G142" s="203">
        <v>10</v>
      </c>
      <c r="H142" s="203"/>
      <c r="I142" s="203"/>
      <c r="J142" s="203"/>
      <c r="K142" s="203"/>
      <c r="L142" s="220" t="s">
        <v>39</v>
      </c>
      <c r="M142" s="220"/>
      <c r="N142" s="220"/>
      <c r="O142" s="223">
        <v>43441</v>
      </c>
      <c r="P142" s="203"/>
      <c r="Q142" s="203"/>
      <c r="R142" s="203"/>
    </row>
    <row r="143" spans="1:26" x14ac:dyDescent="0.25">
      <c r="A143" s="3" t="s">
        <v>41</v>
      </c>
      <c r="C143" s="208">
        <v>28000</v>
      </c>
      <c r="D143" s="208"/>
      <c r="E143" s="208"/>
      <c r="F143" s="208"/>
      <c r="G143" s="208"/>
      <c r="L143" s="220" t="s">
        <v>59</v>
      </c>
      <c r="M143" s="220"/>
      <c r="N143" s="220"/>
      <c r="O143" s="220"/>
      <c r="P143" s="221">
        <v>1500</v>
      </c>
      <c r="Q143" s="221"/>
      <c r="R143" s="221"/>
      <c r="S143" s="221"/>
      <c r="T143" s="221"/>
      <c r="U143" s="221"/>
    </row>
    <row r="144" spans="1:26" x14ac:dyDescent="0.25">
      <c r="A144" s="9" t="s">
        <v>12</v>
      </c>
      <c r="B144" s="7"/>
      <c r="C144" s="7"/>
      <c r="D144" s="7"/>
      <c r="E144" s="7"/>
      <c r="F144" s="7"/>
      <c r="G144" s="7"/>
      <c r="H144" s="7"/>
      <c r="I144" s="8"/>
      <c r="J144" s="210" t="s">
        <v>29</v>
      </c>
      <c r="K144" s="210"/>
      <c r="L144" s="210"/>
      <c r="M144" s="210" t="s">
        <v>25</v>
      </c>
      <c r="N144" s="210"/>
      <c r="O144" s="210"/>
      <c r="P144" s="210" t="s">
        <v>30</v>
      </c>
      <c r="Q144" s="210"/>
      <c r="R144" s="210"/>
      <c r="S144" s="210"/>
      <c r="T144" s="222" t="s">
        <v>21</v>
      </c>
      <c r="U144" s="222"/>
      <c r="V144" s="222"/>
      <c r="W144" s="222"/>
      <c r="X144" s="211" t="s">
        <v>40</v>
      </c>
      <c r="Y144" s="211"/>
      <c r="Z144" s="211"/>
    </row>
    <row r="145" spans="1:26" x14ac:dyDescent="0.25">
      <c r="A145" s="210" t="str">
        <f>CADASTRO!A$13</f>
        <v>ESCOLA ALAÍDES S. PINHEIRO</v>
      </c>
      <c r="B145" s="210"/>
      <c r="C145" s="210"/>
      <c r="D145" s="210"/>
      <c r="E145" s="210"/>
      <c r="F145" s="210"/>
      <c r="G145" s="210"/>
      <c r="H145" s="210"/>
      <c r="I145" s="210"/>
      <c r="M145" s="219">
        <f>SUM(M146:N147)</f>
        <v>0.57000000000000006</v>
      </c>
      <c r="N145" s="219"/>
      <c r="O145" s="219"/>
      <c r="P145" s="202">
        <f>SUM(P146:S147)</f>
        <v>15960</v>
      </c>
      <c r="Q145" s="201"/>
      <c r="R145" s="201"/>
      <c r="S145" s="201"/>
      <c r="T145" s="6"/>
      <c r="U145" s="6"/>
      <c r="V145" s="6"/>
      <c r="W145" s="6"/>
    </row>
    <row r="146" spans="1:26" x14ac:dyDescent="0.25">
      <c r="A146" s="200" t="str">
        <f>CADASTRO!A$14</f>
        <v>Ensino Fundamental</v>
      </c>
      <c r="B146" s="200"/>
      <c r="C146" s="200"/>
      <c r="D146" s="200"/>
      <c r="E146" s="200"/>
      <c r="F146" s="200"/>
      <c r="G146" s="200"/>
      <c r="H146" s="200"/>
      <c r="I146" s="200"/>
      <c r="J146" s="203" t="str">
        <f>J$29</f>
        <v>2582/2018</v>
      </c>
      <c r="K146" s="203"/>
      <c r="L146" s="203"/>
      <c r="M146" s="205">
        <f>ROUND((V$12/V$21),2)</f>
        <v>0.45</v>
      </c>
      <c r="N146" s="205"/>
      <c r="O146" s="205"/>
      <c r="P146" s="204">
        <f>C143*M$29</f>
        <v>12600</v>
      </c>
      <c r="Q146" s="203"/>
      <c r="R146" s="203"/>
      <c r="S146" s="203"/>
      <c r="T146" s="203" t="str">
        <f>CADASTRO!$P$14</f>
        <v>1013 PeateRS</v>
      </c>
      <c r="U146" s="203"/>
      <c r="V146" s="203"/>
      <c r="W146" s="203"/>
      <c r="X146" s="203">
        <f>M$12</f>
        <v>1661</v>
      </c>
      <c r="Y146" s="203"/>
      <c r="Z146" s="203"/>
    </row>
    <row r="147" spans="1:26" x14ac:dyDescent="0.25">
      <c r="A147" s="200" t="str">
        <f>CADASTRO!A$15</f>
        <v>Ensino Médio</v>
      </c>
      <c r="B147" s="200"/>
      <c r="C147" s="200"/>
      <c r="D147" s="200"/>
      <c r="E147" s="200"/>
      <c r="F147" s="200"/>
      <c r="G147" s="200"/>
      <c r="H147" s="200"/>
      <c r="I147" s="200"/>
      <c r="J147" s="203" t="str">
        <f>J$30</f>
        <v>2583/2018</v>
      </c>
      <c r="K147" s="203"/>
      <c r="L147" s="203"/>
      <c r="M147" s="205">
        <f>ROUND((V$13/V$21),2)</f>
        <v>0.12</v>
      </c>
      <c r="N147" s="205"/>
      <c r="O147" s="205"/>
      <c r="P147" s="204">
        <f>C143*M$30</f>
        <v>3360</v>
      </c>
      <c r="Q147" s="203"/>
      <c r="R147" s="203"/>
      <c r="S147" s="203"/>
      <c r="T147" s="203" t="str">
        <f>CADASTRO!$P$15</f>
        <v>1013 PeateRS</v>
      </c>
      <c r="U147" s="203"/>
      <c r="V147" s="203"/>
      <c r="W147" s="203"/>
      <c r="X147" s="203">
        <f>M$13</f>
        <v>1673</v>
      </c>
      <c r="Y147" s="203"/>
      <c r="Z147" s="203"/>
    </row>
    <row r="148" spans="1:26" x14ac:dyDescent="0.25">
      <c r="A148" s="201" t="str">
        <f>CADASTRO!A$17</f>
        <v>ESCOLA MUN. SANTA LUZIA</v>
      </c>
      <c r="B148" s="201"/>
      <c r="C148" s="201"/>
      <c r="D148" s="201"/>
      <c r="E148" s="201"/>
      <c r="F148" s="201"/>
      <c r="G148" s="201"/>
      <c r="H148" s="201"/>
      <c r="I148" s="201"/>
      <c r="M148" s="219">
        <f>SUM(M149:N151)</f>
        <v>0.43</v>
      </c>
      <c r="N148" s="219"/>
      <c r="O148" s="219"/>
      <c r="P148" s="202">
        <f>SUM(P149:S151)</f>
        <v>12040</v>
      </c>
      <c r="Q148" s="201"/>
      <c r="R148" s="201"/>
      <c r="S148" s="201"/>
    </row>
    <row r="149" spans="1:26" x14ac:dyDescent="0.25">
      <c r="A149" s="200" t="str">
        <f>CADASTRO!A$18</f>
        <v>Ed. Infantil</v>
      </c>
      <c r="B149" s="200"/>
      <c r="C149" s="200"/>
      <c r="D149" s="200"/>
      <c r="E149" s="200"/>
      <c r="F149" s="200"/>
      <c r="G149" s="200"/>
      <c r="H149" s="200"/>
      <c r="I149" s="200"/>
      <c r="J149" s="203" t="str">
        <f>J$32</f>
        <v>2584/2018</v>
      </c>
      <c r="K149" s="203"/>
      <c r="L149" s="203"/>
      <c r="M149" s="205">
        <f>ROUND((V$17/V$21),2)</f>
        <v>0.16</v>
      </c>
      <c r="N149" s="205"/>
      <c r="O149" s="205"/>
      <c r="P149" s="204">
        <f>C143*M$32</f>
        <v>4480</v>
      </c>
      <c r="Q149" s="203"/>
      <c r="R149" s="203"/>
      <c r="S149" s="203"/>
      <c r="T149" s="203" t="str">
        <f>CADASTRO!$P$18</f>
        <v>31 FUNDEB</v>
      </c>
      <c r="U149" s="203"/>
      <c r="V149" s="203"/>
      <c r="W149" s="203"/>
      <c r="X149" s="203">
        <f>M$17</f>
        <v>1639</v>
      </c>
      <c r="Y149" s="203"/>
      <c r="Z149" s="203"/>
    </row>
    <row r="150" spans="1:26" x14ac:dyDescent="0.25">
      <c r="A150" s="200" t="str">
        <f>CADASTRO!A$19</f>
        <v>Ed. Especial</v>
      </c>
      <c r="B150" s="200"/>
      <c r="C150" s="200"/>
      <c r="D150" s="200"/>
      <c r="E150" s="200"/>
      <c r="F150" s="200"/>
      <c r="G150" s="200"/>
      <c r="H150" s="200"/>
      <c r="I150" s="200"/>
      <c r="J150" s="203" t="str">
        <f>J$33</f>
        <v>2585/2018</v>
      </c>
      <c r="K150" s="203"/>
      <c r="L150" s="203"/>
      <c r="M150" s="205">
        <f>ROUND((V$18/V$21),2)</f>
        <v>0.02</v>
      </c>
      <c r="N150" s="205"/>
      <c r="O150" s="205"/>
      <c r="P150" s="204">
        <f>C143*M$33</f>
        <v>560</v>
      </c>
      <c r="Q150" s="203"/>
      <c r="R150" s="203"/>
      <c r="S150" s="203"/>
      <c r="T150" s="203" t="str">
        <f>CADASTRO!$P$19</f>
        <v>31 FUNDEB</v>
      </c>
      <c r="U150" s="203"/>
      <c r="V150" s="203"/>
      <c r="W150" s="203"/>
      <c r="X150" s="203">
        <f>M$18</f>
        <v>1655</v>
      </c>
      <c r="Y150" s="203"/>
      <c r="Z150" s="203"/>
    </row>
    <row r="151" spans="1:26" x14ac:dyDescent="0.25">
      <c r="A151" s="200" t="str">
        <f>CADASTRO!A$20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 t="str">
        <f>J$34</f>
        <v>2586/2018</v>
      </c>
      <c r="K151" s="203"/>
      <c r="L151" s="203"/>
      <c r="M151" s="205">
        <f>ROUND((V$19/V$21),2)</f>
        <v>0.25</v>
      </c>
      <c r="N151" s="205"/>
      <c r="O151" s="205"/>
      <c r="P151" s="204">
        <f>C143*M$34</f>
        <v>7000</v>
      </c>
      <c r="Q151" s="203"/>
      <c r="R151" s="203"/>
      <c r="S151" s="203"/>
      <c r="T151" s="203" t="str">
        <f>CADASTRO!$P$20</f>
        <v>31 FUNDEB</v>
      </c>
      <c r="U151" s="203"/>
      <c r="V151" s="203"/>
      <c r="W151" s="203"/>
      <c r="X151" s="203">
        <f>M$19</f>
        <v>1621</v>
      </c>
      <c r="Y151" s="203"/>
      <c r="Z151" s="203"/>
    </row>
    <row r="152" spans="1:26" x14ac:dyDescent="0.25">
      <c r="A152" s="201" t="s">
        <v>26</v>
      </c>
      <c r="B152" s="201"/>
      <c r="C152" s="201"/>
      <c r="D152" s="201"/>
      <c r="E152" s="201"/>
      <c r="F152" s="201"/>
      <c r="G152" s="201"/>
      <c r="H152" s="201"/>
      <c r="I152" s="201"/>
      <c r="J152" s="3"/>
      <c r="K152" s="3"/>
      <c r="L152" s="3"/>
      <c r="M152" s="218">
        <f>M145+M148</f>
        <v>1</v>
      </c>
      <c r="N152" s="218"/>
      <c r="O152" s="218"/>
      <c r="P152" s="202">
        <f>P148+P145</f>
        <v>28000</v>
      </c>
      <c r="Q152" s="201"/>
      <c r="R152" s="201"/>
      <c r="S152" s="201"/>
      <c r="T152" s="3"/>
      <c r="U152" s="3"/>
      <c r="V152" s="3"/>
      <c r="W152" s="3"/>
      <c r="X152" s="3"/>
      <c r="Y152" s="3"/>
      <c r="Z152" s="3"/>
    </row>
    <row r="154" spans="1:26" x14ac:dyDescent="0.25">
      <c r="A154" s="3" t="s">
        <v>37</v>
      </c>
      <c r="B154" s="3"/>
      <c r="C154" s="3"/>
      <c r="D154" s="3"/>
      <c r="E154" s="3"/>
      <c r="F154" s="203" t="s">
        <v>60</v>
      </c>
      <c r="G154" s="203"/>
      <c r="H154" s="203"/>
      <c r="I154" s="203"/>
      <c r="J154" s="203"/>
      <c r="K154" s="203"/>
    </row>
    <row r="155" spans="1:26" x14ac:dyDescent="0.25">
      <c r="A155" s="3" t="s">
        <v>38</v>
      </c>
      <c r="G155" s="203">
        <v>11</v>
      </c>
      <c r="H155" s="203"/>
      <c r="I155" s="203"/>
      <c r="J155" s="203"/>
      <c r="K155" s="203"/>
      <c r="L155" s="220" t="s">
        <v>39</v>
      </c>
      <c r="M155" s="220"/>
      <c r="N155" s="220"/>
      <c r="O155" s="223">
        <v>43465</v>
      </c>
      <c r="P155" s="203"/>
      <c r="Q155" s="203"/>
      <c r="R155" s="203"/>
    </row>
    <row r="156" spans="1:26" x14ac:dyDescent="0.25">
      <c r="A156" s="3" t="s">
        <v>41</v>
      </c>
      <c r="C156" s="208">
        <v>31000</v>
      </c>
      <c r="D156" s="208"/>
      <c r="E156" s="208"/>
      <c r="F156" s="208"/>
      <c r="G156" s="208"/>
      <c r="L156" s="220" t="s">
        <v>59</v>
      </c>
      <c r="M156" s="220"/>
      <c r="N156" s="220"/>
      <c r="O156" s="220"/>
      <c r="P156" s="221">
        <v>1950</v>
      </c>
      <c r="Q156" s="221"/>
      <c r="R156" s="221"/>
      <c r="S156" s="221"/>
      <c r="T156" s="221"/>
      <c r="U156" s="221"/>
    </row>
    <row r="157" spans="1:26" ht="32.25" customHeight="1" x14ac:dyDescent="0.25">
      <c r="A157" s="9" t="s">
        <v>12</v>
      </c>
      <c r="B157" s="7"/>
      <c r="C157" s="7"/>
      <c r="D157" s="7"/>
      <c r="E157" s="7"/>
      <c r="F157" s="7"/>
      <c r="G157" s="7"/>
      <c r="H157" s="7"/>
      <c r="I157" s="8"/>
      <c r="J157" s="210" t="s">
        <v>29</v>
      </c>
      <c r="K157" s="210"/>
      <c r="L157" s="210"/>
      <c r="M157" s="210" t="s">
        <v>25</v>
      </c>
      <c r="N157" s="210"/>
      <c r="O157" s="210"/>
      <c r="P157" s="210" t="s">
        <v>30</v>
      </c>
      <c r="Q157" s="210"/>
      <c r="R157" s="210"/>
      <c r="S157" s="210"/>
      <c r="T157" s="222" t="s">
        <v>21</v>
      </c>
      <c r="U157" s="222"/>
      <c r="V157" s="222"/>
      <c r="W157" s="222"/>
      <c r="X157" s="211" t="s">
        <v>40</v>
      </c>
      <c r="Y157" s="211"/>
      <c r="Z157" s="211"/>
    </row>
    <row r="158" spans="1:26" x14ac:dyDescent="0.25">
      <c r="A158" s="210" t="str">
        <f>CADASTRO!A$13</f>
        <v>ESCOLA ALAÍDES S. PINHEIRO</v>
      </c>
      <c r="B158" s="210"/>
      <c r="C158" s="210"/>
      <c r="D158" s="210"/>
      <c r="E158" s="210"/>
      <c r="F158" s="210"/>
      <c r="G158" s="210"/>
      <c r="H158" s="210"/>
      <c r="I158" s="210"/>
      <c r="M158" s="219">
        <f>SUM(M159:N160)</f>
        <v>0.57000000000000006</v>
      </c>
      <c r="N158" s="219"/>
      <c r="O158" s="219"/>
      <c r="P158" s="202">
        <f>SUM(P159:S160)</f>
        <v>17670</v>
      </c>
      <c r="Q158" s="201"/>
      <c r="R158" s="201"/>
      <c r="S158" s="201"/>
      <c r="T158" s="6"/>
      <c r="U158" s="6"/>
      <c r="V158" s="6"/>
      <c r="W158" s="6"/>
    </row>
    <row r="159" spans="1:26" x14ac:dyDescent="0.25">
      <c r="A159" s="200" t="str">
        <f>CADASTRO!A$14</f>
        <v>Ensino Fundamental</v>
      </c>
      <c r="B159" s="200"/>
      <c r="C159" s="200"/>
      <c r="D159" s="200"/>
      <c r="E159" s="200"/>
      <c r="F159" s="200"/>
      <c r="G159" s="200"/>
      <c r="H159" s="200"/>
      <c r="I159" s="200"/>
      <c r="J159" s="203" t="str">
        <f>J$29</f>
        <v>2582/2018</v>
      </c>
      <c r="K159" s="203"/>
      <c r="L159" s="203"/>
      <c r="M159" s="205">
        <f>ROUND((V$12/V$21),2)</f>
        <v>0.45</v>
      </c>
      <c r="N159" s="205"/>
      <c r="O159" s="205"/>
      <c r="P159" s="204">
        <f>C156*M$29</f>
        <v>13950</v>
      </c>
      <c r="Q159" s="203"/>
      <c r="R159" s="203"/>
      <c r="S159" s="203"/>
      <c r="T159" s="203" t="str">
        <f>CADASTRO!$P$14</f>
        <v>1013 PeateRS</v>
      </c>
      <c r="U159" s="203"/>
      <c r="V159" s="203"/>
      <c r="W159" s="203"/>
      <c r="X159" s="203">
        <f>M$12</f>
        <v>1661</v>
      </c>
      <c r="Y159" s="203"/>
      <c r="Z159" s="203"/>
    </row>
    <row r="160" spans="1:26" x14ac:dyDescent="0.25">
      <c r="A160" s="200" t="str">
        <f>CADASTRO!A$15</f>
        <v>Ensino Médio</v>
      </c>
      <c r="B160" s="200"/>
      <c r="C160" s="200"/>
      <c r="D160" s="200"/>
      <c r="E160" s="200"/>
      <c r="F160" s="200"/>
      <c r="G160" s="200"/>
      <c r="H160" s="200"/>
      <c r="I160" s="200"/>
      <c r="J160" s="203" t="str">
        <f>J$30</f>
        <v>2583/2018</v>
      </c>
      <c r="K160" s="203"/>
      <c r="L160" s="203"/>
      <c r="M160" s="205">
        <f>ROUND((V$13/V$21),2)</f>
        <v>0.12</v>
      </c>
      <c r="N160" s="205"/>
      <c r="O160" s="205"/>
      <c r="P160" s="204">
        <f>C156*M$30</f>
        <v>3720</v>
      </c>
      <c r="Q160" s="203"/>
      <c r="R160" s="203"/>
      <c r="S160" s="203"/>
      <c r="T160" s="203" t="str">
        <f>CADASTRO!$P$15</f>
        <v>1013 PeateRS</v>
      </c>
      <c r="U160" s="203"/>
      <c r="V160" s="203"/>
      <c r="W160" s="203"/>
      <c r="X160" s="203">
        <f>M$13</f>
        <v>1673</v>
      </c>
      <c r="Y160" s="203"/>
      <c r="Z160" s="203"/>
    </row>
    <row r="161" spans="1:26" x14ac:dyDescent="0.25">
      <c r="A161" s="201" t="str">
        <f>CADASTRO!A$17</f>
        <v>ESCOLA MUN. SANTA LUZIA</v>
      </c>
      <c r="B161" s="201"/>
      <c r="C161" s="201"/>
      <c r="D161" s="201"/>
      <c r="E161" s="201"/>
      <c r="F161" s="201"/>
      <c r="G161" s="201"/>
      <c r="H161" s="201"/>
      <c r="I161" s="201"/>
      <c r="M161" s="219">
        <f>SUM(M162:N164)</f>
        <v>0.43</v>
      </c>
      <c r="N161" s="219"/>
      <c r="O161" s="219"/>
      <c r="P161" s="202">
        <f>SUM(P162:S164)</f>
        <v>13330</v>
      </c>
      <c r="Q161" s="201"/>
      <c r="R161" s="201"/>
      <c r="S161" s="201"/>
    </row>
    <row r="162" spans="1:26" x14ac:dyDescent="0.25">
      <c r="A162" s="200" t="str">
        <f>CADASTRO!A$18</f>
        <v>Ed. Infantil</v>
      </c>
      <c r="B162" s="200"/>
      <c r="C162" s="200"/>
      <c r="D162" s="200"/>
      <c r="E162" s="200"/>
      <c r="F162" s="200"/>
      <c r="G162" s="200"/>
      <c r="H162" s="200"/>
      <c r="I162" s="200"/>
      <c r="J162" s="203" t="str">
        <f>J$32</f>
        <v>2584/2018</v>
      </c>
      <c r="K162" s="203"/>
      <c r="L162" s="203"/>
      <c r="M162" s="205">
        <f>ROUND((V$17/V$21),2)</f>
        <v>0.16</v>
      </c>
      <c r="N162" s="205"/>
      <c r="O162" s="205"/>
      <c r="P162" s="204">
        <f>C156*M$32</f>
        <v>4960</v>
      </c>
      <c r="Q162" s="203"/>
      <c r="R162" s="203"/>
      <c r="S162" s="203"/>
      <c r="T162" s="203" t="str">
        <f>CADASTRO!$P$18</f>
        <v>31 FUNDEB</v>
      </c>
      <c r="U162" s="203"/>
      <c r="V162" s="203"/>
      <c r="W162" s="203"/>
      <c r="X162" s="203">
        <f>M$17</f>
        <v>1639</v>
      </c>
      <c r="Y162" s="203"/>
      <c r="Z162" s="203"/>
    </row>
    <row r="163" spans="1:26" x14ac:dyDescent="0.25">
      <c r="A163" s="200" t="str">
        <f>CADASTRO!A$19</f>
        <v>Ed. Especial</v>
      </c>
      <c r="B163" s="200"/>
      <c r="C163" s="200"/>
      <c r="D163" s="200"/>
      <c r="E163" s="200"/>
      <c r="F163" s="200"/>
      <c r="G163" s="200"/>
      <c r="H163" s="200"/>
      <c r="I163" s="200"/>
      <c r="J163" s="203" t="str">
        <f>J$33</f>
        <v>2585/2018</v>
      </c>
      <c r="K163" s="203"/>
      <c r="L163" s="203"/>
      <c r="M163" s="205">
        <f>ROUND((V$18/V$21),2)</f>
        <v>0.02</v>
      </c>
      <c r="N163" s="205"/>
      <c r="O163" s="205"/>
      <c r="P163" s="204">
        <f>C156*M$33</f>
        <v>620</v>
      </c>
      <c r="Q163" s="203"/>
      <c r="R163" s="203"/>
      <c r="S163" s="203"/>
      <c r="T163" s="203" t="str">
        <f>CADASTRO!$P$19</f>
        <v>31 FUNDEB</v>
      </c>
      <c r="U163" s="203"/>
      <c r="V163" s="203"/>
      <c r="W163" s="203"/>
      <c r="X163" s="203">
        <f>M$18</f>
        <v>1655</v>
      </c>
      <c r="Y163" s="203"/>
      <c r="Z163" s="203"/>
    </row>
    <row r="164" spans="1:26" x14ac:dyDescent="0.25">
      <c r="A164" s="200" t="str">
        <f>CADASTRO!A$20</f>
        <v>Ensino Fundamental</v>
      </c>
      <c r="B164" s="200"/>
      <c r="C164" s="200"/>
      <c r="D164" s="200"/>
      <c r="E164" s="200"/>
      <c r="F164" s="200"/>
      <c r="G164" s="200"/>
      <c r="H164" s="200"/>
      <c r="I164" s="200"/>
      <c r="J164" s="203" t="str">
        <f>J$34</f>
        <v>2586/2018</v>
      </c>
      <c r="K164" s="203"/>
      <c r="L164" s="203"/>
      <c r="M164" s="205">
        <f>ROUND((V$19/V$21),2)</f>
        <v>0.25</v>
      </c>
      <c r="N164" s="205"/>
      <c r="O164" s="205"/>
      <c r="P164" s="204">
        <f>C156*M$34</f>
        <v>7750</v>
      </c>
      <c r="Q164" s="203"/>
      <c r="R164" s="203"/>
      <c r="S164" s="203"/>
      <c r="T164" s="203" t="str">
        <f>CADASTRO!$P$20</f>
        <v>31 FUNDEB</v>
      </c>
      <c r="U164" s="203"/>
      <c r="V164" s="203"/>
      <c r="W164" s="203"/>
      <c r="X164" s="203">
        <f>M$19</f>
        <v>1621</v>
      </c>
      <c r="Y164" s="203"/>
      <c r="Z164" s="203"/>
    </row>
    <row r="165" spans="1:26" x14ac:dyDescent="0.25">
      <c r="A165" s="201" t="s">
        <v>26</v>
      </c>
      <c r="B165" s="201"/>
      <c r="C165" s="201"/>
      <c r="D165" s="201"/>
      <c r="E165" s="201"/>
      <c r="F165" s="201"/>
      <c r="G165" s="201"/>
      <c r="H165" s="201"/>
      <c r="I165" s="201"/>
      <c r="J165" s="3"/>
      <c r="K165" s="3"/>
      <c r="L165" s="3"/>
      <c r="M165" s="218">
        <f>M158+M161</f>
        <v>1</v>
      </c>
      <c r="N165" s="218"/>
      <c r="O165" s="218"/>
      <c r="P165" s="202">
        <f>P161+P158</f>
        <v>31000</v>
      </c>
      <c r="Q165" s="201"/>
      <c r="R165" s="201"/>
      <c r="S165" s="201"/>
      <c r="T165" s="3"/>
      <c r="U165" s="3"/>
      <c r="V165" s="3"/>
      <c r="W165" s="3"/>
      <c r="X165" s="3"/>
      <c r="Y165" s="3"/>
      <c r="Z165" s="3"/>
    </row>
  </sheetData>
  <mergeCells count="618">
    <mergeCell ref="A1:C1"/>
    <mergeCell ref="F4:I4"/>
    <mergeCell ref="D6:F6"/>
    <mergeCell ref="Q6:S6"/>
    <mergeCell ref="E7:J7"/>
    <mergeCell ref="A11:I11"/>
    <mergeCell ref="P10:S11"/>
    <mergeCell ref="M10:O11"/>
    <mergeCell ref="T10:Z10"/>
    <mergeCell ref="V11:Z11"/>
    <mergeCell ref="J10:L11"/>
    <mergeCell ref="D3:H3"/>
    <mergeCell ref="T12:U12"/>
    <mergeCell ref="T11:U11"/>
    <mergeCell ref="V12:Z12"/>
    <mergeCell ref="A14:U14"/>
    <mergeCell ref="M12:O12"/>
    <mergeCell ref="M13:O13"/>
    <mergeCell ref="P12:S12"/>
    <mergeCell ref="P13:S13"/>
    <mergeCell ref="A17:I17"/>
    <mergeCell ref="J12:L12"/>
    <mergeCell ref="J13:L13"/>
    <mergeCell ref="A12:I12"/>
    <mergeCell ref="A13:I13"/>
    <mergeCell ref="A16:I16"/>
    <mergeCell ref="V14:Z14"/>
    <mergeCell ref="P18:S18"/>
    <mergeCell ref="T18:U18"/>
    <mergeCell ref="J19:L19"/>
    <mergeCell ref="M19:O19"/>
    <mergeCell ref="P19:S19"/>
    <mergeCell ref="T19:U19"/>
    <mergeCell ref="V18:Z18"/>
    <mergeCell ref="J18:L18"/>
    <mergeCell ref="T13:U13"/>
    <mergeCell ref="J17:L17"/>
    <mergeCell ref="M17:O17"/>
    <mergeCell ref="P17:S17"/>
    <mergeCell ref="T17:U17"/>
    <mergeCell ref="V13:Z13"/>
    <mergeCell ref="V17:Z17"/>
    <mergeCell ref="A23:Z23"/>
    <mergeCell ref="O25:R25"/>
    <mergeCell ref="A28:I28"/>
    <mergeCell ref="A29:I29"/>
    <mergeCell ref="A30:I30"/>
    <mergeCell ref="A31:I31"/>
    <mergeCell ref="P29:S29"/>
    <mergeCell ref="J15:L16"/>
    <mergeCell ref="M15:O16"/>
    <mergeCell ref="P15:S16"/>
    <mergeCell ref="T15:Z15"/>
    <mergeCell ref="T16:U16"/>
    <mergeCell ref="V16:Z16"/>
    <mergeCell ref="V19:Z19"/>
    <mergeCell ref="X27:Z27"/>
    <mergeCell ref="X29:Z29"/>
    <mergeCell ref="X30:Z30"/>
    <mergeCell ref="A20:U20"/>
    <mergeCell ref="A21:U21"/>
    <mergeCell ref="V20:Z20"/>
    <mergeCell ref="V21:Z21"/>
    <mergeCell ref="A18:I18"/>
    <mergeCell ref="A19:I19"/>
    <mergeCell ref="M18:O18"/>
    <mergeCell ref="X32:Z32"/>
    <mergeCell ref="X33:Z33"/>
    <mergeCell ref="X34:Z34"/>
    <mergeCell ref="P27:S27"/>
    <mergeCell ref="A32:I32"/>
    <mergeCell ref="A33:I33"/>
    <mergeCell ref="A34:I34"/>
    <mergeCell ref="J27:L27"/>
    <mergeCell ref="J29:L29"/>
    <mergeCell ref="J30:L30"/>
    <mergeCell ref="J32:L32"/>
    <mergeCell ref="J33:L33"/>
    <mergeCell ref="J34:L34"/>
    <mergeCell ref="P28:S28"/>
    <mergeCell ref="A35:I35"/>
    <mergeCell ref="M35:O35"/>
    <mergeCell ref="C26:G26"/>
    <mergeCell ref="P26:U26"/>
    <mergeCell ref="F24:K24"/>
    <mergeCell ref="G25:K25"/>
    <mergeCell ref="L26:O26"/>
    <mergeCell ref="P30:S30"/>
    <mergeCell ref="M28:O28"/>
    <mergeCell ref="M27:O27"/>
    <mergeCell ref="L25:N25"/>
    <mergeCell ref="F37:K37"/>
    <mergeCell ref="G38:K38"/>
    <mergeCell ref="L38:N38"/>
    <mergeCell ref="O38:R38"/>
    <mergeCell ref="C39:G39"/>
    <mergeCell ref="L39:O39"/>
    <mergeCell ref="P39:U39"/>
    <mergeCell ref="P35:S35"/>
    <mergeCell ref="T27:W27"/>
    <mergeCell ref="T29:W29"/>
    <mergeCell ref="T30:W30"/>
    <mergeCell ref="T32:W32"/>
    <mergeCell ref="T33:W33"/>
    <mergeCell ref="T34:W34"/>
    <mergeCell ref="M34:O34"/>
    <mergeCell ref="M33:O33"/>
    <mergeCell ref="M32:O32"/>
    <mergeCell ref="M31:O31"/>
    <mergeCell ref="M30:O30"/>
    <mergeCell ref="M29:O29"/>
    <mergeCell ref="P32:S32"/>
    <mergeCell ref="P33:S33"/>
    <mergeCell ref="P34:S34"/>
    <mergeCell ref="P31:S31"/>
    <mergeCell ref="T43:W43"/>
    <mergeCell ref="X43:Z43"/>
    <mergeCell ref="A42:I42"/>
    <mergeCell ref="J42:L42"/>
    <mergeCell ref="M42:O42"/>
    <mergeCell ref="P42:S42"/>
    <mergeCell ref="T42:W42"/>
    <mergeCell ref="X42:Z42"/>
    <mergeCell ref="J40:L40"/>
    <mergeCell ref="M40:O40"/>
    <mergeCell ref="P40:S40"/>
    <mergeCell ref="T40:W40"/>
    <mergeCell ref="X40:Z40"/>
    <mergeCell ref="A41:I41"/>
    <mergeCell ref="M41:O41"/>
    <mergeCell ref="P41:S41"/>
    <mergeCell ref="A44:I44"/>
    <mergeCell ref="M44:O44"/>
    <mergeCell ref="P44:S44"/>
    <mergeCell ref="A45:I45"/>
    <mergeCell ref="J45:L45"/>
    <mergeCell ref="M45:O45"/>
    <mergeCell ref="P45:S45"/>
    <mergeCell ref="A43:I43"/>
    <mergeCell ref="J43:L43"/>
    <mergeCell ref="M43:O43"/>
    <mergeCell ref="P43:S43"/>
    <mergeCell ref="A47:I47"/>
    <mergeCell ref="J47:L47"/>
    <mergeCell ref="M47:O47"/>
    <mergeCell ref="P47:S47"/>
    <mergeCell ref="T47:W47"/>
    <mergeCell ref="X47:Z47"/>
    <mergeCell ref="T45:W45"/>
    <mergeCell ref="X45:Z45"/>
    <mergeCell ref="A46:I46"/>
    <mergeCell ref="J46:L46"/>
    <mergeCell ref="M46:O46"/>
    <mergeCell ref="P46:S46"/>
    <mergeCell ref="T46:W46"/>
    <mergeCell ref="X46:Z46"/>
    <mergeCell ref="C52:G52"/>
    <mergeCell ref="L52:O52"/>
    <mergeCell ref="P52:U52"/>
    <mergeCell ref="J53:L53"/>
    <mergeCell ref="M53:O53"/>
    <mergeCell ref="P53:S53"/>
    <mergeCell ref="T53:W53"/>
    <mergeCell ref="A48:I48"/>
    <mergeCell ref="M48:O48"/>
    <mergeCell ref="P48:S48"/>
    <mergeCell ref="F50:K50"/>
    <mergeCell ref="G51:K51"/>
    <mergeCell ref="L51:N51"/>
    <mergeCell ref="O51:R51"/>
    <mergeCell ref="T56:W56"/>
    <mergeCell ref="X56:Z56"/>
    <mergeCell ref="X53:Z53"/>
    <mergeCell ref="A54:I54"/>
    <mergeCell ref="M54:O54"/>
    <mergeCell ref="P54:S54"/>
    <mergeCell ref="A55:I55"/>
    <mergeCell ref="J55:L55"/>
    <mergeCell ref="M55:O55"/>
    <mergeCell ref="P55:S55"/>
    <mergeCell ref="T55:W55"/>
    <mergeCell ref="X55:Z55"/>
    <mergeCell ref="A57:I57"/>
    <mergeCell ref="M57:O57"/>
    <mergeCell ref="P57:S57"/>
    <mergeCell ref="A58:I58"/>
    <mergeCell ref="J58:L58"/>
    <mergeCell ref="M58:O58"/>
    <mergeCell ref="P58:S58"/>
    <mergeCell ref="A56:I56"/>
    <mergeCell ref="J56:L56"/>
    <mergeCell ref="M56:O56"/>
    <mergeCell ref="P56:S56"/>
    <mergeCell ref="A60:I60"/>
    <mergeCell ref="J60:L60"/>
    <mergeCell ref="M60:O60"/>
    <mergeCell ref="P60:S60"/>
    <mergeCell ref="T60:W60"/>
    <mergeCell ref="X60:Z60"/>
    <mergeCell ref="T58:W58"/>
    <mergeCell ref="X58:Z58"/>
    <mergeCell ref="A59:I59"/>
    <mergeCell ref="J59:L59"/>
    <mergeCell ref="M59:O59"/>
    <mergeCell ref="P59:S59"/>
    <mergeCell ref="T59:W59"/>
    <mergeCell ref="X59:Z59"/>
    <mergeCell ref="C65:G65"/>
    <mergeCell ref="L65:O65"/>
    <mergeCell ref="P65:U65"/>
    <mergeCell ref="J66:L66"/>
    <mergeCell ref="M66:O66"/>
    <mergeCell ref="P66:S66"/>
    <mergeCell ref="T66:W66"/>
    <mergeCell ref="A61:I61"/>
    <mergeCell ref="M61:O61"/>
    <mergeCell ref="P61:S61"/>
    <mergeCell ref="F63:K63"/>
    <mergeCell ref="G64:K64"/>
    <mergeCell ref="L64:N64"/>
    <mergeCell ref="O64:R64"/>
    <mergeCell ref="T69:W69"/>
    <mergeCell ref="X69:Z69"/>
    <mergeCell ref="X66:Z66"/>
    <mergeCell ref="A67:I67"/>
    <mergeCell ref="M67:O67"/>
    <mergeCell ref="P67:S67"/>
    <mergeCell ref="A68:I68"/>
    <mergeCell ref="J68:L68"/>
    <mergeCell ref="M68:O68"/>
    <mergeCell ref="P68:S68"/>
    <mergeCell ref="T68:W68"/>
    <mergeCell ref="X68:Z68"/>
    <mergeCell ref="A70:I70"/>
    <mergeCell ref="M70:O70"/>
    <mergeCell ref="P70:S70"/>
    <mergeCell ref="A71:I71"/>
    <mergeCell ref="J71:L71"/>
    <mergeCell ref="M71:O71"/>
    <mergeCell ref="P71:S71"/>
    <mergeCell ref="A69:I69"/>
    <mergeCell ref="J69:L69"/>
    <mergeCell ref="M69:O69"/>
    <mergeCell ref="P69:S69"/>
    <mergeCell ref="A73:I73"/>
    <mergeCell ref="J73:L73"/>
    <mergeCell ref="M73:O73"/>
    <mergeCell ref="P73:S73"/>
    <mergeCell ref="T73:W73"/>
    <mergeCell ref="X73:Z73"/>
    <mergeCell ref="T71:W71"/>
    <mergeCell ref="X71:Z71"/>
    <mergeCell ref="A72:I72"/>
    <mergeCell ref="J72:L72"/>
    <mergeCell ref="M72:O72"/>
    <mergeCell ref="P72:S72"/>
    <mergeCell ref="T72:W72"/>
    <mergeCell ref="X72:Z72"/>
    <mergeCell ref="C78:G78"/>
    <mergeCell ref="L78:O78"/>
    <mergeCell ref="P78:U78"/>
    <mergeCell ref="J79:L79"/>
    <mergeCell ref="M79:O79"/>
    <mergeCell ref="P79:S79"/>
    <mergeCell ref="T79:W79"/>
    <mergeCell ref="A74:I74"/>
    <mergeCell ref="M74:O74"/>
    <mergeCell ref="P74:S74"/>
    <mergeCell ref="F76:K76"/>
    <mergeCell ref="G77:K77"/>
    <mergeCell ref="L77:N77"/>
    <mergeCell ref="O77:R77"/>
    <mergeCell ref="T82:W82"/>
    <mergeCell ref="X82:Z82"/>
    <mergeCell ref="X79:Z79"/>
    <mergeCell ref="A80:I80"/>
    <mergeCell ref="M80:O80"/>
    <mergeCell ref="P80:S80"/>
    <mergeCell ref="A81:I81"/>
    <mergeCell ref="J81:L81"/>
    <mergeCell ref="M81:O81"/>
    <mergeCell ref="P81:S81"/>
    <mergeCell ref="T81:W81"/>
    <mergeCell ref="X81:Z81"/>
    <mergeCell ref="A83:I83"/>
    <mergeCell ref="M83:O83"/>
    <mergeCell ref="P83:S83"/>
    <mergeCell ref="A84:I84"/>
    <mergeCell ref="J84:L84"/>
    <mergeCell ref="M84:O84"/>
    <mergeCell ref="P84:S84"/>
    <mergeCell ref="A82:I82"/>
    <mergeCell ref="J82:L82"/>
    <mergeCell ref="M82:O82"/>
    <mergeCell ref="P82:S82"/>
    <mergeCell ref="A86:I86"/>
    <mergeCell ref="J86:L86"/>
    <mergeCell ref="M86:O86"/>
    <mergeCell ref="P86:S86"/>
    <mergeCell ref="T86:W86"/>
    <mergeCell ref="X86:Z86"/>
    <mergeCell ref="T84:W84"/>
    <mergeCell ref="X84:Z84"/>
    <mergeCell ref="A85:I85"/>
    <mergeCell ref="J85:L85"/>
    <mergeCell ref="M85:O85"/>
    <mergeCell ref="P85:S85"/>
    <mergeCell ref="T85:W85"/>
    <mergeCell ref="X85:Z85"/>
    <mergeCell ref="C91:G91"/>
    <mergeCell ref="L91:O91"/>
    <mergeCell ref="P91:U91"/>
    <mergeCell ref="J92:L92"/>
    <mergeCell ref="M92:O92"/>
    <mergeCell ref="P92:S92"/>
    <mergeCell ref="T92:W92"/>
    <mergeCell ref="A87:I87"/>
    <mergeCell ref="M87:O87"/>
    <mergeCell ref="P87:S87"/>
    <mergeCell ref="F89:K89"/>
    <mergeCell ref="G90:K90"/>
    <mergeCell ref="L90:N90"/>
    <mergeCell ref="O90:R90"/>
    <mergeCell ref="T95:W95"/>
    <mergeCell ref="X95:Z95"/>
    <mergeCell ref="X92:Z92"/>
    <mergeCell ref="A93:I93"/>
    <mergeCell ref="M93:O93"/>
    <mergeCell ref="P93:S93"/>
    <mergeCell ref="A94:I94"/>
    <mergeCell ref="J94:L94"/>
    <mergeCell ref="M94:O94"/>
    <mergeCell ref="P94:S94"/>
    <mergeCell ref="T94:W94"/>
    <mergeCell ref="X94:Z94"/>
    <mergeCell ref="A96:I96"/>
    <mergeCell ref="M96:O96"/>
    <mergeCell ref="P96:S96"/>
    <mergeCell ref="A97:I97"/>
    <mergeCell ref="J97:L97"/>
    <mergeCell ref="M97:O97"/>
    <mergeCell ref="P97:S97"/>
    <mergeCell ref="A95:I95"/>
    <mergeCell ref="J95:L95"/>
    <mergeCell ref="M95:O95"/>
    <mergeCell ref="P95:S95"/>
    <mergeCell ref="A99:I99"/>
    <mergeCell ref="J99:L99"/>
    <mergeCell ref="M99:O99"/>
    <mergeCell ref="P99:S99"/>
    <mergeCell ref="T99:W99"/>
    <mergeCell ref="X99:Z99"/>
    <mergeCell ref="T97:W97"/>
    <mergeCell ref="X97:Z97"/>
    <mergeCell ref="A98:I98"/>
    <mergeCell ref="J98:L98"/>
    <mergeCell ref="M98:O98"/>
    <mergeCell ref="P98:S98"/>
    <mergeCell ref="T98:W98"/>
    <mergeCell ref="X98:Z98"/>
    <mergeCell ref="C104:G104"/>
    <mergeCell ref="L104:O104"/>
    <mergeCell ref="P104:U104"/>
    <mergeCell ref="J105:L105"/>
    <mergeCell ref="M105:O105"/>
    <mergeCell ref="P105:S105"/>
    <mergeCell ref="T105:W105"/>
    <mergeCell ref="A100:I100"/>
    <mergeCell ref="M100:O100"/>
    <mergeCell ref="P100:S100"/>
    <mergeCell ref="F102:K102"/>
    <mergeCell ref="G103:K103"/>
    <mergeCell ref="L103:N103"/>
    <mergeCell ref="O103:R103"/>
    <mergeCell ref="T108:W108"/>
    <mergeCell ref="X108:Z108"/>
    <mergeCell ref="X105:Z105"/>
    <mergeCell ref="A106:I106"/>
    <mergeCell ref="M106:O106"/>
    <mergeCell ref="P106:S106"/>
    <mergeCell ref="A107:I107"/>
    <mergeCell ref="J107:L107"/>
    <mergeCell ref="M107:O107"/>
    <mergeCell ref="P107:S107"/>
    <mergeCell ref="T107:W107"/>
    <mergeCell ref="X107:Z107"/>
    <mergeCell ref="A109:I109"/>
    <mergeCell ref="M109:O109"/>
    <mergeCell ref="P109:S109"/>
    <mergeCell ref="A110:I110"/>
    <mergeCell ref="J110:L110"/>
    <mergeCell ref="M110:O110"/>
    <mergeCell ref="P110:S110"/>
    <mergeCell ref="A108:I108"/>
    <mergeCell ref="J108:L108"/>
    <mergeCell ref="M108:O108"/>
    <mergeCell ref="P108:S108"/>
    <mergeCell ref="A112:I112"/>
    <mergeCell ref="J112:L112"/>
    <mergeCell ref="M112:O112"/>
    <mergeCell ref="P112:S112"/>
    <mergeCell ref="T112:W112"/>
    <mergeCell ref="X112:Z112"/>
    <mergeCell ref="T110:W110"/>
    <mergeCell ref="X110:Z110"/>
    <mergeCell ref="A111:I111"/>
    <mergeCell ref="J111:L111"/>
    <mergeCell ref="M111:O111"/>
    <mergeCell ref="P111:S111"/>
    <mergeCell ref="T111:W111"/>
    <mergeCell ref="X111:Z111"/>
    <mergeCell ref="C117:G117"/>
    <mergeCell ref="L117:O117"/>
    <mergeCell ref="P117:U117"/>
    <mergeCell ref="J118:L118"/>
    <mergeCell ref="M118:O118"/>
    <mergeCell ref="P118:S118"/>
    <mergeCell ref="T118:W118"/>
    <mergeCell ref="A113:I113"/>
    <mergeCell ref="M113:O113"/>
    <mergeCell ref="P113:S113"/>
    <mergeCell ref="F115:K115"/>
    <mergeCell ref="G116:K116"/>
    <mergeCell ref="L116:N116"/>
    <mergeCell ref="O116:R116"/>
    <mergeCell ref="T121:W121"/>
    <mergeCell ref="X121:Z121"/>
    <mergeCell ref="X118:Z118"/>
    <mergeCell ref="A119:I119"/>
    <mergeCell ref="M119:O119"/>
    <mergeCell ref="P119:S119"/>
    <mergeCell ref="A120:I120"/>
    <mergeCell ref="J120:L120"/>
    <mergeCell ref="M120:O120"/>
    <mergeCell ref="P120:S120"/>
    <mergeCell ref="T120:W120"/>
    <mergeCell ref="X120:Z120"/>
    <mergeCell ref="A122:I122"/>
    <mergeCell ref="M122:O122"/>
    <mergeCell ref="P122:S122"/>
    <mergeCell ref="A123:I123"/>
    <mergeCell ref="J123:L123"/>
    <mergeCell ref="M123:O123"/>
    <mergeCell ref="P123:S123"/>
    <mergeCell ref="A121:I121"/>
    <mergeCell ref="J121:L121"/>
    <mergeCell ref="M121:O121"/>
    <mergeCell ref="P121:S121"/>
    <mergeCell ref="A125:I125"/>
    <mergeCell ref="J125:L125"/>
    <mergeCell ref="M125:O125"/>
    <mergeCell ref="P125:S125"/>
    <mergeCell ref="T125:W125"/>
    <mergeCell ref="X125:Z125"/>
    <mergeCell ref="T123:W123"/>
    <mergeCell ref="X123:Z123"/>
    <mergeCell ref="A124:I124"/>
    <mergeCell ref="J124:L124"/>
    <mergeCell ref="M124:O124"/>
    <mergeCell ref="P124:S124"/>
    <mergeCell ref="T124:W124"/>
    <mergeCell ref="X124:Z124"/>
    <mergeCell ref="C130:G130"/>
    <mergeCell ref="L130:O130"/>
    <mergeCell ref="P130:U130"/>
    <mergeCell ref="J131:L131"/>
    <mergeCell ref="M131:O131"/>
    <mergeCell ref="P131:S131"/>
    <mergeCell ref="T131:W131"/>
    <mergeCell ref="A126:I126"/>
    <mergeCell ref="M126:O126"/>
    <mergeCell ref="P126:S126"/>
    <mergeCell ref="F128:K128"/>
    <mergeCell ref="G129:K129"/>
    <mergeCell ref="L129:N129"/>
    <mergeCell ref="O129:R129"/>
    <mergeCell ref="T134:W134"/>
    <mergeCell ref="X134:Z134"/>
    <mergeCell ref="X131:Z131"/>
    <mergeCell ref="A132:I132"/>
    <mergeCell ref="M132:O132"/>
    <mergeCell ref="P132:S132"/>
    <mergeCell ref="A133:I133"/>
    <mergeCell ref="J133:L133"/>
    <mergeCell ref="M133:O133"/>
    <mergeCell ref="P133:S133"/>
    <mergeCell ref="T133:W133"/>
    <mergeCell ref="X133:Z133"/>
    <mergeCell ref="A135:I135"/>
    <mergeCell ref="M135:O135"/>
    <mergeCell ref="P135:S135"/>
    <mergeCell ref="A136:I136"/>
    <mergeCell ref="J136:L136"/>
    <mergeCell ref="M136:O136"/>
    <mergeCell ref="P136:S136"/>
    <mergeCell ref="A134:I134"/>
    <mergeCell ref="J134:L134"/>
    <mergeCell ref="M134:O134"/>
    <mergeCell ref="P134:S134"/>
    <mergeCell ref="A138:I138"/>
    <mergeCell ref="J138:L138"/>
    <mergeCell ref="M138:O138"/>
    <mergeCell ref="P138:S138"/>
    <mergeCell ref="T138:W138"/>
    <mergeCell ref="X138:Z138"/>
    <mergeCell ref="T136:W136"/>
    <mergeCell ref="X136:Z136"/>
    <mergeCell ref="A137:I137"/>
    <mergeCell ref="J137:L137"/>
    <mergeCell ref="M137:O137"/>
    <mergeCell ref="P137:S137"/>
    <mergeCell ref="T137:W137"/>
    <mergeCell ref="X137:Z137"/>
    <mergeCell ref="C143:G143"/>
    <mergeCell ref="L143:O143"/>
    <mergeCell ref="P143:U143"/>
    <mergeCell ref="J144:L144"/>
    <mergeCell ref="M144:O144"/>
    <mergeCell ref="P144:S144"/>
    <mergeCell ref="T144:W144"/>
    <mergeCell ref="A139:I139"/>
    <mergeCell ref="M139:O139"/>
    <mergeCell ref="P139:S139"/>
    <mergeCell ref="F141:K141"/>
    <mergeCell ref="G142:K142"/>
    <mergeCell ref="L142:N142"/>
    <mergeCell ref="O142:R142"/>
    <mergeCell ref="T147:W147"/>
    <mergeCell ref="X147:Z147"/>
    <mergeCell ref="X144:Z144"/>
    <mergeCell ref="A145:I145"/>
    <mergeCell ref="M145:O145"/>
    <mergeCell ref="P145:S145"/>
    <mergeCell ref="A146:I146"/>
    <mergeCell ref="J146:L146"/>
    <mergeCell ref="M146:O146"/>
    <mergeCell ref="P146:S146"/>
    <mergeCell ref="T146:W146"/>
    <mergeCell ref="X146:Z146"/>
    <mergeCell ref="A148:I148"/>
    <mergeCell ref="M148:O148"/>
    <mergeCell ref="P148:S148"/>
    <mergeCell ref="A149:I149"/>
    <mergeCell ref="J149:L149"/>
    <mergeCell ref="M149:O149"/>
    <mergeCell ref="P149:S149"/>
    <mergeCell ref="A147:I147"/>
    <mergeCell ref="J147:L147"/>
    <mergeCell ref="M147:O147"/>
    <mergeCell ref="P147:S147"/>
    <mergeCell ref="A151:I151"/>
    <mergeCell ref="J151:L151"/>
    <mergeCell ref="M151:O151"/>
    <mergeCell ref="P151:S151"/>
    <mergeCell ref="T151:W151"/>
    <mergeCell ref="X151:Z151"/>
    <mergeCell ref="T149:W149"/>
    <mergeCell ref="X149:Z149"/>
    <mergeCell ref="A150:I150"/>
    <mergeCell ref="J150:L150"/>
    <mergeCell ref="M150:O150"/>
    <mergeCell ref="P150:S150"/>
    <mergeCell ref="T150:W150"/>
    <mergeCell ref="X150:Z150"/>
    <mergeCell ref="C156:G156"/>
    <mergeCell ref="L156:O156"/>
    <mergeCell ref="P156:U156"/>
    <mergeCell ref="J157:L157"/>
    <mergeCell ref="M157:O157"/>
    <mergeCell ref="P157:S157"/>
    <mergeCell ref="T157:W157"/>
    <mergeCell ref="A152:I152"/>
    <mergeCell ref="M152:O152"/>
    <mergeCell ref="P152:S152"/>
    <mergeCell ref="F154:K154"/>
    <mergeCell ref="G155:K155"/>
    <mergeCell ref="L155:N155"/>
    <mergeCell ref="O155:R155"/>
    <mergeCell ref="A160:I160"/>
    <mergeCell ref="J160:L160"/>
    <mergeCell ref="M160:O160"/>
    <mergeCell ref="P160:S160"/>
    <mergeCell ref="T160:W160"/>
    <mergeCell ref="X160:Z160"/>
    <mergeCell ref="X157:Z157"/>
    <mergeCell ref="A158:I158"/>
    <mergeCell ref="M158:O158"/>
    <mergeCell ref="P158:S158"/>
    <mergeCell ref="A159:I159"/>
    <mergeCell ref="J159:L159"/>
    <mergeCell ref="M159:O159"/>
    <mergeCell ref="P159:S159"/>
    <mergeCell ref="T159:W159"/>
    <mergeCell ref="X159:Z159"/>
    <mergeCell ref="T162:W162"/>
    <mergeCell ref="X162:Z162"/>
    <mergeCell ref="A163:I163"/>
    <mergeCell ref="J163:L163"/>
    <mergeCell ref="M163:O163"/>
    <mergeCell ref="P163:S163"/>
    <mergeCell ref="T163:W163"/>
    <mergeCell ref="X163:Z163"/>
    <mergeCell ref="A161:I161"/>
    <mergeCell ref="M161:O161"/>
    <mergeCell ref="P161:S161"/>
    <mergeCell ref="A162:I162"/>
    <mergeCell ref="J162:L162"/>
    <mergeCell ref="M162:O162"/>
    <mergeCell ref="P162:S162"/>
    <mergeCell ref="A165:I165"/>
    <mergeCell ref="M165:O165"/>
    <mergeCell ref="P165:S165"/>
    <mergeCell ref="A164:I164"/>
    <mergeCell ref="J164:L164"/>
    <mergeCell ref="M164:O164"/>
    <mergeCell ref="P164:S164"/>
    <mergeCell ref="T164:W164"/>
    <mergeCell ref="X164:Z164"/>
  </mergeCells>
  <pageMargins left="0.51181102362204722" right="0.51181102362204722" top="0.78740157480314965" bottom="0.78740157480314965" header="0.31496062992125984" footer="0.31496062992125984"/>
  <pageSetup paperSize="9" scale="9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6"/>
  <sheetViews>
    <sheetView topLeftCell="A22" workbookViewId="0">
      <selection activeCell="J33" sqref="J33:L33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CADASTRO!D519</f>
        <v>4826 MAVI COMERCIO E TRANSPORTES LTDA</v>
      </c>
    </row>
    <row r="2" spans="1:26" x14ac:dyDescent="0.25">
      <c r="A2" s="143" t="s">
        <v>6</v>
      </c>
      <c r="B2" s="143"/>
      <c r="C2" s="143"/>
      <c r="D2" t="str">
        <f>CADASTRO!D520</f>
        <v>13.169.312/0001-75</v>
      </c>
    </row>
    <row r="3" spans="1:26" x14ac:dyDescent="0.25">
      <c r="A3" s="143" t="s">
        <v>94</v>
      </c>
      <c r="B3" s="143"/>
      <c r="C3" s="143"/>
      <c r="D3" s="199" t="str">
        <f>CADASTRO!D521</f>
        <v>005/2017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4" t="str">
        <f>CADASTRO!F522</f>
        <v>IX - 019/2017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CADASTRO!D523</f>
        <v>5</v>
      </c>
    </row>
    <row r="6" spans="1:26" x14ac:dyDescent="0.25">
      <c r="A6" s="3" t="s">
        <v>8</v>
      </c>
      <c r="B6" s="3"/>
      <c r="C6" s="3"/>
      <c r="D6" s="208">
        <f>CADASTRO!D524</f>
        <v>5.35</v>
      </c>
      <c r="E6" s="208"/>
      <c r="F6" s="208"/>
      <c r="H6" s="3" t="s">
        <v>9</v>
      </c>
      <c r="K6" s="203">
        <f>CADASTRO!K524</f>
        <v>73.8</v>
      </c>
      <c r="L6" s="203"/>
      <c r="M6" s="3" t="s">
        <v>11</v>
      </c>
      <c r="Q6" s="203">
        <f>CADASTRO!Q524</f>
        <v>1</v>
      </c>
      <c r="R6" s="203"/>
      <c r="S6" s="203"/>
    </row>
    <row r="7" spans="1:26" x14ac:dyDescent="0.25">
      <c r="A7" s="3" t="s">
        <v>10</v>
      </c>
      <c r="B7" s="3"/>
      <c r="C7" s="3"/>
      <c r="E7" s="209">
        <f>K6*D6*Q6</f>
        <v>394.83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CADASTRO!A$287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CADASTRO!A$288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CADASTRO!J341</f>
        <v>0</v>
      </c>
      <c r="K12" s="203"/>
      <c r="L12" s="203"/>
      <c r="M12" s="203">
        <f>CADASTRO!M341</f>
        <v>0</v>
      </c>
      <c r="N12" s="203"/>
      <c r="O12" s="203"/>
      <c r="P12" s="203" t="str">
        <f>CADASTRO!$P341</f>
        <v>1013 PeateRS</v>
      </c>
      <c r="Q12" s="203"/>
      <c r="R12" s="203"/>
      <c r="S12" s="203"/>
      <c r="T12" s="219">
        <f>CADASTRO!V341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CADASTRO!A$289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CADASTRO!J342</f>
        <v>0</v>
      </c>
      <c r="K13" s="203"/>
      <c r="L13" s="203"/>
      <c r="M13" s="203">
        <f>CADASTRO!M342</f>
        <v>0</v>
      </c>
      <c r="N13" s="203"/>
      <c r="O13" s="203"/>
      <c r="P13" s="203" t="str">
        <f>CADASTRO!$P342</f>
        <v>1013 PeateRS</v>
      </c>
      <c r="Q13" s="203"/>
      <c r="R13" s="203"/>
      <c r="S13" s="203"/>
      <c r="T13" s="219">
        <f>CADASTRO!V342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CADASTRO!A$290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CADASTRO!J343</f>
        <v>105203</v>
      </c>
      <c r="K14" s="203"/>
      <c r="L14" s="203"/>
      <c r="M14" s="203">
        <f>CADASTRO!M534</f>
        <v>1677</v>
      </c>
      <c r="N14" s="203"/>
      <c r="O14" s="203"/>
      <c r="P14" s="203" t="str">
        <f>CADASTRO!$P343</f>
        <v>1013 PeateRS</v>
      </c>
      <c r="Q14" s="203"/>
      <c r="R14" s="203"/>
      <c r="S14" s="203"/>
      <c r="T14" s="219">
        <f>CADASTRO!V534</f>
        <v>0.06</v>
      </c>
      <c r="U14" s="203"/>
      <c r="V14" s="204">
        <f>E$7*T14+0.01</f>
        <v>23.6998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23.6998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CADASTRO!A$292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CADASTRO!A$293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CADASTRO!J537</f>
        <v>108301</v>
      </c>
      <c r="K18" s="203"/>
      <c r="L18" s="203"/>
      <c r="M18" s="203">
        <f>CADASTRO!M537</f>
        <v>1643</v>
      </c>
      <c r="N18" s="203"/>
      <c r="O18" s="203"/>
      <c r="P18" s="203" t="str">
        <f>CADASTRO!$P537</f>
        <v>1011 Q.S.E.</v>
      </c>
      <c r="Q18" s="203"/>
      <c r="R18" s="203"/>
      <c r="S18" s="203"/>
      <c r="T18" s="219">
        <f>CADASTRO!V537</f>
        <v>0.04</v>
      </c>
      <c r="U18" s="203"/>
      <c r="V18" s="204">
        <f>E$7*T18</f>
        <v>15.793200000000001</v>
      </c>
      <c r="W18" s="204"/>
      <c r="X18" s="204"/>
      <c r="Y18" s="204"/>
      <c r="Z18" s="204"/>
    </row>
    <row r="19" spans="1:26" x14ac:dyDescent="0.25">
      <c r="A19" s="200" t="str">
        <f>CADASTRO!A$294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CADASTRO!J347</f>
        <v>103004</v>
      </c>
      <c r="K19" s="203"/>
      <c r="L19" s="203"/>
      <c r="M19" s="203">
        <f>CADASTRO!M538</f>
        <v>2210</v>
      </c>
      <c r="N19" s="203"/>
      <c r="O19" s="203"/>
      <c r="P19" s="203" t="str">
        <f>CADASTRO!$P347</f>
        <v>31 FUNDEB</v>
      </c>
      <c r="Q19" s="203"/>
      <c r="R19" s="203"/>
      <c r="S19" s="203"/>
      <c r="T19" s="219">
        <f>CADASTRO!V538</f>
        <v>0.04</v>
      </c>
      <c r="U19" s="203"/>
      <c r="V19" s="204">
        <f>E$7*T19</f>
        <v>15.793200000000001</v>
      </c>
      <c r="W19" s="204"/>
      <c r="X19" s="204"/>
      <c r="Y19" s="204"/>
      <c r="Z19" s="204"/>
    </row>
    <row r="20" spans="1:26" x14ac:dyDescent="0.25">
      <c r="A20" s="200" t="str">
        <f>CADASTRO!A$295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CADASTRO!J348</f>
        <v>94010</v>
      </c>
      <c r="K20" s="203"/>
      <c r="L20" s="203"/>
      <c r="M20" s="203">
        <f>CADASTRO!M539</f>
        <v>1627</v>
      </c>
      <c r="N20" s="203"/>
      <c r="O20" s="203"/>
      <c r="P20" s="203" t="str">
        <f>CADASTRO!$P348</f>
        <v>31 FUNDEB</v>
      </c>
      <c r="Q20" s="203"/>
      <c r="R20" s="203"/>
      <c r="S20" s="203"/>
      <c r="T20" s="219">
        <f>CADASTRO!V539</f>
        <v>0.86</v>
      </c>
      <c r="U20" s="203"/>
      <c r="V20" s="204">
        <f>E$7*T20</f>
        <v>339.55379999999997</v>
      </c>
      <c r="W20" s="204"/>
      <c r="X20" s="204"/>
      <c r="Y20" s="204"/>
      <c r="Z20" s="204"/>
    </row>
    <row r="21" spans="1:26" x14ac:dyDescent="0.25">
      <c r="A21" s="200" t="str">
        <f>CADASTRO!A$296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CADASTRO!J349</f>
        <v>0</v>
      </c>
      <c r="K21" s="203"/>
      <c r="L21" s="203"/>
      <c r="M21" s="203">
        <f>CADASTRO!M540</f>
        <v>0</v>
      </c>
      <c r="N21" s="203"/>
      <c r="O21" s="203"/>
      <c r="P21" s="203" t="str">
        <f>CADASTRO!$P349</f>
        <v>31 FUNDEB</v>
      </c>
      <c r="Q21" s="203"/>
      <c r="R21" s="203"/>
      <c r="S21" s="203"/>
      <c r="T21" s="219">
        <f>CADASTRO!V349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SUM(V18:Z21)-0.01</f>
        <v>371.1302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394.83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24">
        <v>43252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183</v>
      </c>
      <c r="H27" s="203"/>
      <c r="I27" s="203"/>
      <c r="J27" s="203"/>
      <c r="K27" s="203"/>
      <c r="L27" s="220" t="s">
        <v>39</v>
      </c>
      <c r="M27" s="220"/>
      <c r="N27" s="220"/>
      <c r="O27" s="223">
        <v>43410</v>
      </c>
      <c r="P27" s="203"/>
      <c r="Q27" s="203"/>
      <c r="R27" s="203"/>
    </row>
    <row r="28" spans="1:26" x14ac:dyDescent="0.25">
      <c r="A28" s="3" t="s">
        <v>41</v>
      </c>
      <c r="C28" s="208">
        <v>394.83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73.8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41"/>
      <c r="C29" s="141"/>
      <c r="D29" s="141"/>
      <c r="E29" s="141"/>
      <c r="F29" s="141"/>
      <c r="G29" s="141"/>
      <c r="H29" s="141"/>
      <c r="I29" s="144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CADASTRO!A$287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0.06</v>
      </c>
      <c r="N30" s="218"/>
      <c r="O30" s="218"/>
      <c r="P30" s="202">
        <f>SUM(P31:S33)</f>
        <v>23.6998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CADASTRO!A$288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 t="str">
        <f>CADASTRO!$P$341</f>
        <v>1013 PeateRS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CADASTRO!A$289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 t="str">
        <f>CADASTRO!$P$342</f>
        <v>1013 PeateRS</v>
      </c>
      <c r="U32" s="203"/>
      <c r="V32" s="203"/>
      <c r="W32" s="203"/>
      <c r="X32" s="203">
        <f>M$13</f>
        <v>0</v>
      </c>
      <c r="Y32" s="203"/>
      <c r="Z32" s="203"/>
    </row>
    <row r="33" spans="1:53" x14ac:dyDescent="0.25">
      <c r="A33" s="200" t="str">
        <f>CADASTRO!A$290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314</v>
      </c>
      <c r="K33" s="203"/>
      <c r="L33" s="203"/>
      <c r="M33" s="205">
        <f>ROUND((V$14/V$23),2)</f>
        <v>0.06</v>
      </c>
      <c r="N33" s="205"/>
      <c r="O33" s="205"/>
      <c r="P33" s="204">
        <f>C28*M33+0.01</f>
        <v>23.6998</v>
      </c>
      <c r="Q33" s="203"/>
      <c r="R33" s="203"/>
      <c r="S33" s="203"/>
      <c r="T33" s="203" t="str">
        <f>CADASTRO!$P$343</f>
        <v>1013 PeateRS</v>
      </c>
      <c r="U33" s="203"/>
      <c r="V33" s="203"/>
      <c r="W33" s="203"/>
      <c r="X33" s="203">
        <f>M$14</f>
        <v>1677</v>
      </c>
      <c r="Y33" s="203"/>
      <c r="Z33" s="203"/>
    </row>
    <row r="34" spans="1:53" x14ac:dyDescent="0.25">
      <c r="A34" s="201" t="str">
        <f>CADASTRO!A$292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0.94</v>
      </c>
      <c r="N34" s="218"/>
      <c r="O34" s="218"/>
      <c r="P34" s="202">
        <f>SUM(P35:S38)</f>
        <v>371.14019999999999</v>
      </c>
      <c r="Q34" s="201"/>
      <c r="R34" s="201"/>
      <c r="S34" s="201"/>
    </row>
    <row r="35" spans="1:53" x14ac:dyDescent="0.25">
      <c r="A35" s="200" t="str">
        <f>CADASTRO!A$293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315</v>
      </c>
      <c r="K35" s="203"/>
      <c r="L35" s="203"/>
      <c r="M35" s="205">
        <f>ROUND((V$18/V$23),2)</f>
        <v>0.04</v>
      </c>
      <c r="N35" s="205"/>
      <c r="O35" s="205"/>
      <c r="P35" s="204">
        <f>C28*M35</f>
        <v>15.793200000000001</v>
      </c>
      <c r="Q35" s="203"/>
      <c r="R35" s="203"/>
      <c r="S35" s="203"/>
      <c r="T35" s="203" t="s">
        <v>81</v>
      </c>
      <c r="U35" s="203"/>
      <c r="V35" s="203"/>
      <c r="W35" s="203"/>
      <c r="X35" s="203">
        <f>M$18</f>
        <v>1643</v>
      </c>
      <c r="Y35" s="203"/>
      <c r="Z35" s="203"/>
    </row>
    <row r="36" spans="1:53" x14ac:dyDescent="0.25">
      <c r="A36" s="200" t="str">
        <f>CADASTRO!A$294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 t="s">
        <v>316</v>
      </c>
      <c r="K36" s="203"/>
      <c r="L36" s="203"/>
      <c r="M36" s="205">
        <f>ROUND((V$19/V$23),2)</f>
        <v>0.04</v>
      </c>
      <c r="N36" s="205"/>
      <c r="O36" s="205"/>
      <c r="P36" s="204">
        <f>C28*M36</f>
        <v>15.793200000000001</v>
      </c>
      <c r="Q36" s="203"/>
      <c r="R36" s="203"/>
      <c r="S36" s="203"/>
      <c r="T36" s="203" t="str">
        <f>CADASTRO!$P$347</f>
        <v>31 FUNDEB</v>
      </c>
      <c r="U36" s="203"/>
      <c r="V36" s="203"/>
      <c r="W36" s="203"/>
      <c r="X36" s="203">
        <f>M$19</f>
        <v>2210</v>
      </c>
      <c r="Y36" s="203"/>
      <c r="Z36" s="203"/>
    </row>
    <row r="37" spans="1:53" x14ac:dyDescent="0.25">
      <c r="A37" s="200" t="str">
        <f>CADASTRO!A$295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317</v>
      </c>
      <c r="K37" s="203"/>
      <c r="L37" s="203"/>
      <c r="M37" s="205">
        <f>ROUND((V$20/V$23),2)</f>
        <v>0.86</v>
      </c>
      <c r="N37" s="205"/>
      <c r="O37" s="205"/>
      <c r="P37" s="204">
        <f>C28*M37</f>
        <v>339.55379999999997</v>
      </c>
      <c r="Q37" s="203"/>
      <c r="R37" s="203"/>
      <c r="S37" s="203"/>
      <c r="T37" s="203" t="str">
        <f>CADASTRO!$P$348</f>
        <v>31 FUNDEB</v>
      </c>
      <c r="U37" s="203"/>
      <c r="V37" s="203"/>
      <c r="W37" s="203"/>
      <c r="X37" s="203">
        <f>M$20</f>
        <v>1627</v>
      </c>
      <c r="Y37" s="203"/>
      <c r="Z37" s="203"/>
    </row>
    <row r="38" spans="1:53" x14ac:dyDescent="0.25">
      <c r="A38" s="200" t="str">
        <f>CADASTRO!A$296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 t="str">
        <f>CADASTRO!$P$349</f>
        <v>31 FUNDEB</v>
      </c>
      <c r="U38" s="203"/>
      <c r="V38" s="203"/>
      <c r="W38" s="203"/>
      <c r="X38" s="203">
        <f>M$21</f>
        <v>0</v>
      </c>
      <c r="Y38" s="203"/>
      <c r="Z38" s="203"/>
    </row>
    <row r="39" spans="1:53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P34+P30-0.01</f>
        <v>394.83</v>
      </c>
      <c r="Q39" s="201"/>
      <c r="R39" s="201"/>
      <c r="S39" s="201"/>
    </row>
    <row r="41" spans="1:53" x14ac:dyDescent="0.25">
      <c r="A41" s="203"/>
      <c r="B41" s="203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</row>
    <row r="44" spans="1:53" x14ac:dyDescent="0.25">
      <c r="A44" s="191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</row>
    <row r="45" spans="1:53" x14ac:dyDescent="0.25">
      <c r="A45" s="191"/>
      <c r="B45" s="191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</row>
    <row r="46" spans="1:53" x14ac:dyDescent="0.25">
      <c r="A46" s="191"/>
      <c r="B46" s="19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</row>
  </sheetData>
  <mergeCells count="134">
    <mergeCell ref="A41:AH41"/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9:I39"/>
    <mergeCell ref="M39:O39"/>
    <mergeCell ref="P39:S39"/>
    <mergeCell ref="A38:I38"/>
    <mergeCell ref="J38:L38"/>
    <mergeCell ref="M38:O38"/>
    <mergeCell ref="P38:S38"/>
    <mergeCell ref="T38:W38"/>
    <mergeCell ref="X38:Z3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6"/>
  <sheetViews>
    <sheetView topLeftCell="A22" workbookViewId="0">
      <selection activeCell="J34" sqref="J34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CADASTRO!D544</f>
        <v>4826 MAVI COMERCIO E TRANSPORTES LTDA</v>
      </c>
    </row>
    <row r="2" spans="1:26" x14ac:dyDescent="0.25">
      <c r="A2" s="188" t="s">
        <v>6</v>
      </c>
      <c r="B2" s="188"/>
      <c r="C2" s="188"/>
      <c r="D2" t="str">
        <f>CADASTRO!D545</f>
        <v>13.169.312/0001-75</v>
      </c>
    </row>
    <row r="3" spans="1:26" x14ac:dyDescent="0.25">
      <c r="A3" s="188" t="s">
        <v>94</v>
      </c>
      <c r="B3" s="188"/>
      <c r="C3" s="188"/>
      <c r="D3" s="199" t="str">
        <f>CADASTRO!D546</f>
        <v>005/2017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4" t="str">
        <f>CADASTRO!F547</f>
        <v>X - 019/2017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CADASTRO!D548</f>
        <v>5</v>
      </c>
    </row>
    <row r="6" spans="1:26" x14ac:dyDescent="0.25">
      <c r="A6" s="3" t="s">
        <v>8</v>
      </c>
      <c r="B6" s="3"/>
      <c r="C6" s="3"/>
      <c r="D6" s="208">
        <f>CADASTRO!D549</f>
        <v>5.35</v>
      </c>
      <c r="E6" s="208"/>
      <c r="F6" s="208"/>
      <c r="H6" s="3" t="s">
        <v>9</v>
      </c>
      <c r="K6" s="203">
        <f>CADASTRO!K549</f>
        <v>15</v>
      </c>
      <c r="L6" s="203"/>
      <c r="M6" s="3" t="s">
        <v>11</v>
      </c>
      <c r="Q6" s="203">
        <f>CADASTRO!Q524</f>
        <v>1</v>
      </c>
      <c r="R6" s="203"/>
      <c r="S6" s="203"/>
    </row>
    <row r="7" spans="1:26" x14ac:dyDescent="0.25">
      <c r="A7" s="3" t="s">
        <v>10</v>
      </c>
      <c r="B7" s="3"/>
      <c r="C7" s="3"/>
      <c r="E7" s="209">
        <f>K6*D6*Q6</f>
        <v>80.25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CADASTRO!A$287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CADASTRO!A$288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CADASTRO!J341</f>
        <v>0</v>
      </c>
      <c r="K12" s="203"/>
      <c r="L12" s="203"/>
      <c r="M12" s="203">
        <f>CADASTRO!M341</f>
        <v>0</v>
      </c>
      <c r="N12" s="203"/>
      <c r="O12" s="203"/>
      <c r="P12" s="203" t="str">
        <f>CADASTRO!$P341</f>
        <v>1013 PeateRS</v>
      </c>
      <c r="Q12" s="203"/>
      <c r="R12" s="203"/>
      <c r="S12" s="203"/>
      <c r="T12" s="219">
        <f>CADASTRO!V341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CADASTRO!A$289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CADASTRO!J342</f>
        <v>0</v>
      </c>
      <c r="K13" s="203"/>
      <c r="L13" s="203"/>
      <c r="M13" s="203">
        <f>CADASTRO!M342</f>
        <v>0</v>
      </c>
      <c r="N13" s="203"/>
      <c r="O13" s="203"/>
      <c r="P13" s="203" t="str">
        <f>CADASTRO!$P342</f>
        <v>1013 PeateRS</v>
      </c>
      <c r="Q13" s="203"/>
      <c r="R13" s="203"/>
      <c r="S13" s="203"/>
      <c r="T13" s="219">
        <f>CADASTRO!V342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CADASTRO!A$290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CADASTRO!J343</f>
        <v>105203</v>
      </c>
      <c r="K14" s="203"/>
      <c r="L14" s="203"/>
      <c r="M14" s="203">
        <f>CADASTRO!M534</f>
        <v>1677</v>
      </c>
      <c r="N14" s="203"/>
      <c r="O14" s="203"/>
      <c r="P14" s="203" t="str">
        <f>CADASTRO!$P343</f>
        <v>1013 PeateRS</v>
      </c>
      <c r="Q14" s="203"/>
      <c r="R14" s="203"/>
      <c r="S14" s="203"/>
      <c r="T14" s="219">
        <f>CADASTRO!V534</f>
        <v>0.06</v>
      </c>
      <c r="U14" s="203"/>
      <c r="V14" s="204">
        <f>E$7*T14+0.01</f>
        <v>4.8249999999999993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4.8249999999999993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CADASTRO!A$292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CADASTRO!A$293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CADASTRO!J537</f>
        <v>108301</v>
      </c>
      <c r="K18" s="203"/>
      <c r="L18" s="203"/>
      <c r="M18" s="203">
        <f>CADASTRO!M537</f>
        <v>1643</v>
      </c>
      <c r="N18" s="203"/>
      <c r="O18" s="203"/>
      <c r="P18" s="203" t="str">
        <f>CADASTRO!$P537</f>
        <v>1011 Q.S.E.</v>
      </c>
      <c r="Q18" s="203"/>
      <c r="R18" s="203"/>
      <c r="S18" s="203"/>
      <c r="T18" s="219">
        <f>CADASTRO!V537</f>
        <v>0.04</v>
      </c>
      <c r="U18" s="203"/>
      <c r="V18" s="204">
        <f>E$7*T18</f>
        <v>3.21</v>
      </c>
      <c r="W18" s="204"/>
      <c r="X18" s="204"/>
      <c r="Y18" s="204"/>
      <c r="Z18" s="204"/>
    </row>
    <row r="19" spans="1:26" x14ac:dyDescent="0.25">
      <c r="A19" s="200" t="str">
        <f>CADASTRO!A$294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CADASTRO!J347</f>
        <v>103004</v>
      </c>
      <c r="K19" s="203"/>
      <c r="L19" s="203"/>
      <c r="M19" s="203">
        <f>CADASTRO!M538</f>
        <v>2210</v>
      </c>
      <c r="N19" s="203"/>
      <c r="O19" s="203"/>
      <c r="P19" s="203" t="str">
        <f>CADASTRO!$P347</f>
        <v>31 FUNDEB</v>
      </c>
      <c r="Q19" s="203"/>
      <c r="R19" s="203"/>
      <c r="S19" s="203"/>
      <c r="T19" s="219">
        <f>CADASTRO!V538</f>
        <v>0.04</v>
      </c>
      <c r="U19" s="203"/>
      <c r="V19" s="204">
        <f>E$7*T19</f>
        <v>3.21</v>
      </c>
      <c r="W19" s="204"/>
      <c r="X19" s="204"/>
      <c r="Y19" s="204"/>
      <c r="Z19" s="204"/>
    </row>
    <row r="20" spans="1:26" x14ac:dyDescent="0.25">
      <c r="A20" s="200" t="str">
        <f>CADASTRO!A$295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CADASTRO!J348</f>
        <v>94010</v>
      </c>
      <c r="K20" s="203"/>
      <c r="L20" s="203"/>
      <c r="M20" s="203">
        <f>CADASTRO!M539</f>
        <v>1627</v>
      </c>
      <c r="N20" s="203"/>
      <c r="O20" s="203"/>
      <c r="P20" s="203" t="str">
        <f>CADASTRO!$P348</f>
        <v>31 FUNDEB</v>
      </c>
      <c r="Q20" s="203"/>
      <c r="R20" s="203"/>
      <c r="S20" s="203"/>
      <c r="T20" s="219">
        <f>CADASTRO!V539</f>
        <v>0.86</v>
      </c>
      <c r="U20" s="203"/>
      <c r="V20" s="204">
        <f>E$7*T20</f>
        <v>69.015000000000001</v>
      </c>
      <c r="W20" s="204"/>
      <c r="X20" s="204"/>
      <c r="Y20" s="204"/>
      <c r="Z20" s="204"/>
    </row>
    <row r="21" spans="1:26" x14ac:dyDescent="0.25">
      <c r="A21" s="200" t="str">
        <f>CADASTRO!A$296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CADASTRO!J349</f>
        <v>0</v>
      </c>
      <c r="K21" s="203"/>
      <c r="L21" s="203"/>
      <c r="M21" s="203">
        <f>CADASTRO!M540</f>
        <v>0</v>
      </c>
      <c r="N21" s="203"/>
      <c r="O21" s="203"/>
      <c r="P21" s="203" t="str">
        <f>CADASTRO!$P349</f>
        <v>31 FUNDEB</v>
      </c>
      <c r="Q21" s="203"/>
      <c r="R21" s="203"/>
      <c r="S21" s="203"/>
      <c r="T21" s="219">
        <f>CADASTRO!V349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SUM(V18:Z21)-0.01</f>
        <v>75.424999999999997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80.25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24">
        <v>43252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183</v>
      </c>
      <c r="H27" s="203"/>
      <c r="I27" s="203"/>
      <c r="J27" s="203"/>
      <c r="K27" s="203"/>
      <c r="L27" s="220" t="s">
        <v>39</v>
      </c>
      <c r="M27" s="220"/>
      <c r="N27" s="220"/>
      <c r="O27" s="223">
        <v>43410</v>
      </c>
      <c r="P27" s="203"/>
      <c r="Q27" s="203"/>
      <c r="R27" s="203"/>
    </row>
    <row r="28" spans="1:26" x14ac:dyDescent="0.25">
      <c r="A28" s="3" t="s">
        <v>41</v>
      </c>
      <c r="C28" s="208">
        <v>394.83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73.8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85"/>
      <c r="C29" s="185"/>
      <c r="D29" s="185"/>
      <c r="E29" s="185"/>
      <c r="F29" s="185"/>
      <c r="G29" s="185"/>
      <c r="H29" s="185"/>
      <c r="I29" s="189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CADASTRO!A$287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0.06</v>
      </c>
      <c r="N30" s="218"/>
      <c r="O30" s="218"/>
      <c r="P30" s="202">
        <f>SUM(P31:S33)</f>
        <v>23.6998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CADASTRO!A$288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 t="str">
        <f>CADASTRO!$P$341</f>
        <v>1013 PeateRS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CADASTRO!A$289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 t="str">
        <f>CADASTRO!$P$342</f>
        <v>1013 PeateRS</v>
      </c>
      <c r="U32" s="203"/>
      <c r="V32" s="203"/>
      <c r="W32" s="203"/>
      <c r="X32" s="203">
        <f>M$13</f>
        <v>0</v>
      </c>
      <c r="Y32" s="203"/>
      <c r="Z32" s="203"/>
    </row>
    <row r="33" spans="1:53" x14ac:dyDescent="0.25">
      <c r="A33" s="200" t="str">
        <f>CADASTRO!A$290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369</v>
      </c>
      <c r="K33" s="203"/>
      <c r="L33" s="203"/>
      <c r="M33" s="205">
        <f>ROUND((V$14/V$23),2)</f>
        <v>0.06</v>
      </c>
      <c r="N33" s="205"/>
      <c r="O33" s="205"/>
      <c r="P33" s="204">
        <f>C28*M33+0.01</f>
        <v>23.6998</v>
      </c>
      <c r="Q33" s="203"/>
      <c r="R33" s="203"/>
      <c r="S33" s="203"/>
      <c r="T33" s="203" t="str">
        <f>CADASTRO!$P$343</f>
        <v>1013 PeateRS</v>
      </c>
      <c r="U33" s="203"/>
      <c r="V33" s="203"/>
      <c r="W33" s="203"/>
      <c r="X33" s="203">
        <f>M$14</f>
        <v>1677</v>
      </c>
      <c r="Y33" s="203"/>
      <c r="Z33" s="203"/>
    </row>
    <row r="34" spans="1:53" x14ac:dyDescent="0.25">
      <c r="A34" s="201" t="str">
        <f>CADASTRO!A$292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0.94</v>
      </c>
      <c r="N34" s="218"/>
      <c r="O34" s="218"/>
      <c r="P34" s="202">
        <f>SUM(P35:S38)</f>
        <v>371.14019999999999</v>
      </c>
      <c r="Q34" s="201"/>
      <c r="R34" s="201"/>
      <c r="S34" s="201"/>
    </row>
    <row r="35" spans="1:53" x14ac:dyDescent="0.25">
      <c r="A35" s="200" t="str">
        <f>CADASTRO!A$293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370</v>
      </c>
      <c r="K35" s="203"/>
      <c r="L35" s="203"/>
      <c r="M35" s="205">
        <f>ROUND((V$18/V$23),2)</f>
        <v>0.04</v>
      </c>
      <c r="N35" s="205"/>
      <c r="O35" s="205"/>
      <c r="P35" s="204">
        <f>C28*M35</f>
        <v>15.793200000000001</v>
      </c>
      <c r="Q35" s="203"/>
      <c r="R35" s="203"/>
      <c r="S35" s="203"/>
      <c r="T35" s="203" t="s">
        <v>81</v>
      </c>
      <c r="U35" s="203"/>
      <c r="V35" s="203"/>
      <c r="W35" s="203"/>
      <c r="X35" s="203">
        <f>M$18</f>
        <v>1643</v>
      </c>
      <c r="Y35" s="203"/>
      <c r="Z35" s="203"/>
    </row>
    <row r="36" spans="1:53" x14ac:dyDescent="0.25">
      <c r="A36" s="200" t="str">
        <f>CADASTRO!A$294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 t="s">
        <v>371</v>
      </c>
      <c r="K36" s="203"/>
      <c r="L36" s="203"/>
      <c r="M36" s="205">
        <f>ROUND((V$19/V$23),2)</f>
        <v>0.04</v>
      </c>
      <c r="N36" s="205"/>
      <c r="O36" s="205"/>
      <c r="P36" s="204">
        <f>C28*M36</f>
        <v>15.793200000000001</v>
      </c>
      <c r="Q36" s="203"/>
      <c r="R36" s="203"/>
      <c r="S36" s="203"/>
      <c r="T36" s="203" t="str">
        <f>CADASTRO!$P$347</f>
        <v>31 FUNDEB</v>
      </c>
      <c r="U36" s="203"/>
      <c r="V36" s="203"/>
      <c r="W36" s="203"/>
      <c r="X36" s="203">
        <f>M$19</f>
        <v>2210</v>
      </c>
      <c r="Y36" s="203"/>
      <c r="Z36" s="203"/>
    </row>
    <row r="37" spans="1:53" x14ac:dyDescent="0.25">
      <c r="A37" s="200" t="str">
        <f>CADASTRO!A$295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372</v>
      </c>
      <c r="K37" s="203"/>
      <c r="L37" s="203"/>
      <c r="M37" s="205">
        <f>ROUND((V$20/V$23),2)</f>
        <v>0.86</v>
      </c>
      <c r="N37" s="205"/>
      <c r="O37" s="205"/>
      <c r="P37" s="204">
        <f>C28*M37</f>
        <v>339.55379999999997</v>
      </c>
      <c r="Q37" s="203"/>
      <c r="R37" s="203"/>
      <c r="S37" s="203"/>
      <c r="T37" s="203" t="str">
        <f>CADASTRO!$P$348</f>
        <v>31 FUNDEB</v>
      </c>
      <c r="U37" s="203"/>
      <c r="V37" s="203"/>
      <c r="W37" s="203"/>
      <c r="X37" s="203">
        <f>M$20</f>
        <v>1627</v>
      </c>
      <c r="Y37" s="203"/>
      <c r="Z37" s="203"/>
    </row>
    <row r="38" spans="1:53" x14ac:dyDescent="0.25">
      <c r="A38" s="200" t="str">
        <f>CADASTRO!A$296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 t="str">
        <f>CADASTRO!$P$349</f>
        <v>31 FUNDEB</v>
      </c>
      <c r="U38" s="203"/>
      <c r="V38" s="203"/>
      <c r="W38" s="203"/>
      <c r="X38" s="203">
        <f>M$21</f>
        <v>0</v>
      </c>
      <c r="Y38" s="203"/>
      <c r="Z38" s="203"/>
    </row>
    <row r="39" spans="1:53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P34+P30-0.01</f>
        <v>394.83</v>
      </c>
      <c r="Q39" s="201"/>
      <c r="R39" s="201"/>
      <c r="S39" s="201"/>
    </row>
    <row r="41" spans="1:53" x14ac:dyDescent="0.25">
      <c r="A41" s="3" t="s">
        <v>368</v>
      </c>
      <c r="G41" s="36"/>
      <c r="H41" s="36"/>
      <c r="I41" s="36"/>
      <c r="J41" s="36"/>
      <c r="K41" s="36"/>
      <c r="L41" s="192"/>
      <c r="M41" s="192"/>
      <c r="N41" s="192"/>
      <c r="O41" s="193"/>
      <c r="P41" s="36"/>
      <c r="Q41" s="36"/>
      <c r="R41" s="36"/>
    </row>
    <row r="44" spans="1:53" x14ac:dyDescent="0.25">
      <c r="A44" s="191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</row>
    <row r="45" spans="1:53" x14ac:dyDescent="0.25">
      <c r="A45" s="191"/>
      <c r="B45" s="191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</row>
    <row r="46" spans="1:53" x14ac:dyDescent="0.25">
      <c r="A46" s="191"/>
      <c r="B46" s="19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</row>
  </sheetData>
  <mergeCells count="133">
    <mergeCell ref="A39:I39"/>
    <mergeCell ref="M39:O39"/>
    <mergeCell ref="P39:S39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9"/>
  <sheetViews>
    <sheetView topLeftCell="A142" workbookViewId="0">
      <selection activeCell="AC157" sqref="AC157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CADASTRO!D595</f>
        <v>4826 MAVI COMERCIO E TRANSPORTES LTDA</v>
      </c>
    </row>
    <row r="2" spans="1:26" x14ac:dyDescent="0.25">
      <c r="A2" s="2" t="s">
        <v>6</v>
      </c>
      <c r="B2" s="2"/>
      <c r="C2" s="2"/>
      <c r="D2" t="str">
        <f>CADASTRO!D596</f>
        <v>13.169.312/0001-75</v>
      </c>
    </row>
    <row r="3" spans="1:26" x14ac:dyDescent="0.25">
      <c r="A3" s="25" t="s">
        <v>94</v>
      </c>
      <c r="B3" s="25"/>
      <c r="C3" s="25"/>
      <c r="D3" s="199" t="str">
        <f>CADASTRO!D597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03" t="str">
        <f>CADASTRO!F598</f>
        <v>VI - 019/2017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CADASTRO!D599</f>
        <v>6</v>
      </c>
    </row>
    <row r="6" spans="1:26" x14ac:dyDescent="0.25">
      <c r="A6" s="3" t="s">
        <v>8</v>
      </c>
      <c r="B6" s="3"/>
      <c r="C6" s="3"/>
      <c r="D6" s="208">
        <f>CADASTRO!D600</f>
        <v>5.12</v>
      </c>
      <c r="E6" s="208"/>
      <c r="F6" s="208"/>
      <c r="H6" s="3" t="s">
        <v>9</v>
      </c>
      <c r="K6" s="203">
        <f>CADASTRO!K600</f>
        <v>78.400000000000006</v>
      </c>
      <c r="L6" s="203"/>
      <c r="M6" s="3" t="s">
        <v>11</v>
      </c>
      <c r="Q6" s="203">
        <f>CADASTRO!Q151</f>
        <v>200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80281.600000000006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CADASTRO!A$607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CADASTRO!A$608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CADASTRO!J608</f>
        <v>0</v>
      </c>
      <c r="K12" s="203"/>
      <c r="L12" s="203"/>
      <c r="M12" s="203">
        <f>CADASTRO!M608</f>
        <v>0</v>
      </c>
      <c r="N12" s="203"/>
      <c r="O12" s="203"/>
      <c r="P12" s="203" t="str">
        <f>CADASTRO!$P608</f>
        <v>1013 PeateRS</v>
      </c>
      <c r="Q12" s="203"/>
      <c r="R12" s="203"/>
      <c r="S12" s="203"/>
      <c r="T12" s="219">
        <f>CADASTRO!V608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CADASTRO!A$609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CADASTRO!J609</f>
        <v>0</v>
      </c>
      <c r="K13" s="203"/>
      <c r="L13" s="203"/>
      <c r="M13" s="203">
        <f>CADASTRO!M609</f>
        <v>0</v>
      </c>
      <c r="N13" s="203"/>
      <c r="O13" s="203"/>
      <c r="P13" s="203" t="str">
        <f>CADASTRO!$P609</f>
        <v>1013 PeateRS</v>
      </c>
      <c r="Q13" s="203"/>
      <c r="R13" s="203"/>
      <c r="S13" s="203"/>
      <c r="T13" s="219">
        <f>CADASTRO!V609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CADASTRO!A$610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CADASTRO!J610</f>
        <v>105206</v>
      </c>
      <c r="K14" s="203"/>
      <c r="L14" s="203"/>
      <c r="M14" s="203">
        <f>CADASTRO!M610</f>
        <v>1678</v>
      </c>
      <c r="N14" s="203"/>
      <c r="O14" s="203"/>
      <c r="P14" s="203" t="str">
        <f>CADASTRO!$P610</f>
        <v>1013 PeateRS</v>
      </c>
      <c r="Q14" s="203"/>
      <c r="R14" s="203"/>
      <c r="S14" s="203"/>
      <c r="T14" s="219">
        <f>CADASTRO!V610</f>
        <v>0.03</v>
      </c>
      <c r="U14" s="203"/>
      <c r="V14" s="204">
        <f>E$7*T14</f>
        <v>2408.4479999999999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2408.4479999999999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CADASTRO!A$612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CADASTRO!A$613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CADASTRO!J613</f>
        <v>98008</v>
      </c>
      <c r="K18" s="203"/>
      <c r="L18" s="203"/>
      <c r="M18" s="203">
        <f>CADASTRO!M613</f>
        <v>1644</v>
      </c>
      <c r="N18" s="203"/>
      <c r="O18" s="203"/>
      <c r="P18" s="203" t="str">
        <f>CADASTRO!$P613</f>
        <v>31 FUNDEB</v>
      </c>
      <c r="Q18" s="203"/>
      <c r="R18" s="203"/>
      <c r="S18" s="203"/>
      <c r="T18" s="219">
        <f>CADASTRO!V613</f>
        <v>0.2</v>
      </c>
      <c r="U18" s="203"/>
      <c r="V18" s="204">
        <f>E$7*T18</f>
        <v>16056.320000000002</v>
      </c>
      <c r="W18" s="204"/>
      <c r="X18" s="204"/>
      <c r="Y18" s="204"/>
      <c r="Z18" s="204"/>
    </row>
    <row r="19" spans="1:26" x14ac:dyDescent="0.25">
      <c r="A19" s="200" t="str">
        <f>CADASTRO!A$614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CADASTRO!J614</f>
        <v>103007</v>
      </c>
      <c r="K19" s="203"/>
      <c r="L19" s="203"/>
      <c r="M19" s="203">
        <f>CADASTRO!M614</f>
        <v>2211</v>
      </c>
      <c r="N19" s="203"/>
      <c r="O19" s="203"/>
      <c r="P19" s="203" t="str">
        <f>CADASTRO!$P614</f>
        <v>31 FUNDEB</v>
      </c>
      <c r="Q19" s="203"/>
      <c r="R19" s="203"/>
      <c r="S19" s="203"/>
      <c r="T19" s="219">
        <f>CADASTRO!V614</f>
        <v>0.03</v>
      </c>
      <c r="U19" s="203"/>
      <c r="V19" s="204">
        <f>E$7*T19</f>
        <v>2408.4479999999999</v>
      </c>
      <c r="W19" s="204"/>
      <c r="X19" s="204"/>
      <c r="Y19" s="204"/>
      <c r="Z19" s="204"/>
    </row>
    <row r="20" spans="1:26" x14ac:dyDescent="0.25">
      <c r="A20" s="200" t="str">
        <f>CADASTRO!A$615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CADASTRO!J615</f>
        <v>94020</v>
      </c>
      <c r="K20" s="203"/>
      <c r="L20" s="203"/>
      <c r="M20" s="203">
        <f>CADASTRO!M615</f>
        <v>1628</v>
      </c>
      <c r="N20" s="203"/>
      <c r="O20" s="203"/>
      <c r="P20" s="203" t="str">
        <f>CADASTRO!$P615</f>
        <v>31 FUNDEB</v>
      </c>
      <c r="Q20" s="203"/>
      <c r="R20" s="203"/>
      <c r="S20" s="203"/>
      <c r="T20" s="219">
        <f>CADASTRO!V615</f>
        <v>0.74</v>
      </c>
      <c r="U20" s="203"/>
      <c r="V20" s="204">
        <f>E$7*T20</f>
        <v>59408.384000000005</v>
      </c>
      <c r="W20" s="204"/>
      <c r="X20" s="204"/>
      <c r="Y20" s="204"/>
      <c r="Z20" s="204"/>
    </row>
    <row r="21" spans="1:26" x14ac:dyDescent="0.25">
      <c r="A21" s="200" t="str">
        <f>CADASTRO!A$616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CADASTRO!J513</f>
        <v>0</v>
      </c>
      <c r="K21" s="203"/>
      <c r="L21" s="203"/>
      <c r="M21" s="203">
        <f>CADASTRO!M513</f>
        <v>0</v>
      </c>
      <c r="N21" s="203"/>
      <c r="O21" s="203"/>
      <c r="P21" s="203">
        <f>CADASTRO!$P513</f>
        <v>0</v>
      </c>
      <c r="Q21" s="203"/>
      <c r="R21" s="203"/>
      <c r="S21" s="203"/>
      <c r="T21" s="219">
        <f>CADASTRO!V513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77873.152000000002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80281.600000000006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47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172</v>
      </c>
      <c r="H27" s="203"/>
      <c r="I27" s="203"/>
      <c r="J27" s="203"/>
      <c r="K27" s="203"/>
      <c r="L27" s="220" t="s">
        <v>39</v>
      </c>
      <c r="M27" s="220"/>
      <c r="N27" s="220"/>
      <c r="O27" s="223">
        <v>43200</v>
      </c>
      <c r="P27" s="203"/>
      <c r="Q27" s="203"/>
      <c r="R27" s="203"/>
    </row>
    <row r="28" spans="1:26" x14ac:dyDescent="0.25">
      <c r="A28" s="3" t="s">
        <v>41</v>
      </c>
      <c r="C28" s="208">
        <v>2408.44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470.4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7"/>
      <c r="C29" s="7"/>
      <c r="D29" s="7"/>
      <c r="E29" s="7"/>
      <c r="F29" s="7"/>
      <c r="G29" s="7"/>
      <c r="H29" s="7"/>
      <c r="I29" s="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CADASTRO!A$607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0.03</v>
      </c>
      <c r="N30" s="218"/>
      <c r="O30" s="218"/>
      <c r="P30" s="202">
        <f>SUM(P31:S33)</f>
        <v>72.253199999999993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CADASTRO!A$608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 t="str">
        <f>CADASTRO!$P$608</f>
        <v>1013 PeateRS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CADASTRO!A$609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 t="str">
        <f>CADASTRO!$P$609</f>
        <v>1013 PeateRS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CADASTRO!A$610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168</v>
      </c>
      <c r="K33" s="203"/>
      <c r="L33" s="203"/>
      <c r="M33" s="205">
        <f>ROUND((V$14/V$23),2)</f>
        <v>0.03</v>
      </c>
      <c r="N33" s="205"/>
      <c r="O33" s="205"/>
      <c r="P33" s="204">
        <f>C28*M33</f>
        <v>72.253199999999993</v>
      </c>
      <c r="Q33" s="203"/>
      <c r="R33" s="203"/>
      <c r="S33" s="203"/>
      <c r="T33" s="203" t="str">
        <f>CADASTRO!$P$610</f>
        <v>1013 PeateRS</v>
      </c>
      <c r="U33" s="203"/>
      <c r="V33" s="203"/>
      <c r="W33" s="203"/>
      <c r="X33" s="203">
        <f>M$14</f>
        <v>1678</v>
      </c>
      <c r="Y33" s="203"/>
      <c r="Z33" s="203"/>
    </row>
    <row r="34" spans="1:26" x14ac:dyDescent="0.25">
      <c r="A34" s="201" t="str">
        <f>CADASTRO!A$612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0.97</v>
      </c>
      <c r="N34" s="218"/>
      <c r="O34" s="218"/>
      <c r="P34" s="202">
        <f>SUM(P35:S38)</f>
        <v>2336.1867999999999</v>
      </c>
      <c r="Q34" s="201"/>
      <c r="R34" s="201"/>
      <c r="S34" s="201"/>
    </row>
    <row r="35" spans="1:26" x14ac:dyDescent="0.25">
      <c r="A35" s="200" t="str">
        <f>CADASTRO!A$613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169</v>
      </c>
      <c r="K35" s="203"/>
      <c r="L35" s="203"/>
      <c r="M35" s="205">
        <f>ROUND((V$18/V$23),2)</f>
        <v>0.2</v>
      </c>
      <c r="N35" s="205"/>
      <c r="O35" s="205"/>
      <c r="P35" s="204">
        <f>C28*M35</f>
        <v>481.68800000000005</v>
      </c>
      <c r="Q35" s="203"/>
      <c r="R35" s="203"/>
      <c r="S35" s="203"/>
      <c r="T35" s="203" t="str">
        <f>CADASTRO!$P$613</f>
        <v>31 FUNDEB</v>
      </c>
      <c r="U35" s="203"/>
      <c r="V35" s="203"/>
      <c r="W35" s="203"/>
      <c r="X35" s="203">
        <f>M$18</f>
        <v>1644</v>
      </c>
      <c r="Y35" s="203"/>
      <c r="Z35" s="203"/>
    </row>
    <row r="36" spans="1:26" x14ac:dyDescent="0.25">
      <c r="A36" s="200" t="str">
        <f>CADASTRO!A$614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 t="s">
        <v>170</v>
      </c>
      <c r="K36" s="203"/>
      <c r="L36" s="203"/>
      <c r="M36" s="205">
        <f>ROUND((V$19/V$23),2)</f>
        <v>0.03</v>
      </c>
      <c r="N36" s="205"/>
      <c r="O36" s="205"/>
      <c r="P36" s="204">
        <f>C28*M36</f>
        <v>72.253199999999993</v>
      </c>
      <c r="Q36" s="203"/>
      <c r="R36" s="203"/>
      <c r="S36" s="203"/>
      <c r="T36" s="203" t="str">
        <f>CADASTRO!$P$614</f>
        <v>31 FUNDEB</v>
      </c>
      <c r="U36" s="203"/>
      <c r="V36" s="203"/>
      <c r="W36" s="203"/>
      <c r="X36" s="203">
        <f>M$19</f>
        <v>2211</v>
      </c>
      <c r="Y36" s="203"/>
      <c r="Z36" s="203"/>
    </row>
    <row r="37" spans="1:26" x14ac:dyDescent="0.25">
      <c r="A37" s="200" t="str">
        <f>CADASTRO!A$615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171</v>
      </c>
      <c r="K37" s="203"/>
      <c r="L37" s="203"/>
      <c r="M37" s="205">
        <f>ROUND((V$20/V$23),2)</f>
        <v>0.74</v>
      </c>
      <c r="N37" s="205"/>
      <c r="O37" s="205"/>
      <c r="P37" s="204">
        <f>C28*M37</f>
        <v>1782.2456</v>
      </c>
      <c r="Q37" s="203"/>
      <c r="R37" s="203"/>
      <c r="S37" s="203"/>
      <c r="T37" s="203" t="str">
        <f>CADASTRO!$P$615</f>
        <v>31 FUNDEB</v>
      </c>
      <c r="U37" s="203"/>
      <c r="V37" s="203"/>
      <c r="W37" s="203"/>
      <c r="X37" s="203">
        <f>M$20</f>
        <v>1628</v>
      </c>
      <c r="Y37" s="203"/>
      <c r="Z37" s="203"/>
    </row>
    <row r="38" spans="1:26" x14ac:dyDescent="0.25">
      <c r="A38" s="200" t="str">
        <f>CADASTRO!A$616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CADASTRO!$P$616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2408.44</v>
      </c>
      <c r="Q39" s="201"/>
      <c r="R39" s="201"/>
      <c r="S39" s="201"/>
    </row>
    <row r="41" spans="1:26" x14ac:dyDescent="0.25">
      <c r="A41" s="3" t="s">
        <v>37</v>
      </c>
      <c r="F41" s="203" t="s">
        <v>48</v>
      </c>
      <c r="G41" s="203"/>
      <c r="H41" s="203"/>
      <c r="I41" s="203"/>
      <c r="J41" s="203"/>
      <c r="K41" s="203"/>
    </row>
    <row r="42" spans="1:26" x14ac:dyDescent="0.25">
      <c r="A42" s="3" t="s">
        <v>38</v>
      </c>
      <c r="G42" s="203">
        <v>173</v>
      </c>
      <c r="H42" s="203"/>
      <c r="I42" s="203"/>
      <c r="J42" s="203"/>
      <c r="K42" s="203"/>
      <c r="L42" s="220" t="s">
        <v>39</v>
      </c>
      <c r="M42" s="220"/>
      <c r="N42" s="220"/>
      <c r="O42" s="223">
        <v>43200</v>
      </c>
      <c r="P42" s="203"/>
      <c r="Q42" s="203"/>
      <c r="R42" s="203"/>
    </row>
    <row r="43" spans="1:26" x14ac:dyDescent="0.25">
      <c r="A43" s="3" t="s">
        <v>41</v>
      </c>
      <c r="C43" s="208">
        <v>7925.24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1547.9</v>
      </c>
      <c r="Q43" s="221"/>
      <c r="R43" s="221"/>
      <c r="S43" s="221"/>
      <c r="T43" s="221"/>
      <c r="U43" s="221"/>
    </row>
    <row r="44" spans="1:26" x14ac:dyDescent="0.25">
      <c r="A44" s="9" t="s">
        <v>12</v>
      </c>
      <c r="B44" s="7"/>
      <c r="C44" s="7"/>
      <c r="D44" s="7"/>
      <c r="E44" s="7"/>
      <c r="F44" s="7"/>
      <c r="G44" s="7"/>
      <c r="H44" s="7"/>
      <c r="I44" s="8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11" t="s">
        <v>40</v>
      </c>
      <c r="Y44" s="211"/>
      <c r="Z44" s="211"/>
    </row>
    <row r="45" spans="1:26" x14ac:dyDescent="0.25">
      <c r="A45" s="210" t="str">
        <f>CADASTRO!A$607</f>
        <v>ESCOLA ALAÍDES S. PINHEIRO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0.03</v>
      </c>
      <c r="N45" s="218"/>
      <c r="O45" s="218"/>
      <c r="P45" s="202">
        <f>SUM(P46:S48)</f>
        <v>237.75719999999998</v>
      </c>
      <c r="Q45" s="201"/>
      <c r="R45" s="201"/>
      <c r="S45" s="201"/>
      <c r="T45" s="6"/>
      <c r="U45" s="6"/>
      <c r="V45" s="6"/>
      <c r="W45" s="6"/>
    </row>
    <row r="46" spans="1:26" x14ac:dyDescent="0.25">
      <c r="A46" s="200" t="str">
        <f>CADASTRO!A$608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>
        <v>0</v>
      </c>
      <c r="K46" s="203"/>
      <c r="L46" s="203"/>
      <c r="M46" s="205">
        <f>ROUND((V$12/V$23),2)</f>
        <v>0</v>
      </c>
      <c r="N46" s="205"/>
      <c r="O46" s="205"/>
      <c r="P46" s="204">
        <f>C43*M46</f>
        <v>0</v>
      </c>
      <c r="Q46" s="203"/>
      <c r="R46" s="203"/>
      <c r="S46" s="203"/>
      <c r="T46" s="203" t="str">
        <f>CADASTRO!$P$608</f>
        <v>1013 PeateRS</v>
      </c>
      <c r="U46" s="203"/>
      <c r="V46" s="203"/>
      <c r="W46" s="203"/>
      <c r="X46" s="203">
        <f>M$12</f>
        <v>0</v>
      </c>
      <c r="Y46" s="203"/>
      <c r="Z46" s="203"/>
    </row>
    <row r="47" spans="1:26" x14ac:dyDescent="0.25">
      <c r="A47" s="200" t="str">
        <f>CADASTRO!A$609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>
        <v>0</v>
      </c>
      <c r="K47" s="203"/>
      <c r="L47" s="203"/>
      <c r="M47" s="205">
        <f>ROUND((V$13/V$23),2)</f>
        <v>0</v>
      </c>
      <c r="N47" s="205"/>
      <c r="O47" s="205"/>
      <c r="P47" s="204">
        <f>C43*M47</f>
        <v>0</v>
      </c>
      <c r="Q47" s="203"/>
      <c r="R47" s="203"/>
      <c r="S47" s="203"/>
      <c r="T47" s="203" t="str">
        <f>CADASTRO!$P$609</f>
        <v>1013 PeateRS</v>
      </c>
      <c r="U47" s="203"/>
      <c r="V47" s="203"/>
      <c r="W47" s="203"/>
      <c r="X47" s="203">
        <f>M$13</f>
        <v>0</v>
      </c>
      <c r="Y47" s="203"/>
      <c r="Z47" s="203"/>
    </row>
    <row r="48" spans="1:26" x14ac:dyDescent="0.25">
      <c r="A48" s="200" t="str">
        <f>CADASTRO!A$610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 t="s">
        <v>168</v>
      </c>
      <c r="K48" s="203"/>
      <c r="L48" s="203"/>
      <c r="M48" s="205">
        <f>ROUND((V$14/V$23),2)</f>
        <v>0.03</v>
      </c>
      <c r="N48" s="205"/>
      <c r="O48" s="205"/>
      <c r="P48" s="204">
        <f>C43*M48</f>
        <v>237.75719999999998</v>
      </c>
      <c r="Q48" s="203"/>
      <c r="R48" s="203"/>
      <c r="S48" s="203"/>
      <c r="T48" s="203" t="str">
        <f>CADASTRO!$P$610</f>
        <v>1013 PeateRS</v>
      </c>
      <c r="U48" s="203"/>
      <c r="V48" s="203"/>
      <c r="W48" s="203"/>
      <c r="X48" s="203">
        <f>M$14</f>
        <v>1678</v>
      </c>
      <c r="Y48" s="203"/>
      <c r="Z48" s="203"/>
    </row>
    <row r="49" spans="1:35" x14ac:dyDescent="0.25">
      <c r="A49" s="201" t="str">
        <f>CADASTRO!A$612</f>
        <v>ESCOLA MUN. SANTA LUZIA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0.97</v>
      </c>
      <c r="N49" s="218"/>
      <c r="O49" s="218"/>
      <c r="P49" s="202">
        <f>SUM(P50:S53)+0.01</f>
        <v>7687.4827999999998</v>
      </c>
      <c r="Q49" s="201"/>
      <c r="R49" s="201"/>
      <c r="S49" s="201"/>
    </row>
    <row r="50" spans="1:35" x14ac:dyDescent="0.25">
      <c r="A50" s="200" t="str">
        <f>CADASTRO!A$613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 t="s">
        <v>169</v>
      </c>
      <c r="K50" s="203"/>
      <c r="L50" s="203"/>
      <c r="M50" s="205">
        <f>ROUND((V$18/V$23),2)</f>
        <v>0.2</v>
      </c>
      <c r="N50" s="205"/>
      <c r="O50" s="205"/>
      <c r="P50" s="204">
        <f>C43*M50</f>
        <v>1585.048</v>
      </c>
      <c r="Q50" s="203"/>
      <c r="R50" s="203"/>
      <c r="S50" s="203"/>
      <c r="T50" s="203" t="str">
        <f>CADASTRO!$P$613</f>
        <v>31 FUNDEB</v>
      </c>
      <c r="U50" s="203"/>
      <c r="V50" s="203"/>
      <c r="W50" s="203"/>
      <c r="X50" s="203">
        <f>M$18</f>
        <v>1644</v>
      </c>
      <c r="Y50" s="203"/>
      <c r="Z50" s="203"/>
    </row>
    <row r="51" spans="1:35" x14ac:dyDescent="0.25">
      <c r="A51" s="200" t="str">
        <f>CADASTRO!A$614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 t="s">
        <v>170</v>
      </c>
      <c r="K51" s="203"/>
      <c r="L51" s="203"/>
      <c r="M51" s="205">
        <f>ROUND((V$19/V$23),2)</f>
        <v>0.03</v>
      </c>
      <c r="N51" s="205"/>
      <c r="O51" s="205"/>
      <c r="P51" s="204">
        <f>C43*M51</f>
        <v>237.75719999999998</v>
      </c>
      <c r="Q51" s="203"/>
      <c r="R51" s="203"/>
      <c r="S51" s="203"/>
      <c r="T51" s="203" t="str">
        <f>CADASTRO!$P$614</f>
        <v>31 FUNDEB</v>
      </c>
      <c r="U51" s="203"/>
      <c r="V51" s="203"/>
      <c r="W51" s="203"/>
      <c r="X51" s="203">
        <f>M$19</f>
        <v>2211</v>
      </c>
      <c r="Y51" s="203"/>
      <c r="Z51" s="203"/>
      <c r="AI51" s="3"/>
    </row>
    <row r="52" spans="1:35" x14ac:dyDescent="0.25">
      <c r="A52" s="200" t="str">
        <f>CADASTRO!A$615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 t="s">
        <v>171</v>
      </c>
      <c r="K52" s="203"/>
      <c r="L52" s="203"/>
      <c r="M52" s="205">
        <f>ROUND((V$20/V$23),2)</f>
        <v>0.74</v>
      </c>
      <c r="N52" s="205"/>
      <c r="O52" s="205"/>
      <c r="P52" s="204">
        <f>C43*M52-0.01</f>
        <v>5864.6675999999998</v>
      </c>
      <c r="Q52" s="203"/>
      <c r="R52" s="203"/>
      <c r="S52" s="203"/>
      <c r="T52" s="203" t="str">
        <f>CADASTRO!$P$615</f>
        <v>31 FUNDEB</v>
      </c>
      <c r="U52" s="203"/>
      <c r="V52" s="203"/>
      <c r="W52" s="203"/>
      <c r="X52" s="203">
        <f>M$20</f>
        <v>1628</v>
      </c>
      <c r="Y52" s="203"/>
      <c r="Z52" s="203"/>
    </row>
    <row r="53" spans="1:35" x14ac:dyDescent="0.25">
      <c r="A53" s="200" t="str">
        <f>CADASTRO!A$616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>
        <v>0</v>
      </c>
      <c r="K53" s="203"/>
      <c r="L53" s="203"/>
      <c r="M53" s="205">
        <f>ROUND((V$21/V$23),2)</f>
        <v>0</v>
      </c>
      <c r="N53" s="205"/>
      <c r="O53" s="205"/>
      <c r="P53" s="204">
        <f>C43*M53</f>
        <v>0</v>
      </c>
      <c r="Q53" s="203"/>
      <c r="R53" s="203"/>
      <c r="S53" s="203"/>
      <c r="T53" s="203">
        <f>CADASTRO!$P$616</f>
        <v>0</v>
      </c>
      <c r="U53" s="203"/>
      <c r="V53" s="203"/>
      <c r="W53" s="203"/>
      <c r="X53" s="203">
        <f>M$21</f>
        <v>0</v>
      </c>
      <c r="Y53" s="203"/>
      <c r="Z53" s="203"/>
    </row>
    <row r="54" spans="1:35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7925.24</v>
      </c>
      <c r="Q54" s="201"/>
      <c r="R54" s="201"/>
      <c r="S54" s="201"/>
      <c r="T54" s="3"/>
      <c r="U54" s="3"/>
      <c r="V54" s="3"/>
      <c r="W54" s="3"/>
      <c r="X54" s="3"/>
      <c r="Y54" s="3"/>
      <c r="Z54" s="3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3"/>
      <c r="K55" s="3"/>
      <c r="L55" s="3"/>
      <c r="M55" s="20"/>
      <c r="N55" s="20"/>
      <c r="O55" s="20"/>
      <c r="P55" s="11"/>
      <c r="Q55" s="5"/>
      <c r="R55" s="5"/>
      <c r="S55" s="5"/>
      <c r="T55" s="3"/>
      <c r="U55" s="3"/>
      <c r="V55" s="3"/>
      <c r="W55" s="3"/>
      <c r="X55" s="3"/>
      <c r="Y55" s="3"/>
      <c r="Z55" s="3"/>
    </row>
    <row r="56" spans="1:35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5" x14ac:dyDescent="0.25">
      <c r="A57" s="3" t="s">
        <v>38</v>
      </c>
      <c r="G57" s="203">
        <v>174</v>
      </c>
      <c r="H57" s="203"/>
      <c r="I57" s="203"/>
      <c r="J57" s="203"/>
      <c r="K57" s="203"/>
      <c r="L57" s="220" t="s">
        <v>39</v>
      </c>
      <c r="M57" s="220"/>
      <c r="N57" s="220"/>
      <c r="O57" s="223">
        <v>43229</v>
      </c>
      <c r="P57" s="203"/>
      <c r="Q57" s="203"/>
      <c r="R57" s="203"/>
    </row>
    <row r="58" spans="1:35" x14ac:dyDescent="0.25">
      <c r="A58" s="3" t="s">
        <v>41</v>
      </c>
      <c r="C58" s="208">
        <v>8429.56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1646.4</v>
      </c>
      <c r="Q58" s="221"/>
      <c r="R58" s="221"/>
      <c r="S58" s="221"/>
      <c r="T58" s="221"/>
      <c r="U58" s="221"/>
    </row>
    <row r="59" spans="1:35" x14ac:dyDescent="0.25">
      <c r="A59" s="9" t="s">
        <v>12</v>
      </c>
      <c r="B59" s="7"/>
      <c r="C59" s="7"/>
      <c r="D59" s="7"/>
      <c r="E59" s="7"/>
      <c r="F59" s="7"/>
      <c r="G59" s="7"/>
      <c r="H59" s="7"/>
      <c r="I59" s="8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11" t="s">
        <v>40</v>
      </c>
      <c r="Y59" s="211"/>
      <c r="Z59" s="211"/>
    </row>
    <row r="60" spans="1:35" x14ac:dyDescent="0.25">
      <c r="A60" s="210" t="str">
        <f>CADASTRO!A$607</f>
        <v>ESCOLA ALAÍDES S. PINHEIRO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0.03</v>
      </c>
      <c r="N60" s="218"/>
      <c r="O60" s="218"/>
      <c r="P60" s="202">
        <f>SUM(P61:S63)</f>
        <v>252.88679999999997</v>
      </c>
      <c r="Q60" s="201"/>
      <c r="R60" s="201"/>
      <c r="S60" s="201"/>
      <c r="T60" s="6"/>
      <c r="U60" s="6"/>
      <c r="V60" s="6"/>
      <c r="W60" s="6"/>
    </row>
    <row r="61" spans="1:35" x14ac:dyDescent="0.25">
      <c r="A61" s="200" t="str">
        <f>CADASTRO!A$608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>
        <v>0</v>
      </c>
      <c r="K61" s="203"/>
      <c r="L61" s="203"/>
      <c r="M61" s="205">
        <f>ROUND((V$12/V$23),2)</f>
        <v>0</v>
      </c>
      <c r="N61" s="205"/>
      <c r="O61" s="205"/>
      <c r="P61" s="204">
        <f>C58*M61</f>
        <v>0</v>
      </c>
      <c r="Q61" s="203"/>
      <c r="R61" s="203"/>
      <c r="S61" s="203"/>
      <c r="T61" s="203" t="str">
        <f>CADASTRO!$P$608</f>
        <v>1013 PeateRS</v>
      </c>
      <c r="U61" s="203"/>
      <c r="V61" s="203"/>
      <c r="W61" s="203"/>
      <c r="X61" s="203">
        <f>M$12</f>
        <v>0</v>
      </c>
      <c r="Y61" s="203"/>
      <c r="Z61" s="203"/>
    </row>
    <row r="62" spans="1:35" x14ac:dyDescent="0.25">
      <c r="A62" s="200" t="str">
        <f>CADASTRO!A$609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>
        <v>0</v>
      </c>
      <c r="K62" s="203"/>
      <c r="L62" s="203"/>
      <c r="M62" s="205">
        <f>ROUND((V$13/V$23),2)</f>
        <v>0</v>
      </c>
      <c r="N62" s="205"/>
      <c r="O62" s="205"/>
      <c r="P62" s="204">
        <f>C58*M62</f>
        <v>0</v>
      </c>
      <c r="Q62" s="203"/>
      <c r="R62" s="203"/>
      <c r="S62" s="203"/>
      <c r="T62" s="203" t="str">
        <f>CADASTRO!$P$609</f>
        <v>1013 PeateRS</v>
      </c>
      <c r="U62" s="203"/>
      <c r="V62" s="203"/>
      <c r="W62" s="203"/>
      <c r="X62" s="203">
        <f>M$13</f>
        <v>0</v>
      </c>
      <c r="Y62" s="203"/>
      <c r="Z62" s="203"/>
    </row>
    <row r="63" spans="1:35" x14ac:dyDescent="0.25">
      <c r="A63" s="200" t="str">
        <f>CADASTRO!A$610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 t="s">
        <v>168</v>
      </c>
      <c r="K63" s="203"/>
      <c r="L63" s="203"/>
      <c r="M63" s="205">
        <f>ROUND((V$14/V$23),2)</f>
        <v>0.03</v>
      </c>
      <c r="N63" s="205"/>
      <c r="O63" s="205"/>
      <c r="P63" s="204">
        <f>C58*M63</f>
        <v>252.88679999999997</v>
      </c>
      <c r="Q63" s="203"/>
      <c r="R63" s="203"/>
      <c r="S63" s="203"/>
      <c r="T63" s="203" t="str">
        <f>CADASTRO!$P$610</f>
        <v>1013 PeateRS</v>
      </c>
      <c r="U63" s="203"/>
      <c r="V63" s="203"/>
      <c r="W63" s="203"/>
      <c r="X63" s="203">
        <f>M$14</f>
        <v>1678</v>
      </c>
      <c r="Y63" s="203"/>
      <c r="Z63" s="203"/>
    </row>
    <row r="64" spans="1:35" x14ac:dyDescent="0.25">
      <c r="A64" s="201" t="str">
        <f>CADASTRO!A$612</f>
        <v>ESCOLA MUN. SANTA LUZIA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0.97</v>
      </c>
      <c r="N64" s="218"/>
      <c r="O64" s="218"/>
      <c r="P64" s="202">
        <f>SUM(P65:S68)</f>
        <v>8176.6731999999993</v>
      </c>
      <c r="Q64" s="201"/>
      <c r="R64" s="201"/>
      <c r="S64" s="201"/>
    </row>
    <row r="65" spans="1:26" x14ac:dyDescent="0.25">
      <c r="A65" s="200" t="str">
        <f>CADASTRO!A$613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 t="s">
        <v>169</v>
      </c>
      <c r="K65" s="203"/>
      <c r="L65" s="203"/>
      <c r="M65" s="205">
        <f>ROUND((V$18/V$23),2)</f>
        <v>0.2</v>
      </c>
      <c r="N65" s="205"/>
      <c r="O65" s="205"/>
      <c r="P65" s="204">
        <f>C58*M65</f>
        <v>1685.912</v>
      </c>
      <c r="Q65" s="203"/>
      <c r="R65" s="203"/>
      <c r="S65" s="203"/>
      <c r="T65" s="203" t="str">
        <f>CADASTRO!$P$613</f>
        <v>31 FUNDEB</v>
      </c>
      <c r="U65" s="203"/>
      <c r="V65" s="203"/>
      <c r="W65" s="203"/>
      <c r="X65" s="203">
        <f>M$18</f>
        <v>1644</v>
      </c>
      <c r="Y65" s="203"/>
      <c r="Z65" s="203"/>
    </row>
    <row r="66" spans="1:26" x14ac:dyDescent="0.25">
      <c r="A66" s="200" t="str">
        <f>CADASTRO!A$614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 t="s">
        <v>170</v>
      </c>
      <c r="K66" s="203"/>
      <c r="L66" s="203"/>
      <c r="M66" s="205">
        <f>ROUND((V$19/V$23),2)</f>
        <v>0.03</v>
      </c>
      <c r="N66" s="205"/>
      <c r="O66" s="205"/>
      <c r="P66" s="204">
        <f>C58*M66</f>
        <v>252.88679999999997</v>
      </c>
      <c r="Q66" s="203"/>
      <c r="R66" s="203"/>
      <c r="S66" s="203"/>
      <c r="T66" s="203" t="str">
        <f>CADASTRO!$P$614</f>
        <v>31 FUNDEB</v>
      </c>
      <c r="U66" s="203"/>
      <c r="V66" s="203"/>
      <c r="W66" s="203"/>
      <c r="X66" s="203">
        <f>M$19</f>
        <v>2211</v>
      </c>
      <c r="Y66" s="203"/>
      <c r="Z66" s="203"/>
    </row>
    <row r="67" spans="1:26" x14ac:dyDescent="0.25">
      <c r="A67" s="200" t="str">
        <f>CADASTRO!A$615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 t="s">
        <v>171</v>
      </c>
      <c r="K67" s="203"/>
      <c r="L67" s="203"/>
      <c r="M67" s="205">
        <f>ROUND((V$20/V$23),2)</f>
        <v>0.74</v>
      </c>
      <c r="N67" s="205"/>
      <c r="O67" s="205"/>
      <c r="P67" s="204">
        <f>C58*M67</f>
        <v>6237.8743999999997</v>
      </c>
      <c r="Q67" s="203"/>
      <c r="R67" s="203"/>
      <c r="S67" s="203"/>
      <c r="T67" s="203" t="str">
        <f>CADASTRO!$P$615</f>
        <v>31 FUNDEB</v>
      </c>
      <c r="U67" s="203"/>
      <c r="V67" s="203"/>
      <c r="W67" s="203"/>
      <c r="X67" s="203">
        <f>M$20</f>
        <v>1628</v>
      </c>
      <c r="Y67" s="203"/>
      <c r="Z67" s="203"/>
    </row>
    <row r="68" spans="1:26" x14ac:dyDescent="0.25">
      <c r="A68" s="200" t="str">
        <f>CADASTRO!A$616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>
        <v>0</v>
      </c>
      <c r="K68" s="203"/>
      <c r="L68" s="203"/>
      <c r="M68" s="205">
        <f>ROUND((V$21/V$23),2)</f>
        <v>0</v>
      </c>
      <c r="N68" s="205"/>
      <c r="O68" s="205"/>
      <c r="P68" s="204">
        <f>C58*M68</f>
        <v>0</v>
      </c>
      <c r="Q68" s="203"/>
      <c r="R68" s="203"/>
      <c r="S68" s="203"/>
      <c r="T68" s="203">
        <f>CADASTRO!$P$616</f>
        <v>0</v>
      </c>
      <c r="U68" s="203"/>
      <c r="V68" s="203"/>
      <c r="W68" s="203"/>
      <c r="X68" s="203">
        <f>M$21</f>
        <v>0</v>
      </c>
      <c r="Y68" s="203"/>
      <c r="Z68" s="203"/>
    </row>
    <row r="69" spans="1:26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</f>
        <v>8429.56</v>
      </c>
      <c r="Q69" s="201"/>
      <c r="R69" s="201"/>
      <c r="S69" s="201"/>
      <c r="T69" s="3"/>
      <c r="U69" s="3"/>
      <c r="V69" s="3"/>
      <c r="W69" s="3"/>
      <c r="X69" s="3"/>
      <c r="Y69" s="3"/>
      <c r="Z69" s="3"/>
    </row>
    <row r="71" spans="1:26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26" x14ac:dyDescent="0.25">
      <c r="A72" s="3" t="s">
        <v>38</v>
      </c>
      <c r="G72" s="203">
        <v>175</v>
      </c>
      <c r="H72" s="203"/>
      <c r="I72" s="203"/>
      <c r="J72" s="203"/>
      <c r="K72" s="203"/>
      <c r="L72" s="220" t="s">
        <v>39</v>
      </c>
      <c r="M72" s="220"/>
      <c r="N72" s="220"/>
      <c r="O72" s="223">
        <v>43257</v>
      </c>
      <c r="P72" s="203"/>
      <c r="Q72" s="203"/>
      <c r="R72" s="203"/>
    </row>
    <row r="73" spans="1:26" x14ac:dyDescent="0.25">
      <c r="A73" s="3" t="s">
        <v>41</v>
      </c>
      <c r="C73" s="208">
        <v>6995.16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1286.4000000000001</v>
      </c>
      <c r="Q73" s="221"/>
      <c r="R73" s="221"/>
      <c r="S73" s="221"/>
      <c r="T73" s="221"/>
      <c r="U73" s="221"/>
    </row>
    <row r="74" spans="1:26" x14ac:dyDescent="0.25">
      <c r="A74" s="9" t="s">
        <v>12</v>
      </c>
      <c r="B74" s="7"/>
      <c r="C74" s="7"/>
      <c r="D74" s="7"/>
      <c r="E74" s="7"/>
      <c r="F74" s="7"/>
      <c r="G74" s="7"/>
      <c r="H74" s="7"/>
      <c r="I74" s="8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11" t="s">
        <v>40</v>
      </c>
      <c r="Y74" s="211"/>
      <c r="Z74" s="211"/>
    </row>
    <row r="75" spans="1:26" x14ac:dyDescent="0.25">
      <c r="A75" s="210" t="str">
        <f>CADASTRO!A$607</f>
        <v>ESCOLA ALAÍDES S. PINHEIRO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0.03</v>
      </c>
      <c r="N75" s="218"/>
      <c r="O75" s="218"/>
      <c r="P75" s="202">
        <f>SUM(P76:S78)</f>
        <v>209.86479999999997</v>
      </c>
      <c r="Q75" s="201"/>
      <c r="R75" s="201"/>
      <c r="S75" s="201"/>
      <c r="T75" s="6"/>
      <c r="U75" s="6"/>
      <c r="V75" s="6"/>
      <c r="W75" s="6"/>
    </row>
    <row r="76" spans="1:26" x14ac:dyDescent="0.25">
      <c r="A76" s="200" t="str">
        <f>CADASTRO!A$608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>
        <v>0</v>
      </c>
      <c r="K76" s="203"/>
      <c r="L76" s="203"/>
      <c r="M76" s="205">
        <f>ROUND((V$12/V$23),2)</f>
        <v>0</v>
      </c>
      <c r="N76" s="205"/>
      <c r="O76" s="205"/>
      <c r="P76" s="204">
        <f>C73*M76</f>
        <v>0</v>
      </c>
      <c r="Q76" s="203"/>
      <c r="R76" s="203"/>
      <c r="S76" s="203"/>
      <c r="T76" s="203" t="str">
        <f>CADASTRO!$P$608</f>
        <v>1013 PeateRS</v>
      </c>
      <c r="U76" s="203"/>
      <c r="V76" s="203"/>
      <c r="W76" s="203"/>
      <c r="X76" s="203">
        <f>M$12</f>
        <v>0</v>
      </c>
      <c r="Y76" s="203"/>
      <c r="Z76" s="203"/>
    </row>
    <row r="77" spans="1:26" x14ac:dyDescent="0.25">
      <c r="A77" s="200" t="str">
        <f>CADASTRO!A$609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>
        <v>0</v>
      </c>
      <c r="K77" s="203"/>
      <c r="L77" s="203"/>
      <c r="M77" s="205">
        <f>ROUND((V$13/V$23),2)</f>
        <v>0</v>
      </c>
      <c r="N77" s="205"/>
      <c r="O77" s="205"/>
      <c r="P77" s="204">
        <f>C73*M77</f>
        <v>0</v>
      </c>
      <c r="Q77" s="203"/>
      <c r="R77" s="203"/>
      <c r="S77" s="203"/>
      <c r="T77" s="203" t="str">
        <f>CADASTRO!$P$609</f>
        <v>1013 PeateRS</v>
      </c>
      <c r="U77" s="203"/>
      <c r="V77" s="203"/>
      <c r="W77" s="203"/>
      <c r="X77" s="203">
        <f>M$13</f>
        <v>0</v>
      </c>
      <c r="Y77" s="203"/>
      <c r="Z77" s="203"/>
    </row>
    <row r="78" spans="1:26" x14ac:dyDescent="0.25">
      <c r="A78" s="200" t="str">
        <f>CADASTRO!A$610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 t="s">
        <v>168</v>
      </c>
      <c r="K78" s="203"/>
      <c r="L78" s="203"/>
      <c r="M78" s="205">
        <f>ROUND((V$14/V$23),2)</f>
        <v>0.03</v>
      </c>
      <c r="N78" s="205"/>
      <c r="O78" s="205"/>
      <c r="P78" s="204">
        <f>C73*M78+0.01</f>
        <v>209.86479999999997</v>
      </c>
      <c r="Q78" s="203"/>
      <c r="R78" s="203"/>
      <c r="S78" s="203"/>
      <c r="T78" s="203" t="str">
        <f>CADASTRO!$P$610</f>
        <v>1013 PeateRS</v>
      </c>
      <c r="U78" s="203"/>
      <c r="V78" s="203"/>
      <c r="W78" s="203"/>
      <c r="X78" s="203">
        <f>M$14</f>
        <v>1678</v>
      </c>
      <c r="Y78" s="203"/>
      <c r="Z78" s="203"/>
    </row>
    <row r="79" spans="1:26" x14ac:dyDescent="0.25">
      <c r="A79" s="201" t="str">
        <f>CADASTRO!A$612</f>
        <v>ESCOLA MUN. SANTA LUZIA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0.97</v>
      </c>
      <c r="N79" s="218"/>
      <c r="O79" s="218"/>
      <c r="P79" s="202">
        <f>SUM(P80:S83)-0.01</f>
        <v>6785.2951999999996</v>
      </c>
      <c r="Q79" s="201"/>
      <c r="R79" s="201"/>
      <c r="S79" s="201"/>
    </row>
    <row r="80" spans="1:26" x14ac:dyDescent="0.25">
      <c r="A80" s="200" t="str">
        <f>CADASTRO!A$613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 t="s">
        <v>169</v>
      </c>
      <c r="K80" s="203"/>
      <c r="L80" s="203"/>
      <c r="M80" s="205">
        <f>ROUND((V$18/V$23),2)</f>
        <v>0.2</v>
      </c>
      <c r="N80" s="205"/>
      <c r="O80" s="205"/>
      <c r="P80" s="204">
        <f>C73*M80</f>
        <v>1399.0320000000002</v>
      </c>
      <c r="Q80" s="203"/>
      <c r="R80" s="203"/>
      <c r="S80" s="203"/>
      <c r="T80" s="203" t="str">
        <f>CADASTRO!$P$613</f>
        <v>31 FUNDEB</v>
      </c>
      <c r="U80" s="203"/>
      <c r="V80" s="203"/>
      <c r="W80" s="203"/>
      <c r="X80" s="203">
        <f>M$18</f>
        <v>1644</v>
      </c>
      <c r="Y80" s="203"/>
      <c r="Z80" s="203"/>
    </row>
    <row r="81" spans="1:26" x14ac:dyDescent="0.25">
      <c r="A81" s="200" t="str">
        <f>CADASTRO!A$614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 t="s">
        <v>170</v>
      </c>
      <c r="K81" s="203"/>
      <c r="L81" s="203"/>
      <c r="M81" s="205">
        <f>ROUND((V$19/V$23),2)</f>
        <v>0.03</v>
      </c>
      <c r="N81" s="205"/>
      <c r="O81" s="205"/>
      <c r="P81" s="204">
        <f>C73*M81</f>
        <v>209.85479999999998</v>
      </c>
      <c r="Q81" s="203"/>
      <c r="R81" s="203"/>
      <c r="S81" s="203"/>
      <c r="T81" s="203" t="str">
        <f>CADASTRO!$P$614</f>
        <v>31 FUNDEB</v>
      </c>
      <c r="U81" s="203"/>
      <c r="V81" s="203"/>
      <c r="W81" s="203"/>
      <c r="X81" s="203">
        <f>M$19</f>
        <v>2211</v>
      </c>
      <c r="Y81" s="203"/>
      <c r="Z81" s="203"/>
    </row>
    <row r="82" spans="1:26" x14ac:dyDescent="0.25">
      <c r="A82" s="200" t="str">
        <f>CADASTRO!A$615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 t="s">
        <v>171</v>
      </c>
      <c r="K82" s="203"/>
      <c r="L82" s="203"/>
      <c r="M82" s="205">
        <f>ROUND((V$20/V$23),2)</f>
        <v>0.74</v>
      </c>
      <c r="N82" s="205"/>
      <c r="O82" s="205"/>
      <c r="P82" s="204">
        <f>C73*M82</f>
        <v>5176.4183999999996</v>
      </c>
      <c r="Q82" s="203"/>
      <c r="R82" s="203"/>
      <c r="S82" s="203"/>
      <c r="T82" s="203" t="str">
        <f>CADASTRO!$P$615</f>
        <v>31 FUNDEB</v>
      </c>
      <c r="U82" s="203"/>
      <c r="V82" s="203"/>
      <c r="W82" s="203"/>
      <c r="X82" s="203">
        <f>M$20</f>
        <v>1628</v>
      </c>
      <c r="Y82" s="203"/>
      <c r="Z82" s="203"/>
    </row>
    <row r="83" spans="1:26" x14ac:dyDescent="0.25">
      <c r="A83" s="200" t="str">
        <f>CADASTRO!A$616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>
        <v>0</v>
      </c>
      <c r="K83" s="203"/>
      <c r="L83" s="203"/>
      <c r="M83" s="205">
        <f>ROUND((V$21/V$23),2)</f>
        <v>0</v>
      </c>
      <c r="N83" s="205"/>
      <c r="O83" s="205"/>
      <c r="P83" s="204">
        <f>C73*M83</f>
        <v>0</v>
      </c>
      <c r="Q83" s="203"/>
      <c r="R83" s="203"/>
      <c r="S83" s="203"/>
      <c r="T83" s="203">
        <f>CADASTRO!$P$616</f>
        <v>0</v>
      </c>
      <c r="U83" s="203"/>
      <c r="V83" s="203"/>
      <c r="W83" s="203"/>
      <c r="X83" s="203">
        <f>M$21</f>
        <v>0</v>
      </c>
      <c r="Y83" s="203"/>
      <c r="Z83" s="203"/>
    </row>
    <row r="84" spans="1:26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6995.16</v>
      </c>
      <c r="Q84" s="201"/>
      <c r="R84" s="201"/>
      <c r="S84" s="201"/>
      <c r="T84" s="3"/>
      <c r="U84" s="3"/>
      <c r="V84" s="3"/>
      <c r="W84" s="3"/>
      <c r="X84" s="3"/>
      <c r="Y84" s="3"/>
      <c r="Z84" s="3"/>
    </row>
    <row r="86" spans="1:26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6" x14ac:dyDescent="0.25">
      <c r="A87" s="3" t="s">
        <v>38</v>
      </c>
      <c r="G87" s="203">
        <v>176</v>
      </c>
      <c r="H87" s="203"/>
      <c r="I87" s="203"/>
      <c r="J87" s="203"/>
      <c r="K87" s="203"/>
      <c r="L87" s="220" t="s">
        <v>39</v>
      </c>
      <c r="M87" s="220"/>
      <c r="N87" s="220"/>
      <c r="O87" s="223">
        <v>43285</v>
      </c>
      <c r="P87" s="203"/>
      <c r="Q87" s="203"/>
      <c r="R87" s="203"/>
    </row>
    <row r="88" spans="1:26" x14ac:dyDescent="0.25">
      <c r="A88" s="3" t="s">
        <v>41</v>
      </c>
      <c r="C88" s="208">
        <v>7747.92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1519.2</v>
      </c>
      <c r="Q88" s="221"/>
      <c r="R88" s="221"/>
      <c r="S88" s="221"/>
      <c r="T88" s="221"/>
      <c r="U88" s="221"/>
    </row>
    <row r="89" spans="1:26" x14ac:dyDescent="0.25">
      <c r="A89" s="9" t="s">
        <v>12</v>
      </c>
      <c r="B89" s="7"/>
      <c r="C89" s="7"/>
      <c r="D89" s="7"/>
      <c r="E89" s="7"/>
      <c r="F89" s="7"/>
      <c r="G89" s="7"/>
      <c r="H89" s="7"/>
      <c r="I89" s="8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11" t="s">
        <v>40</v>
      </c>
      <c r="Y89" s="211"/>
      <c r="Z89" s="211"/>
    </row>
    <row r="90" spans="1:26" x14ac:dyDescent="0.25">
      <c r="A90" s="210" t="str">
        <f>CADASTRO!A$607</f>
        <v>ESCOLA ALAÍDES S. PINHEIRO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0.03</v>
      </c>
      <c r="N90" s="218"/>
      <c r="O90" s="218"/>
      <c r="P90" s="202">
        <f>SUM(P91:S93)</f>
        <v>232.4376</v>
      </c>
      <c r="Q90" s="201"/>
      <c r="R90" s="201"/>
      <c r="S90" s="201"/>
      <c r="T90" s="6"/>
      <c r="U90" s="6"/>
      <c r="V90" s="6"/>
      <c r="W90" s="6"/>
    </row>
    <row r="91" spans="1:26" x14ac:dyDescent="0.25">
      <c r="A91" s="200" t="str">
        <f>CADASTRO!A$608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>
        <v>0</v>
      </c>
      <c r="K91" s="203"/>
      <c r="L91" s="203"/>
      <c r="M91" s="205">
        <f>ROUND((V$12/V$23),2)</f>
        <v>0</v>
      </c>
      <c r="N91" s="205"/>
      <c r="O91" s="205"/>
      <c r="P91" s="204">
        <f>C88*M91</f>
        <v>0</v>
      </c>
      <c r="Q91" s="203"/>
      <c r="R91" s="203"/>
      <c r="S91" s="203"/>
      <c r="T91" s="203" t="str">
        <f>CADASTRO!$P$608</f>
        <v>1013 PeateRS</v>
      </c>
      <c r="U91" s="203"/>
      <c r="V91" s="203"/>
      <c r="W91" s="203"/>
      <c r="X91" s="203">
        <f>M$12</f>
        <v>0</v>
      </c>
      <c r="Y91" s="203"/>
      <c r="Z91" s="203"/>
    </row>
    <row r="92" spans="1:26" x14ac:dyDescent="0.25">
      <c r="A92" s="200" t="str">
        <f>CADASTRO!A$609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>
        <v>0</v>
      </c>
      <c r="K92" s="203"/>
      <c r="L92" s="203"/>
      <c r="M92" s="205">
        <f>ROUND((V$13/V$23),2)</f>
        <v>0</v>
      </c>
      <c r="N92" s="205"/>
      <c r="O92" s="205"/>
      <c r="P92" s="204">
        <f>C88*M92</f>
        <v>0</v>
      </c>
      <c r="Q92" s="203"/>
      <c r="R92" s="203"/>
      <c r="S92" s="203"/>
      <c r="T92" s="203" t="str">
        <f>CADASTRO!$P$609</f>
        <v>1013 PeateRS</v>
      </c>
      <c r="U92" s="203"/>
      <c r="V92" s="203"/>
      <c r="W92" s="203"/>
      <c r="X92" s="203">
        <f>M$13</f>
        <v>0</v>
      </c>
      <c r="Y92" s="203"/>
      <c r="Z92" s="203"/>
    </row>
    <row r="93" spans="1:26" x14ac:dyDescent="0.25">
      <c r="A93" s="200" t="str">
        <f>CADASTRO!A$610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 t="s">
        <v>168</v>
      </c>
      <c r="K93" s="203"/>
      <c r="L93" s="203"/>
      <c r="M93" s="205">
        <f>ROUND((V$14/V$23),2)</f>
        <v>0.03</v>
      </c>
      <c r="N93" s="205"/>
      <c r="O93" s="205"/>
      <c r="P93" s="204">
        <f>C88*M93</f>
        <v>232.4376</v>
      </c>
      <c r="Q93" s="203"/>
      <c r="R93" s="203"/>
      <c r="S93" s="203"/>
      <c r="T93" s="203" t="str">
        <f>CADASTRO!$P$610</f>
        <v>1013 PeateRS</v>
      </c>
      <c r="U93" s="203"/>
      <c r="V93" s="203"/>
      <c r="W93" s="203"/>
      <c r="X93" s="203">
        <f>M$14</f>
        <v>1678</v>
      </c>
      <c r="Y93" s="203"/>
      <c r="Z93" s="203"/>
    </row>
    <row r="94" spans="1:26" x14ac:dyDescent="0.25">
      <c r="A94" s="201" t="str">
        <f>CADASTRO!A$612</f>
        <v>ESCOLA MUN. SANTA LUZIA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0.97</v>
      </c>
      <c r="N94" s="218"/>
      <c r="O94" s="218"/>
      <c r="P94" s="202">
        <f>SUM(P95:S98)</f>
        <v>7515.4823999999999</v>
      </c>
      <c r="Q94" s="201"/>
      <c r="R94" s="201"/>
      <c r="S94" s="201"/>
    </row>
    <row r="95" spans="1:26" x14ac:dyDescent="0.25">
      <c r="A95" s="200" t="str">
        <f>CADASTRO!A$613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 t="s">
        <v>169</v>
      </c>
      <c r="K95" s="203"/>
      <c r="L95" s="203"/>
      <c r="M95" s="205">
        <f>ROUND((V$18/V$23),2)</f>
        <v>0.2</v>
      </c>
      <c r="N95" s="205"/>
      <c r="O95" s="205"/>
      <c r="P95" s="204">
        <f>C88*M95</f>
        <v>1549.5840000000001</v>
      </c>
      <c r="Q95" s="203"/>
      <c r="R95" s="203"/>
      <c r="S95" s="203"/>
      <c r="T95" s="203" t="str">
        <f>CADASTRO!$P$613</f>
        <v>31 FUNDEB</v>
      </c>
      <c r="U95" s="203"/>
      <c r="V95" s="203"/>
      <c r="W95" s="203"/>
      <c r="X95" s="203">
        <f>M$18</f>
        <v>1644</v>
      </c>
      <c r="Y95" s="203"/>
      <c r="Z95" s="203"/>
    </row>
    <row r="96" spans="1:26" x14ac:dyDescent="0.25">
      <c r="A96" s="200" t="str">
        <f>CADASTRO!A$614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 t="s">
        <v>170</v>
      </c>
      <c r="K96" s="203"/>
      <c r="L96" s="203"/>
      <c r="M96" s="205">
        <f>ROUND((V$19/V$23),2)</f>
        <v>0.03</v>
      </c>
      <c r="N96" s="205"/>
      <c r="O96" s="205"/>
      <c r="P96" s="204">
        <f>C88*M96</f>
        <v>232.4376</v>
      </c>
      <c r="Q96" s="203"/>
      <c r="R96" s="203"/>
      <c r="S96" s="203"/>
      <c r="T96" s="203" t="str">
        <f>CADASTRO!$P$614</f>
        <v>31 FUNDEB</v>
      </c>
      <c r="U96" s="203"/>
      <c r="V96" s="203"/>
      <c r="W96" s="203"/>
      <c r="X96" s="203">
        <f>M$19</f>
        <v>2211</v>
      </c>
      <c r="Y96" s="203"/>
      <c r="Z96" s="203"/>
    </row>
    <row r="97" spans="1:26" x14ac:dyDescent="0.25">
      <c r="A97" s="200" t="str">
        <f>CADASTRO!A$615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 t="s">
        <v>171</v>
      </c>
      <c r="K97" s="203"/>
      <c r="L97" s="203"/>
      <c r="M97" s="205">
        <f>ROUND((V$20/V$23),2)</f>
        <v>0.74</v>
      </c>
      <c r="N97" s="205"/>
      <c r="O97" s="205"/>
      <c r="P97" s="204">
        <f>C88*M97</f>
        <v>5733.4607999999998</v>
      </c>
      <c r="Q97" s="203"/>
      <c r="R97" s="203"/>
      <c r="S97" s="203"/>
      <c r="T97" s="203" t="str">
        <f>CADASTRO!$P$615</f>
        <v>31 FUNDEB</v>
      </c>
      <c r="U97" s="203"/>
      <c r="V97" s="203"/>
      <c r="W97" s="203"/>
      <c r="X97" s="203">
        <f>M$20</f>
        <v>1628</v>
      </c>
      <c r="Y97" s="203"/>
      <c r="Z97" s="203"/>
    </row>
    <row r="98" spans="1:26" x14ac:dyDescent="0.25">
      <c r="A98" s="200" t="str">
        <f>CADASTRO!A$616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>
        <v>0</v>
      </c>
      <c r="K98" s="203"/>
      <c r="L98" s="203"/>
      <c r="M98" s="205">
        <f>ROUND((V$21/V$23),2)</f>
        <v>0</v>
      </c>
      <c r="N98" s="205"/>
      <c r="O98" s="205"/>
      <c r="P98" s="204">
        <f>C88*M98</f>
        <v>0</v>
      </c>
      <c r="Q98" s="203"/>
      <c r="R98" s="203"/>
      <c r="S98" s="203"/>
      <c r="T98" s="203">
        <f>CADASTRO!$P$616</f>
        <v>0</v>
      </c>
      <c r="U98" s="203"/>
      <c r="V98" s="203"/>
      <c r="W98" s="203"/>
      <c r="X98" s="203">
        <f>M$21</f>
        <v>0</v>
      </c>
      <c r="Y98" s="203"/>
      <c r="Z98" s="203"/>
    </row>
    <row r="99" spans="1:26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</f>
        <v>7747.92</v>
      </c>
      <c r="Q99" s="201"/>
      <c r="R99" s="201"/>
      <c r="S99" s="201"/>
      <c r="T99" s="3"/>
      <c r="U99" s="3"/>
      <c r="V99" s="3"/>
      <c r="W99" s="3"/>
      <c r="X99" s="3"/>
      <c r="Y99" s="3"/>
      <c r="Z99" s="3"/>
    </row>
    <row r="101" spans="1:26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26" x14ac:dyDescent="0.25">
      <c r="A102" s="3" t="s">
        <v>38</v>
      </c>
      <c r="G102" s="203">
        <v>177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43322</v>
      </c>
      <c r="P102" s="203"/>
      <c r="Q102" s="203"/>
      <c r="R102" s="203"/>
    </row>
    <row r="103" spans="1:26" x14ac:dyDescent="0.25">
      <c r="A103" s="3" t="s">
        <v>41</v>
      </c>
      <c r="C103" s="208">
        <v>7129.8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1398</v>
      </c>
      <c r="Q103" s="221"/>
      <c r="R103" s="221"/>
      <c r="S103" s="221"/>
      <c r="T103" s="221"/>
      <c r="U103" s="221"/>
    </row>
    <row r="104" spans="1:26" x14ac:dyDescent="0.25">
      <c r="A104" s="9" t="s">
        <v>12</v>
      </c>
      <c r="B104" s="7"/>
      <c r="C104" s="7"/>
      <c r="D104" s="7"/>
      <c r="E104" s="7"/>
      <c r="F104" s="7"/>
      <c r="G104" s="7"/>
      <c r="H104" s="7"/>
      <c r="I104" s="8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11" t="s">
        <v>40</v>
      </c>
      <c r="Y104" s="211"/>
      <c r="Z104" s="211"/>
    </row>
    <row r="105" spans="1:26" x14ac:dyDescent="0.25">
      <c r="A105" s="210" t="str">
        <f>CADASTRO!A$607</f>
        <v>ESCOLA ALAÍDES S. PINHEIRO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0.03</v>
      </c>
      <c r="N105" s="218"/>
      <c r="O105" s="218"/>
      <c r="P105" s="202">
        <f>SUM(P106:S108)</f>
        <v>213.89400000000001</v>
      </c>
      <c r="Q105" s="201"/>
      <c r="R105" s="201"/>
      <c r="S105" s="201"/>
      <c r="T105" s="6"/>
      <c r="U105" s="6"/>
      <c r="V105" s="6"/>
      <c r="W105" s="6"/>
    </row>
    <row r="106" spans="1:26" x14ac:dyDescent="0.25">
      <c r="A106" s="200" t="str">
        <f>CADASTRO!A$608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>
        <v>0</v>
      </c>
      <c r="K106" s="203"/>
      <c r="L106" s="203"/>
      <c r="M106" s="205">
        <f>ROUND((V$12/V$23),2)</f>
        <v>0</v>
      </c>
      <c r="N106" s="205"/>
      <c r="O106" s="205"/>
      <c r="P106" s="204">
        <f>C103*M106</f>
        <v>0</v>
      </c>
      <c r="Q106" s="203"/>
      <c r="R106" s="203"/>
      <c r="S106" s="203"/>
      <c r="T106" s="203" t="str">
        <f>CADASTRO!$P$608</f>
        <v>1013 PeateRS</v>
      </c>
      <c r="U106" s="203"/>
      <c r="V106" s="203"/>
      <c r="W106" s="203"/>
      <c r="X106" s="203">
        <f>M$12</f>
        <v>0</v>
      </c>
      <c r="Y106" s="203"/>
      <c r="Z106" s="203"/>
    </row>
    <row r="107" spans="1:26" x14ac:dyDescent="0.25">
      <c r="A107" s="200" t="str">
        <f>CADASTRO!A$609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>
        <v>0</v>
      </c>
      <c r="K107" s="203"/>
      <c r="L107" s="203"/>
      <c r="M107" s="205">
        <f>ROUND((V$13/V$23),2)</f>
        <v>0</v>
      </c>
      <c r="N107" s="205"/>
      <c r="O107" s="205"/>
      <c r="P107" s="204">
        <f>C103*M107</f>
        <v>0</v>
      </c>
      <c r="Q107" s="203"/>
      <c r="R107" s="203"/>
      <c r="S107" s="203"/>
      <c r="T107" s="203" t="str">
        <f>CADASTRO!$P$609</f>
        <v>1013 PeateRS</v>
      </c>
      <c r="U107" s="203"/>
      <c r="V107" s="203"/>
      <c r="W107" s="203"/>
      <c r="X107" s="203">
        <f>M$13</f>
        <v>0</v>
      </c>
      <c r="Y107" s="203"/>
      <c r="Z107" s="203"/>
    </row>
    <row r="108" spans="1:26" x14ac:dyDescent="0.25">
      <c r="A108" s="200" t="str">
        <f>CADASTRO!A$610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 t="s">
        <v>168</v>
      </c>
      <c r="K108" s="203"/>
      <c r="L108" s="203"/>
      <c r="M108" s="205">
        <f>ROUND((V$14/V$23),2)</f>
        <v>0.03</v>
      </c>
      <c r="N108" s="205"/>
      <c r="O108" s="205"/>
      <c r="P108" s="204">
        <f>C103*M108</f>
        <v>213.89400000000001</v>
      </c>
      <c r="Q108" s="203"/>
      <c r="R108" s="203"/>
      <c r="S108" s="203"/>
      <c r="T108" s="203" t="str">
        <f>CADASTRO!$P$610</f>
        <v>1013 PeateRS</v>
      </c>
      <c r="U108" s="203"/>
      <c r="V108" s="203"/>
      <c r="W108" s="203"/>
      <c r="X108" s="203">
        <f>M$14</f>
        <v>1678</v>
      </c>
      <c r="Y108" s="203"/>
      <c r="Z108" s="203"/>
    </row>
    <row r="109" spans="1:26" x14ac:dyDescent="0.25">
      <c r="A109" s="201" t="str">
        <f>CADASTRO!A$612</f>
        <v>ESCOLA MUN. SANTA LUZIA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0.97</v>
      </c>
      <c r="N109" s="218"/>
      <c r="O109" s="218"/>
      <c r="P109" s="202">
        <f>SUM(P110:S113)-0.01</f>
        <v>6915.9059999999999</v>
      </c>
      <c r="Q109" s="201"/>
      <c r="R109" s="201"/>
      <c r="S109" s="201"/>
    </row>
    <row r="110" spans="1:26" x14ac:dyDescent="0.25">
      <c r="A110" s="200" t="str">
        <f>CADASTRO!A$613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 t="s">
        <v>169</v>
      </c>
      <c r="K110" s="203"/>
      <c r="L110" s="203"/>
      <c r="M110" s="205">
        <f>ROUND((V$18/V$23),2)</f>
        <v>0.2</v>
      </c>
      <c r="N110" s="205"/>
      <c r="O110" s="205"/>
      <c r="P110" s="204">
        <f>C103*M110</f>
        <v>1425.96</v>
      </c>
      <c r="Q110" s="203"/>
      <c r="R110" s="203"/>
      <c r="S110" s="203"/>
      <c r="T110" s="203" t="str">
        <f>CADASTRO!$P$613</f>
        <v>31 FUNDEB</v>
      </c>
      <c r="U110" s="203"/>
      <c r="V110" s="203"/>
      <c r="W110" s="203"/>
      <c r="X110" s="203">
        <f>M$18</f>
        <v>1644</v>
      </c>
      <c r="Y110" s="203"/>
      <c r="Z110" s="203"/>
    </row>
    <row r="111" spans="1:26" x14ac:dyDescent="0.25">
      <c r="A111" s="200" t="str">
        <f>CADASTRO!A$614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 t="s">
        <v>170</v>
      </c>
      <c r="K111" s="203"/>
      <c r="L111" s="203"/>
      <c r="M111" s="205">
        <f>ROUND((V$19/V$23),2)</f>
        <v>0.03</v>
      </c>
      <c r="N111" s="205"/>
      <c r="O111" s="205"/>
      <c r="P111" s="204">
        <f>C103*M111</f>
        <v>213.89400000000001</v>
      </c>
      <c r="Q111" s="203"/>
      <c r="R111" s="203"/>
      <c r="S111" s="203"/>
      <c r="T111" s="203" t="str">
        <f>CADASTRO!$P$614</f>
        <v>31 FUNDEB</v>
      </c>
      <c r="U111" s="203"/>
      <c r="V111" s="203"/>
      <c r="W111" s="203"/>
      <c r="X111" s="203">
        <f>M$19</f>
        <v>2211</v>
      </c>
      <c r="Y111" s="203"/>
      <c r="Z111" s="203"/>
    </row>
    <row r="112" spans="1:26" x14ac:dyDescent="0.25">
      <c r="A112" s="200" t="str">
        <f>CADASTRO!A$615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 t="s">
        <v>171</v>
      </c>
      <c r="K112" s="203"/>
      <c r="L112" s="203"/>
      <c r="M112" s="205">
        <f>ROUND((V$20/V$23),2)</f>
        <v>0.74</v>
      </c>
      <c r="N112" s="205"/>
      <c r="O112" s="205"/>
      <c r="P112" s="204">
        <f>C103*M112+0.01</f>
        <v>5276.0619999999999</v>
      </c>
      <c r="Q112" s="203"/>
      <c r="R112" s="203"/>
      <c r="S112" s="203"/>
      <c r="T112" s="203" t="str">
        <f>CADASTRO!$P$615</f>
        <v>31 FUNDEB</v>
      </c>
      <c r="U112" s="203"/>
      <c r="V112" s="203"/>
      <c r="W112" s="203"/>
      <c r="X112" s="203">
        <f>M$20</f>
        <v>1628</v>
      </c>
      <c r="Y112" s="203"/>
      <c r="Z112" s="203"/>
    </row>
    <row r="113" spans="1:26" x14ac:dyDescent="0.25">
      <c r="A113" s="200" t="str">
        <f>CADASTRO!A$616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>
        <v>0</v>
      </c>
      <c r="K113" s="203"/>
      <c r="L113" s="203"/>
      <c r="M113" s="205">
        <f>ROUND((V$21/V$23),2)</f>
        <v>0</v>
      </c>
      <c r="N113" s="205"/>
      <c r="O113" s="205"/>
      <c r="P113" s="204">
        <f>C103*M113</f>
        <v>0</v>
      </c>
      <c r="Q113" s="203"/>
      <c r="R113" s="203"/>
      <c r="S113" s="203"/>
      <c r="T113" s="203">
        <f>CADASTRO!$P$616</f>
        <v>0</v>
      </c>
      <c r="U113" s="203"/>
      <c r="V113" s="203"/>
      <c r="W113" s="203"/>
      <c r="X113" s="203">
        <f>M$21</f>
        <v>0</v>
      </c>
      <c r="Y113" s="203"/>
      <c r="Z113" s="203"/>
    </row>
    <row r="114" spans="1:26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</f>
        <v>7129.8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</row>
    <row r="116" spans="1:26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6" x14ac:dyDescent="0.25">
      <c r="A117" s="3" t="s">
        <v>38</v>
      </c>
      <c r="G117" s="203">
        <v>179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43348</v>
      </c>
      <c r="P117" s="203"/>
      <c r="Q117" s="203"/>
      <c r="R117" s="203"/>
    </row>
    <row r="118" spans="1:26" x14ac:dyDescent="0.25">
      <c r="A118" s="3" t="s">
        <v>41</v>
      </c>
      <c r="C118" s="208">
        <v>9430.92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1849.2</v>
      </c>
      <c r="Q118" s="221"/>
      <c r="R118" s="221"/>
      <c r="S118" s="221"/>
      <c r="T118" s="221"/>
      <c r="U118" s="221"/>
    </row>
    <row r="119" spans="1:26" x14ac:dyDescent="0.25">
      <c r="A119" s="9" t="s">
        <v>12</v>
      </c>
      <c r="B119" s="7"/>
      <c r="C119" s="7"/>
      <c r="D119" s="7"/>
      <c r="E119" s="7"/>
      <c r="F119" s="7"/>
      <c r="G119" s="7"/>
      <c r="H119" s="7"/>
      <c r="I119" s="8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11" t="s">
        <v>40</v>
      </c>
      <c r="Y119" s="211"/>
      <c r="Z119" s="211"/>
    </row>
    <row r="120" spans="1:26" x14ac:dyDescent="0.25">
      <c r="A120" s="210" t="str">
        <f>CADASTRO!A$607</f>
        <v>ESCOLA ALAÍDES S. PINHEIRO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0.03</v>
      </c>
      <c r="N120" s="218"/>
      <c r="O120" s="218"/>
      <c r="P120" s="202">
        <f>SUM(P121:S123)</f>
        <v>282.92759999999998</v>
      </c>
      <c r="Q120" s="201"/>
      <c r="R120" s="201"/>
      <c r="S120" s="201"/>
      <c r="T120" s="6"/>
      <c r="U120" s="6"/>
      <c r="V120" s="6"/>
      <c r="W120" s="6"/>
    </row>
    <row r="121" spans="1:26" x14ac:dyDescent="0.25">
      <c r="A121" s="200" t="str">
        <f>CADASTRO!A$608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>
        <v>0</v>
      </c>
      <c r="K121" s="203"/>
      <c r="L121" s="203"/>
      <c r="M121" s="205">
        <f>ROUND((V$12/V$23),2)</f>
        <v>0</v>
      </c>
      <c r="N121" s="205"/>
      <c r="O121" s="205"/>
      <c r="P121" s="204">
        <f>C118*M121</f>
        <v>0</v>
      </c>
      <c r="Q121" s="203"/>
      <c r="R121" s="203"/>
      <c r="S121" s="203"/>
      <c r="T121" s="203" t="str">
        <f>CADASTRO!$P$608</f>
        <v>1013 PeateRS</v>
      </c>
      <c r="U121" s="203"/>
      <c r="V121" s="203"/>
      <c r="W121" s="203"/>
      <c r="X121" s="203">
        <f>M$12</f>
        <v>0</v>
      </c>
      <c r="Y121" s="203"/>
      <c r="Z121" s="203"/>
    </row>
    <row r="122" spans="1:26" x14ac:dyDescent="0.25">
      <c r="A122" s="200" t="str">
        <f>CADASTRO!A$609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>
        <v>0</v>
      </c>
      <c r="K122" s="203"/>
      <c r="L122" s="203"/>
      <c r="M122" s="205">
        <f>ROUND((V$13/V$23),2)</f>
        <v>0</v>
      </c>
      <c r="N122" s="205"/>
      <c r="O122" s="205"/>
      <c r="P122" s="204">
        <f>C118*M122</f>
        <v>0</v>
      </c>
      <c r="Q122" s="203"/>
      <c r="R122" s="203"/>
      <c r="S122" s="203"/>
      <c r="T122" s="203" t="str">
        <f>CADASTRO!$P$609</f>
        <v>1013 PeateRS</v>
      </c>
      <c r="U122" s="203"/>
      <c r="V122" s="203"/>
      <c r="W122" s="203"/>
      <c r="X122" s="203">
        <f>M$13</f>
        <v>0</v>
      </c>
      <c r="Y122" s="203"/>
      <c r="Z122" s="203"/>
    </row>
    <row r="123" spans="1:26" x14ac:dyDescent="0.25">
      <c r="A123" s="200" t="str">
        <f>CADASTRO!A$610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03" t="s">
        <v>168</v>
      </c>
      <c r="K123" s="203"/>
      <c r="L123" s="203"/>
      <c r="M123" s="205">
        <f>ROUND((V$14/V$23),2)</f>
        <v>0.03</v>
      </c>
      <c r="N123" s="205"/>
      <c r="O123" s="205"/>
      <c r="P123" s="204">
        <f>C118*M123</f>
        <v>282.92759999999998</v>
      </c>
      <c r="Q123" s="203"/>
      <c r="R123" s="203"/>
      <c r="S123" s="203"/>
      <c r="T123" s="203" t="str">
        <f>CADASTRO!$P$610</f>
        <v>1013 PeateRS</v>
      </c>
      <c r="U123" s="203"/>
      <c r="V123" s="203"/>
      <c r="W123" s="203"/>
      <c r="X123" s="203">
        <f>M$14</f>
        <v>1678</v>
      </c>
      <c r="Y123" s="203"/>
      <c r="Z123" s="203"/>
    </row>
    <row r="124" spans="1:26" x14ac:dyDescent="0.25">
      <c r="A124" s="201" t="str">
        <f>CADASTRO!A$612</f>
        <v>ESCOLA MUN. SANTA LUZIA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0.97</v>
      </c>
      <c r="N124" s="218"/>
      <c r="O124" s="218"/>
      <c r="P124" s="202">
        <f>SUM(P125:S128)</f>
        <v>9147.9923999999992</v>
      </c>
      <c r="Q124" s="201"/>
      <c r="R124" s="201"/>
      <c r="S124" s="201"/>
    </row>
    <row r="125" spans="1:26" x14ac:dyDescent="0.25">
      <c r="A125" s="200" t="str">
        <f>CADASTRO!A$613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 t="s">
        <v>169</v>
      </c>
      <c r="K125" s="203"/>
      <c r="L125" s="203"/>
      <c r="M125" s="205">
        <f>ROUND((V$18/V$23),2)</f>
        <v>0.2</v>
      </c>
      <c r="N125" s="205"/>
      <c r="O125" s="205"/>
      <c r="P125" s="204">
        <f>C118*M125</f>
        <v>1886.1840000000002</v>
      </c>
      <c r="Q125" s="203"/>
      <c r="R125" s="203"/>
      <c r="S125" s="203"/>
      <c r="T125" s="203" t="str">
        <f>CADASTRO!$P$613</f>
        <v>31 FUNDEB</v>
      </c>
      <c r="U125" s="203"/>
      <c r="V125" s="203"/>
      <c r="W125" s="203"/>
      <c r="X125" s="203">
        <f>M$18</f>
        <v>1644</v>
      </c>
      <c r="Y125" s="203"/>
      <c r="Z125" s="203"/>
    </row>
    <row r="126" spans="1:26" x14ac:dyDescent="0.25">
      <c r="A126" s="200" t="str">
        <f>CADASTRO!A$614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 t="s">
        <v>170</v>
      </c>
      <c r="K126" s="203"/>
      <c r="L126" s="203"/>
      <c r="M126" s="205">
        <f>ROUND((V$19/V$23),2)</f>
        <v>0.03</v>
      </c>
      <c r="N126" s="205"/>
      <c r="O126" s="205"/>
      <c r="P126" s="204">
        <f>C118*M126</f>
        <v>282.92759999999998</v>
      </c>
      <c r="Q126" s="203"/>
      <c r="R126" s="203"/>
      <c r="S126" s="203"/>
      <c r="T126" s="203" t="str">
        <f>CADASTRO!$P$614</f>
        <v>31 FUNDEB</v>
      </c>
      <c r="U126" s="203"/>
      <c r="V126" s="203"/>
      <c r="W126" s="203"/>
      <c r="X126" s="203">
        <f>M$19</f>
        <v>2211</v>
      </c>
      <c r="Y126" s="203"/>
      <c r="Z126" s="203"/>
    </row>
    <row r="127" spans="1:26" x14ac:dyDescent="0.25">
      <c r="A127" s="200" t="str">
        <f>CADASTRO!A$615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 t="s">
        <v>171</v>
      </c>
      <c r="K127" s="203"/>
      <c r="L127" s="203"/>
      <c r="M127" s="205">
        <f>ROUND((V$20/V$23),2)</f>
        <v>0.74</v>
      </c>
      <c r="N127" s="205"/>
      <c r="O127" s="205"/>
      <c r="P127" s="204">
        <f>C118*M127</f>
        <v>6978.8807999999999</v>
      </c>
      <c r="Q127" s="203"/>
      <c r="R127" s="203"/>
      <c r="S127" s="203"/>
      <c r="T127" s="203" t="str">
        <f>CADASTRO!$P$615</f>
        <v>31 FUNDEB</v>
      </c>
      <c r="U127" s="203"/>
      <c r="V127" s="203"/>
      <c r="W127" s="203"/>
      <c r="X127" s="203">
        <f>M$20</f>
        <v>1628</v>
      </c>
      <c r="Y127" s="203"/>
      <c r="Z127" s="203"/>
    </row>
    <row r="128" spans="1:26" x14ac:dyDescent="0.25">
      <c r="A128" s="200" t="str">
        <f>CADASTRO!A$616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>
        <v>0</v>
      </c>
      <c r="K128" s="203"/>
      <c r="L128" s="203"/>
      <c r="M128" s="205">
        <f>ROUND((V$21/V$23),2)</f>
        <v>0</v>
      </c>
      <c r="N128" s="205"/>
      <c r="O128" s="205"/>
      <c r="P128" s="204">
        <f>C118*M128</f>
        <v>0</v>
      </c>
      <c r="Q128" s="203"/>
      <c r="R128" s="203"/>
      <c r="S128" s="203"/>
      <c r="T128" s="203">
        <f>CADASTRO!$P$616</f>
        <v>0</v>
      </c>
      <c r="U128" s="203"/>
      <c r="V128" s="203"/>
      <c r="W128" s="203"/>
      <c r="X128" s="203">
        <f>M$21</f>
        <v>0</v>
      </c>
      <c r="Y128" s="203"/>
      <c r="Z128" s="203"/>
    </row>
    <row r="129" spans="1:26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9430.9199999999983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</row>
    <row r="131" spans="1:26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26" x14ac:dyDescent="0.25">
      <c r="A132" s="3" t="s">
        <v>38</v>
      </c>
      <c r="G132" s="203">
        <v>180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43376</v>
      </c>
      <c r="P132" s="203"/>
      <c r="Q132" s="203"/>
      <c r="R132" s="203"/>
    </row>
    <row r="133" spans="1:26" x14ac:dyDescent="0.25">
      <c r="A133" s="3" t="s">
        <v>41</v>
      </c>
      <c r="C133" s="208">
        <v>6813.6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1336</v>
      </c>
      <c r="Q133" s="221"/>
      <c r="R133" s="221"/>
      <c r="S133" s="221"/>
      <c r="T133" s="221"/>
      <c r="U133" s="221"/>
    </row>
    <row r="134" spans="1:26" x14ac:dyDescent="0.25">
      <c r="A134" s="9" t="s">
        <v>12</v>
      </c>
      <c r="B134" s="7"/>
      <c r="C134" s="7"/>
      <c r="D134" s="7"/>
      <c r="E134" s="7"/>
      <c r="F134" s="7"/>
      <c r="G134" s="7"/>
      <c r="H134" s="7"/>
      <c r="I134" s="8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11" t="s">
        <v>40</v>
      </c>
      <c r="Y134" s="211"/>
      <c r="Z134" s="211"/>
    </row>
    <row r="135" spans="1:26" x14ac:dyDescent="0.25">
      <c r="A135" s="210" t="str">
        <f>CADASTRO!A$607</f>
        <v>ESCOLA ALAÍDES S. PINHEIRO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0.03</v>
      </c>
      <c r="N135" s="218"/>
      <c r="O135" s="218"/>
      <c r="P135" s="202">
        <f>SUM(P136:S138)</f>
        <v>204.40800000000002</v>
      </c>
      <c r="Q135" s="201"/>
      <c r="R135" s="201"/>
      <c r="S135" s="201"/>
      <c r="T135" s="6"/>
      <c r="U135" s="6"/>
      <c r="V135" s="6"/>
      <c r="W135" s="6"/>
    </row>
    <row r="136" spans="1:26" x14ac:dyDescent="0.25">
      <c r="A136" s="200" t="str">
        <f>CADASTRO!A$608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>
        <v>0</v>
      </c>
      <c r="K136" s="203"/>
      <c r="L136" s="203"/>
      <c r="M136" s="205">
        <f>ROUND((V$12/V$23),2)</f>
        <v>0</v>
      </c>
      <c r="N136" s="205"/>
      <c r="O136" s="205"/>
      <c r="P136" s="204">
        <f>C133*M136</f>
        <v>0</v>
      </c>
      <c r="Q136" s="203"/>
      <c r="R136" s="203"/>
      <c r="S136" s="203"/>
      <c r="T136" s="203" t="str">
        <f>CADASTRO!$P$608</f>
        <v>1013 PeateRS</v>
      </c>
      <c r="U136" s="203"/>
      <c r="V136" s="203"/>
      <c r="W136" s="203"/>
      <c r="X136" s="203">
        <f>M$12</f>
        <v>0</v>
      </c>
      <c r="Y136" s="203"/>
      <c r="Z136" s="203"/>
    </row>
    <row r="137" spans="1:26" x14ac:dyDescent="0.25">
      <c r="A137" s="200" t="str">
        <f>CADASTRO!A$609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>
        <v>0</v>
      </c>
      <c r="K137" s="203"/>
      <c r="L137" s="203"/>
      <c r="M137" s="205">
        <f>ROUND((V$13/V$23),2)</f>
        <v>0</v>
      </c>
      <c r="N137" s="205"/>
      <c r="O137" s="205"/>
      <c r="P137" s="204">
        <f>C133*M137</f>
        <v>0</v>
      </c>
      <c r="Q137" s="203"/>
      <c r="R137" s="203"/>
      <c r="S137" s="203"/>
      <c r="T137" s="203" t="str">
        <f>CADASTRO!$P$609</f>
        <v>1013 PeateRS</v>
      </c>
      <c r="U137" s="203"/>
      <c r="V137" s="203"/>
      <c r="W137" s="203"/>
      <c r="X137" s="203">
        <f>M$13</f>
        <v>0</v>
      </c>
      <c r="Y137" s="203"/>
      <c r="Z137" s="203"/>
    </row>
    <row r="138" spans="1:26" x14ac:dyDescent="0.25">
      <c r="A138" s="200" t="str">
        <f>CADASTRO!A$610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 t="s">
        <v>168</v>
      </c>
      <c r="K138" s="203"/>
      <c r="L138" s="203"/>
      <c r="M138" s="205">
        <f>ROUND((V$14/V$23),2)</f>
        <v>0.03</v>
      </c>
      <c r="N138" s="205"/>
      <c r="O138" s="205"/>
      <c r="P138" s="204">
        <f>C133*M138</f>
        <v>204.40800000000002</v>
      </c>
      <c r="Q138" s="203"/>
      <c r="R138" s="203"/>
      <c r="S138" s="203"/>
      <c r="T138" s="203" t="str">
        <f>CADASTRO!$P$610</f>
        <v>1013 PeateRS</v>
      </c>
      <c r="U138" s="203"/>
      <c r="V138" s="203"/>
      <c r="W138" s="203"/>
      <c r="X138" s="203">
        <f>M$14</f>
        <v>1678</v>
      </c>
      <c r="Y138" s="203"/>
      <c r="Z138" s="203"/>
    </row>
    <row r="139" spans="1:26" x14ac:dyDescent="0.25">
      <c r="A139" s="201" t="str">
        <f>CADASTRO!A$612</f>
        <v>ESCOLA MUN. SANTA LUZIA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0.97</v>
      </c>
      <c r="N139" s="218"/>
      <c r="O139" s="218"/>
      <c r="P139" s="202">
        <f>SUM(P140:S143)</f>
        <v>6609.1920000000009</v>
      </c>
      <c r="Q139" s="201"/>
      <c r="R139" s="201"/>
      <c r="S139" s="201"/>
    </row>
    <row r="140" spans="1:26" x14ac:dyDescent="0.25">
      <c r="A140" s="200" t="str">
        <f>CADASTRO!A$613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 t="s">
        <v>169</v>
      </c>
      <c r="K140" s="203"/>
      <c r="L140" s="203"/>
      <c r="M140" s="205">
        <f>ROUND((V$18/V$23),2)</f>
        <v>0.2</v>
      </c>
      <c r="N140" s="205"/>
      <c r="O140" s="205"/>
      <c r="P140" s="204">
        <f>C133*M140</f>
        <v>1362.7200000000003</v>
      </c>
      <c r="Q140" s="203"/>
      <c r="R140" s="203"/>
      <c r="S140" s="203"/>
      <c r="T140" s="203" t="str">
        <f>CADASTRO!$P$613</f>
        <v>31 FUNDEB</v>
      </c>
      <c r="U140" s="203"/>
      <c r="V140" s="203"/>
      <c r="W140" s="203"/>
      <c r="X140" s="203">
        <f>M$18</f>
        <v>1644</v>
      </c>
      <c r="Y140" s="203"/>
      <c r="Z140" s="203"/>
    </row>
    <row r="141" spans="1:26" x14ac:dyDescent="0.25">
      <c r="A141" s="200" t="str">
        <f>CADASTRO!A$614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 t="s">
        <v>170</v>
      </c>
      <c r="K141" s="203"/>
      <c r="L141" s="203"/>
      <c r="M141" s="205">
        <f>ROUND((V$19/V$23),2)</f>
        <v>0.03</v>
      </c>
      <c r="N141" s="205"/>
      <c r="O141" s="205"/>
      <c r="P141" s="204">
        <f>C133*M141</f>
        <v>204.40800000000002</v>
      </c>
      <c r="Q141" s="203"/>
      <c r="R141" s="203"/>
      <c r="S141" s="203"/>
      <c r="T141" s="203" t="str">
        <f>CADASTRO!$P$614</f>
        <v>31 FUNDEB</v>
      </c>
      <c r="U141" s="203"/>
      <c r="V141" s="203"/>
      <c r="W141" s="203"/>
      <c r="X141" s="203">
        <f>M$19</f>
        <v>2211</v>
      </c>
      <c r="Y141" s="203"/>
      <c r="Z141" s="203"/>
    </row>
    <row r="142" spans="1:26" x14ac:dyDescent="0.25">
      <c r="A142" s="200" t="str">
        <f>CADASTRO!A$615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 t="s">
        <v>171</v>
      </c>
      <c r="K142" s="203"/>
      <c r="L142" s="203"/>
      <c r="M142" s="205">
        <f>ROUND((V$20/V$23),2)</f>
        <v>0.74</v>
      </c>
      <c r="N142" s="205"/>
      <c r="O142" s="205"/>
      <c r="P142" s="204">
        <f>C133*M142</f>
        <v>5042.0640000000003</v>
      </c>
      <c r="Q142" s="203"/>
      <c r="R142" s="203"/>
      <c r="S142" s="203"/>
      <c r="T142" s="203" t="str">
        <f>CADASTRO!$P$615</f>
        <v>31 FUNDEB</v>
      </c>
      <c r="U142" s="203"/>
      <c r="V142" s="203"/>
      <c r="W142" s="203"/>
      <c r="X142" s="203">
        <f>M$20</f>
        <v>1628</v>
      </c>
      <c r="Y142" s="203"/>
      <c r="Z142" s="203"/>
    </row>
    <row r="143" spans="1:26" x14ac:dyDescent="0.25">
      <c r="A143" s="200" t="str">
        <f>CADASTRO!A$616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>
        <v>0</v>
      </c>
      <c r="K143" s="203"/>
      <c r="L143" s="203"/>
      <c r="M143" s="205">
        <f>ROUND((V$21/V$23),2)</f>
        <v>0</v>
      </c>
      <c r="N143" s="205"/>
      <c r="O143" s="205"/>
      <c r="P143" s="204">
        <f>C133*M143</f>
        <v>0</v>
      </c>
      <c r="Q143" s="203"/>
      <c r="R143" s="203"/>
      <c r="S143" s="203"/>
      <c r="T143" s="203">
        <f>CADASTRO!$P$616</f>
        <v>0</v>
      </c>
      <c r="U143" s="203"/>
      <c r="V143" s="203"/>
      <c r="W143" s="203"/>
      <c r="X143" s="203">
        <f>M$21</f>
        <v>0</v>
      </c>
      <c r="Y143" s="203"/>
      <c r="Z143" s="203"/>
    </row>
    <row r="144" spans="1:26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6813.6000000000013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</row>
    <row r="146" spans="1:29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29" x14ac:dyDescent="0.25">
      <c r="A147" s="3" t="s">
        <v>38</v>
      </c>
      <c r="G147" s="203">
        <v>181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43410</v>
      </c>
      <c r="P147" s="203"/>
      <c r="Q147" s="203"/>
      <c r="R147" s="203"/>
    </row>
    <row r="148" spans="1:29" x14ac:dyDescent="0.25">
      <c r="A148" s="3" t="s">
        <v>41</v>
      </c>
      <c r="C148" s="208">
        <v>8931.6299999999992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1688.4</v>
      </c>
      <c r="Q148" s="221"/>
      <c r="R148" s="221"/>
      <c r="S148" s="221"/>
      <c r="T148" s="221"/>
      <c r="U148" s="221"/>
    </row>
    <row r="149" spans="1:29" x14ac:dyDescent="0.25">
      <c r="A149" s="9" t="s">
        <v>12</v>
      </c>
      <c r="B149" s="7"/>
      <c r="C149" s="7"/>
      <c r="D149" s="7"/>
      <c r="E149" s="7"/>
      <c r="F149" s="7"/>
      <c r="G149" s="7"/>
      <c r="H149" s="7"/>
      <c r="I149" s="8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11" t="s">
        <v>40</v>
      </c>
      <c r="Y149" s="211"/>
      <c r="Z149" s="211"/>
    </row>
    <row r="150" spans="1:29" x14ac:dyDescent="0.25">
      <c r="A150" s="210" t="str">
        <f>CADASTRO!A$607</f>
        <v>ESCOLA ALAÍDES S. PINHEIRO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0.03</v>
      </c>
      <c r="N150" s="218"/>
      <c r="O150" s="218"/>
      <c r="P150" s="202">
        <f>SUM(P151:S153)</f>
        <v>267.94889999999998</v>
      </c>
      <c r="Q150" s="201"/>
      <c r="R150" s="201"/>
      <c r="S150" s="201"/>
      <c r="T150" s="6"/>
      <c r="U150" s="6"/>
      <c r="V150" s="6"/>
      <c r="W150" s="6"/>
    </row>
    <row r="151" spans="1:29" x14ac:dyDescent="0.25">
      <c r="A151" s="200" t="str">
        <f>CADASTRO!A$608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>
        <v>0</v>
      </c>
      <c r="K151" s="203"/>
      <c r="L151" s="203"/>
      <c r="M151" s="205">
        <f>ROUND((V$12/V$23),2)</f>
        <v>0</v>
      </c>
      <c r="N151" s="205"/>
      <c r="O151" s="205"/>
      <c r="P151" s="204">
        <f>C148*M151</f>
        <v>0</v>
      </c>
      <c r="Q151" s="203"/>
      <c r="R151" s="203"/>
      <c r="S151" s="203"/>
      <c r="T151" s="203" t="str">
        <f>CADASTRO!$P$608</f>
        <v>1013 PeateRS</v>
      </c>
      <c r="U151" s="203"/>
      <c r="V151" s="203"/>
      <c r="W151" s="203"/>
      <c r="X151" s="203">
        <f>M$12</f>
        <v>0</v>
      </c>
      <c r="Y151" s="203"/>
      <c r="Z151" s="203"/>
    </row>
    <row r="152" spans="1:29" x14ac:dyDescent="0.25">
      <c r="A152" s="200" t="str">
        <f>CADASTRO!A$609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>
        <v>0</v>
      </c>
      <c r="K152" s="203"/>
      <c r="L152" s="203"/>
      <c r="M152" s="205">
        <f>ROUND((V$13/V$23),2)</f>
        <v>0</v>
      </c>
      <c r="N152" s="205"/>
      <c r="O152" s="205"/>
      <c r="P152" s="204">
        <f>C148*M152</f>
        <v>0</v>
      </c>
      <c r="Q152" s="203"/>
      <c r="R152" s="203"/>
      <c r="S152" s="203"/>
      <c r="T152" s="203" t="str">
        <f>CADASTRO!$P$609</f>
        <v>1013 PeateRS</v>
      </c>
      <c r="U152" s="203"/>
      <c r="V152" s="203"/>
      <c r="W152" s="203"/>
      <c r="X152" s="203">
        <f>M$13</f>
        <v>0</v>
      </c>
      <c r="Y152" s="203"/>
      <c r="Z152" s="203"/>
    </row>
    <row r="153" spans="1:29" x14ac:dyDescent="0.25">
      <c r="A153" s="200" t="str">
        <f>CADASTRO!A$610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 t="s">
        <v>168</v>
      </c>
      <c r="K153" s="203"/>
      <c r="L153" s="203"/>
      <c r="M153" s="205">
        <f>ROUND((V$14/V$23),2)</f>
        <v>0.03</v>
      </c>
      <c r="N153" s="205"/>
      <c r="O153" s="205"/>
      <c r="P153" s="204">
        <f>C148*M153</f>
        <v>267.94889999999998</v>
      </c>
      <c r="Q153" s="203"/>
      <c r="R153" s="203"/>
      <c r="S153" s="203"/>
      <c r="T153" s="203" t="str">
        <f>CADASTRO!$P$610</f>
        <v>1013 PeateRS</v>
      </c>
      <c r="U153" s="203"/>
      <c r="V153" s="203"/>
      <c r="W153" s="203"/>
      <c r="X153" s="203">
        <f>M$14</f>
        <v>1678</v>
      </c>
      <c r="Y153" s="203"/>
      <c r="Z153" s="203"/>
    </row>
    <row r="154" spans="1:29" x14ac:dyDescent="0.25">
      <c r="A154" s="201" t="str">
        <f>CADASTRO!A$612</f>
        <v>ESCOLA MUN. SANTA LUZIA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0.97</v>
      </c>
      <c r="N154" s="218"/>
      <c r="O154" s="218"/>
      <c r="P154" s="202">
        <f>SUM(P155:S158)+0.01</f>
        <v>8663.6810999999998</v>
      </c>
      <c r="Q154" s="201"/>
      <c r="R154" s="201"/>
      <c r="S154" s="201"/>
    </row>
    <row r="155" spans="1:29" x14ac:dyDescent="0.25">
      <c r="A155" s="200" t="str">
        <f>CADASTRO!A$613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 t="s">
        <v>169</v>
      </c>
      <c r="K155" s="203"/>
      <c r="L155" s="203"/>
      <c r="M155" s="205">
        <f>ROUND((V$18/V$23),2)</f>
        <v>0.2</v>
      </c>
      <c r="N155" s="205"/>
      <c r="O155" s="205"/>
      <c r="P155" s="204">
        <f>C148*M155</f>
        <v>1786.326</v>
      </c>
      <c r="Q155" s="203"/>
      <c r="R155" s="203"/>
      <c r="S155" s="203"/>
      <c r="T155" s="203" t="str">
        <f>CADASTRO!$P$613</f>
        <v>31 FUNDEB</v>
      </c>
      <c r="U155" s="203"/>
      <c r="V155" s="203"/>
      <c r="W155" s="203"/>
      <c r="X155" s="203">
        <f>M$18</f>
        <v>1644</v>
      </c>
      <c r="Y155" s="203"/>
      <c r="Z155" s="203"/>
    </row>
    <row r="156" spans="1:29" x14ac:dyDescent="0.25">
      <c r="A156" s="200" t="str">
        <f>CADASTRO!A$614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 t="s">
        <v>170</v>
      </c>
      <c r="K156" s="203"/>
      <c r="L156" s="203"/>
      <c r="M156" s="205">
        <f>ROUND((V$19/V$23),2)</f>
        <v>0.03</v>
      </c>
      <c r="N156" s="205"/>
      <c r="O156" s="205"/>
      <c r="P156" s="204">
        <f>C148*M156</f>
        <v>267.94889999999998</v>
      </c>
      <c r="Q156" s="203"/>
      <c r="R156" s="203"/>
      <c r="S156" s="203"/>
      <c r="T156" s="203" t="str">
        <f>CADASTRO!$P$614</f>
        <v>31 FUNDEB</v>
      </c>
      <c r="U156" s="203"/>
      <c r="V156" s="203"/>
      <c r="W156" s="203"/>
      <c r="X156" s="203">
        <f>M$19</f>
        <v>2211</v>
      </c>
      <c r="Y156" s="203"/>
      <c r="Z156" s="203"/>
    </row>
    <row r="157" spans="1:29" x14ac:dyDescent="0.25">
      <c r="A157" s="200" t="str">
        <f>CADASTRO!A$615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 t="s">
        <v>171</v>
      </c>
      <c r="K157" s="203"/>
      <c r="L157" s="203"/>
      <c r="M157" s="205">
        <f>ROUND((V$20/V$23),2)</f>
        <v>0.74</v>
      </c>
      <c r="N157" s="205"/>
      <c r="O157" s="205"/>
      <c r="P157" s="204">
        <f>C148*M157-0.01</f>
        <v>6609.3961999999992</v>
      </c>
      <c r="Q157" s="203"/>
      <c r="R157" s="203"/>
      <c r="S157" s="203"/>
      <c r="T157" s="203" t="str">
        <f>CADASTRO!$P$615</f>
        <v>31 FUNDEB</v>
      </c>
      <c r="U157" s="203"/>
      <c r="V157" s="203"/>
      <c r="W157" s="203"/>
      <c r="X157" s="203">
        <f>M$20</f>
        <v>1628</v>
      </c>
      <c r="Y157" s="203"/>
      <c r="Z157" s="203"/>
      <c r="AC157" t="s">
        <v>391</v>
      </c>
    </row>
    <row r="158" spans="1:29" x14ac:dyDescent="0.25">
      <c r="A158" s="200" t="str">
        <f>CADASTRO!A$616</f>
        <v>Ed. Jovens e Adultos</v>
      </c>
      <c r="B158" s="200"/>
      <c r="C158" s="200"/>
      <c r="D158" s="200"/>
      <c r="E158" s="200"/>
      <c r="F158" s="200"/>
      <c r="G158" s="200"/>
      <c r="H158" s="200"/>
      <c r="I158" s="200"/>
      <c r="J158" s="203">
        <v>0</v>
      </c>
      <c r="K158" s="203"/>
      <c r="L158" s="203"/>
      <c r="M158" s="205">
        <f>ROUND((V$21/V$23),2)</f>
        <v>0</v>
      </c>
      <c r="N158" s="205"/>
      <c r="O158" s="205"/>
      <c r="P158" s="204">
        <f>C148*M158</f>
        <v>0</v>
      </c>
      <c r="Q158" s="203"/>
      <c r="R158" s="203"/>
      <c r="S158" s="203"/>
      <c r="T158" s="203">
        <f>CADASTRO!$P$616</f>
        <v>0</v>
      </c>
      <c r="U158" s="203"/>
      <c r="V158" s="203"/>
      <c r="W158" s="203"/>
      <c r="X158" s="203">
        <f>M$21</f>
        <v>0</v>
      </c>
      <c r="Y158" s="203"/>
      <c r="Z158" s="203"/>
    </row>
    <row r="159" spans="1:29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8931.6299999999992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</row>
    <row r="161" spans="1:26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6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6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</row>
    <row r="164" spans="1:26" x14ac:dyDescent="0.25">
      <c r="A164" s="9" t="s">
        <v>12</v>
      </c>
      <c r="B164" s="7"/>
      <c r="C164" s="7"/>
      <c r="D164" s="7"/>
      <c r="E164" s="7"/>
      <c r="F164" s="7"/>
      <c r="G164" s="7"/>
      <c r="H164" s="7"/>
      <c r="I164" s="8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11" t="s">
        <v>40</v>
      </c>
      <c r="Y164" s="211"/>
      <c r="Z164" s="211"/>
    </row>
    <row r="165" spans="1:26" x14ac:dyDescent="0.25">
      <c r="A165" s="210" t="str">
        <f>CADASTRO!A$607</f>
        <v>ESCOLA ALAÍDES S. PINHEIRO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0.03</v>
      </c>
      <c r="N165" s="218"/>
      <c r="O165" s="218"/>
      <c r="P165" s="202">
        <f>SUM(P166:S168)</f>
        <v>840</v>
      </c>
      <c r="Q165" s="201"/>
      <c r="R165" s="201"/>
      <c r="S165" s="201"/>
      <c r="T165" s="6"/>
      <c r="U165" s="6"/>
      <c r="V165" s="6"/>
      <c r="W165" s="6"/>
    </row>
    <row r="166" spans="1:26" x14ac:dyDescent="0.25">
      <c r="A166" s="200" t="str">
        <f>CADASTRO!A$608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>
        <v>0</v>
      </c>
      <c r="K166" s="203"/>
      <c r="L166" s="203"/>
      <c r="M166" s="205">
        <f>ROUND((V$12/V$23),2)</f>
        <v>0</v>
      </c>
      <c r="N166" s="205"/>
      <c r="O166" s="205"/>
      <c r="P166" s="204">
        <f>C163*M166</f>
        <v>0</v>
      </c>
      <c r="Q166" s="203"/>
      <c r="R166" s="203"/>
      <c r="S166" s="203"/>
      <c r="T166" s="203" t="str">
        <f>CADASTRO!$P$608</f>
        <v>1013 PeateRS</v>
      </c>
      <c r="U166" s="203"/>
      <c r="V166" s="203"/>
      <c r="W166" s="203"/>
      <c r="X166" s="203">
        <f>M$12</f>
        <v>0</v>
      </c>
      <c r="Y166" s="203"/>
      <c r="Z166" s="203"/>
    </row>
    <row r="167" spans="1:26" x14ac:dyDescent="0.25">
      <c r="A167" s="200" t="str">
        <f>CADASTRO!A$609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>
        <v>0</v>
      </c>
      <c r="K167" s="203"/>
      <c r="L167" s="203"/>
      <c r="M167" s="205">
        <f>ROUND((V$13/V$23),2)</f>
        <v>0</v>
      </c>
      <c r="N167" s="205"/>
      <c r="O167" s="205"/>
      <c r="P167" s="204">
        <f>C163*M167</f>
        <v>0</v>
      </c>
      <c r="Q167" s="203"/>
      <c r="R167" s="203"/>
      <c r="S167" s="203"/>
      <c r="T167" s="203" t="str">
        <f>CADASTRO!$P$609</f>
        <v>1013 PeateRS</v>
      </c>
      <c r="U167" s="203"/>
      <c r="V167" s="203"/>
      <c r="W167" s="203"/>
      <c r="X167" s="203">
        <f>M$13</f>
        <v>0</v>
      </c>
      <c r="Y167" s="203"/>
      <c r="Z167" s="203"/>
    </row>
    <row r="168" spans="1:26" x14ac:dyDescent="0.25">
      <c r="A168" s="200" t="str">
        <f>CADASTRO!A$610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 t="s">
        <v>168</v>
      </c>
      <c r="K168" s="203"/>
      <c r="L168" s="203"/>
      <c r="M168" s="205">
        <f>ROUND((V$14/V$23),2)</f>
        <v>0.03</v>
      </c>
      <c r="N168" s="205"/>
      <c r="O168" s="205"/>
      <c r="P168" s="204">
        <f>C163*M168</f>
        <v>840</v>
      </c>
      <c r="Q168" s="203"/>
      <c r="R168" s="203"/>
      <c r="S168" s="203"/>
      <c r="T168" s="203" t="str">
        <f>CADASTRO!$P$610</f>
        <v>1013 PeateRS</v>
      </c>
      <c r="U168" s="203"/>
      <c r="V168" s="203"/>
      <c r="W168" s="203"/>
      <c r="X168" s="203">
        <f>M$14</f>
        <v>1678</v>
      </c>
      <c r="Y168" s="203"/>
      <c r="Z168" s="203"/>
    </row>
    <row r="169" spans="1:26" x14ac:dyDescent="0.25">
      <c r="A169" s="201" t="str">
        <f>CADASTRO!A$612</f>
        <v>ESCOLA MUN. SANTA LUZIA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0.97</v>
      </c>
      <c r="N169" s="218"/>
      <c r="O169" s="218"/>
      <c r="P169" s="202">
        <f>SUM(P170:S173)</f>
        <v>27160</v>
      </c>
      <c r="Q169" s="201"/>
      <c r="R169" s="201"/>
      <c r="S169" s="201"/>
    </row>
    <row r="170" spans="1:26" x14ac:dyDescent="0.25">
      <c r="A170" s="200" t="str">
        <f>CADASTRO!A$613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 t="s">
        <v>169</v>
      </c>
      <c r="K170" s="203"/>
      <c r="L170" s="203"/>
      <c r="M170" s="205">
        <f>ROUND((V$18/V$23),2)</f>
        <v>0.2</v>
      </c>
      <c r="N170" s="205"/>
      <c r="O170" s="205"/>
      <c r="P170" s="204">
        <f>C163*M170</f>
        <v>5600</v>
      </c>
      <c r="Q170" s="203"/>
      <c r="R170" s="203"/>
      <c r="S170" s="203"/>
      <c r="T170" s="203" t="str">
        <f>CADASTRO!$P$613</f>
        <v>31 FUNDEB</v>
      </c>
      <c r="U170" s="203"/>
      <c r="V170" s="203"/>
      <c r="W170" s="203"/>
      <c r="X170" s="203">
        <f>M$18</f>
        <v>1644</v>
      </c>
      <c r="Y170" s="203"/>
      <c r="Z170" s="203"/>
    </row>
    <row r="171" spans="1:26" x14ac:dyDescent="0.25">
      <c r="A171" s="200" t="str">
        <f>CADASTRO!A$614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 t="s">
        <v>170</v>
      </c>
      <c r="K171" s="203"/>
      <c r="L171" s="203"/>
      <c r="M171" s="205">
        <f>ROUND((V$19/V$23),2)</f>
        <v>0.03</v>
      </c>
      <c r="N171" s="205"/>
      <c r="O171" s="205"/>
      <c r="P171" s="204">
        <f>C163*M171</f>
        <v>840</v>
      </c>
      <c r="Q171" s="203"/>
      <c r="R171" s="203"/>
      <c r="S171" s="203"/>
      <c r="T171" s="203" t="str">
        <f>CADASTRO!$P$614</f>
        <v>31 FUNDEB</v>
      </c>
      <c r="U171" s="203"/>
      <c r="V171" s="203"/>
      <c r="W171" s="203"/>
      <c r="X171" s="203">
        <f>M$19</f>
        <v>2211</v>
      </c>
      <c r="Y171" s="203"/>
      <c r="Z171" s="203"/>
    </row>
    <row r="172" spans="1:26" x14ac:dyDescent="0.25">
      <c r="A172" s="200" t="str">
        <f>CADASTRO!A$615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 t="s">
        <v>171</v>
      </c>
      <c r="K172" s="203"/>
      <c r="L172" s="203"/>
      <c r="M172" s="205">
        <f>ROUND((V$20/V$23),2)</f>
        <v>0.74</v>
      </c>
      <c r="N172" s="205"/>
      <c r="O172" s="205"/>
      <c r="P172" s="204">
        <f>C163*M172</f>
        <v>20720</v>
      </c>
      <c r="Q172" s="203"/>
      <c r="R172" s="203"/>
      <c r="S172" s="203"/>
      <c r="T172" s="203" t="str">
        <f>CADASTRO!$P$615</f>
        <v>31 FUNDEB</v>
      </c>
      <c r="U172" s="203"/>
      <c r="V172" s="203"/>
      <c r="W172" s="203"/>
      <c r="X172" s="203">
        <f>M$20</f>
        <v>1628</v>
      </c>
      <c r="Y172" s="203"/>
      <c r="Z172" s="203"/>
    </row>
    <row r="173" spans="1:26" x14ac:dyDescent="0.25">
      <c r="A173" s="200" t="str">
        <f>CADASTRO!A$616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>
        <v>0</v>
      </c>
      <c r="K173" s="203"/>
      <c r="L173" s="203"/>
      <c r="M173" s="205">
        <f>ROUND((V$21/V$23),2)</f>
        <v>0</v>
      </c>
      <c r="N173" s="205"/>
      <c r="O173" s="205"/>
      <c r="P173" s="204">
        <f>C163*M173</f>
        <v>0</v>
      </c>
      <c r="Q173" s="203"/>
      <c r="R173" s="203"/>
      <c r="S173" s="203"/>
      <c r="T173" s="203">
        <f>CADASTRO!$P$616</f>
        <v>0</v>
      </c>
      <c r="U173" s="203"/>
      <c r="V173" s="203"/>
      <c r="W173" s="203"/>
      <c r="X173" s="203">
        <f>M$21</f>
        <v>0</v>
      </c>
      <c r="Y173" s="203"/>
      <c r="Z173" s="203"/>
    </row>
    <row r="174" spans="1:26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</row>
    <row r="176" spans="1:26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6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6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</row>
    <row r="179" spans="1:26" x14ac:dyDescent="0.25">
      <c r="A179" s="9" t="s">
        <v>12</v>
      </c>
      <c r="B179" s="7"/>
      <c r="C179" s="7"/>
      <c r="D179" s="7"/>
      <c r="E179" s="7"/>
      <c r="F179" s="7"/>
      <c r="G179" s="7"/>
      <c r="H179" s="7"/>
      <c r="I179" s="8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11" t="s">
        <v>40</v>
      </c>
      <c r="Y179" s="211"/>
      <c r="Z179" s="211"/>
    </row>
    <row r="180" spans="1:26" x14ac:dyDescent="0.25">
      <c r="A180" s="210" t="str">
        <f>CADASTRO!A$607</f>
        <v>ESCOLA ALAÍDES S. PINHEIRO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0.03</v>
      </c>
      <c r="N180" s="218"/>
      <c r="O180" s="218"/>
      <c r="P180" s="202">
        <f>SUM(P181:S183)</f>
        <v>930</v>
      </c>
      <c r="Q180" s="201"/>
      <c r="R180" s="201"/>
      <c r="S180" s="201"/>
      <c r="T180" s="6"/>
      <c r="U180" s="6"/>
      <c r="V180" s="6"/>
      <c r="W180" s="6"/>
    </row>
    <row r="181" spans="1:26" x14ac:dyDescent="0.25">
      <c r="A181" s="200" t="str">
        <f>CADASTRO!A$608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>
        <v>0</v>
      </c>
      <c r="K181" s="203"/>
      <c r="L181" s="203"/>
      <c r="M181" s="205">
        <f>ROUND((V$12/V$23),2)</f>
        <v>0</v>
      </c>
      <c r="N181" s="205"/>
      <c r="O181" s="205"/>
      <c r="P181" s="204">
        <f>C178*M181</f>
        <v>0</v>
      </c>
      <c r="Q181" s="203"/>
      <c r="R181" s="203"/>
      <c r="S181" s="203"/>
      <c r="T181" s="203" t="str">
        <f>CADASTRO!$P$608</f>
        <v>1013 PeateRS</v>
      </c>
      <c r="U181" s="203"/>
      <c r="V181" s="203"/>
      <c r="W181" s="203"/>
      <c r="X181" s="203">
        <f>M$12</f>
        <v>0</v>
      </c>
      <c r="Y181" s="203"/>
      <c r="Z181" s="203"/>
    </row>
    <row r="182" spans="1:26" x14ac:dyDescent="0.25">
      <c r="A182" s="200" t="str">
        <f>CADASTRO!A$609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>
        <v>0</v>
      </c>
      <c r="K182" s="203"/>
      <c r="L182" s="203"/>
      <c r="M182" s="205">
        <f>ROUND((V$13/V$23),2)</f>
        <v>0</v>
      </c>
      <c r="N182" s="205"/>
      <c r="O182" s="205"/>
      <c r="P182" s="204">
        <f>C178*M182</f>
        <v>0</v>
      </c>
      <c r="Q182" s="203"/>
      <c r="R182" s="203"/>
      <c r="S182" s="203"/>
      <c r="T182" s="203" t="str">
        <f>CADASTRO!$P$609</f>
        <v>1013 PeateRS</v>
      </c>
      <c r="U182" s="203"/>
      <c r="V182" s="203"/>
      <c r="W182" s="203"/>
      <c r="X182" s="203">
        <f>M$13</f>
        <v>0</v>
      </c>
      <c r="Y182" s="203"/>
      <c r="Z182" s="203"/>
    </row>
    <row r="183" spans="1:26" x14ac:dyDescent="0.25">
      <c r="A183" s="200" t="str">
        <f>CADASTRO!A$610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 t="s">
        <v>168</v>
      </c>
      <c r="K183" s="203"/>
      <c r="L183" s="203"/>
      <c r="M183" s="205">
        <f>ROUND((V$14/V$23),2)</f>
        <v>0.03</v>
      </c>
      <c r="N183" s="205"/>
      <c r="O183" s="205"/>
      <c r="P183" s="204">
        <f>C178*M183</f>
        <v>930</v>
      </c>
      <c r="Q183" s="203"/>
      <c r="R183" s="203"/>
      <c r="S183" s="203"/>
      <c r="T183" s="203" t="str">
        <f>CADASTRO!$P$610</f>
        <v>1013 PeateRS</v>
      </c>
      <c r="U183" s="203"/>
      <c r="V183" s="203"/>
      <c r="W183" s="203"/>
      <c r="X183" s="203">
        <f>M$14</f>
        <v>1678</v>
      </c>
      <c r="Y183" s="203"/>
      <c r="Z183" s="203"/>
    </row>
    <row r="184" spans="1:26" x14ac:dyDescent="0.25">
      <c r="A184" s="201" t="str">
        <f>CADASTRO!A$612</f>
        <v>ESCOLA MUN. SANTA LUZIA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0.97</v>
      </c>
      <c r="N184" s="218"/>
      <c r="O184" s="218"/>
      <c r="P184" s="202">
        <f>SUM(P185:S188)</f>
        <v>30070</v>
      </c>
      <c r="Q184" s="201"/>
      <c r="R184" s="201"/>
      <c r="S184" s="201"/>
    </row>
    <row r="185" spans="1:26" x14ac:dyDescent="0.25">
      <c r="A185" s="200" t="str">
        <f>CADASTRO!A$613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 t="s">
        <v>169</v>
      </c>
      <c r="K185" s="203"/>
      <c r="L185" s="203"/>
      <c r="M185" s="205">
        <f>ROUND((V$18/V$23),2)</f>
        <v>0.2</v>
      </c>
      <c r="N185" s="205"/>
      <c r="O185" s="205"/>
      <c r="P185" s="204">
        <f>C178*M185</f>
        <v>6200</v>
      </c>
      <c r="Q185" s="203"/>
      <c r="R185" s="203"/>
      <c r="S185" s="203"/>
      <c r="T185" s="203" t="str">
        <f>CADASTRO!$P$613</f>
        <v>31 FUNDEB</v>
      </c>
      <c r="U185" s="203"/>
      <c r="V185" s="203"/>
      <c r="W185" s="203"/>
      <c r="X185" s="203">
        <f>M$18</f>
        <v>1644</v>
      </c>
      <c r="Y185" s="203"/>
      <c r="Z185" s="203"/>
    </row>
    <row r="186" spans="1:26" x14ac:dyDescent="0.25">
      <c r="A186" s="200" t="str">
        <f>CADASTRO!A$614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 t="s">
        <v>170</v>
      </c>
      <c r="K186" s="203"/>
      <c r="L186" s="203"/>
      <c r="M186" s="205">
        <f>ROUND((V$19/V$23),2)</f>
        <v>0.03</v>
      </c>
      <c r="N186" s="205"/>
      <c r="O186" s="205"/>
      <c r="P186" s="204">
        <f>C178*M186</f>
        <v>930</v>
      </c>
      <c r="Q186" s="203"/>
      <c r="R186" s="203"/>
      <c r="S186" s="203"/>
      <c r="T186" s="203" t="str">
        <f>CADASTRO!$P$614</f>
        <v>31 FUNDEB</v>
      </c>
      <c r="U186" s="203"/>
      <c r="V186" s="203"/>
      <c r="W186" s="203"/>
      <c r="X186" s="203">
        <f>M$19</f>
        <v>2211</v>
      </c>
      <c r="Y186" s="203"/>
      <c r="Z186" s="203"/>
    </row>
    <row r="187" spans="1:26" x14ac:dyDescent="0.25">
      <c r="A187" s="200" t="str">
        <f>CADASTRO!A$615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 t="s">
        <v>171</v>
      </c>
      <c r="K187" s="203"/>
      <c r="L187" s="203"/>
      <c r="M187" s="205">
        <f>ROUND((V$20/V$23),2)</f>
        <v>0.74</v>
      </c>
      <c r="N187" s="205"/>
      <c r="O187" s="205"/>
      <c r="P187" s="204">
        <f>C178*M187</f>
        <v>22940</v>
      </c>
      <c r="Q187" s="203"/>
      <c r="R187" s="203"/>
      <c r="S187" s="203"/>
      <c r="T187" s="203" t="str">
        <f>CADASTRO!$P$615</f>
        <v>31 FUNDEB</v>
      </c>
      <c r="U187" s="203"/>
      <c r="V187" s="203"/>
      <c r="W187" s="203"/>
      <c r="X187" s="203">
        <f>M$20</f>
        <v>1628</v>
      </c>
      <c r="Y187" s="203"/>
      <c r="Z187" s="203"/>
    </row>
    <row r="188" spans="1:26" x14ac:dyDescent="0.25">
      <c r="A188" s="200" t="str">
        <f>CADASTRO!A$616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>
        <v>0</v>
      </c>
      <c r="K188" s="203"/>
      <c r="L188" s="203"/>
      <c r="M188" s="205">
        <f>ROUND((V$21/V$23),2)</f>
        <v>0</v>
      </c>
      <c r="N188" s="205"/>
      <c r="O188" s="205"/>
      <c r="P188" s="204">
        <f>C178*M188</f>
        <v>0</v>
      </c>
      <c r="Q188" s="203"/>
      <c r="R188" s="203"/>
      <c r="S188" s="203"/>
      <c r="T188" s="203">
        <f>CADASTRO!$P$616</f>
        <v>0</v>
      </c>
      <c r="U188" s="203"/>
      <c r="V188" s="203"/>
      <c r="W188" s="203"/>
      <c r="X188" s="203">
        <f>M$21</f>
        <v>0</v>
      </c>
      <c r="Y188" s="203"/>
      <c r="Z188" s="203"/>
    </row>
    <row r="189" spans="1:26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</row>
  </sheetData>
  <mergeCells count="763">
    <mergeCell ref="A189:I189"/>
    <mergeCell ref="M189:O189"/>
    <mergeCell ref="P189:S189"/>
    <mergeCell ref="A188:I188"/>
    <mergeCell ref="J188:L188"/>
    <mergeCell ref="M188:O188"/>
    <mergeCell ref="P188:S188"/>
    <mergeCell ref="T188:W188"/>
    <mergeCell ref="X188:Z188"/>
    <mergeCell ref="A187:I187"/>
    <mergeCell ref="J187:L187"/>
    <mergeCell ref="M187:O187"/>
    <mergeCell ref="P187:S187"/>
    <mergeCell ref="T187:W187"/>
    <mergeCell ref="X187:Z187"/>
    <mergeCell ref="T185:W185"/>
    <mergeCell ref="X185:Z185"/>
    <mergeCell ref="A186:I186"/>
    <mergeCell ref="J186:L186"/>
    <mergeCell ref="M186:O186"/>
    <mergeCell ref="P186:S186"/>
    <mergeCell ref="T186:W186"/>
    <mergeCell ref="X186:Z186"/>
    <mergeCell ref="A184:I184"/>
    <mergeCell ref="M184:O184"/>
    <mergeCell ref="P184:S184"/>
    <mergeCell ref="A185:I185"/>
    <mergeCell ref="J185:L185"/>
    <mergeCell ref="M185:O185"/>
    <mergeCell ref="P185:S185"/>
    <mergeCell ref="A183:I183"/>
    <mergeCell ref="J183:L183"/>
    <mergeCell ref="M183:O183"/>
    <mergeCell ref="P183:S183"/>
    <mergeCell ref="T183:W183"/>
    <mergeCell ref="X183:Z183"/>
    <mergeCell ref="A182:I182"/>
    <mergeCell ref="J182:L182"/>
    <mergeCell ref="M182:O182"/>
    <mergeCell ref="P182:S182"/>
    <mergeCell ref="T182:W182"/>
    <mergeCell ref="X182:Z182"/>
    <mergeCell ref="X179:Z179"/>
    <mergeCell ref="A180:I180"/>
    <mergeCell ref="M180:O180"/>
    <mergeCell ref="P180:S180"/>
    <mergeCell ref="A181:I181"/>
    <mergeCell ref="J181:L181"/>
    <mergeCell ref="M181:O181"/>
    <mergeCell ref="P181:S181"/>
    <mergeCell ref="T181:W181"/>
    <mergeCell ref="X181:Z181"/>
    <mergeCell ref="C178:G178"/>
    <mergeCell ref="L178:O178"/>
    <mergeCell ref="P178:U178"/>
    <mergeCell ref="J179:L179"/>
    <mergeCell ref="M179:O179"/>
    <mergeCell ref="P179:S179"/>
    <mergeCell ref="T179:W179"/>
    <mergeCell ref="A174:I174"/>
    <mergeCell ref="M174:O174"/>
    <mergeCell ref="P174:S174"/>
    <mergeCell ref="F176:K176"/>
    <mergeCell ref="G177:K177"/>
    <mergeCell ref="L177:N177"/>
    <mergeCell ref="O177:R177"/>
    <mergeCell ref="A173:I173"/>
    <mergeCell ref="J173:L173"/>
    <mergeCell ref="M173:O173"/>
    <mergeCell ref="P173:S173"/>
    <mergeCell ref="T173:W173"/>
    <mergeCell ref="X173:Z173"/>
    <mergeCell ref="A172:I172"/>
    <mergeCell ref="J172:L172"/>
    <mergeCell ref="M172:O172"/>
    <mergeCell ref="P172:S172"/>
    <mergeCell ref="T172:W172"/>
    <mergeCell ref="X172:Z172"/>
    <mergeCell ref="T170:W170"/>
    <mergeCell ref="X170:Z170"/>
    <mergeCell ref="A171:I171"/>
    <mergeCell ref="J171:L171"/>
    <mergeCell ref="M171:O171"/>
    <mergeCell ref="P171:S171"/>
    <mergeCell ref="T171:W171"/>
    <mergeCell ref="X171:Z171"/>
    <mergeCell ref="A169:I169"/>
    <mergeCell ref="M169:O169"/>
    <mergeCell ref="P169:S169"/>
    <mergeCell ref="A170:I170"/>
    <mergeCell ref="J170:L170"/>
    <mergeCell ref="M170:O170"/>
    <mergeCell ref="P170:S170"/>
    <mergeCell ref="A168:I168"/>
    <mergeCell ref="J168:L168"/>
    <mergeCell ref="M168:O168"/>
    <mergeCell ref="P168:S168"/>
    <mergeCell ref="T168:W168"/>
    <mergeCell ref="X168:Z168"/>
    <mergeCell ref="A167:I167"/>
    <mergeCell ref="J167:L167"/>
    <mergeCell ref="M167:O167"/>
    <mergeCell ref="P167:S167"/>
    <mergeCell ref="T167:W167"/>
    <mergeCell ref="X167:Z167"/>
    <mergeCell ref="X164:Z164"/>
    <mergeCell ref="A165:I165"/>
    <mergeCell ref="M165:O165"/>
    <mergeCell ref="P165:S165"/>
    <mergeCell ref="A166:I166"/>
    <mergeCell ref="J166:L166"/>
    <mergeCell ref="M166:O166"/>
    <mergeCell ref="P166:S166"/>
    <mergeCell ref="T166:W166"/>
    <mergeCell ref="X166:Z166"/>
    <mergeCell ref="C163:G163"/>
    <mergeCell ref="L163:O163"/>
    <mergeCell ref="P163:U163"/>
    <mergeCell ref="J164:L164"/>
    <mergeCell ref="M164:O164"/>
    <mergeCell ref="P164:S164"/>
    <mergeCell ref="T164:W164"/>
    <mergeCell ref="A159:I159"/>
    <mergeCell ref="M159:O159"/>
    <mergeCell ref="P159:S159"/>
    <mergeCell ref="F161:K161"/>
    <mergeCell ref="G162:K162"/>
    <mergeCell ref="L162:N162"/>
    <mergeCell ref="O162:R162"/>
    <mergeCell ref="A158:I158"/>
    <mergeCell ref="J158:L158"/>
    <mergeCell ref="M158:O158"/>
    <mergeCell ref="P158:S158"/>
    <mergeCell ref="T158:W158"/>
    <mergeCell ref="X158:Z158"/>
    <mergeCell ref="A157:I157"/>
    <mergeCell ref="J157:L157"/>
    <mergeCell ref="M157:O157"/>
    <mergeCell ref="P157:S157"/>
    <mergeCell ref="T157:W157"/>
    <mergeCell ref="X157:Z157"/>
    <mergeCell ref="T155:W155"/>
    <mergeCell ref="X155:Z155"/>
    <mergeCell ref="A156:I156"/>
    <mergeCell ref="J156:L156"/>
    <mergeCell ref="M156:O156"/>
    <mergeCell ref="P156:S156"/>
    <mergeCell ref="T156:W156"/>
    <mergeCell ref="X156:Z156"/>
    <mergeCell ref="A154:I154"/>
    <mergeCell ref="M154:O154"/>
    <mergeCell ref="P154:S154"/>
    <mergeCell ref="A155:I155"/>
    <mergeCell ref="J155:L155"/>
    <mergeCell ref="M155:O155"/>
    <mergeCell ref="P155:S155"/>
    <mergeCell ref="A153:I153"/>
    <mergeCell ref="J153:L153"/>
    <mergeCell ref="M153:O153"/>
    <mergeCell ref="P153:S153"/>
    <mergeCell ref="T153:W153"/>
    <mergeCell ref="X153:Z153"/>
    <mergeCell ref="A152:I152"/>
    <mergeCell ref="J152:L152"/>
    <mergeCell ref="M152:O152"/>
    <mergeCell ref="P152:S152"/>
    <mergeCell ref="T152:W152"/>
    <mergeCell ref="X152:Z152"/>
    <mergeCell ref="X149:Z149"/>
    <mergeCell ref="A150:I150"/>
    <mergeCell ref="M150:O150"/>
    <mergeCell ref="P150:S150"/>
    <mergeCell ref="A151:I151"/>
    <mergeCell ref="J151:L151"/>
    <mergeCell ref="M151:O151"/>
    <mergeCell ref="P151:S151"/>
    <mergeCell ref="T151:W151"/>
    <mergeCell ref="X151:Z151"/>
    <mergeCell ref="C148:G148"/>
    <mergeCell ref="L148:O148"/>
    <mergeCell ref="P148:U148"/>
    <mergeCell ref="J149:L149"/>
    <mergeCell ref="M149:O149"/>
    <mergeCell ref="P149:S149"/>
    <mergeCell ref="T149:W149"/>
    <mergeCell ref="A144:I144"/>
    <mergeCell ref="M144:O144"/>
    <mergeCell ref="P144:S144"/>
    <mergeCell ref="F146:K146"/>
    <mergeCell ref="G147:K147"/>
    <mergeCell ref="L147:N147"/>
    <mergeCell ref="O147:R147"/>
    <mergeCell ref="A143:I143"/>
    <mergeCell ref="J143:L143"/>
    <mergeCell ref="M143:O143"/>
    <mergeCell ref="P143:S143"/>
    <mergeCell ref="T143:W143"/>
    <mergeCell ref="X143:Z143"/>
    <mergeCell ref="A142:I142"/>
    <mergeCell ref="J142:L142"/>
    <mergeCell ref="M142:O142"/>
    <mergeCell ref="P142:S142"/>
    <mergeCell ref="T142:W142"/>
    <mergeCell ref="X142:Z142"/>
    <mergeCell ref="T140:W140"/>
    <mergeCell ref="X140:Z140"/>
    <mergeCell ref="A141:I141"/>
    <mergeCell ref="J141:L141"/>
    <mergeCell ref="M141:O141"/>
    <mergeCell ref="P141:S141"/>
    <mergeCell ref="T141:W141"/>
    <mergeCell ref="X141:Z141"/>
    <mergeCell ref="A139:I139"/>
    <mergeCell ref="M139:O139"/>
    <mergeCell ref="P139:S139"/>
    <mergeCell ref="A140:I140"/>
    <mergeCell ref="J140:L140"/>
    <mergeCell ref="M140:O140"/>
    <mergeCell ref="P140:S140"/>
    <mergeCell ref="A138:I138"/>
    <mergeCell ref="J138:L138"/>
    <mergeCell ref="M138:O138"/>
    <mergeCell ref="P138:S138"/>
    <mergeCell ref="T138:W138"/>
    <mergeCell ref="X138:Z138"/>
    <mergeCell ref="A137:I137"/>
    <mergeCell ref="J137:L137"/>
    <mergeCell ref="M137:O137"/>
    <mergeCell ref="P137:S137"/>
    <mergeCell ref="T137:W137"/>
    <mergeCell ref="X137:Z137"/>
    <mergeCell ref="X134:Z134"/>
    <mergeCell ref="A135:I135"/>
    <mergeCell ref="M135:O135"/>
    <mergeCell ref="P135:S135"/>
    <mergeCell ref="A136:I136"/>
    <mergeCell ref="J136:L136"/>
    <mergeCell ref="M136:O136"/>
    <mergeCell ref="P136:S136"/>
    <mergeCell ref="T136:W136"/>
    <mergeCell ref="X136:Z136"/>
    <mergeCell ref="C133:G133"/>
    <mergeCell ref="L133:O133"/>
    <mergeCell ref="P133:U133"/>
    <mergeCell ref="J134:L134"/>
    <mergeCell ref="M134:O134"/>
    <mergeCell ref="P134:S134"/>
    <mergeCell ref="T134:W134"/>
    <mergeCell ref="A129:I129"/>
    <mergeCell ref="M129:O129"/>
    <mergeCell ref="P129:S129"/>
    <mergeCell ref="F131:K131"/>
    <mergeCell ref="G132:K132"/>
    <mergeCell ref="L132:N132"/>
    <mergeCell ref="O132:R132"/>
    <mergeCell ref="A128:I128"/>
    <mergeCell ref="J128:L128"/>
    <mergeCell ref="M128:O128"/>
    <mergeCell ref="P128:S128"/>
    <mergeCell ref="T128:W128"/>
    <mergeCell ref="X128:Z128"/>
    <mergeCell ref="A127:I127"/>
    <mergeCell ref="J127:L127"/>
    <mergeCell ref="M127:O127"/>
    <mergeCell ref="P127:S127"/>
    <mergeCell ref="T127:W127"/>
    <mergeCell ref="X127:Z127"/>
    <mergeCell ref="T125:W125"/>
    <mergeCell ref="X125:Z125"/>
    <mergeCell ref="A126:I126"/>
    <mergeCell ref="J126:L126"/>
    <mergeCell ref="M126:O126"/>
    <mergeCell ref="P126:S126"/>
    <mergeCell ref="T126:W126"/>
    <mergeCell ref="X126:Z126"/>
    <mergeCell ref="A124:I124"/>
    <mergeCell ref="M124:O124"/>
    <mergeCell ref="P124:S124"/>
    <mergeCell ref="A125:I125"/>
    <mergeCell ref="J125:L125"/>
    <mergeCell ref="M125:O125"/>
    <mergeCell ref="P125:S125"/>
    <mergeCell ref="A123:I123"/>
    <mergeCell ref="J123:L123"/>
    <mergeCell ref="M123:O123"/>
    <mergeCell ref="P123:S123"/>
    <mergeCell ref="T123:W123"/>
    <mergeCell ref="X123:Z123"/>
    <mergeCell ref="A122:I122"/>
    <mergeCell ref="J122:L122"/>
    <mergeCell ref="M122:O122"/>
    <mergeCell ref="P122:S122"/>
    <mergeCell ref="T122:W122"/>
    <mergeCell ref="X122:Z122"/>
    <mergeCell ref="X119:Z119"/>
    <mergeCell ref="A120:I120"/>
    <mergeCell ref="M120:O120"/>
    <mergeCell ref="P120:S120"/>
    <mergeCell ref="A121:I121"/>
    <mergeCell ref="J121:L121"/>
    <mergeCell ref="M121:O121"/>
    <mergeCell ref="P121:S121"/>
    <mergeCell ref="T121:W121"/>
    <mergeCell ref="X121:Z121"/>
    <mergeCell ref="C118:G118"/>
    <mergeCell ref="L118:O118"/>
    <mergeCell ref="P118:U118"/>
    <mergeCell ref="J119:L119"/>
    <mergeCell ref="M119:O119"/>
    <mergeCell ref="P119:S119"/>
    <mergeCell ref="T119:W119"/>
    <mergeCell ref="A114:I114"/>
    <mergeCell ref="M114:O114"/>
    <mergeCell ref="P114:S114"/>
    <mergeCell ref="F116:K116"/>
    <mergeCell ref="G117:K117"/>
    <mergeCell ref="L117:N117"/>
    <mergeCell ref="O117:R117"/>
    <mergeCell ref="A113:I113"/>
    <mergeCell ref="J113:L113"/>
    <mergeCell ref="M113:O113"/>
    <mergeCell ref="P113:S113"/>
    <mergeCell ref="T113:W113"/>
    <mergeCell ref="X113:Z113"/>
    <mergeCell ref="A112:I112"/>
    <mergeCell ref="J112:L112"/>
    <mergeCell ref="M112:O112"/>
    <mergeCell ref="P112:S112"/>
    <mergeCell ref="T112:W112"/>
    <mergeCell ref="X112:Z112"/>
    <mergeCell ref="T110:W110"/>
    <mergeCell ref="X110:Z110"/>
    <mergeCell ref="A111:I111"/>
    <mergeCell ref="J111:L111"/>
    <mergeCell ref="M111:O111"/>
    <mergeCell ref="P111:S111"/>
    <mergeCell ref="T111:W111"/>
    <mergeCell ref="X111:Z111"/>
    <mergeCell ref="A109:I109"/>
    <mergeCell ref="M109:O109"/>
    <mergeCell ref="P109:S109"/>
    <mergeCell ref="A110:I110"/>
    <mergeCell ref="J110:L110"/>
    <mergeCell ref="M110:O110"/>
    <mergeCell ref="P110:S110"/>
    <mergeCell ref="A108:I108"/>
    <mergeCell ref="J108:L108"/>
    <mergeCell ref="M108:O108"/>
    <mergeCell ref="P108:S108"/>
    <mergeCell ref="T108:W108"/>
    <mergeCell ref="X108:Z108"/>
    <mergeCell ref="A107:I107"/>
    <mergeCell ref="J107:L107"/>
    <mergeCell ref="M107:O107"/>
    <mergeCell ref="P107:S107"/>
    <mergeCell ref="T107:W107"/>
    <mergeCell ref="X107:Z107"/>
    <mergeCell ref="X104:Z104"/>
    <mergeCell ref="A105:I105"/>
    <mergeCell ref="M105:O105"/>
    <mergeCell ref="P105:S105"/>
    <mergeCell ref="A106:I106"/>
    <mergeCell ref="J106:L106"/>
    <mergeCell ref="M106:O106"/>
    <mergeCell ref="P106:S106"/>
    <mergeCell ref="T106:W106"/>
    <mergeCell ref="X106:Z106"/>
    <mergeCell ref="C103:G103"/>
    <mergeCell ref="L103:O103"/>
    <mergeCell ref="P103:U103"/>
    <mergeCell ref="J104:L104"/>
    <mergeCell ref="M104:O104"/>
    <mergeCell ref="P104:S104"/>
    <mergeCell ref="T104:W104"/>
    <mergeCell ref="A99:I99"/>
    <mergeCell ref="M99:O99"/>
    <mergeCell ref="P99:S99"/>
    <mergeCell ref="F101:K101"/>
    <mergeCell ref="G102:K102"/>
    <mergeCell ref="L102:N102"/>
    <mergeCell ref="O102:R102"/>
    <mergeCell ref="A98:I98"/>
    <mergeCell ref="J98:L98"/>
    <mergeCell ref="M98:O98"/>
    <mergeCell ref="P98:S98"/>
    <mergeCell ref="T98:W98"/>
    <mergeCell ref="X98:Z98"/>
    <mergeCell ref="A97:I97"/>
    <mergeCell ref="J97:L97"/>
    <mergeCell ref="M97:O97"/>
    <mergeCell ref="P97:S97"/>
    <mergeCell ref="T97:W97"/>
    <mergeCell ref="X97:Z97"/>
    <mergeCell ref="T95:W95"/>
    <mergeCell ref="X95:Z95"/>
    <mergeCell ref="A96:I96"/>
    <mergeCell ref="J96:L96"/>
    <mergeCell ref="M96:O96"/>
    <mergeCell ref="P96:S96"/>
    <mergeCell ref="T96:W96"/>
    <mergeCell ref="X96:Z96"/>
    <mergeCell ref="A94:I94"/>
    <mergeCell ref="M94:O94"/>
    <mergeCell ref="P94:S94"/>
    <mergeCell ref="A95:I95"/>
    <mergeCell ref="J95:L95"/>
    <mergeCell ref="M95:O95"/>
    <mergeCell ref="P95:S95"/>
    <mergeCell ref="A93:I93"/>
    <mergeCell ref="J93:L93"/>
    <mergeCell ref="M93:O93"/>
    <mergeCell ref="P93:S93"/>
    <mergeCell ref="T93:W93"/>
    <mergeCell ref="X93:Z93"/>
    <mergeCell ref="A92:I92"/>
    <mergeCell ref="J92:L92"/>
    <mergeCell ref="M92:O92"/>
    <mergeCell ref="P92:S92"/>
    <mergeCell ref="T92:W92"/>
    <mergeCell ref="X92:Z92"/>
    <mergeCell ref="X89:Z89"/>
    <mergeCell ref="A90:I90"/>
    <mergeCell ref="M90:O90"/>
    <mergeCell ref="P90:S90"/>
    <mergeCell ref="A91:I91"/>
    <mergeCell ref="J91:L91"/>
    <mergeCell ref="M91:O91"/>
    <mergeCell ref="P91:S91"/>
    <mergeCell ref="T91:W91"/>
    <mergeCell ref="X91:Z91"/>
    <mergeCell ref="C88:G88"/>
    <mergeCell ref="L88:O88"/>
    <mergeCell ref="P88:U88"/>
    <mergeCell ref="J89:L89"/>
    <mergeCell ref="M89:O89"/>
    <mergeCell ref="P89:S89"/>
    <mergeCell ref="T89:W89"/>
    <mergeCell ref="A84:I84"/>
    <mergeCell ref="M84:O84"/>
    <mergeCell ref="P84:S84"/>
    <mergeCell ref="F86:K86"/>
    <mergeCell ref="G87:K87"/>
    <mergeCell ref="L87:N87"/>
    <mergeCell ref="O87:R87"/>
    <mergeCell ref="A83:I83"/>
    <mergeCell ref="J83:L83"/>
    <mergeCell ref="M83:O83"/>
    <mergeCell ref="P83:S83"/>
    <mergeCell ref="T83:W83"/>
    <mergeCell ref="X83:Z83"/>
    <mergeCell ref="A82:I82"/>
    <mergeCell ref="J82:L82"/>
    <mergeCell ref="M82:O82"/>
    <mergeCell ref="P82:S82"/>
    <mergeCell ref="T82:W82"/>
    <mergeCell ref="X82:Z82"/>
    <mergeCell ref="T80:W80"/>
    <mergeCell ref="X80:Z80"/>
    <mergeCell ref="A81:I81"/>
    <mergeCell ref="J81:L81"/>
    <mergeCell ref="M81:O81"/>
    <mergeCell ref="P81:S81"/>
    <mergeCell ref="T81:W81"/>
    <mergeCell ref="X81:Z81"/>
    <mergeCell ref="A79:I79"/>
    <mergeCell ref="M79:O79"/>
    <mergeCell ref="P79:S79"/>
    <mergeCell ref="A80:I80"/>
    <mergeCell ref="J80:L80"/>
    <mergeCell ref="M80:O80"/>
    <mergeCell ref="P80:S80"/>
    <mergeCell ref="A78:I78"/>
    <mergeCell ref="J78:L78"/>
    <mergeCell ref="M78:O78"/>
    <mergeCell ref="P78:S78"/>
    <mergeCell ref="T78:W78"/>
    <mergeCell ref="X78:Z78"/>
    <mergeCell ref="A77:I77"/>
    <mergeCell ref="J77:L77"/>
    <mergeCell ref="M77:O77"/>
    <mergeCell ref="P77:S77"/>
    <mergeCell ref="T77:W77"/>
    <mergeCell ref="X77:Z77"/>
    <mergeCell ref="X74:Z74"/>
    <mergeCell ref="A75:I75"/>
    <mergeCell ref="M75:O75"/>
    <mergeCell ref="P75:S75"/>
    <mergeCell ref="A76:I76"/>
    <mergeCell ref="J76:L76"/>
    <mergeCell ref="M76:O76"/>
    <mergeCell ref="P76:S76"/>
    <mergeCell ref="T76:W76"/>
    <mergeCell ref="X76:Z76"/>
    <mergeCell ref="C73:G73"/>
    <mergeCell ref="L73:O73"/>
    <mergeCell ref="P73:U73"/>
    <mergeCell ref="J74:L74"/>
    <mergeCell ref="M74:O74"/>
    <mergeCell ref="P74:S74"/>
    <mergeCell ref="T74:W74"/>
    <mergeCell ref="A69:I69"/>
    <mergeCell ref="M69:O69"/>
    <mergeCell ref="P69:S69"/>
    <mergeCell ref="F71:K71"/>
    <mergeCell ref="G72:K72"/>
    <mergeCell ref="L72:N72"/>
    <mergeCell ref="O72:R72"/>
    <mergeCell ref="A68:I68"/>
    <mergeCell ref="J68:L68"/>
    <mergeCell ref="M68:O68"/>
    <mergeCell ref="P68:S68"/>
    <mergeCell ref="T68:W68"/>
    <mergeCell ref="X68:Z68"/>
    <mergeCell ref="A67:I67"/>
    <mergeCell ref="J67:L67"/>
    <mergeCell ref="M67:O67"/>
    <mergeCell ref="P67:S67"/>
    <mergeCell ref="T67:W67"/>
    <mergeCell ref="X67:Z67"/>
    <mergeCell ref="T65:W65"/>
    <mergeCell ref="X65:Z65"/>
    <mergeCell ref="A66:I66"/>
    <mergeCell ref="J66:L66"/>
    <mergeCell ref="M66:O66"/>
    <mergeCell ref="P66:S66"/>
    <mergeCell ref="T66:W66"/>
    <mergeCell ref="X66:Z66"/>
    <mergeCell ref="A64:I64"/>
    <mergeCell ref="M64:O64"/>
    <mergeCell ref="P64:S64"/>
    <mergeCell ref="A65:I65"/>
    <mergeCell ref="J65:L65"/>
    <mergeCell ref="M65:O65"/>
    <mergeCell ref="P65:S65"/>
    <mergeCell ref="A63:I63"/>
    <mergeCell ref="J63:L63"/>
    <mergeCell ref="M63:O63"/>
    <mergeCell ref="P63:S63"/>
    <mergeCell ref="T63:W63"/>
    <mergeCell ref="X63:Z63"/>
    <mergeCell ref="A62:I62"/>
    <mergeCell ref="J62:L62"/>
    <mergeCell ref="M62:O62"/>
    <mergeCell ref="P62:S62"/>
    <mergeCell ref="T62:W62"/>
    <mergeCell ref="X62:Z62"/>
    <mergeCell ref="X59:Z59"/>
    <mergeCell ref="A60:I60"/>
    <mergeCell ref="M60:O60"/>
    <mergeCell ref="P60:S60"/>
    <mergeCell ref="A61:I61"/>
    <mergeCell ref="J61:L61"/>
    <mergeCell ref="M61:O61"/>
    <mergeCell ref="P61:S61"/>
    <mergeCell ref="T61:W61"/>
    <mergeCell ref="X61:Z61"/>
    <mergeCell ref="C58:G58"/>
    <mergeCell ref="L58:O58"/>
    <mergeCell ref="P58:U58"/>
    <mergeCell ref="J59:L59"/>
    <mergeCell ref="M59:O59"/>
    <mergeCell ref="P59:S59"/>
    <mergeCell ref="T59:W59"/>
    <mergeCell ref="A54:I54"/>
    <mergeCell ref="M54:O54"/>
    <mergeCell ref="P54:S54"/>
    <mergeCell ref="F56:K56"/>
    <mergeCell ref="G57:K57"/>
    <mergeCell ref="L57:N57"/>
    <mergeCell ref="O57:R57"/>
    <mergeCell ref="A53:I53"/>
    <mergeCell ref="J53:L53"/>
    <mergeCell ref="M53:O53"/>
    <mergeCell ref="P53:S53"/>
    <mergeCell ref="T53:W53"/>
    <mergeCell ref="X53:Z53"/>
    <mergeCell ref="A52:I52"/>
    <mergeCell ref="J52:L52"/>
    <mergeCell ref="M52:O52"/>
    <mergeCell ref="P52:S52"/>
    <mergeCell ref="T52:W52"/>
    <mergeCell ref="X52:Z52"/>
    <mergeCell ref="T50:W50"/>
    <mergeCell ref="X50:Z50"/>
    <mergeCell ref="A51:I51"/>
    <mergeCell ref="J51:L51"/>
    <mergeCell ref="M51:O51"/>
    <mergeCell ref="P51:S51"/>
    <mergeCell ref="T51:W51"/>
    <mergeCell ref="X51:Z51"/>
    <mergeCell ref="A49:I49"/>
    <mergeCell ref="M49:O49"/>
    <mergeCell ref="P49:S49"/>
    <mergeCell ref="A50:I50"/>
    <mergeCell ref="J50:L50"/>
    <mergeCell ref="M50:O50"/>
    <mergeCell ref="P50:S50"/>
    <mergeCell ref="A48:I48"/>
    <mergeCell ref="J48:L48"/>
    <mergeCell ref="M48:O48"/>
    <mergeCell ref="P48:S48"/>
    <mergeCell ref="T48:W48"/>
    <mergeCell ref="X48:Z48"/>
    <mergeCell ref="A47:I47"/>
    <mergeCell ref="J47:L47"/>
    <mergeCell ref="M47:O47"/>
    <mergeCell ref="P47:S47"/>
    <mergeCell ref="T47:W47"/>
    <mergeCell ref="X47:Z47"/>
    <mergeCell ref="X44:Z44"/>
    <mergeCell ref="A45:I45"/>
    <mergeCell ref="M45:O45"/>
    <mergeCell ref="P45:S45"/>
    <mergeCell ref="A46:I46"/>
    <mergeCell ref="J46:L46"/>
    <mergeCell ref="M46:O46"/>
    <mergeCell ref="P46:S46"/>
    <mergeCell ref="T46:W46"/>
    <mergeCell ref="X46:Z46"/>
    <mergeCell ref="C43:G43"/>
    <mergeCell ref="L43:O43"/>
    <mergeCell ref="P43:U43"/>
    <mergeCell ref="J44:L44"/>
    <mergeCell ref="M44:O44"/>
    <mergeCell ref="P44:S44"/>
    <mergeCell ref="T44:W44"/>
    <mergeCell ref="A39:I39"/>
    <mergeCell ref="M39:O39"/>
    <mergeCell ref="P39:S39"/>
    <mergeCell ref="F41:K41"/>
    <mergeCell ref="G42:K42"/>
    <mergeCell ref="L42:N42"/>
    <mergeCell ref="O42:R42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J10:L11"/>
    <mergeCell ref="M10:O11"/>
    <mergeCell ref="P10:S11"/>
    <mergeCell ref="T10:Z10"/>
    <mergeCell ref="A11:I11"/>
    <mergeCell ref="T11:U11"/>
    <mergeCell ref="V11:Z11"/>
    <mergeCell ref="A1:C1"/>
    <mergeCell ref="F4:I4"/>
    <mergeCell ref="D6:F6"/>
    <mergeCell ref="K6:L6"/>
    <mergeCell ref="Q6:S6"/>
    <mergeCell ref="E7:J7"/>
    <mergeCell ref="D3:H3"/>
    <mergeCell ref="A12:I12"/>
    <mergeCell ref="J12:L12"/>
    <mergeCell ref="M12:O12"/>
    <mergeCell ref="P12:S12"/>
  </mergeCells>
  <pageMargins left="0.51181102362204722" right="0.51181102362204722" top="0.78740157480314965" bottom="0.78740157480314965" header="0.31496062992125984" footer="0.31496062992125984"/>
  <pageSetup paperSize="9" scale="90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9"/>
  <sheetViews>
    <sheetView workbookViewId="0">
      <selection sqref="A1:XFD1048576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CADASTRO!D595</f>
        <v>4826 MAVI COMERCIO E TRANSPORTES LTDA</v>
      </c>
    </row>
    <row r="2" spans="1:26" x14ac:dyDescent="0.25">
      <c r="A2" s="99" t="s">
        <v>6</v>
      </c>
      <c r="B2" s="99"/>
      <c r="C2" s="99"/>
      <c r="D2" t="str">
        <f>CADASTRO!D596</f>
        <v>13.169.312/0001-75</v>
      </c>
    </row>
    <row r="3" spans="1:26" x14ac:dyDescent="0.25">
      <c r="A3" s="99" t="s">
        <v>94</v>
      </c>
      <c r="B3" s="99"/>
      <c r="C3" s="99"/>
      <c r="D3" s="199" t="str">
        <f>CADASTRO!D597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03" t="str">
        <f>CADASTRO!F623</f>
        <v>VIII - 019/2017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CADASTRO!D599</f>
        <v>6</v>
      </c>
    </row>
    <row r="6" spans="1:26" x14ac:dyDescent="0.25">
      <c r="A6" s="3" t="s">
        <v>8</v>
      </c>
      <c r="B6" s="3"/>
      <c r="C6" s="3"/>
      <c r="D6" s="208">
        <f>CADASTRO!D625</f>
        <v>5.12</v>
      </c>
      <c r="E6" s="208"/>
      <c r="F6" s="208"/>
      <c r="H6" s="3" t="s">
        <v>9</v>
      </c>
      <c r="K6" s="203">
        <f>CADASTRO!K625</f>
        <v>80.400000000000006</v>
      </c>
      <c r="L6" s="203"/>
      <c r="M6" s="3" t="s">
        <v>11</v>
      </c>
      <c r="Q6" s="203">
        <f>CADASTRO!Q625</f>
        <v>200</v>
      </c>
      <c r="R6" s="203"/>
      <c r="S6" s="203"/>
    </row>
    <row r="7" spans="1:26" x14ac:dyDescent="0.25">
      <c r="A7" s="3" t="s">
        <v>10</v>
      </c>
      <c r="B7" s="3"/>
      <c r="C7" s="3"/>
      <c r="E7" s="209">
        <f>CADASTRO!E626</f>
        <v>1346.59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CADASTRO!A$607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CADASTRO!A$608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CADASTRO!J633</f>
        <v>0</v>
      </c>
      <c r="K12" s="203"/>
      <c r="L12" s="203"/>
      <c r="M12" s="203">
        <f>CADASTRO!M633</f>
        <v>0</v>
      </c>
      <c r="N12" s="203"/>
      <c r="O12" s="203"/>
      <c r="P12" s="203" t="str">
        <f>CADASTRO!$P633</f>
        <v>1013 PeateRS</v>
      </c>
      <c r="Q12" s="203"/>
      <c r="R12" s="203"/>
      <c r="S12" s="203"/>
      <c r="T12" s="219">
        <f>CADASTRO!V633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CADASTRO!A$609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CADASTRO!J634</f>
        <v>0</v>
      </c>
      <c r="K13" s="203"/>
      <c r="L13" s="203"/>
      <c r="M13" s="203">
        <f>CADASTRO!M634</f>
        <v>0</v>
      </c>
      <c r="N13" s="203"/>
      <c r="O13" s="203"/>
      <c r="P13" s="203" t="str">
        <f>CADASTRO!$P634</f>
        <v>1013 PeateRS</v>
      </c>
      <c r="Q13" s="203"/>
      <c r="R13" s="203"/>
      <c r="S13" s="203"/>
      <c r="T13" s="219">
        <f>CADASTRO!V634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CADASTRO!A$610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CADASTRO!J635</f>
        <v>105206</v>
      </c>
      <c r="K14" s="203"/>
      <c r="L14" s="203"/>
      <c r="M14" s="203">
        <f>CADASTRO!M635</f>
        <v>1678</v>
      </c>
      <c r="N14" s="203"/>
      <c r="O14" s="203"/>
      <c r="P14" s="203" t="str">
        <f>CADASTRO!$P635</f>
        <v>1013 PeateRS</v>
      </c>
      <c r="Q14" s="203"/>
      <c r="R14" s="203"/>
      <c r="S14" s="203"/>
      <c r="T14" s="219">
        <f>CADASTRO!V635</f>
        <v>0.03</v>
      </c>
      <c r="U14" s="203"/>
      <c r="V14" s="204">
        <f>E$7*T14</f>
        <v>40.397699999999993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40.397699999999993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CADASTRO!A$612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CADASTRO!A$613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CADASTRO!J638</f>
        <v>98008</v>
      </c>
      <c r="K18" s="203"/>
      <c r="L18" s="203"/>
      <c r="M18" s="203">
        <f>CADASTRO!M638</f>
        <v>1644</v>
      </c>
      <c r="N18" s="203"/>
      <c r="O18" s="203"/>
      <c r="P18" s="203" t="str">
        <f>CADASTRO!$P638</f>
        <v>31 FUNDEB</v>
      </c>
      <c r="Q18" s="203"/>
      <c r="R18" s="203"/>
      <c r="S18" s="203"/>
      <c r="T18" s="219">
        <f>CADASTRO!V638</f>
        <v>0.2</v>
      </c>
      <c r="U18" s="203"/>
      <c r="V18" s="204">
        <f>E$7*T18</f>
        <v>269.31799999999998</v>
      </c>
      <c r="W18" s="204"/>
      <c r="X18" s="204"/>
      <c r="Y18" s="204"/>
      <c r="Z18" s="204"/>
    </row>
    <row r="19" spans="1:26" x14ac:dyDescent="0.25">
      <c r="A19" s="200" t="str">
        <f>CADASTRO!A$614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CADASTRO!J639</f>
        <v>103007</v>
      </c>
      <c r="K19" s="203"/>
      <c r="L19" s="203"/>
      <c r="M19" s="203">
        <f>CADASTRO!M639</f>
        <v>2211</v>
      </c>
      <c r="N19" s="203"/>
      <c r="O19" s="203"/>
      <c r="P19" s="203" t="str">
        <f>CADASTRO!$P639</f>
        <v>31 FUNDEB</v>
      </c>
      <c r="Q19" s="203"/>
      <c r="R19" s="203"/>
      <c r="S19" s="203"/>
      <c r="T19" s="219">
        <f>CADASTRO!V639</f>
        <v>0.03</v>
      </c>
      <c r="U19" s="203"/>
      <c r="V19" s="204">
        <f>E$7*T19</f>
        <v>40.397699999999993</v>
      </c>
      <c r="W19" s="204"/>
      <c r="X19" s="204"/>
      <c r="Y19" s="204"/>
      <c r="Z19" s="204"/>
    </row>
    <row r="20" spans="1:26" x14ac:dyDescent="0.25">
      <c r="A20" s="200" t="str">
        <f>CADASTRO!A$615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CADASTRO!J640</f>
        <v>94020</v>
      </c>
      <c r="K20" s="203"/>
      <c r="L20" s="203"/>
      <c r="M20" s="203">
        <f>CADASTRO!M640</f>
        <v>1628</v>
      </c>
      <c r="N20" s="203"/>
      <c r="O20" s="203"/>
      <c r="P20" s="203" t="str">
        <f>CADASTRO!$P640</f>
        <v>31 FUNDEB</v>
      </c>
      <c r="Q20" s="203"/>
      <c r="R20" s="203"/>
      <c r="S20" s="203"/>
      <c r="T20" s="219">
        <f>CADASTRO!V640</f>
        <v>0.74</v>
      </c>
      <c r="U20" s="203"/>
      <c r="V20" s="204">
        <f>E$7*T20</f>
        <v>996.47659999999996</v>
      </c>
      <c r="W20" s="204"/>
      <c r="X20" s="204"/>
      <c r="Y20" s="204"/>
      <c r="Z20" s="204"/>
    </row>
    <row r="21" spans="1:26" x14ac:dyDescent="0.25">
      <c r="A21" s="200" t="str">
        <f>CADASTRO!A$616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CADASTRO!J641</f>
        <v>0</v>
      </c>
      <c r="K21" s="203"/>
      <c r="L21" s="203"/>
      <c r="M21" s="203">
        <f>CADASTRO!M641</f>
        <v>0</v>
      </c>
      <c r="N21" s="203"/>
      <c r="O21" s="203"/>
      <c r="P21" s="203">
        <f>CADASTRO!$P641</f>
        <v>0</v>
      </c>
      <c r="Q21" s="203"/>
      <c r="R21" s="203"/>
      <c r="S21" s="203"/>
      <c r="T21" s="219">
        <f>CADASTRO!V641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1306.1922999999999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1346.59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47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0</v>
      </c>
      <c r="H27" s="203"/>
      <c r="I27" s="203"/>
      <c r="J27" s="203"/>
      <c r="K27" s="203"/>
      <c r="L27" s="220" t="s">
        <v>39</v>
      </c>
      <c r="M27" s="220"/>
      <c r="N27" s="220"/>
      <c r="O27" s="223">
        <v>0</v>
      </c>
      <c r="P27" s="203"/>
      <c r="Q27" s="203"/>
      <c r="R27" s="203"/>
    </row>
    <row r="28" spans="1:26" x14ac:dyDescent="0.25">
      <c r="A28" s="3" t="s">
        <v>41</v>
      </c>
      <c r="C28" s="208">
        <v>0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0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94"/>
      <c r="C29" s="94"/>
      <c r="D29" s="94"/>
      <c r="E29" s="94"/>
      <c r="F29" s="94"/>
      <c r="G29" s="94"/>
      <c r="H29" s="94"/>
      <c r="I29" s="97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CADASTRO!A$607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0.03</v>
      </c>
      <c r="N30" s="218"/>
      <c r="O30" s="218"/>
      <c r="P30" s="202">
        <f>SUM(P31:S33)</f>
        <v>0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CADASTRO!A$608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 t="str">
        <f>CADASTRO!$P$633</f>
        <v>1013 PeateRS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CADASTRO!A$609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 t="str">
        <f>CADASTRO!$P$634</f>
        <v>1013 PeateRS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CADASTRO!A$610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237</v>
      </c>
      <c r="K33" s="203"/>
      <c r="L33" s="203"/>
      <c r="M33" s="205">
        <f>ROUND((V$14/V$23),2)</f>
        <v>0.03</v>
      </c>
      <c r="N33" s="205"/>
      <c r="O33" s="205"/>
      <c r="P33" s="204">
        <f>C28*M33</f>
        <v>0</v>
      </c>
      <c r="Q33" s="203"/>
      <c r="R33" s="203"/>
      <c r="S33" s="203"/>
      <c r="T33" s="203" t="str">
        <f>CADASTRO!$P$635</f>
        <v>1013 PeateRS</v>
      </c>
      <c r="U33" s="203"/>
      <c r="V33" s="203"/>
      <c r="W33" s="203"/>
      <c r="X33" s="203">
        <f>M$14</f>
        <v>1678</v>
      </c>
      <c r="Y33" s="203"/>
      <c r="Z33" s="203"/>
    </row>
    <row r="34" spans="1:26" x14ac:dyDescent="0.25">
      <c r="A34" s="201" t="str">
        <f>CADASTRO!A$612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0.97</v>
      </c>
      <c r="N34" s="218"/>
      <c r="O34" s="218"/>
      <c r="P34" s="202">
        <f>SUM(P35:S38)</f>
        <v>0</v>
      </c>
      <c r="Q34" s="201"/>
      <c r="R34" s="201"/>
      <c r="S34" s="201"/>
    </row>
    <row r="35" spans="1:26" x14ac:dyDescent="0.25">
      <c r="A35" s="200" t="str">
        <f>CADASTRO!A$613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238</v>
      </c>
      <c r="K35" s="203"/>
      <c r="L35" s="203"/>
      <c r="M35" s="205">
        <f>ROUND((V$18/V$23),2)</f>
        <v>0.2</v>
      </c>
      <c r="N35" s="205"/>
      <c r="O35" s="205"/>
      <c r="P35" s="204">
        <f>C28*M35</f>
        <v>0</v>
      </c>
      <c r="Q35" s="203"/>
      <c r="R35" s="203"/>
      <c r="S35" s="203"/>
      <c r="T35" s="203" t="str">
        <f>CADASTRO!$P$638</f>
        <v>31 FUNDEB</v>
      </c>
      <c r="U35" s="203"/>
      <c r="V35" s="203"/>
      <c r="W35" s="203"/>
      <c r="X35" s="203">
        <f>M$18</f>
        <v>1644</v>
      </c>
      <c r="Y35" s="203"/>
      <c r="Z35" s="203"/>
    </row>
    <row r="36" spans="1:26" x14ac:dyDescent="0.25">
      <c r="A36" s="200" t="str">
        <f>CADASTRO!A$614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 t="s">
        <v>239</v>
      </c>
      <c r="K36" s="203"/>
      <c r="L36" s="203"/>
      <c r="M36" s="205">
        <f>ROUND((V$19/V$23),2)</f>
        <v>0.03</v>
      </c>
      <c r="N36" s="205"/>
      <c r="O36" s="205"/>
      <c r="P36" s="204">
        <f>C28*M36</f>
        <v>0</v>
      </c>
      <c r="Q36" s="203"/>
      <c r="R36" s="203"/>
      <c r="S36" s="203"/>
      <c r="T36" s="203" t="str">
        <f>CADASTRO!$P$639</f>
        <v>31 FUNDEB</v>
      </c>
      <c r="U36" s="203"/>
      <c r="V36" s="203"/>
      <c r="W36" s="203"/>
      <c r="X36" s="203">
        <f>M$19</f>
        <v>2211</v>
      </c>
      <c r="Y36" s="203"/>
      <c r="Z36" s="203"/>
    </row>
    <row r="37" spans="1:26" x14ac:dyDescent="0.25">
      <c r="A37" s="200" t="str">
        <f>CADASTRO!A$615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240</v>
      </c>
      <c r="K37" s="203"/>
      <c r="L37" s="203"/>
      <c r="M37" s="205">
        <f>ROUND((V$20/V$23),2)</f>
        <v>0.74</v>
      </c>
      <c r="N37" s="205"/>
      <c r="O37" s="205"/>
      <c r="P37" s="204">
        <f>C28*M37</f>
        <v>0</v>
      </c>
      <c r="Q37" s="203"/>
      <c r="R37" s="203"/>
      <c r="S37" s="203"/>
      <c r="T37" s="203" t="str">
        <f>CADASTRO!$P$640</f>
        <v>31 FUNDEB</v>
      </c>
      <c r="U37" s="203"/>
      <c r="V37" s="203"/>
      <c r="W37" s="203"/>
      <c r="X37" s="203">
        <f>M$20</f>
        <v>1628</v>
      </c>
      <c r="Y37" s="203"/>
      <c r="Z37" s="203"/>
    </row>
    <row r="38" spans="1:26" x14ac:dyDescent="0.25">
      <c r="A38" s="200" t="str">
        <f>CADASTRO!A$616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CADASTRO!$P$641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0</v>
      </c>
      <c r="Q39" s="201"/>
      <c r="R39" s="201"/>
      <c r="S39" s="201"/>
    </row>
    <row r="41" spans="1:26" x14ac:dyDescent="0.25">
      <c r="A41" s="3" t="s">
        <v>37</v>
      </c>
      <c r="F41" s="203" t="s">
        <v>48</v>
      </c>
      <c r="G41" s="203"/>
      <c r="H41" s="203"/>
      <c r="I41" s="203"/>
      <c r="J41" s="203"/>
      <c r="K41" s="203"/>
    </row>
    <row r="42" spans="1:26" x14ac:dyDescent="0.25">
      <c r="A42" s="3" t="s">
        <v>38</v>
      </c>
      <c r="G42" s="203">
        <v>0</v>
      </c>
      <c r="H42" s="203"/>
      <c r="I42" s="203"/>
      <c r="J42" s="203"/>
      <c r="K42" s="203"/>
      <c r="L42" s="220" t="s">
        <v>39</v>
      </c>
      <c r="M42" s="220"/>
      <c r="N42" s="220"/>
      <c r="O42" s="223">
        <v>0</v>
      </c>
      <c r="P42" s="203"/>
      <c r="Q42" s="203"/>
      <c r="R42" s="203"/>
    </row>
    <row r="43" spans="1:26" x14ac:dyDescent="0.25">
      <c r="A43" s="3" t="s">
        <v>41</v>
      </c>
      <c r="C43" s="208">
        <v>0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0</v>
      </c>
      <c r="Q43" s="221"/>
      <c r="R43" s="221"/>
      <c r="S43" s="221"/>
      <c r="T43" s="221"/>
      <c r="U43" s="221"/>
    </row>
    <row r="44" spans="1:26" x14ac:dyDescent="0.25">
      <c r="A44" s="9" t="s">
        <v>12</v>
      </c>
      <c r="B44" s="94"/>
      <c r="C44" s="94"/>
      <c r="D44" s="94"/>
      <c r="E44" s="94"/>
      <c r="F44" s="94"/>
      <c r="G44" s="94"/>
      <c r="H44" s="94"/>
      <c r="I44" s="97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11" t="s">
        <v>40</v>
      </c>
      <c r="Y44" s="211"/>
      <c r="Z44" s="211"/>
    </row>
    <row r="45" spans="1:26" x14ac:dyDescent="0.25">
      <c r="A45" s="210" t="str">
        <f>CADASTRO!A$607</f>
        <v>ESCOLA ALAÍDES S. PINHEIRO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0.03</v>
      </c>
      <c r="N45" s="218"/>
      <c r="O45" s="218"/>
      <c r="P45" s="202">
        <f>SUM(P46:S48)</f>
        <v>0</v>
      </c>
      <c r="Q45" s="201"/>
      <c r="R45" s="201"/>
      <c r="S45" s="201"/>
      <c r="T45" s="6"/>
      <c r="U45" s="6"/>
      <c r="V45" s="6"/>
      <c r="W45" s="6"/>
    </row>
    <row r="46" spans="1:26" x14ac:dyDescent="0.25">
      <c r="A46" s="200" t="str">
        <f>CADASTRO!A$608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>
        <v>0</v>
      </c>
      <c r="K46" s="203"/>
      <c r="L46" s="203"/>
      <c r="M46" s="205">
        <f>ROUND((V$12/V$23),2)</f>
        <v>0</v>
      </c>
      <c r="N46" s="205"/>
      <c r="O46" s="205"/>
      <c r="P46" s="204">
        <f>C43*M46</f>
        <v>0</v>
      </c>
      <c r="Q46" s="203"/>
      <c r="R46" s="203"/>
      <c r="S46" s="203"/>
      <c r="T46" s="203" t="str">
        <f>CADASTRO!$P$633</f>
        <v>1013 PeateRS</v>
      </c>
      <c r="U46" s="203"/>
      <c r="V46" s="203"/>
      <c r="W46" s="203"/>
      <c r="X46" s="203">
        <f>M$12</f>
        <v>0</v>
      </c>
      <c r="Y46" s="203"/>
      <c r="Z46" s="203"/>
    </row>
    <row r="47" spans="1:26" x14ac:dyDescent="0.25">
      <c r="A47" s="200" t="str">
        <f>CADASTRO!A$609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>
        <v>0</v>
      </c>
      <c r="K47" s="203"/>
      <c r="L47" s="203"/>
      <c r="M47" s="205">
        <f>ROUND((V$13/V$23),2)</f>
        <v>0</v>
      </c>
      <c r="N47" s="205"/>
      <c r="O47" s="205"/>
      <c r="P47" s="204">
        <f>C43*M47</f>
        <v>0</v>
      </c>
      <c r="Q47" s="203"/>
      <c r="R47" s="203"/>
      <c r="S47" s="203"/>
      <c r="T47" s="203" t="str">
        <f>CADASTRO!$P$634</f>
        <v>1013 PeateRS</v>
      </c>
      <c r="U47" s="203"/>
      <c r="V47" s="203"/>
      <c r="W47" s="203"/>
      <c r="X47" s="203">
        <f>M$13</f>
        <v>0</v>
      </c>
      <c r="Y47" s="203"/>
      <c r="Z47" s="203"/>
    </row>
    <row r="48" spans="1:26" x14ac:dyDescent="0.25">
      <c r="A48" s="200" t="str">
        <f>CADASTRO!A$610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 t="s">
        <v>237</v>
      </c>
      <c r="K48" s="203"/>
      <c r="L48" s="203"/>
      <c r="M48" s="205">
        <f>ROUND((V$14/V$23),2)</f>
        <v>0.03</v>
      </c>
      <c r="N48" s="205"/>
      <c r="O48" s="205"/>
      <c r="P48" s="204">
        <f>C43*M48</f>
        <v>0</v>
      </c>
      <c r="Q48" s="203"/>
      <c r="R48" s="203"/>
      <c r="S48" s="203"/>
      <c r="T48" s="203" t="str">
        <f>CADASTRO!$P$635</f>
        <v>1013 PeateRS</v>
      </c>
      <c r="U48" s="203"/>
      <c r="V48" s="203"/>
      <c r="W48" s="203"/>
      <c r="X48" s="203">
        <f>M$14</f>
        <v>1678</v>
      </c>
      <c r="Y48" s="203"/>
      <c r="Z48" s="203"/>
    </row>
    <row r="49" spans="1:35" x14ac:dyDescent="0.25">
      <c r="A49" s="201" t="str">
        <f>CADASTRO!A$612</f>
        <v>ESCOLA MUN. SANTA LUZIA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0.97</v>
      </c>
      <c r="N49" s="218"/>
      <c r="O49" s="218"/>
      <c r="P49" s="202">
        <f>SUM(P50:S53)+0.01</f>
        <v>0</v>
      </c>
      <c r="Q49" s="201"/>
      <c r="R49" s="201"/>
      <c r="S49" s="201"/>
    </row>
    <row r="50" spans="1:35" x14ac:dyDescent="0.25">
      <c r="A50" s="200" t="str">
        <f>CADASTRO!A$613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 t="s">
        <v>238</v>
      </c>
      <c r="K50" s="203"/>
      <c r="L50" s="203"/>
      <c r="M50" s="205">
        <f>ROUND((V$18/V$23),2)</f>
        <v>0.2</v>
      </c>
      <c r="N50" s="205"/>
      <c r="O50" s="205"/>
      <c r="P50" s="204">
        <f>C43*M50</f>
        <v>0</v>
      </c>
      <c r="Q50" s="203"/>
      <c r="R50" s="203"/>
      <c r="S50" s="203"/>
      <c r="T50" s="203" t="str">
        <f>CADASTRO!$P$638</f>
        <v>31 FUNDEB</v>
      </c>
      <c r="U50" s="203"/>
      <c r="V50" s="203"/>
      <c r="W50" s="203"/>
      <c r="X50" s="203">
        <f>M$18</f>
        <v>1644</v>
      </c>
      <c r="Y50" s="203"/>
      <c r="Z50" s="203"/>
    </row>
    <row r="51" spans="1:35" x14ac:dyDescent="0.25">
      <c r="A51" s="200" t="str">
        <f>CADASTRO!A$614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 t="s">
        <v>239</v>
      </c>
      <c r="K51" s="203"/>
      <c r="L51" s="203"/>
      <c r="M51" s="205">
        <f>ROUND((V$19/V$23),2)</f>
        <v>0.03</v>
      </c>
      <c r="N51" s="205"/>
      <c r="O51" s="205"/>
      <c r="P51" s="204">
        <f>C43*M51</f>
        <v>0</v>
      </c>
      <c r="Q51" s="203"/>
      <c r="R51" s="203"/>
      <c r="S51" s="203"/>
      <c r="T51" s="203" t="str">
        <f>CADASTRO!$P$639</f>
        <v>31 FUNDEB</v>
      </c>
      <c r="U51" s="203"/>
      <c r="V51" s="203"/>
      <c r="W51" s="203"/>
      <c r="X51" s="203">
        <f>M$19</f>
        <v>2211</v>
      </c>
      <c r="Y51" s="203"/>
      <c r="Z51" s="203"/>
      <c r="AI51" s="3"/>
    </row>
    <row r="52" spans="1:35" x14ac:dyDescent="0.25">
      <c r="A52" s="200" t="str">
        <f>CADASTRO!A$615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 t="s">
        <v>240</v>
      </c>
      <c r="K52" s="203"/>
      <c r="L52" s="203"/>
      <c r="M52" s="205">
        <f>ROUND((V$20/V$23),2)</f>
        <v>0.74</v>
      </c>
      <c r="N52" s="205"/>
      <c r="O52" s="205"/>
      <c r="P52" s="204">
        <f>C43*M52-0.01</f>
        <v>-0.01</v>
      </c>
      <c r="Q52" s="203"/>
      <c r="R52" s="203"/>
      <c r="S52" s="203"/>
      <c r="T52" s="203" t="str">
        <f>CADASTRO!$P$640</f>
        <v>31 FUNDEB</v>
      </c>
      <c r="U52" s="203"/>
      <c r="V52" s="203"/>
      <c r="W52" s="203"/>
      <c r="X52" s="203">
        <f>M$20</f>
        <v>1628</v>
      </c>
      <c r="Y52" s="203"/>
      <c r="Z52" s="203"/>
    </row>
    <row r="53" spans="1:35" x14ac:dyDescent="0.25">
      <c r="A53" s="200" t="str">
        <f>CADASTRO!A$616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>
        <v>0</v>
      </c>
      <c r="K53" s="203"/>
      <c r="L53" s="203"/>
      <c r="M53" s="205">
        <f>ROUND((V$21/V$23),2)</f>
        <v>0</v>
      </c>
      <c r="N53" s="205"/>
      <c r="O53" s="205"/>
      <c r="P53" s="204">
        <f>C43*M53</f>
        <v>0</v>
      </c>
      <c r="Q53" s="203"/>
      <c r="R53" s="203"/>
      <c r="S53" s="203"/>
      <c r="T53" s="203">
        <f>CADASTRO!$P$641</f>
        <v>0</v>
      </c>
      <c r="U53" s="203"/>
      <c r="V53" s="203"/>
      <c r="W53" s="203"/>
      <c r="X53" s="203">
        <f>M$21</f>
        <v>0</v>
      </c>
      <c r="Y53" s="203"/>
      <c r="Z53" s="203"/>
    </row>
    <row r="54" spans="1:35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0</v>
      </c>
      <c r="Q54" s="201"/>
      <c r="R54" s="201"/>
      <c r="S54" s="201"/>
      <c r="T54" s="3"/>
      <c r="U54" s="3"/>
      <c r="V54" s="3"/>
      <c r="W54" s="3"/>
      <c r="X54" s="3"/>
      <c r="Y54" s="3"/>
      <c r="Z54" s="3"/>
    </row>
    <row r="55" spans="1:35" x14ac:dyDescent="0.25">
      <c r="A55" s="93"/>
      <c r="B55" s="93"/>
      <c r="C55" s="93"/>
      <c r="D55" s="93"/>
      <c r="E55" s="93"/>
      <c r="F55" s="93"/>
      <c r="G55" s="93"/>
      <c r="H55" s="93"/>
      <c r="I55" s="93"/>
      <c r="J55" s="3"/>
      <c r="K55" s="3"/>
      <c r="L55" s="3"/>
      <c r="M55" s="100"/>
      <c r="N55" s="100"/>
      <c r="O55" s="100"/>
      <c r="P55" s="92"/>
      <c r="Q55" s="93"/>
      <c r="R55" s="93"/>
      <c r="S55" s="93"/>
      <c r="T55" s="3"/>
      <c r="U55" s="3"/>
      <c r="V55" s="3"/>
      <c r="W55" s="3"/>
      <c r="X55" s="3"/>
      <c r="Y55" s="3"/>
      <c r="Z55" s="3"/>
    </row>
    <row r="56" spans="1:35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5" x14ac:dyDescent="0.25">
      <c r="A57" s="3" t="s">
        <v>38</v>
      </c>
      <c r="G57" s="203">
        <v>0</v>
      </c>
      <c r="H57" s="203"/>
      <c r="I57" s="203"/>
      <c r="J57" s="203"/>
      <c r="K57" s="203"/>
      <c r="L57" s="220" t="s">
        <v>39</v>
      </c>
      <c r="M57" s="220"/>
      <c r="N57" s="220"/>
      <c r="O57" s="223">
        <v>0</v>
      </c>
      <c r="P57" s="203"/>
      <c r="Q57" s="203"/>
      <c r="R57" s="203"/>
    </row>
    <row r="58" spans="1:35" x14ac:dyDescent="0.25">
      <c r="A58" s="3" t="s">
        <v>41</v>
      </c>
      <c r="C58" s="208">
        <v>0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0</v>
      </c>
      <c r="Q58" s="221"/>
      <c r="R58" s="221"/>
      <c r="S58" s="221"/>
      <c r="T58" s="221"/>
      <c r="U58" s="221"/>
    </row>
    <row r="59" spans="1:35" x14ac:dyDescent="0.25">
      <c r="A59" s="9" t="s">
        <v>12</v>
      </c>
      <c r="B59" s="94"/>
      <c r="C59" s="94"/>
      <c r="D59" s="94"/>
      <c r="E59" s="94"/>
      <c r="F59" s="94"/>
      <c r="G59" s="94"/>
      <c r="H59" s="94"/>
      <c r="I59" s="97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11" t="s">
        <v>40</v>
      </c>
      <c r="Y59" s="211"/>
      <c r="Z59" s="211"/>
    </row>
    <row r="60" spans="1:35" x14ac:dyDescent="0.25">
      <c r="A60" s="210" t="str">
        <f>CADASTRO!A$607</f>
        <v>ESCOLA ALAÍDES S. PINHEIRO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0.03</v>
      </c>
      <c r="N60" s="218"/>
      <c r="O60" s="218"/>
      <c r="P60" s="202">
        <f>SUM(P61:S63)</f>
        <v>0</v>
      </c>
      <c r="Q60" s="201"/>
      <c r="R60" s="201"/>
      <c r="S60" s="201"/>
      <c r="T60" s="6"/>
      <c r="U60" s="6"/>
      <c r="V60" s="6"/>
      <c r="W60" s="6"/>
    </row>
    <row r="61" spans="1:35" x14ac:dyDescent="0.25">
      <c r="A61" s="200" t="str">
        <f>CADASTRO!A$608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>
        <v>0</v>
      </c>
      <c r="K61" s="203"/>
      <c r="L61" s="203"/>
      <c r="M61" s="205">
        <f>ROUND((V$12/V$23),2)</f>
        <v>0</v>
      </c>
      <c r="N61" s="205"/>
      <c r="O61" s="205"/>
      <c r="P61" s="204">
        <f>C58*M61</f>
        <v>0</v>
      </c>
      <c r="Q61" s="203"/>
      <c r="R61" s="203"/>
      <c r="S61" s="203"/>
      <c r="T61" s="203" t="str">
        <f>CADASTRO!$P$633</f>
        <v>1013 PeateRS</v>
      </c>
      <c r="U61" s="203"/>
      <c r="V61" s="203"/>
      <c r="W61" s="203"/>
      <c r="X61" s="203">
        <f>M$12</f>
        <v>0</v>
      </c>
      <c r="Y61" s="203"/>
      <c r="Z61" s="203"/>
    </row>
    <row r="62" spans="1:35" x14ac:dyDescent="0.25">
      <c r="A62" s="200" t="str">
        <f>CADASTRO!A$609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>
        <v>0</v>
      </c>
      <c r="K62" s="203"/>
      <c r="L62" s="203"/>
      <c r="M62" s="205">
        <f>ROUND((V$13/V$23),2)</f>
        <v>0</v>
      </c>
      <c r="N62" s="205"/>
      <c r="O62" s="205"/>
      <c r="P62" s="204">
        <f>C58*M62</f>
        <v>0</v>
      </c>
      <c r="Q62" s="203"/>
      <c r="R62" s="203"/>
      <c r="S62" s="203"/>
      <c r="T62" s="203" t="str">
        <f>CADASTRO!$P$634</f>
        <v>1013 PeateRS</v>
      </c>
      <c r="U62" s="203"/>
      <c r="V62" s="203"/>
      <c r="W62" s="203"/>
      <c r="X62" s="203">
        <f>M$13</f>
        <v>0</v>
      </c>
      <c r="Y62" s="203"/>
      <c r="Z62" s="203"/>
    </row>
    <row r="63" spans="1:35" x14ac:dyDescent="0.25">
      <c r="A63" s="200" t="str">
        <f>CADASTRO!A$610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 t="s">
        <v>237</v>
      </c>
      <c r="K63" s="203"/>
      <c r="L63" s="203"/>
      <c r="M63" s="205">
        <f>ROUND((V$14/V$23),2)</f>
        <v>0.03</v>
      </c>
      <c r="N63" s="205"/>
      <c r="O63" s="205"/>
      <c r="P63" s="204">
        <f>C58*M63</f>
        <v>0</v>
      </c>
      <c r="Q63" s="203"/>
      <c r="R63" s="203"/>
      <c r="S63" s="203"/>
      <c r="T63" s="203" t="str">
        <f>CADASTRO!$P$635</f>
        <v>1013 PeateRS</v>
      </c>
      <c r="U63" s="203"/>
      <c r="V63" s="203"/>
      <c r="W63" s="203"/>
      <c r="X63" s="203">
        <f>M$14</f>
        <v>1678</v>
      </c>
      <c r="Y63" s="203"/>
      <c r="Z63" s="203"/>
    </row>
    <row r="64" spans="1:35" x14ac:dyDescent="0.25">
      <c r="A64" s="201" t="str">
        <f>CADASTRO!A$612</f>
        <v>ESCOLA MUN. SANTA LUZIA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0.97</v>
      </c>
      <c r="N64" s="218"/>
      <c r="O64" s="218"/>
      <c r="P64" s="202">
        <f>SUM(P65:S68)</f>
        <v>0</v>
      </c>
      <c r="Q64" s="201"/>
      <c r="R64" s="201"/>
      <c r="S64" s="201"/>
    </row>
    <row r="65" spans="1:26" x14ac:dyDescent="0.25">
      <c r="A65" s="200" t="str">
        <f>CADASTRO!A$613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 t="s">
        <v>238</v>
      </c>
      <c r="K65" s="203"/>
      <c r="L65" s="203"/>
      <c r="M65" s="205">
        <f>ROUND((V$18/V$23),2)</f>
        <v>0.2</v>
      </c>
      <c r="N65" s="205"/>
      <c r="O65" s="205"/>
      <c r="P65" s="204">
        <f>C58*M65</f>
        <v>0</v>
      </c>
      <c r="Q65" s="203"/>
      <c r="R65" s="203"/>
      <c r="S65" s="203"/>
      <c r="T65" s="203" t="str">
        <f>CADASTRO!$P$638</f>
        <v>31 FUNDEB</v>
      </c>
      <c r="U65" s="203"/>
      <c r="V65" s="203"/>
      <c r="W65" s="203"/>
      <c r="X65" s="203">
        <f>M$18</f>
        <v>1644</v>
      </c>
      <c r="Y65" s="203"/>
      <c r="Z65" s="203"/>
    </row>
    <row r="66" spans="1:26" x14ac:dyDescent="0.25">
      <c r="A66" s="200" t="str">
        <f>CADASTRO!A$614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 t="s">
        <v>239</v>
      </c>
      <c r="K66" s="203"/>
      <c r="L66" s="203"/>
      <c r="M66" s="205">
        <f>ROUND((V$19/V$23),2)</f>
        <v>0.03</v>
      </c>
      <c r="N66" s="205"/>
      <c r="O66" s="205"/>
      <c r="P66" s="204">
        <f>C58*M66</f>
        <v>0</v>
      </c>
      <c r="Q66" s="203"/>
      <c r="R66" s="203"/>
      <c r="S66" s="203"/>
      <c r="T66" s="203" t="str">
        <f>CADASTRO!$P$639</f>
        <v>31 FUNDEB</v>
      </c>
      <c r="U66" s="203"/>
      <c r="V66" s="203"/>
      <c r="W66" s="203"/>
      <c r="X66" s="203">
        <f>M$19</f>
        <v>2211</v>
      </c>
      <c r="Y66" s="203"/>
      <c r="Z66" s="203"/>
    </row>
    <row r="67" spans="1:26" x14ac:dyDescent="0.25">
      <c r="A67" s="200" t="str">
        <f>CADASTRO!A$615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 t="s">
        <v>240</v>
      </c>
      <c r="K67" s="203"/>
      <c r="L67" s="203"/>
      <c r="M67" s="205">
        <f>ROUND((V$20/V$23),2)</f>
        <v>0.74</v>
      </c>
      <c r="N67" s="205"/>
      <c r="O67" s="205"/>
      <c r="P67" s="204">
        <f>C58*M67</f>
        <v>0</v>
      </c>
      <c r="Q67" s="203"/>
      <c r="R67" s="203"/>
      <c r="S67" s="203"/>
      <c r="T67" s="203" t="str">
        <f>CADASTRO!$P$640</f>
        <v>31 FUNDEB</v>
      </c>
      <c r="U67" s="203"/>
      <c r="V67" s="203"/>
      <c r="W67" s="203"/>
      <c r="X67" s="203">
        <f>M$20</f>
        <v>1628</v>
      </c>
      <c r="Y67" s="203"/>
      <c r="Z67" s="203"/>
    </row>
    <row r="68" spans="1:26" x14ac:dyDescent="0.25">
      <c r="A68" s="200" t="str">
        <f>CADASTRO!A$616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>
        <v>0</v>
      </c>
      <c r="K68" s="203"/>
      <c r="L68" s="203"/>
      <c r="M68" s="205">
        <f>ROUND((V$21/V$23),2)</f>
        <v>0</v>
      </c>
      <c r="N68" s="205"/>
      <c r="O68" s="205"/>
      <c r="P68" s="204">
        <f>C58*M68</f>
        <v>0</v>
      </c>
      <c r="Q68" s="203"/>
      <c r="R68" s="203"/>
      <c r="S68" s="203"/>
      <c r="T68" s="203">
        <f>CADASTRO!$P$641</f>
        <v>0</v>
      </c>
      <c r="U68" s="203"/>
      <c r="V68" s="203"/>
      <c r="W68" s="203"/>
      <c r="X68" s="203">
        <f>M$21</f>
        <v>0</v>
      </c>
      <c r="Y68" s="203"/>
      <c r="Z68" s="203"/>
    </row>
    <row r="69" spans="1:26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</f>
        <v>0</v>
      </c>
      <c r="Q69" s="201"/>
      <c r="R69" s="201"/>
      <c r="S69" s="201"/>
      <c r="T69" s="3"/>
      <c r="U69" s="3"/>
      <c r="V69" s="3"/>
      <c r="W69" s="3"/>
      <c r="X69" s="3"/>
      <c r="Y69" s="3"/>
      <c r="Z69" s="3"/>
    </row>
    <row r="71" spans="1:26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26" x14ac:dyDescent="0.25">
      <c r="A72" s="3" t="s">
        <v>38</v>
      </c>
      <c r="G72" s="203">
        <v>4</v>
      </c>
      <c r="H72" s="203"/>
      <c r="I72" s="203"/>
      <c r="J72" s="203"/>
      <c r="K72" s="203"/>
      <c r="L72" s="220" t="s">
        <v>39</v>
      </c>
      <c r="M72" s="220"/>
      <c r="N72" s="220"/>
      <c r="O72" s="223">
        <v>43223</v>
      </c>
      <c r="P72" s="203"/>
      <c r="Q72" s="203"/>
      <c r="R72" s="203"/>
    </row>
    <row r="73" spans="1:26" x14ac:dyDescent="0.25">
      <c r="A73" s="3" t="s">
        <v>41</v>
      </c>
      <c r="C73" s="208">
        <v>19000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1350</v>
      </c>
      <c r="Q73" s="221"/>
      <c r="R73" s="221"/>
      <c r="S73" s="221"/>
      <c r="T73" s="221"/>
      <c r="U73" s="221"/>
    </row>
    <row r="74" spans="1:26" x14ac:dyDescent="0.25">
      <c r="A74" s="9" t="s">
        <v>12</v>
      </c>
      <c r="B74" s="94"/>
      <c r="C74" s="94"/>
      <c r="D74" s="94"/>
      <c r="E74" s="94"/>
      <c r="F74" s="94"/>
      <c r="G74" s="94"/>
      <c r="H74" s="94"/>
      <c r="I74" s="97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11" t="s">
        <v>40</v>
      </c>
      <c r="Y74" s="211"/>
      <c r="Z74" s="211"/>
    </row>
    <row r="75" spans="1:26" x14ac:dyDescent="0.25">
      <c r="A75" s="210" t="str">
        <f>CADASTRO!A$607</f>
        <v>ESCOLA ALAÍDES S. PINHEIRO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0.03</v>
      </c>
      <c r="N75" s="218"/>
      <c r="O75" s="218"/>
      <c r="P75" s="202">
        <f>SUM(P76:S78)</f>
        <v>570</v>
      </c>
      <c r="Q75" s="201"/>
      <c r="R75" s="201"/>
      <c r="S75" s="201"/>
      <c r="T75" s="6"/>
      <c r="U75" s="6"/>
      <c r="V75" s="6"/>
      <c r="W75" s="6"/>
    </row>
    <row r="76" spans="1:26" x14ac:dyDescent="0.25">
      <c r="A76" s="200" t="str">
        <f>CADASTRO!A$608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>
        <v>0</v>
      </c>
      <c r="K76" s="203"/>
      <c r="L76" s="203"/>
      <c r="M76" s="205">
        <f>ROUND((V$12/V$23),2)</f>
        <v>0</v>
      </c>
      <c r="N76" s="205"/>
      <c r="O76" s="205"/>
      <c r="P76" s="204">
        <f>C73*M76</f>
        <v>0</v>
      </c>
      <c r="Q76" s="203"/>
      <c r="R76" s="203"/>
      <c r="S76" s="203"/>
      <c r="T76" s="203" t="str">
        <f>CADASTRO!$P$633</f>
        <v>1013 PeateRS</v>
      </c>
      <c r="U76" s="203"/>
      <c r="V76" s="203"/>
      <c r="W76" s="203"/>
      <c r="X76" s="203">
        <f>M$12</f>
        <v>0</v>
      </c>
      <c r="Y76" s="203"/>
      <c r="Z76" s="203"/>
    </row>
    <row r="77" spans="1:26" x14ac:dyDescent="0.25">
      <c r="A77" s="200" t="str">
        <f>CADASTRO!A$609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>
        <v>0</v>
      </c>
      <c r="K77" s="203"/>
      <c r="L77" s="203"/>
      <c r="M77" s="205">
        <f>ROUND((V$13/V$23),2)</f>
        <v>0</v>
      </c>
      <c r="N77" s="205"/>
      <c r="O77" s="205"/>
      <c r="P77" s="204">
        <f>C73*M77</f>
        <v>0</v>
      </c>
      <c r="Q77" s="203"/>
      <c r="R77" s="203"/>
      <c r="S77" s="203"/>
      <c r="T77" s="203" t="str">
        <f>CADASTRO!$P$634</f>
        <v>1013 PeateRS</v>
      </c>
      <c r="U77" s="203"/>
      <c r="V77" s="203"/>
      <c r="W77" s="203"/>
      <c r="X77" s="203">
        <f>M$13</f>
        <v>0</v>
      </c>
      <c r="Y77" s="203"/>
      <c r="Z77" s="203"/>
    </row>
    <row r="78" spans="1:26" x14ac:dyDescent="0.25">
      <c r="A78" s="200" t="str">
        <f>CADASTRO!A$610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 t="s">
        <v>237</v>
      </c>
      <c r="K78" s="203"/>
      <c r="L78" s="203"/>
      <c r="M78" s="205">
        <f>ROUND((V$14/V$23),2)</f>
        <v>0.03</v>
      </c>
      <c r="N78" s="205"/>
      <c r="O78" s="205"/>
      <c r="P78" s="204">
        <f>C73*M78</f>
        <v>570</v>
      </c>
      <c r="Q78" s="203"/>
      <c r="R78" s="203"/>
      <c r="S78" s="203"/>
      <c r="T78" s="203" t="str">
        <f>CADASTRO!$P$635</f>
        <v>1013 PeateRS</v>
      </c>
      <c r="U78" s="203"/>
      <c r="V78" s="203"/>
      <c r="W78" s="203"/>
      <c r="X78" s="203">
        <f>M$14</f>
        <v>1678</v>
      </c>
      <c r="Y78" s="203"/>
      <c r="Z78" s="203"/>
    </row>
    <row r="79" spans="1:26" x14ac:dyDescent="0.25">
      <c r="A79" s="201" t="str">
        <f>CADASTRO!A$612</f>
        <v>ESCOLA MUN. SANTA LUZIA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0.97</v>
      </c>
      <c r="N79" s="218"/>
      <c r="O79" s="218"/>
      <c r="P79" s="202">
        <f>SUM(P80:S83)</f>
        <v>18430</v>
      </c>
      <c r="Q79" s="201"/>
      <c r="R79" s="201"/>
      <c r="S79" s="201"/>
    </row>
    <row r="80" spans="1:26" x14ac:dyDescent="0.25">
      <c r="A80" s="200" t="str">
        <f>CADASTRO!A$613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 t="s">
        <v>238</v>
      </c>
      <c r="K80" s="203"/>
      <c r="L80" s="203"/>
      <c r="M80" s="205">
        <f>ROUND((V$18/V$23),2)</f>
        <v>0.2</v>
      </c>
      <c r="N80" s="205"/>
      <c r="O80" s="205"/>
      <c r="P80" s="204">
        <f>C73*M80</f>
        <v>3800</v>
      </c>
      <c r="Q80" s="203"/>
      <c r="R80" s="203"/>
      <c r="S80" s="203"/>
      <c r="T80" s="203" t="str">
        <f>CADASTRO!$P$638</f>
        <v>31 FUNDEB</v>
      </c>
      <c r="U80" s="203"/>
      <c r="V80" s="203"/>
      <c r="W80" s="203"/>
      <c r="X80" s="203">
        <f>M$18</f>
        <v>1644</v>
      </c>
      <c r="Y80" s="203"/>
      <c r="Z80" s="203"/>
    </row>
    <row r="81" spans="1:26" x14ac:dyDescent="0.25">
      <c r="A81" s="200" t="str">
        <f>CADASTRO!A$614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 t="s">
        <v>239</v>
      </c>
      <c r="K81" s="203"/>
      <c r="L81" s="203"/>
      <c r="M81" s="205">
        <f>ROUND((V$19/V$23),2)</f>
        <v>0.03</v>
      </c>
      <c r="N81" s="205"/>
      <c r="O81" s="205"/>
      <c r="P81" s="204">
        <f>C73*M81</f>
        <v>570</v>
      </c>
      <c r="Q81" s="203"/>
      <c r="R81" s="203"/>
      <c r="S81" s="203"/>
      <c r="T81" s="203" t="str">
        <f>CADASTRO!$P$639</f>
        <v>31 FUNDEB</v>
      </c>
      <c r="U81" s="203"/>
      <c r="V81" s="203"/>
      <c r="W81" s="203"/>
      <c r="X81" s="203">
        <f>M$19</f>
        <v>2211</v>
      </c>
      <c r="Y81" s="203"/>
      <c r="Z81" s="203"/>
    </row>
    <row r="82" spans="1:26" x14ac:dyDescent="0.25">
      <c r="A82" s="200" t="str">
        <f>CADASTRO!A$615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 t="s">
        <v>240</v>
      </c>
      <c r="K82" s="203"/>
      <c r="L82" s="203"/>
      <c r="M82" s="205">
        <f>ROUND((V$20/V$23),2)</f>
        <v>0.74</v>
      </c>
      <c r="N82" s="205"/>
      <c r="O82" s="205"/>
      <c r="P82" s="204">
        <f>C73*M82</f>
        <v>14060</v>
      </c>
      <c r="Q82" s="203"/>
      <c r="R82" s="203"/>
      <c r="S82" s="203"/>
      <c r="T82" s="203" t="str">
        <f>CADASTRO!$P$640</f>
        <v>31 FUNDEB</v>
      </c>
      <c r="U82" s="203"/>
      <c r="V82" s="203"/>
      <c r="W82" s="203"/>
      <c r="X82" s="203">
        <f>M$20</f>
        <v>1628</v>
      </c>
      <c r="Y82" s="203"/>
      <c r="Z82" s="203"/>
    </row>
    <row r="83" spans="1:26" x14ac:dyDescent="0.25">
      <c r="A83" s="200" t="str">
        <f>CADASTRO!A$616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>
        <v>0</v>
      </c>
      <c r="K83" s="203"/>
      <c r="L83" s="203"/>
      <c r="M83" s="205">
        <f>ROUND((V$21/V$23),2)</f>
        <v>0</v>
      </c>
      <c r="N83" s="205"/>
      <c r="O83" s="205"/>
      <c r="P83" s="204">
        <f>C73*M83</f>
        <v>0</v>
      </c>
      <c r="Q83" s="203"/>
      <c r="R83" s="203"/>
      <c r="S83" s="203"/>
      <c r="T83" s="203">
        <f>CADASTRO!$P$641</f>
        <v>0</v>
      </c>
      <c r="U83" s="203"/>
      <c r="V83" s="203"/>
      <c r="W83" s="203"/>
      <c r="X83" s="203">
        <f>M$21</f>
        <v>0</v>
      </c>
      <c r="Y83" s="203"/>
      <c r="Z83" s="203"/>
    </row>
    <row r="84" spans="1:26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19000</v>
      </c>
      <c r="Q84" s="201"/>
      <c r="R84" s="201"/>
      <c r="S84" s="201"/>
      <c r="T84" s="3"/>
      <c r="U84" s="3"/>
      <c r="V84" s="3"/>
      <c r="W84" s="3"/>
      <c r="X84" s="3"/>
      <c r="Y84" s="3"/>
      <c r="Z84" s="3"/>
    </row>
    <row r="86" spans="1:26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6" x14ac:dyDescent="0.25">
      <c r="A87" s="3" t="s">
        <v>38</v>
      </c>
      <c r="G87" s="203">
        <v>5</v>
      </c>
      <c r="H87" s="203"/>
      <c r="I87" s="203"/>
      <c r="J87" s="203"/>
      <c r="K87" s="203"/>
      <c r="L87" s="220" t="s">
        <v>39</v>
      </c>
      <c r="M87" s="220"/>
      <c r="N87" s="220"/>
      <c r="O87" s="223">
        <v>43254</v>
      </c>
      <c r="P87" s="203"/>
      <c r="Q87" s="203"/>
      <c r="R87" s="203"/>
    </row>
    <row r="88" spans="1:26" x14ac:dyDescent="0.25">
      <c r="A88" s="3" t="s">
        <v>41</v>
      </c>
      <c r="C88" s="208">
        <v>25000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1400</v>
      </c>
      <c r="Q88" s="221"/>
      <c r="R88" s="221"/>
      <c r="S88" s="221"/>
      <c r="T88" s="221"/>
      <c r="U88" s="221"/>
    </row>
    <row r="89" spans="1:26" x14ac:dyDescent="0.25">
      <c r="A89" s="9" t="s">
        <v>12</v>
      </c>
      <c r="B89" s="94"/>
      <c r="C89" s="94"/>
      <c r="D89" s="94"/>
      <c r="E89" s="94"/>
      <c r="F89" s="94"/>
      <c r="G89" s="94"/>
      <c r="H89" s="94"/>
      <c r="I89" s="97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11" t="s">
        <v>40</v>
      </c>
      <c r="Y89" s="211"/>
      <c r="Z89" s="211"/>
    </row>
    <row r="90" spans="1:26" x14ac:dyDescent="0.25">
      <c r="A90" s="210" t="str">
        <f>CADASTRO!A$607</f>
        <v>ESCOLA ALAÍDES S. PINHEIRO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0.03</v>
      </c>
      <c r="N90" s="218"/>
      <c r="O90" s="218"/>
      <c r="P90" s="202">
        <f>SUM(P91:S93)</f>
        <v>750</v>
      </c>
      <c r="Q90" s="201"/>
      <c r="R90" s="201"/>
      <c r="S90" s="201"/>
      <c r="T90" s="6"/>
      <c r="U90" s="6"/>
      <c r="V90" s="6"/>
      <c r="W90" s="6"/>
    </row>
    <row r="91" spans="1:26" x14ac:dyDescent="0.25">
      <c r="A91" s="200" t="str">
        <f>CADASTRO!A$608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>
        <v>0</v>
      </c>
      <c r="K91" s="203"/>
      <c r="L91" s="203"/>
      <c r="M91" s="205">
        <f>ROUND((V$12/V$23),2)</f>
        <v>0</v>
      </c>
      <c r="N91" s="205"/>
      <c r="O91" s="205"/>
      <c r="P91" s="204">
        <f>C88*M91</f>
        <v>0</v>
      </c>
      <c r="Q91" s="203"/>
      <c r="R91" s="203"/>
      <c r="S91" s="203"/>
      <c r="T91" s="203" t="str">
        <f>CADASTRO!$P$633</f>
        <v>1013 PeateRS</v>
      </c>
      <c r="U91" s="203"/>
      <c r="V91" s="203"/>
      <c r="W91" s="203"/>
      <c r="X91" s="203">
        <f>M$12</f>
        <v>0</v>
      </c>
      <c r="Y91" s="203"/>
      <c r="Z91" s="203"/>
    </row>
    <row r="92" spans="1:26" x14ac:dyDescent="0.25">
      <c r="A92" s="200" t="str">
        <f>CADASTRO!A$609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>
        <v>0</v>
      </c>
      <c r="K92" s="203"/>
      <c r="L92" s="203"/>
      <c r="M92" s="205">
        <f>ROUND((V$13/V$23),2)</f>
        <v>0</v>
      </c>
      <c r="N92" s="205"/>
      <c r="O92" s="205"/>
      <c r="P92" s="204">
        <f>C88*M92</f>
        <v>0</v>
      </c>
      <c r="Q92" s="203"/>
      <c r="R92" s="203"/>
      <c r="S92" s="203"/>
      <c r="T92" s="203" t="str">
        <f>CADASTRO!$P$634</f>
        <v>1013 PeateRS</v>
      </c>
      <c r="U92" s="203"/>
      <c r="V92" s="203"/>
      <c r="W92" s="203"/>
      <c r="X92" s="203">
        <f>M$13</f>
        <v>0</v>
      </c>
      <c r="Y92" s="203"/>
      <c r="Z92" s="203"/>
    </row>
    <row r="93" spans="1:26" x14ac:dyDescent="0.25">
      <c r="A93" s="200" t="str">
        <f>CADASTRO!A$610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 t="s">
        <v>237</v>
      </c>
      <c r="K93" s="203"/>
      <c r="L93" s="203"/>
      <c r="M93" s="205">
        <f>ROUND((V$14/V$23),2)</f>
        <v>0.03</v>
      </c>
      <c r="N93" s="205"/>
      <c r="O93" s="205"/>
      <c r="P93" s="204">
        <f>C88*M93</f>
        <v>750</v>
      </c>
      <c r="Q93" s="203"/>
      <c r="R93" s="203"/>
      <c r="S93" s="203"/>
      <c r="T93" s="203" t="str">
        <f>CADASTRO!$P$635</f>
        <v>1013 PeateRS</v>
      </c>
      <c r="U93" s="203"/>
      <c r="V93" s="203"/>
      <c r="W93" s="203"/>
      <c r="X93" s="203">
        <f>M$14</f>
        <v>1678</v>
      </c>
      <c r="Y93" s="203"/>
      <c r="Z93" s="203"/>
    </row>
    <row r="94" spans="1:26" x14ac:dyDescent="0.25">
      <c r="A94" s="201" t="str">
        <f>CADASTRO!A$612</f>
        <v>ESCOLA MUN. SANTA LUZIA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0.97</v>
      </c>
      <c r="N94" s="218"/>
      <c r="O94" s="218"/>
      <c r="P94" s="202">
        <f>SUM(P95:S98)</f>
        <v>24250</v>
      </c>
      <c r="Q94" s="201"/>
      <c r="R94" s="201"/>
      <c r="S94" s="201"/>
    </row>
    <row r="95" spans="1:26" x14ac:dyDescent="0.25">
      <c r="A95" s="200" t="str">
        <f>CADASTRO!A$613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 t="s">
        <v>238</v>
      </c>
      <c r="K95" s="203"/>
      <c r="L95" s="203"/>
      <c r="M95" s="205">
        <f>ROUND((V$18/V$23),2)</f>
        <v>0.2</v>
      </c>
      <c r="N95" s="205"/>
      <c r="O95" s="205"/>
      <c r="P95" s="204">
        <f>C88*M95</f>
        <v>5000</v>
      </c>
      <c r="Q95" s="203"/>
      <c r="R95" s="203"/>
      <c r="S95" s="203"/>
      <c r="T95" s="203" t="str">
        <f>CADASTRO!$P$638</f>
        <v>31 FUNDEB</v>
      </c>
      <c r="U95" s="203"/>
      <c r="V95" s="203"/>
      <c r="W95" s="203"/>
      <c r="X95" s="203">
        <f>M$18</f>
        <v>1644</v>
      </c>
      <c r="Y95" s="203"/>
      <c r="Z95" s="203"/>
    </row>
    <row r="96" spans="1:26" x14ac:dyDescent="0.25">
      <c r="A96" s="200" t="str">
        <f>CADASTRO!A$614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 t="s">
        <v>239</v>
      </c>
      <c r="K96" s="203"/>
      <c r="L96" s="203"/>
      <c r="M96" s="205">
        <f>ROUND((V$19/V$23),2)</f>
        <v>0.03</v>
      </c>
      <c r="N96" s="205"/>
      <c r="O96" s="205"/>
      <c r="P96" s="204">
        <f>C88*M96</f>
        <v>750</v>
      </c>
      <c r="Q96" s="203"/>
      <c r="R96" s="203"/>
      <c r="S96" s="203"/>
      <c r="T96" s="203" t="str">
        <f>CADASTRO!$P$639</f>
        <v>31 FUNDEB</v>
      </c>
      <c r="U96" s="203"/>
      <c r="V96" s="203"/>
      <c r="W96" s="203"/>
      <c r="X96" s="203">
        <f>M$19</f>
        <v>2211</v>
      </c>
      <c r="Y96" s="203"/>
      <c r="Z96" s="203"/>
    </row>
    <row r="97" spans="1:26" x14ac:dyDescent="0.25">
      <c r="A97" s="200" t="str">
        <f>CADASTRO!A$615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 t="s">
        <v>240</v>
      </c>
      <c r="K97" s="203"/>
      <c r="L97" s="203"/>
      <c r="M97" s="205">
        <f>ROUND((V$20/V$23),2)</f>
        <v>0.74</v>
      </c>
      <c r="N97" s="205"/>
      <c r="O97" s="205"/>
      <c r="P97" s="204">
        <f>C88*M97</f>
        <v>18500</v>
      </c>
      <c r="Q97" s="203"/>
      <c r="R97" s="203"/>
      <c r="S97" s="203"/>
      <c r="T97" s="203" t="str">
        <f>CADASTRO!$P$640</f>
        <v>31 FUNDEB</v>
      </c>
      <c r="U97" s="203"/>
      <c r="V97" s="203"/>
      <c r="W97" s="203"/>
      <c r="X97" s="203">
        <f>M$20</f>
        <v>1628</v>
      </c>
      <c r="Y97" s="203"/>
      <c r="Z97" s="203"/>
    </row>
    <row r="98" spans="1:26" x14ac:dyDescent="0.25">
      <c r="A98" s="200" t="str">
        <f>CADASTRO!A$616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>
        <v>0</v>
      </c>
      <c r="K98" s="203"/>
      <c r="L98" s="203"/>
      <c r="M98" s="205">
        <f>ROUND((V$21/V$23),2)</f>
        <v>0</v>
      </c>
      <c r="N98" s="205"/>
      <c r="O98" s="205"/>
      <c r="P98" s="204">
        <f>C88*M98</f>
        <v>0</v>
      </c>
      <c r="Q98" s="203"/>
      <c r="R98" s="203"/>
      <c r="S98" s="203"/>
      <c r="T98" s="203">
        <f>CADASTRO!$P$641</f>
        <v>0</v>
      </c>
      <c r="U98" s="203"/>
      <c r="V98" s="203"/>
      <c r="W98" s="203"/>
      <c r="X98" s="203">
        <f>M$21</f>
        <v>0</v>
      </c>
      <c r="Y98" s="203"/>
      <c r="Z98" s="203"/>
    </row>
    <row r="99" spans="1:26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</f>
        <v>25000</v>
      </c>
      <c r="Q99" s="201"/>
      <c r="R99" s="201"/>
      <c r="S99" s="201"/>
      <c r="T99" s="3"/>
      <c r="U99" s="3"/>
      <c r="V99" s="3"/>
      <c r="W99" s="3"/>
      <c r="X99" s="3"/>
      <c r="Y99" s="3"/>
      <c r="Z99" s="3"/>
    </row>
    <row r="101" spans="1:26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26" x14ac:dyDescent="0.25">
      <c r="A102" s="3" t="s">
        <v>38</v>
      </c>
      <c r="G102" s="203">
        <v>6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43315</v>
      </c>
      <c r="P102" s="203"/>
      <c r="Q102" s="203"/>
      <c r="R102" s="203"/>
    </row>
    <row r="103" spans="1:26" x14ac:dyDescent="0.25">
      <c r="A103" s="3" t="s">
        <v>41</v>
      </c>
      <c r="C103" s="208">
        <v>35000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1500</v>
      </c>
      <c r="Q103" s="221"/>
      <c r="R103" s="221"/>
      <c r="S103" s="221"/>
      <c r="T103" s="221"/>
      <c r="U103" s="221"/>
    </row>
    <row r="104" spans="1:26" x14ac:dyDescent="0.25">
      <c r="A104" s="9" t="s">
        <v>12</v>
      </c>
      <c r="B104" s="94"/>
      <c r="C104" s="94"/>
      <c r="D104" s="94"/>
      <c r="E104" s="94"/>
      <c r="F104" s="94"/>
      <c r="G104" s="94"/>
      <c r="H104" s="94"/>
      <c r="I104" s="97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11" t="s">
        <v>40</v>
      </c>
      <c r="Y104" s="211"/>
      <c r="Z104" s="211"/>
    </row>
    <row r="105" spans="1:26" x14ac:dyDescent="0.25">
      <c r="A105" s="210" t="str">
        <f>CADASTRO!A$607</f>
        <v>ESCOLA ALAÍDES S. PINHEIRO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0.03</v>
      </c>
      <c r="N105" s="218"/>
      <c r="O105" s="218"/>
      <c r="P105" s="202">
        <f>SUM(P106:S108)</f>
        <v>1050</v>
      </c>
      <c r="Q105" s="201"/>
      <c r="R105" s="201"/>
      <c r="S105" s="201"/>
      <c r="T105" s="6"/>
      <c r="U105" s="6"/>
      <c r="V105" s="6"/>
      <c r="W105" s="6"/>
    </row>
    <row r="106" spans="1:26" x14ac:dyDescent="0.25">
      <c r="A106" s="200" t="str">
        <f>CADASTRO!A$608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>
        <v>0</v>
      </c>
      <c r="K106" s="203"/>
      <c r="L106" s="203"/>
      <c r="M106" s="205">
        <f>ROUND((V$12/V$23),2)</f>
        <v>0</v>
      </c>
      <c r="N106" s="205"/>
      <c r="O106" s="205"/>
      <c r="P106" s="204">
        <f>C103*M106</f>
        <v>0</v>
      </c>
      <c r="Q106" s="203"/>
      <c r="R106" s="203"/>
      <c r="S106" s="203"/>
      <c r="T106" s="203" t="str">
        <f>CADASTRO!$P$633</f>
        <v>1013 PeateRS</v>
      </c>
      <c r="U106" s="203"/>
      <c r="V106" s="203"/>
      <c r="W106" s="203"/>
      <c r="X106" s="203">
        <f>M$12</f>
        <v>0</v>
      </c>
      <c r="Y106" s="203"/>
      <c r="Z106" s="203"/>
    </row>
    <row r="107" spans="1:26" x14ac:dyDescent="0.25">
      <c r="A107" s="200" t="str">
        <f>CADASTRO!A$609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>
        <v>0</v>
      </c>
      <c r="K107" s="203"/>
      <c r="L107" s="203"/>
      <c r="M107" s="205">
        <f>ROUND((V$13/V$23),2)</f>
        <v>0</v>
      </c>
      <c r="N107" s="205"/>
      <c r="O107" s="205"/>
      <c r="P107" s="204">
        <f>C103*M107</f>
        <v>0</v>
      </c>
      <c r="Q107" s="203"/>
      <c r="R107" s="203"/>
      <c r="S107" s="203"/>
      <c r="T107" s="203" t="str">
        <f>CADASTRO!$P$634</f>
        <v>1013 PeateRS</v>
      </c>
      <c r="U107" s="203"/>
      <c r="V107" s="203"/>
      <c r="W107" s="203"/>
      <c r="X107" s="203">
        <f>M$13</f>
        <v>0</v>
      </c>
      <c r="Y107" s="203"/>
      <c r="Z107" s="203"/>
    </row>
    <row r="108" spans="1:26" x14ac:dyDescent="0.25">
      <c r="A108" s="200" t="str">
        <f>CADASTRO!A$610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 t="s">
        <v>237</v>
      </c>
      <c r="K108" s="203"/>
      <c r="L108" s="203"/>
      <c r="M108" s="205">
        <f>ROUND((V$14/V$23),2)</f>
        <v>0.03</v>
      </c>
      <c r="N108" s="205"/>
      <c r="O108" s="205"/>
      <c r="P108" s="204">
        <f>C103*M108</f>
        <v>1050</v>
      </c>
      <c r="Q108" s="203"/>
      <c r="R108" s="203"/>
      <c r="S108" s="203"/>
      <c r="T108" s="203" t="str">
        <f>CADASTRO!$P$635</f>
        <v>1013 PeateRS</v>
      </c>
      <c r="U108" s="203"/>
      <c r="V108" s="203"/>
      <c r="W108" s="203"/>
      <c r="X108" s="203">
        <f>M$14</f>
        <v>1678</v>
      </c>
      <c r="Y108" s="203"/>
      <c r="Z108" s="203"/>
    </row>
    <row r="109" spans="1:26" x14ac:dyDescent="0.25">
      <c r="A109" s="201" t="str">
        <f>CADASTRO!A$612</f>
        <v>ESCOLA MUN. SANTA LUZIA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0.97</v>
      </c>
      <c r="N109" s="218"/>
      <c r="O109" s="218"/>
      <c r="P109" s="202">
        <f>SUM(P110:S113)</f>
        <v>33950</v>
      </c>
      <c r="Q109" s="201"/>
      <c r="R109" s="201"/>
      <c r="S109" s="201"/>
    </row>
    <row r="110" spans="1:26" x14ac:dyDescent="0.25">
      <c r="A110" s="200" t="str">
        <f>CADASTRO!A$613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 t="s">
        <v>238</v>
      </c>
      <c r="K110" s="203"/>
      <c r="L110" s="203"/>
      <c r="M110" s="205">
        <f>ROUND((V$18/V$23),2)</f>
        <v>0.2</v>
      </c>
      <c r="N110" s="205"/>
      <c r="O110" s="205"/>
      <c r="P110" s="204">
        <f>C103*M110</f>
        <v>7000</v>
      </c>
      <c r="Q110" s="203"/>
      <c r="R110" s="203"/>
      <c r="S110" s="203"/>
      <c r="T110" s="203" t="str">
        <f>CADASTRO!$P$638</f>
        <v>31 FUNDEB</v>
      </c>
      <c r="U110" s="203"/>
      <c r="V110" s="203"/>
      <c r="W110" s="203"/>
      <c r="X110" s="203">
        <f>M$18</f>
        <v>1644</v>
      </c>
      <c r="Y110" s="203"/>
      <c r="Z110" s="203"/>
    </row>
    <row r="111" spans="1:26" x14ac:dyDescent="0.25">
      <c r="A111" s="200" t="str">
        <f>CADASTRO!A$614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 t="s">
        <v>239</v>
      </c>
      <c r="K111" s="203"/>
      <c r="L111" s="203"/>
      <c r="M111" s="205">
        <f>ROUND((V$19/V$23),2)</f>
        <v>0.03</v>
      </c>
      <c r="N111" s="205"/>
      <c r="O111" s="205"/>
      <c r="P111" s="204">
        <f>C103*M111</f>
        <v>1050</v>
      </c>
      <c r="Q111" s="203"/>
      <c r="R111" s="203"/>
      <c r="S111" s="203"/>
      <c r="T111" s="203" t="str">
        <f>CADASTRO!$P$639</f>
        <v>31 FUNDEB</v>
      </c>
      <c r="U111" s="203"/>
      <c r="V111" s="203"/>
      <c r="W111" s="203"/>
      <c r="X111" s="203">
        <f>M$19</f>
        <v>2211</v>
      </c>
      <c r="Y111" s="203"/>
      <c r="Z111" s="203"/>
    </row>
    <row r="112" spans="1:26" x14ac:dyDescent="0.25">
      <c r="A112" s="200" t="str">
        <f>CADASTRO!A$615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 t="s">
        <v>240</v>
      </c>
      <c r="K112" s="203"/>
      <c r="L112" s="203"/>
      <c r="M112" s="205">
        <f>ROUND((V$20/V$23),2)</f>
        <v>0.74</v>
      </c>
      <c r="N112" s="205"/>
      <c r="O112" s="205"/>
      <c r="P112" s="204">
        <f>C103*M112</f>
        <v>25900</v>
      </c>
      <c r="Q112" s="203"/>
      <c r="R112" s="203"/>
      <c r="S112" s="203"/>
      <c r="T112" s="203" t="str">
        <f>CADASTRO!$P$640</f>
        <v>31 FUNDEB</v>
      </c>
      <c r="U112" s="203"/>
      <c r="V112" s="203"/>
      <c r="W112" s="203"/>
      <c r="X112" s="203">
        <f>M$20</f>
        <v>1628</v>
      </c>
      <c r="Y112" s="203"/>
      <c r="Z112" s="203"/>
    </row>
    <row r="113" spans="1:26" x14ac:dyDescent="0.25">
      <c r="A113" s="200" t="str">
        <f>CADASTRO!A$616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>
        <v>0</v>
      </c>
      <c r="K113" s="203"/>
      <c r="L113" s="203"/>
      <c r="M113" s="205">
        <f>ROUND((V$21/V$23),2)</f>
        <v>0</v>
      </c>
      <c r="N113" s="205"/>
      <c r="O113" s="205"/>
      <c r="P113" s="204">
        <f>C103*M113</f>
        <v>0</v>
      </c>
      <c r="Q113" s="203"/>
      <c r="R113" s="203"/>
      <c r="S113" s="203"/>
      <c r="T113" s="203">
        <f>CADASTRO!$P$641</f>
        <v>0</v>
      </c>
      <c r="U113" s="203"/>
      <c r="V113" s="203"/>
      <c r="W113" s="203"/>
      <c r="X113" s="203">
        <f>M$21</f>
        <v>0</v>
      </c>
      <c r="Y113" s="203"/>
      <c r="Z113" s="203"/>
    </row>
    <row r="114" spans="1:26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</f>
        <v>35000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</row>
    <row r="116" spans="1:26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6" x14ac:dyDescent="0.25">
      <c r="A117" s="3" t="s">
        <v>38</v>
      </c>
      <c r="G117" s="203">
        <v>7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43348</v>
      </c>
      <c r="P117" s="203"/>
      <c r="Q117" s="203"/>
      <c r="R117" s="203"/>
    </row>
    <row r="118" spans="1:26" x14ac:dyDescent="0.25">
      <c r="A118" s="3" t="s">
        <v>41</v>
      </c>
      <c r="C118" s="208">
        <v>40000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1300</v>
      </c>
      <c r="Q118" s="221"/>
      <c r="R118" s="221"/>
      <c r="S118" s="221"/>
      <c r="T118" s="221"/>
      <c r="U118" s="221"/>
    </row>
    <row r="119" spans="1:26" x14ac:dyDescent="0.25">
      <c r="A119" s="9" t="s">
        <v>12</v>
      </c>
      <c r="B119" s="94"/>
      <c r="C119" s="94"/>
      <c r="D119" s="94"/>
      <c r="E119" s="94"/>
      <c r="F119" s="94"/>
      <c r="G119" s="94"/>
      <c r="H119" s="94"/>
      <c r="I119" s="97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11" t="s">
        <v>40</v>
      </c>
      <c r="Y119" s="211"/>
      <c r="Z119" s="211"/>
    </row>
    <row r="120" spans="1:26" x14ac:dyDescent="0.25">
      <c r="A120" s="210" t="str">
        <f>CADASTRO!A$607</f>
        <v>ESCOLA ALAÍDES S. PINHEIRO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0.03</v>
      </c>
      <c r="N120" s="218"/>
      <c r="O120" s="218"/>
      <c r="P120" s="202">
        <f>SUM(P121:S123)</f>
        <v>1200</v>
      </c>
      <c r="Q120" s="201"/>
      <c r="R120" s="201"/>
      <c r="S120" s="201"/>
      <c r="T120" s="6"/>
      <c r="U120" s="6"/>
      <c r="V120" s="6"/>
      <c r="W120" s="6"/>
    </row>
    <row r="121" spans="1:26" x14ac:dyDescent="0.25">
      <c r="A121" s="200" t="str">
        <f>CADASTRO!A$608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>
        <v>0</v>
      </c>
      <c r="K121" s="203"/>
      <c r="L121" s="203"/>
      <c r="M121" s="205">
        <f>ROUND((V$12/V$23),2)</f>
        <v>0</v>
      </c>
      <c r="N121" s="205"/>
      <c r="O121" s="205"/>
      <c r="P121" s="204">
        <f>C118*M121</f>
        <v>0</v>
      </c>
      <c r="Q121" s="203"/>
      <c r="R121" s="203"/>
      <c r="S121" s="203"/>
      <c r="T121" s="203" t="str">
        <f>CADASTRO!$P$633</f>
        <v>1013 PeateRS</v>
      </c>
      <c r="U121" s="203"/>
      <c r="V121" s="203"/>
      <c r="W121" s="203"/>
      <c r="X121" s="203">
        <f>M$12</f>
        <v>0</v>
      </c>
      <c r="Y121" s="203"/>
      <c r="Z121" s="203"/>
    </row>
    <row r="122" spans="1:26" x14ac:dyDescent="0.25">
      <c r="A122" s="200" t="str">
        <f>CADASTRO!A$609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>
        <v>0</v>
      </c>
      <c r="K122" s="203"/>
      <c r="L122" s="203"/>
      <c r="M122" s="205">
        <f>ROUND((V$13/V$23),2)</f>
        <v>0</v>
      </c>
      <c r="N122" s="205"/>
      <c r="O122" s="205"/>
      <c r="P122" s="204">
        <f>C118*M122</f>
        <v>0</v>
      </c>
      <c r="Q122" s="203"/>
      <c r="R122" s="203"/>
      <c r="S122" s="203"/>
      <c r="T122" s="203" t="str">
        <f>CADASTRO!$P$634</f>
        <v>1013 PeateRS</v>
      </c>
      <c r="U122" s="203"/>
      <c r="V122" s="203"/>
      <c r="W122" s="203"/>
      <c r="X122" s="203">
        <f>M$13</f>
        <v>0</v>
      </c>
      <c r="Y122" s="203"/>
      <c r="Z122" s="203"/>
    </row>
    <row r="123" spans="1:26" x14ac:dyDescent="0.25">
      <c r="A123" s="200" t="str">
        <f>CADASTRO!A$610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03" t="s">
        <v>237</v>
      </c>
      <c r="K123" s="203"/>
      <c r="L123" s="203"/>
      <c r="M123" s="205">
        <f>ROUND((V$14/V$23),2)</f>
        <v>0.03</v>
      </c>
      <c r="N123" s="205"/>
      <c r="O123" s="205"/>
      <c r="P123" s="204">
        <f>C118*M123</f>
        <v>1200</v>
      </c>
      <c r="Q123" s="203"/>
      <c r="R123" s="203"/>
      <c r="S123" s="203"/>
      <c r="T123" s="203" t="str">
        <f>CADASTRO!$P$635</f>
        <v>1013 PeateRS</v>
      </c>
      <c r="U123" s="203"/>
      <c r="V123" s="203"/>
      <c r="W123" s="203"/>
      <c r="X123" s="203">
        <f>M$14</f>
        <v>1678</v>
      </c>
      <c r="Y123" s="203"/>
      <c r="Z123" s="203"/>
    </row>
    <row r="124" spans="1:26" x14ac:dyDescent="0.25">
      <c r="A124" s="201" t="str">
        <f>CADASTRO!A$612</f>
        <v>ESCOLA MUN. SANTA LUZIA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0.97</v>
      </c>
      <c r="N124" s="218"/>
      <c r="O124" s="218"/>
      <c r="P124" s="202">
        <f>SUM(P125:S128)</f>
        <v>38800</v>
      </c>
      <c r="Q124" s="201"/>
      <c r="R124" s="201"/>
      <c r="S124" s="201"/>
    </row>
    <row r="125" spans="1:26" x14ac:dyDescent="0.25">
      <c r="A125" s="200" t="str">
        <f>CADASTRO!A$613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 t="s">
        <v>238</v>
      </c>
      <c r="K125" s="203"/>
      <c r="L125" s="203"/>
      <c r="M125" s="205">
        <f>ROUND((V$18/V$23),2)</f>
        <v>0.2</v>
      </c>
      <c r="N125" s="205"/>
      <c r="O125" s="205"/>
      <c r="P125" s="204">
        <f>C118*M125</f>
        <v>8000</v>
      </c>
      <c r="Q125" s="203"/>
      <c r="R125" s="203"/>
      <c r="S125" s="203"/>
      <c r="T125" s="203" t="str">
        <f>CADASTRO!$P$638</f>
        <v>31 FUNDEB</v>
      </c>
      <c r="U125" s="203"/>
      <c r="V125" s="203"/>
      <c r="W125" s="203"/>
      <c r="X125" s="203">
        <f>M$18</f>
        <v>1644</v>
      </c>
      <c r="Y125" s="203"/>
      <c r="Z125" s="203"/>
    </row>
    <row r="126" spans="1:26" x14ac:dyDescent="0.25">
      <c r="A126" s="200" t="str">
        <f>CADASTRO!A$614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 t="s">
        <v>239</v>
      </c>
      <c r="K126" s="203"/>
      <c r="L126" s="203"/>
      <c r="M126" s="205">
        <f>ROUND((V$19/V$23),2)</f>
        <v>0.03</v>
      </c>
      <c r="N126" s="205"/>
      <c r="O126" s="205"/>
      <c r="P126" s="204">
        <f>C118*M126</f>
        <v>1200</v>
      </c>
      <c r="Q126" s="203"/>
      <c r="R126" s="203"/>
      <c r="S126" s="203"/>
      <c r="T126" s="203" t="str">
        <f>CADASTRO!$P$639</f>
        <v>31 FUNDEB</v>
      </c>
      <c r="U126" s="203"/>
      <c r="V126" s="203"/>
      <c r="W126" s="203"/>
      <c r="X126" s="203">
        <f>M$19</f>
        <v>2211</v>
      </c>
      <c r="Y126" s="203"/>
      <c r="Z126" s="203"/>
    </row>
    <row r="127" spans="1:26" x14ac:dyDescent="0.25">
      <c r="A127" s="200" t="str">
        <f>CADASTRO!A$615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 t="s">
        <v>240</v>
      </c>
      <c r="K127" s="203"/>
      <c r="L127" s="203"/>
      <c r="M127" s="205">
        <f>ROUND((V$20/V$23),2)</f>
        <v>0.74</v>
      </c>
      <c r="N127" s="205"/>
      <c r="O127" s="205"/>
      <c r="P127" s="204">
        <f>C118*M127</f>
        <v>29600</v>
      </c>
      <c r="Q127" s="203"/>
      <c r="R127" s="203"/>
      <c r="S127" s="203"/>
      <c r="T127" s="203" t="str">
        <f>CADASTRO!$P$640</f>
        <v>31 FUNDEB</v>
      </c>
      <c r="U127" s="203"/>
      <c r="V127" s="203"/>
      <c r="W127" s="203"/>
      <c r="X127" s="203">
        <f>M$20</f>
        <v>1628</v>
      </c>
      <c r="Y127" s="203"/>
      <c r="Z127" s="203"/>
    </row>
    <row r="128" spans="1:26" x14ac:dyDescent="0.25">
      <c r="A128" s="200" t="str">
        <f>CADASTRO!A$616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>
        <v>0</v>
      </c>
      <c r="K128" s="203"/>
      <c r="L128" s="203"/>
      <c r="M128" s="205">
        <f>ROUND((V$21/V$23),2)</f>
        <v>0</v>
      </c>
      <c r="N128" s="205"/>
      <c r="O128" s="205"/>
      <c r="P128" s="204">
        <f>C118*M128</f>
        <v>0</v>
      </c>
      <c r="Q128" s="203"/>
      <c r="R128" s="203"/>
      <c r="S128" s="203"/>
      <c r="T128" s="203">
        <f>CADASTRO!$P$641</f>
        <v>0</v>
      </c>
      <c r="U128" s="203"/>
      <c r="V128" s="203"/>
      <c r="W128" s="203"/>
      <c r="X128" s="203">
        <f>M$21</f>
        <v>0</v>
      </c>
      <c r="Y128" s="203"/>
      <c r="Z128" s="203"/>
    </row>
    <row r="129" spans="1:26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40000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</row>
    <row r="131" spans="1:26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26" x14ac:dyDescent="0.25">
      <c r="A132" s="3" t="s">
        <v>38</v>
      </c>
      <c r="G132" s="203">
        <v>8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43378</v>
      </c>
      <c r="P132" s="203"/>
      <c r="Q132" s="203"/>
      <c r="R132" s="203"/>
    </row>
    <row r="133" spans="1:26" x14ac:dyDescent="0.25">
      <c r="A133" s="3" t="s">
        <v>41</v>
      </c>
      <c r="C133" s="208">
        <v>21000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1600</v>
      </c>
      <c r="Q133" s="221"/>
      <c r="R133" s="221"/>
      <c r="S133" s="221"/>
      <c r="T133" s="221"/>
      <c r="U133" s="221"/>
    </row>
    <row r="134" spans="1:26" x14ac:dyDescent="0.25">
      <c r="A134" s="9" t="s">
        <v>12</v>
      </c>
      <c r="B134" s="94"/>
      <c r="C134" s="94"/>
      <c r="D134" s="94"/>
      <c r="E134" s="94"/>
      <c r="F134" s="94"/>
      <c r="G134" s="94"/>
      <c r="H134" s="94"/>
      <c r="I134" s="97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11" t="s">
        <v>40</v>
      </c>
      <c r="Y134" s="211"/>
      <c r="Z134" s="211"/>
    </row>
    <row r="135" spans="1:26" x14ac:dyDescent="0.25">
      <c r="A135" s="210" t="str">
        <f>CADASTRO!A$607</f>
        <v>ESCOLA ALAÍDES S. PINHEIRO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0.03</v>
      </c>
      <c r="N135" s="218"/>
      <c r="O135" s="218"/>
      <c r="P135" s="202">
        <f>SUM(P136:S138)</f>
        <v>630</v>
      </c>
      <c r="Q135" s="201"/>
      <c r="R135" s="201"/>
      <c r="S135" s="201"/>
      <c r="T135" s="6"/>
      <c r="U135" s="6"/>
      <c r="V135" s="6"/>
      <c r="W135" s="6"/>
    </row>
    <row r="136" spans="1:26" x14ac:dyDescent="0.25">
      <c r="A136" s="200" t="str">
        <f>CADASTRO!A$608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>
        <v>0</v>
      </c>
      <c r="K136" s="203"/>
      <c r="L136" s="203"/>
      <c r="M136" s="205">
        <f>ROUND((V$12/V$23),2)</f>
        <v>0</v>
      </c>
      <c r="N136" s="205"/>
      <c r="O136" s="205"/>
      <c r="P136" s="204">
        <f>C133*M136</f>
        <v>0</v>
      </c>
      <c r="Q136" s="203"/>
      <c r="R136" s="203"/>
      <c r="S136" s="203"/>
      <c r="T136" s="203" t="str">
        <f>CADASTRO!$P$633</f>
        <v>1013 PeateRS</v>
      </c>
      <c r="U136" s="203"/>
      <c r="V136" s="203"/>
      <c r="W136" s="203"/>
      <c r="X136" s="203">
        <f>M$12</f>
        <v>0</v>
      </c>
      <c r="Y136" s="203"/>
      <c r="Z136" s="203"/>
    </row>
    <row r="137" spans="1:26" x14ac:dyDescent="0.25">
      <c r="A137" s="200" t="str">
        <f>CADASTRO!A$609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>
        <v>0</v>
      </c>
      <c r="K137" s="203"/>
      <c r="L137" s="203"/>
      <c r="M137" s="205">
        <f>ROUND((V$13/V$23),2)</f>
        <v>0</v>
      </c>
      <c r="N137" s="205"/>
      <c r="O137" s="205"/>
      <c r="P137" s="204">
        <f>C133*M137</f>
        <v>0</v>
      </c>
      <c r="Q137" s="203"/>
      <c r="R137" s="203"/>
      <c r="S137" s="203"/>
      <c r="T137" s="203" t="str">
        <f>CADASTRO!$P$634</f>
        <v>1013 PeateRS</v>
      </c>
      <c r="U137" s="203"/>
      <c r="V137" s="203"/>
      <c r="W137" s="203"/>
      <c r="X137" s="203">
        <f>M$13</f>
        <v>0</v>
      </c>
      <c r="Y137" s="203"/>
      <c r="Z137" s="203"/>
    </row>
    <row r="138" spans="1:26" x14ac:dyDescent="0.25">
      <c r="A138" s="200" t="str">
        <f>CADASTRO!A$610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 t="s">
        <v>237</v>
      </c>
      <c r="K138" s="203"/>
      <c r="L138" s="203"/>
      <c r="M138" s="205">
        <f>ROUND((V$14/V$23),2)</f>
        <v>0.03</v>
      </c>
      <c r="N138" s="205"/>
      <c r="O138" s="205"/>
      <c r="P138" s="204">
        <f>C133*M138</f>
        <v>630</v>
      </c>
      <c r="Q138" s="203"/>
      <c r="R138" s="203"/>
      <c r="S138" s="203"/>
      <c r="T138" s="203" t="str">
        <f>CADASTRO!$P$635</f>
        <v>1013 PeateRS</v>
      </c>
      <c r="U138" s="203"/>
      <c r="V138" s="203"/>
      <c r="W138" s="203"/>
      <c r="X138" s="203">
        <f>M$14</f>
        <v>1678</v>
      </c>
      <c r="Y138" s="203"/>
      <c r="Z138" s="203"/>
    </row>
    <row r="139" spans="1:26" x14ac:dyDescent="0.25">
      <c r="A139" s="201" t="str">
        <f>CADASTRO!A$612</f>
        <v>ESCOLA MUN. SANTA LUZIA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0.97</v>
      </c>
      <c r="N139" s="218"/>
      <c r="O139" s="218"/>
      <c r="P139" s="202">
        <f>SUM(P140:S143)</f>
        <v>20370</v>
      </c>
      <c r="Q139" s="201"/>
      <c r="R139" s="201"/>
      <c r="S139" s="201"/>
    </row>
    <row r="140" spans="1:26" x14ac:dyDescent="0.25">
      <c r="A140" s="200" t="str">
        <f>CADASTRO!A$613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 t="s">
        <v>238</v>
      </c>
      <c r="K140" s="203"/>
      <c r="L140" s="203"/>
      <c r="M140" s="205">
        <f>ROUND((V$18/V$23),2)</f>
        <v>0.2</v>
      </c>
      <c r="N140" s="205"/>
      <c r="O140" s="205"/>
      <c r="P140" s="204">
        <f>C133*M140</f>
        <v>4200</v>
      </c>
      <c r="Q140" s="203"/>
      <c r="R140" s="203"/>
      <c r="S140" s="203"/>
      <c r="T140" s="203" t="str">
        <f>CADASTRO!$P$638</f>
        <v>31 FUNDEB</v>
      </c>
      <c r="U140" s="203"/>
      <c r="V140" s="203"/>
      <c r="W140" s="203"/>
      <c r="X140" s="203">
        <f>M$18</f>
        <v>1644</v>
      </c>
      <c r="Y140" s="203"/>
      <c r="Z140" s="203"/>
    </row>
    <row r="141" spans="1:26" x14ac:dyDescent="0.25">
      <c r="A141" s="200" t="str">
        <f>CADASTRO!A$614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 t="s">
        <v>239</v>
      </c>
      <c r="K141" s="203"/>
      <c r="L141" s="203"/>
      <c r="M141" s="205">
        <f>ROUND((V$19/V$23),2)</f>
        <v>0.03</v>
      </c>
      <c r="N141" s="205"/>
      <c r="O141" s="205"/>
      <c r="P141" s="204">
        <f>C133*M141</f>
        <v>630</v>
      </c>
      <c r="Q141" s="203"/>
      <c r="R141" s="203"/>
      <c r="S141" s="203"/>
      <c r="T141" s="203" t="str">
        <f>CADASTRO!$P$639</f>
        <v>31 FUNDEB</v>
      </c>
      <c r="U141" s="203"/>
      <c r="V141" s="203"/>
      <c r="W141" s="203"/>
      <c r="X141" s="203">
        <f>M$19</f>
        <v>2211</v>
      </c>
      <c r="Y141" s="203"/>
      <c r="Z141" s="203"/>
    </row>
    <row r="142" spans="1:26" x14ac:dyDescent="0.25">
      <c r="A142" s="200" t="str">
        <f>CADASTRO!A$615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 t="s">
        <v>240</v>
      </c>
      <c r="K142" s="203"/>
      <c r="L142" s="203"/>
      <c r="M142" s="205">
        <f>ROUND((V$20/V$23),2)</f>
        <v>0.74</v>
      </c>
      <c r="N142" s="205"/>
      <c r="O142" s="205"/>
      <c r="P142" s="204">
        <f>C133*M142</f>
        <v>15540</v>
      </c>
      <c r="Q142" s="203"/>
      <c r="R142" s="203"/>
      <c r="S142" s="203"/>
      <c r="T142" s="203" t="str">
        <f>CADASTRO!$P$640</f>
        <v>31 FUNDEB</v>
      </c>
      <c r="U142" s="203"/>
      <c r="V142" s="203"/>
      <c r="W142" s="203"/>
      <c r="X142" s="203">
        <f>M$20</f>
        <v>1628</v>
      </c>
      <c r="Y142" s="203"/>
      <c r="Z142" s="203"/>
    </row>
    <row r="143" spans="1:26" x14ac:dyDescent="0.25">
      <c r="A143" s="200" t="str">
        <f>CADASTRO!A$616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>
        <v>0</v>
      </c>
      <c r="K143" s="203"/>
      <c r="L143" s="203"/>
      <c r="M143" s="205">
        <f>ROUND((V$21/V$23),2)</f>
        <v>0</v>
      </c>
      <c r="N143" s="205"/>
      <c r="O143" s="205"/>
      <c r="P143" s="204">
        <f>C133*M143</f>
        <v>0</v>
      </c>
      <c r="Q143" s="203"/>
      <c r="R143" s="203"/>
      <c r="S143" s="203"/>
      <c r="T143" s="203">
        <f>CADASTRO!$P$641</f>
        <v>0</v>
      </c>
      <c r="U143" s="203"/>
      <c r="V143" s="203"/>
      <c r="W143" s="203"/>
      <c r="X143" s="203">
        <f>M$21</f>
        <v>0</v>
      </c>
      <c r="Y143" s="203"/>
      <c r="Z143" s="203"/>
    </row>
    <row r="144" spans="1:26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21000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</row>
    <row r="146" spans="1:26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26" x14ac:dyDescent="0.25">
      <c r="A147" s="3" t="s">
        <v>38</v>
      </c>
      <c r="G147" s="203">
        <v>9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43410</v>
      </c>
      <c r="P147" s="203"/>
      <c r="Q147" s="203"/>
      <c r="R147" s="203"/>
    </row>
    <row r="148" spans="1:26" x14ac:dyDescent="0.25">
      <c r="A148" s="3" t="s">
        <v>41</v>
      </c>
      <c r="C148" s="208">
        <v>22000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1700</v>
      </c>
      <c r="Q148" s="221"/>
      <c r="R148" s="221"/>
      <c r="S148" s="221"/>
      <c r="T148" s="221"/>
      <c r="U148" s="221"/>
    </row>
    <row r="149" spans="1:26" x14ac:dyDescent="0.25">
      <c r="A149" s="9" t="s">
        <v>12</v>
      </c>
      <c r="B149" s="94"/>
      <c r="C149" s="94"/>
      <c r="D149" s="94"/>
      <c r="E149" s="94"/>
      <c r="F149" s="94"/>
      <c r="G149" s="94"/>
      <c r="H149" s="94"/>
      <c r="I149" s="97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11" t="s">
        <v>40</v>
      </c>
      <c r="Y149" s="211"/>
      <c r="Z149" s="211"/>
    </row>
    <row r="150" spans="1:26" x14ac:dyDescent="0.25">
      <c r="A150" s="210" t="str">
        <f>CADASTRO!A$607</f>
        <v>ESCOLA ALAÍDES S. PINHEIRO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0.03</v>
      </c>
      <c r="N150" s="218"/>
      <c r="O150" s="218"/>
      <c r="P150" s="202">
        <f>SUM(P151:S153)</f>
        <v>660</v>
      </c>
      <c r="Q150" s="201"/>
      <c r="R150" s="201"/>
      <c r="S150" s="201"/>
      <c r="T150" s="6"/>
      <c r="U150" s="6"/>
      <c r="V150" s="6"/>
      <c r="W150" s="6"/>
    </row>
    <row r="151" spans="1:26" x14ac:dyDescent="0.25">
      <c r="A151" s="200" t="str">
        <f>CADASTRO!A$608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>
        <v>0</v>
      </c>
      <c r="K151" s="203"/>
      <c r="L151" s="203"/>
      <c r="M151" s="205">
        <f>ROUND((V$12/V$23),2)</f>
        <v>0</v>
      </c>
      <c r="N151" s="205"/>
      <c r="O151" s="205"/>
      <c r="P151" s="204">
        <f>C148*M151</f>
        <v>0</v>
      </c>
      <c r="Q151" s="203"/>
      <c r="R151" s="203"/>
      <c r="S151" s="203"/>
      <c r="T151" s="203" t="str">
        <f>CADASTRO!$P$633</f>
        <v>1013 PeateRS</v>
      </c>
      <c r="U151" s="203"/>
      <c r="V151" s="203"/>
      <c r="W151" s="203"/>
      <c r="X151" s="203">
        <f>M$12</f>
        <v>0</v>
      </c>
      <c r="Y151" s="203"/>
      <c r="Z151" s="203"/>
    </row>
    <row r="152" spans="1:26" x14ac:dyDescent="0.25">
      <c r="A152" s="200" t="str">
        <f>CADASTRO!A$609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>
        <v>0</v>
      </c>
      <c r="K152" s="203"/>
      <c r="L152" s="203"/>
      <c r="M152" s="205">
        <f>ROUND((V$13/V$23),2)</f>
        <v>0</v>
      </c>
      <c r="N152" s="205"/>
      <c r="O152" s="205"/>
      <c r="P152" s="204">
        <f>C148*M152</f>
        <v>0</v>
      </c>
      <c r="Q152" s="203"/>
      <c r="R152" s="203"/>
      <c r="S152" s="203"/>
      <c r="T152" s="203" t="str">
        <f>CADASTRO!$P$634</f>
        <v>1013 PeateRS</v>
      </c>
      <c r="U152" s="203"/>
      <c r="V152" s="203"/>
      <c r="W152" s="203"/>
      <c r="X152" s="203">
        <f>M$13</f>
        <v>0</v>
      </c>
      <c r="Y152" s="203"/>
      <c r="Z152" s="203"/>
    </row>
    <row r="153" spans="1:26" x14ac:dyDescent="0.25">
      <c r="A153" s="200" t="str">
        <f>CADASTRO!A$610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 t="s">
        <v>237</v>
      </c>
      <c r="K153" s="203"/>
      <c r="L153" s="203"/>
      <c r="M153" s="205">
        <f>ROUND((V$14/V$23),2)</f>
        <v>0.03</v>
      </c>
      <c r="N153" s="205"/>
      <c r="O153" s="205"/>
      <c r="P153" s="204">
        <f>C148*M153</f>
        <v>660</v>
      </c>
      <c r="Q153" s="203"/>
      <c r="R153" s="203"/>
      <c r="S153" s="203"/>
      <c r="T153" s="203" t="str">
        <f>CADASTRO!$P$635</f>
        <v>1013 PeateRS</v>
      </c>
      <c r="U153" s="203"/>
      <c r="V153" s="203"/>
      <c r="W153" s="203"/>
      <c r="X153" s="203">
        <f>M$14</f>
        <v>1678</v>
      </c>
      <c r="Y153" s="203"/>
      <c r="Z153" s="203"/>
    </row>
    <row r="154" spans="1:26" x14ac:dyDescent="0.25">
      <c r="A154" s="201" t="str">
        <f>CADASTRO!A$612</f>
        <v>ESCOLA MUN. SANTA LUZIA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0.97</v>
      </c>
      <c r="N154" s="218"/>
      <c r="O154" s="218"/>
      <c r="P154" s="202">
        <f>SUM(P155:S158)</f>
        <v>21340</v>
      </c>
      <c r="Q154" s="201"/>
      <c r="R154" s="201"/>
      <c r="S154" s="201"/>
    </row>
    <row r="155" spans="1:26" x14ac:dyDescent="0.25">
      <c r="A155" s="200" t="str">
        <f>CADASTRO!A$613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 t="s">
        <v>238</v>
      </c>
      <c r="K155" s="203"/>
      <c r="L155" s="203"/>
      <c r="M155" s="205">
        <f>ROUND((V$18/V$23),2)</f>
        <v>0.2</v>
      </c>
      <c r="N155" s="205"/>
      <c r="O155" s="205"/>
      <c r="P155" s="204">
        <f>C148*M155</f>
        <v>4400</v>
      </c>
      <c r="Q155" s="203"/>
      <c r="R155" s="203"/>
      <c r="S155" s="203"/>
      <c r="T155" s="203" t="str">
        <f>CADASTRO!$P$638</f>
        <v>31 FUNDEB</v>
      </c>
      <c r="U155" s="203"/>
      <c r="V155" s="203"/>
      <c r="W155" s="203"/>
      <c r="X155" s="203">
        <f>M$18</f>
        <v>1644</v>
      </c>
      <c r="Y155" s="203"/>
      <c r="Z155" s="203"/>
    </row>
    <row r="156" spans="1:26" x14ac:dyDescent="0.25">
      <c r="A156" s="200" t="str">
        <f>CADASTRO!A$614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 t="s">
        <v>239</v>
      </c>
      <c r="K156" s="203"/>
      <c r="L156" s="203"/>
      <c r="M156" s="205">
        <f>ROUND((V$19/V$23),2)</f>
        <v>0.03</v>
      </c>
      <c r="N156" s="205"/>
      <c r="O156" s="205"/>
      <c r="P156" s="204">
        <f>C148*M156</f>
        <v>660</v>
      </c>
      <c r="Q156" s="203"/>
      <c r="R156" s="203"/>
      <c r="S156" s="203"/>
      <c r="T156" s="203" t="str">
        <f>CADASTRO!$P$639</f>
        <v>31 FUNDEB</v>
      </c>
      <c r="U156" s="203"/>
      <c r="V156" s="203"/>
      <c r="W156" s="203"/>
      <c r="X156" s="203">
        <f>M$19</f>
        <v>2211</v>
      </c>
      <c r="Y156" s="203"/>
      <c r="Z156" s="203"/>
    </row>
    <row r="157" spans="1:26" x14ac:dyDescent="0.25">
      <c r="A157" s="200" t="str">
        <f>CADASTRO!A$615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 t="s">
        <v>240</v>
      </c>
      <c r="K157" s="203"/>
      <c r="L157" s="203"/>
      <c r="M157" s="205">
        <f>ROUND((V$20/V$23),2)</f>
        <v>0.74</v>
      </c>
      <c r="N157" s="205"/>
      <c r="O157" s="205"/>
      <c r="P157" s="204">
        <f>C148*M157</f>
        <v>16280</v>
      </c>
      <c r="Q157" s="203"/>
      <c r="R157" s="203"/>
      <c r="S157" s="203"/>
      <c r="T157" s="203" t="str">
        <f>CADASTRO!$P$640</f>
        <v>31 FUNDEB</v>
      </c>
      <c r="U157" s="203"/>
      <c r="V157" s="203"/>
      <c r="W157" s="203"/>
      <c r="X157" s="203">
        <f>M$20</f>
        <v>1628</v>
      </c>
      <c r="Y157" s="203"/>
      <c r="Z157" s="203"/>
    </row>
    <row r="158" spans="1:26" x14ac:dyDescent="0.25">
      <c r="A158" s="200" t="str">
        <f>CADASTRO!A$616</f>
        <v>Ed. Jovens e Adultos</v>
      </c>
      <c r="B158" s="200"/>
      <c r="C158" s="200"/>
      <c r="D158" s="200"/>
      <c r="E158" s="200"/>
      <c r="F158" s="200"/>
      <c r="G158" s="200"/>
      <c r="H158" s="200"/>
      <c r="I158" s="200"/>
      <c r="J158" s="203">
        <v>0</v>
      </c>
      <c r="K158" s="203"/>
      <c r="L158" s="203"/>
      <c r="M158" s="205">
        <f>ROUND((V$21/V$23),2)</f>
        <v>0</v>
      </c>
      <c r="N158" s="205"/>
      <c r="O158" s="205"/>
      <c r="P158" s="204">
        <f>C148*M158</f>
        <v>0</v>
      </c>
      <c r="Q158" s="203"/>
      <c r="R158" s="203"/>
      <c r="S158" s="203"/>
      <c r="T158" s="203">
        <f>CADASTRO!$P$641</f>
        <v>0</v>
      </c>
      <c r="U158" s="203"/>
      <c r="V158" s="203"/>
      <c r="W158" s="203"/>
      <c r="X158" s="203">
        <f>M$21</f>
        <v>0</v>
      </c>
      <c r="Y158" s="203"/>
      <c r="Z158" s="203"/>
    </row>
    <row r="159" spans="1:26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22000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</row>
    <row r="161" spans="1:26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6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6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</row>
    <row r="164" spans="1:26" x14ac:dyDescent="0.25">
      <c r="A164" s="9" t="s">
        <v>12</v>
      </c>
      <c r="B164" s="94"/>
      <c r="C164" s="94"/>
      <c r="D164" s="94"/>
      <c r="E164" s="94"/>
      <c r="F164" s="94"/>
      <c r="G164" s="94"/>
      <c r="H164" s="94"/>
      <c r="I164" s="97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11" t="s">
        <v>40</v>
      </c>
      <c r="Y164" s="211"/>
      <c r="Z164" s="211"/>
    </row>
    <row r="165" spans="1:26" x14ac:dyDescent="0.25">
      <c r="A165" s="210" t="str">
        <f>CADASTRO!A$607</f>
        <v>ESCOLA ALAÍDES S. PINHEIRO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0.03</v>
      </c>
      <c r="N165" s="218"/>
      <c r="O165" s="218"/>
      <c r="P165" s="202">
        <f>SUM(P166:S168)</f>
        <v>840</v>
      </c>
      <c r="Q165" s="201"/>
      <c r="R165" s="201"/>
      <c r="S165" s="201"/>
      <c r="T165" s="6"/>
      <c r="U165" s="6"/>
      <c r="V165" s="6"/>
      <c r="W165" s="6"/>
    </row>
    <row r="166" spans="1:26" x14ac:dyDescent="0.25">
      <c r="A166" s="200" t="str">
        <f>CADASTRO!A$608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>
        <v>0</v>
      </c>
      <c r="K166" s="203"/>
      <c r="L166" s="203"/>
      <c r="M166" s="205">
        <f>ROUND((V$12/V$23),2)</f>
        <v>0</v>
      </c>
      <c r="N166" s="205"/>
      <c r="O166" s="205"/>
      <c r="P166" s="204">
        <f>C163*M166</f>
        <v>0</v>
      </c>
      <c r="Q166" s="203"/>
      <c r="R166" s="203"/>
      <c r="S166" s="203"/>
      <c r="T166" s="203" t="str">
        <f>CADASTRO!$P$633</f>
        <v>1013 PeateRS</v>
      </c>
      <c r="U166" s="203"/>
      <c r="V166" s="203"/>
      <c r="W166" s="203"/>
      <c r="X166" s="203">
        <f>M$12</f>
        <v>0</v>
      </c>
      <c r="Y166" s="203"/>
      <c r="Z166" s="203"/>
    </row>
    <row r="167" spans="1:26" x14ac:dyDescent="0.25">
      <c r="A167" s="200" t="str">
        <f>CADASTRO!A$609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>
        <v>0</v>
      </c>
      <c r="K167" s="203"/>
      <c r="L167" s="203"/>
      <c r="M167" s="205">
        <f>ROUND((V$13/V$23),2)</f>
        <v>0</v>
      </c>
      <c r="N167" s="205"/>
      <c r="O167" s="205"/>
      <c r="P167" s="204">
        <f>C163*M167</f>
        <v>0</v>
      </c>
      <c r="Q167" s="203"/>
      <c r="R167" s="203"/>
      <c r="S167" s="203"/>
      <c r="T167" s="203" t="str">
        <f>CADASTRO!$P$634</f>
        <v>1013 PeateRS</v>
      </c>
      <c r="U167" s="203"/>
      <c r="V167" s="203"/>
      <c r="W167" s="203"/>
      <c r="X167" s="203">
        <f>M$13</f>
        <v>0</v>
      </c>
      <c r="Y167" s="203"/>
      <c r="Z167" s="203"/>
    </row>
    <row r="168" spans="1:26" x14ac:dyDescent="0.25">
      <c r="A168" s="200" t="str">
        <f>CADASTRO!A$610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 t="s">
        <v>237</v>
      </c>
      <c r="K168" s="203"/>
      <c r="L168" s="203"/>
      <c r="M168" s="205">
        <f>ROUND((V$14/V$23),2)</f>
        <v>0.03</v>
      </c>
      <c r="N168" s="205"/>
      <c r="O168" s="205"/>
      <c r="P168" s="204">
        <f>C163*M168</f>
        <v>840</v>
      </c>
      <c r="Q168" s="203"/>
      <c r="R168" s="203"/>
      <c r="S168" s="203"/>
      <c r="T168" s="203" t="str">
        <f>CADASTRO!$P$635</f>
        <v>1013 PeateRS</v>
      </c>
      <c r="U168" s="203"/>
      <c r="V168" s="203"/>
      <c r="W168" s="203"/>
      <c r="X168" s="203">
        <f>M$14</f>
        <v>1678</v>
      </c>
      <c r="Y168" s="203"/>
      <c r="Z168" s="203"/>
    </row>
    <row r="169" spans="1:26" x14ac:dyDescent="0.25">
      <c r="A169" s="201" t="str">
        <f>CADASTRO!A$612</f>
        <v>ESCOLA MUN. SANTA LUZIA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0.97</v>
      </c>
      <c r="N169" s="218"/>
      <c r="O169" s="218"/>
      <c r="P169" s="202">
        <f>SUM(P170:S173)</f>
        <v>27160</v>
      </c>
      <c r="Q169" s="201"/>
      <c r="R169" s="201"/>
      <c r="S169" s="201"/>
    </row>
    <row r="170" spans="1:26" x14ac:dyDescent="0.25">
      <c r="A170" s="200" t="str">
        <f>CADASTRO!A$613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 t="s">
        <v>238</v>
      </c>
      <c r="K170" s="203"/>
      <c r="L170" s="203"/>
      <c r="M170" s="205">
        <f>ROUND((V$18/V$23),2)</f>
        <v>0.2</v>
      </c>
      <c r="N170" s="205"/>
      <c r="O170" s="205"/>
      <c r="P170" s="204">
        <f>C163*M170</f>
        <v>5600</v>
      </c>
      <c r="Q170" s="203"/>
      <c r="R170" s="203"/>
      <c r="S170" s="203"/>
      <c r="T170" s="203" t="str">
        <f>CADASTRO!$P$638</f>
        <v>31 FUNDEB</v>
      </c>
      <c r="U170" s="203"/>
      <c r="V170" s="203"/>
      <c r="W170" s="203"/>
      <c r="X170" s="203">
        <f>M$18</f>
        <v>1644</v>
      </c>
      <c r="Y170" s="203"/>
      <c r="Z170" s="203"/>
    </row>
    <row r="171" spans="1:26" x14ac:dyDescent="0.25">
      <c r="A171" s="200" t="str">
        <f>CADASTRO!A$614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 t="s">
        <v>239</v>
      </c>
      <c r="K171" s="203"/>
      <c r="L171" s="203"/>
      <c r="M171" s="205">
        <f>ROUND((V$19/V$23),2)</f>
        <v>0.03</v>
      </c>
      <c r="N171" s="205"/>
      <c r="O171" s="205"/>
      <c r="P171" s="204">
        <f>C163*M171</f>
        <v>840</v>
      </c>
      <c r="Q171" s="203"/>
      <c r="R171" s="203"/>
      <c r="S171" s="203"/>
      <c r="T171" s="203" t="str">
        <f>CADASTRO!$P$639</f>
        <v>31 FUNDEB</v>
      </c>
      <c r="U171" s="203"/>
      <c r="V171" s="203"/>
      <c r="W171" s="203"/>
      <c r="X171" s="203">
        <f>M$19</f>
        <v>2211</v>
      </c>
      <c r="Y171" s="203"/>
      <c r="Z171" s="203"/>
    </row>
    <row r="172" spans="1:26" x14ac:dyDescent="0.25">
      <c r="A172" s="200" t="str">
        <f>CADASTRO!A$615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 t="s">
        <v>240</v>
      </c>
      <c r="K172" s="203"/>
      <c r="L172" s="203"/>
      <c r="M172" s="205">
        <f>ROUND((V$20/V$23),2)</f>
        <v>0.74</v>
      </c>
      <c r="N172" s="205"/>
      <c r="O172" s="205"/>
      <c r="P172" s="204">
        <f>C163*M172</f>
        <v>20720</v>
      </c>
      <c r="Q172" s="203"/>
      <c r="R172" s="203"/>
      <c r="S172" s="203"/>
      <c r="T172" s="203" t="str">
        <f>CADASTRO!$P$640</f>
        <v>31 FUNDEB</v>
      </c>
      <c r="U172" s="203"/>
      <c r="V172" s="203"/>
      <c r="W172" s="203"/>
      <c r="X172" s="203">
        <f>M$20</f>
        <v>1628</v>
      </c>
      <c r="Y172" s="203"/>
      <c r="Z172" s="203"/>
    </row>
    <row r="173" spans="1:26" x14ac:dyDescent="0.25">
      <c r="A173" s="200" t="str">
        <f>CADASTRO!A$616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>
        <v>0</v>
      </c>
      <c r="K173" s="203"/>
      <c r="L173" s="203"/>
      <c r="M173" s="205">
        <f>ROUND((V$21/V$23),2)</f>
        <v>0</v>
      </c>
      <c r="N173" s="205"/>
      <c r="O173" s="205"/>
      <c r="P173" s="204">
        <f>C163*M173</f>
        <v>0</v>
      </c>
      <c r="Q173" s="203"/>
      <c r="R173" s="203"/>
      <c r="S173" s="203"/>
      <c r="T173" s="203">
        <f>CADASTRO!$P$641</f>
        <v>0</v>
      </c>
      <c r="U173" s="203"/>
      <c r="V173" s="203"/>
      <c r="W173" s="203"/>
      <c r="X173" s="203">
        <f>M$21</f>
        <v>0</v>
      </c>
      <c r="Y173" s="203"/>
      <c r="Z173" s="203"/>
    </row>
    <row r="174" spans="1:26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</row>
    <row r="176" spans="1:26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6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6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</row>
    <row r="179" spans="1:26" x14ac:dyDescent="0.25">
      <c r="A179" s="9" t="s">
        <v>12</v>
      </c>
      <c r="B179" s="94"/>
      <c r="C179" s="94"/>
      <c r="D179" s="94"/>
      <c r="E179" s="94"/>
      <c r="F179" s="94"/>
      <c r="G179" s="94"/>
      <c r="H179" s="94"/>
      <c r="I179" s="97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11" t="s">
        <v>40</v>
      </c>
      <c r="Y179" s="211"/>
      <c r="Z179" s="211"/>
    </row>
    <row r="180" spans="1:26" x14ac:dyDescent="0.25">
      <c r="A180" s="210" t="str">
        <f>CADASTRO!A$607</f>
        <v>ESCOLA ALAÍDES S. PINHEIRO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0.03</v>
      </c>
      <c r="N180" s="218"/>
      <c r="O180" s="218"/>
      <c r="P180" s="202">
        <f>SUM(P181:S183)</f>
        <v>930</v>
      </c>
      <c r="Q180" s="201"/>
      <c r="R180" s="201"/>
      <c r="S180" s="201"/>
      <c r="T180" s="6"/>
      <c r="U180" s="6"/>
      <c r="V180" s="6"/>
      <c r="W180" s="6"/>
    </row>
    <row r="181" spans="1:26" x14ac:dyDescent="0.25">
      <c r="A181" s="200" t="str">
        <f>CADASTRO!A$608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>
        <v>0</v>
      </c>
      <c r="K181" s="203"/>
      <c r="L181" s="203"/>
      <c r="M181" s="205">
        <f>ROUND((V$12/V$23),2)</f>
        <v>0</v>
      </c>
      <c r="N181" s="205"/>
      <c r="O181" s="205"/>
      <c r="P181" s="204">
        <f>C178*M181</f>
        <v>0</v>
      </c>
      <c r="Q181" s="203"/>
      <c r="R181" s="203"/>
      <c r="S181" s="203"/>
      <c r="T181" s="203" t="str">
        <f>CADASTRO!$P$633</f>
        <v>1013 PeateRS</v>
      </c>
      <c r="U181" s="203"/>
      <c r="V181" s="203"/>
      <c r="W181" s="203"/>
      <c r="X181" s="203">
        <f>M$12</f>
        <v>0</v>
      </c>
      <c r="Y181" s="203"/>
      <c r="Z181" s="203"/>
    </row>
    <row r="182" spans="1:26" x14ac:dyDescent="0.25">
      <c r="A182" s="200" t="str">
        <f>CADASTRO!A$609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>
        <v>0</v>
      </c>
      <c r="K182" s="203"/>
      <c r="L182" s="203"/>
      <c r="M182" s="205">
        <f>ROUND((V$13/V$23),2)</f>
        <v>0</v>
      </c>
      <c r="N182" s="205"/>
      <c r="O182" s="205"/>
      <c r="P182" s="204">
        <f>C178*M182</f>
        <v>0</v>
      </c>
      <c r="Q182" s="203"/>
      <c r="R182" s="203"/>
      <c r="S182" s="203"/>
      <c r="T182" s="203" t="str">
        <f>CADASTRO!$P$634</f>
        <v>1013 PeateRS</v>
      </c>
      <c r="U182" s="203"/>
      <c r="V182" s="203"/>
      <c r="W182" s="203"/>
      <c r="X182" s="203">
        <f>M$13</f>
        <v>0</v>
      </c>
      <c r="Y182" s="203"/>
      <c r="Z182" s="203"/>
    </row>
    <row r="183" spans="1:26" x14ac:dyDescent="0.25">
      <c r="A183" s="200" t="str">
        <f>CADASTRO!A$610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 t="s">
        <v>237</v>
      </c>
      <c r="K183" s="203"/>
      <c r="L183" s="203"/>
      <c r="M183" s="205">
        <f>ROUND((V$14/V$23),2)</f>
        <v>0.03</v>
      </c>
      <c r="N183" s="205"/>
      <c r="O183" s="205"/>
      <c r="P183" s="204">
        <f>C178*M183</f>
        <v>930</v>
      </c>
      <c r="Q183" s="203"/>
      <c r="R183" s="203"/>
      <c r="S183" s="203"/>
      <c r="T183" s="203" t="str">
        <f>CADASTRO!$P$635</f>
        <v>1013 PeateRS</v>
      </c>
      <c r="U183" s="203"/>
      <c r="V183" s="203"/>
      <c r="W183" s="203"/>
      <c r="X183" s="203">
        <f>M$14</f>
        <v>1678</v>
      </c>
      <c r="Y183" s="203"/>
      <c r="Z183" s="203"/>
    </row>
    <row r="184" spans="1:26" x14ac:dyDescent="0.25">
      <c r="A184" s="201" t="str">
        <f>CADASTRO!A$612</f>
        <v>ESCOLA MUN. SANTA LUZIA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0.97</v>
      </c>
      <c r="N184" s="218"/>
      <c r="O184" s="218"/>
      <c r="P184" s="202">
        <f>SUM(P185:S188)</f>
        <v>30070</v>
      </c>
      <c r="Q184" s="201"/>
      <c r="R184" s="201"/>
      <c r="S184" s="201"/>
    </row>
    <row r="185" spans="1:26" x14ac:dyDescent="0.25">
      <c r="A185" s="200" t="str">
        <f>CADASTRO!A$613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 t="s">
        <v>238</v>
      </c>
      <c r="K185" s="203"/>
      <c r="L185" s="203"/>
      <c r="M185" s="205">
        <f>ROUND((V$18/V$23),2)</f>
        <v>0.2</v>
      </c>
      <c r="N185" s="205"/>
      <c r="O185" s="205"/>
      <c r="P185" s="204">
        <f>C178*M185</f>
        <v>6200</v>
      </c>
      <c r="Q185" s="203"/>
      <c r="R185" s="203"/>
      <c r="S185" s="203"/>
      <c r="T185" s="203" t="str">
        <f>CADASTRO!$P$638</f>
        <v>31 FUNDEB</v>
      </c>
      <c r="U185" s="203"/>
      <c r="V185" s="203"/>
      <c r="W185" s="203"/>
      <c r="X185" s="203">
        <f>M$18</f>
        <v>1644</v>
      </c>
      <c r="Y185" s="203"/>
      <c r="Z185" s="203"/>
    </row>
    <row r="186" spans="1:26" x14ac:dyDescent="0.25">
      <c r="A186" s="200" t="str">
        <f>CADASTRO!A$614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 t="s">
        <v>239</v>
      </c>
      <c r="K186" s="203"/>
      <c r="L186" s="203"/>
      <c r="M186" s="205">
        <f>ROUND((V$19/V$23),2)</f>
        <v>0.03</v>
      </c>
      <c r="N186" s="205"/>
      <c r="O186" s="205"/>
      <c r="P186" s="204">
        <f>C178*M186</f>
        <v>930</v>
      </c>
      <c r="Q186" s="203"/>
      <c r="R186" s="203"/>
      <c r="S186" s="203"/>
      <c r="T186" s="203" t="str">
        <f>CADASTRO!$P$639</f>
        <v>31 FUNDEB</v>
      </c>
      <c r="U186" s="203"/>
      <c r="V186" s="203"/>
      <c r="W186" s="203"/>
      <c r="X186" s="203">
        <f>M$19</f>
        <v>2211</v>
      </c>
      <c r="Y186" s="203"/>
      <c r="Z186" s="203"/>
    </row>
    <row r="187" spans="1:26" x14ac:dyDescent="0.25">
      <c r="A187" s="200" t="str">
        <f>CADASTRO!A$615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 t="s">
        <v>240</v>
      </c>
      <c r="K187" s="203"/>
      <c r="L187" s="203"/>
      <c r="M187" s="205">
        <f>ROUND((V$20/V$23),2)</f>
        <v>0.74</v>
      </c>
      <c r="N187" s="205"/>
      <c r="O187" s="205"/>
      <c r="P187" s="204">
        <f>C178*M187</f>
        <v>22940</v>
      </c>
      <c r="Q187" s="203"/>
      <c r="R187" s="203"/>
      <c r="S187" s="203"/>
      <c r="T187" s="203" t="str">
        <f>CADASTRO!$P$640</f>
        <v>31 FUNDEB</v>
      </c>
      <c r="U187" s="203"/>
      <c r="V187" s="203"/>
      <c r="W187" s="203"/>
      <c r="X187" s="203">
        <f>M$20</f>
        <v>1628</v>
      </c>
      <c r="Y187" s="203"/>
      <c r="Z187" s="203"/>
    </row>
    <row r="188" spans="1:26" x14ac:dyDescent="0.25">
      <c r="A188" s="200" t="str">
        <f>CADASTRO!A$616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>
        <v>0</v>
      </c>
      <c r="K188" s="203"/>
      <c r="L188" s="203"/>
      <c r="M188" s="205">
        <f>ROUND((V$21/V$23),2)</f>
        <v>0</v>
      </c>
      <c r="N188" s="205"/>
      <c r="O188" s="205"/>
      <c r="P188" s="204">
        <f>C178*M188</f>
        <v>0</v>
      </c>
      <c r="Q188" s="203"/>
      <c r="R188" s="203"/>
      <c r="S188" s="203"/>
      <c r="T188" s="203">
        <f>CADASTRO!$P$641</f>
        <v>0</v>
      </c>
      <c r="U188" s="203"/>
      <c r="V188" s="203"/>
      <c r="W188" s="203"/>
      <c r="X188" s="203">
        <f>M$21</f>
        <v>0</v>
      </c>
      <c r="Y188" s="203"/>
      <c r="Z188" s="203"/>
    </row>
    <row r="189" spans="1:26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</row>
  </sheetData>
  <mergeCells count="763">
    <mergeCell ref="A1:C1"/>
    <mergeCell ref="D3:H3"/>
    <mergeCell ref="F4:I4"/>
    <mergeCell ref="D6:F6"/>
    <mergeCell ref="K6:L6"/>
    <mergeCell ref="Q6:S6"/>
    <mergeCell ref="A12:I12"/>
    <mergeCell ref="J12:L12"/>
    <mergeCell ref="M12:O12"/>
    <mergeCell ref="P12:S12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C43:G43"/>
    <mergeCell ref="L43:O43"/>
    <mergeCell ref="P43:U43"/>
    <mergeCell ref="J44:L44"/>
    <mergeCell ref="M44:O44"/>
    <mergeCell ref="P44:S44"/>
    <mergeCell ref="T44:W44"/>
    <mergeCell ref="A39:I39"/>
    <mergeCell ref="M39:O39"/>
    <mergeCell ref="P39:S39"/>
    <mergeCell ref="F41:K41"/>
    <mergeCell ref="G42:K42"/>
    <mergeCell ref="L42:N42"/>
    <mergeCell ref="O42:R42"/>
    <mergeCell ref="X44:Z44"/>
    <mergeCell ref="A45:I45"/>
    <mergeCell ref="M45:O45"/>
    <mergeCell ref="P45:S45"/>
    <mergeCell ref="A46:I46"/>
    <mergeCell ref="J46:L46"/>
    <mergeCell ref="M46:O46"/>
    <mergeCell ref="P46:S46"/>
    <mergeCell ref="T46:W46"/>
    <mergeCell ref="X46:Z46"/>
    <mergeCell ref="A48:I48"/>
    <mergeCell ref="J48:L48"/>
    <mergeCell ref="M48:O48"/>
    <mergeCell ref="P48:S48"/>
    <mergeCell ref="T48:W48"/>
    <mergeCell ref="X48:Z48"/>
    <mergeCell ref="A47:I47"/>
    <mergeCell ref="J47:L47"/>
    <mergeCell ref="M47:O47"/>
    <mergeCell ref="P47:S47"/>
    <mergeCell ref="T47:W47"/>
    <mergeCell ref="X47:Z47"/>
    <mergeCell ref="T50:W50"/>
    <mergeCell ref="X50:Z50"/>
    <mergeCell ref="A51:I51"/>
    <mergeCell ref="J51:L51"/>
    <mergeCell ref="M51:O51"/>
    <mergeCell ref="P51:S51"/>
    <mergeCell ref="T51:W51"/>
    <mergeCell ref="X51:Z51"/>
    <mergeCell ref="A49:I49"/>
    <mergeCell ref="M49:O49"/>
    <mergeCell ref="P49:S49"/>
    <mergeCell ref="A50:I50"/>
    <mergeCell ref="J50:L50"/>
    <mergeCell ref="M50:O50"/>
    <mergeCell ref="P50:S50"/>
    <mergeCell ref="A53:I53"/>
    <mergeCell ref="J53:L53"/>
    <mergeCell ref="M53:O53"/>
    <mergeCell ref="P53:S53"/>
    <mergeCell ref="T53:W53"/>
    <mergeCell ref="X53:Z53"/>
    <mergeCell ref="A52:I52"/>
    <mergeCell ref="J52:L52"/>
    <mergeCell ref="M52:O52"/>
    <mergeCell ref="P52:S52"/>
    <mergeCell ref="T52:W52"/>
    <mergeCell ref="X52:Z52"/>
    <mergeCell ref="C58:G58"/>
    <mergeCell ref="L58:O58"/>
    <mergeCell ref="P58:U58"/>
    <mergeCell ref="J59:L59"/>
    <mergeCell ref="M59:O59"/>
    <mergeCell ref="P59:S59"/>
    <mergeCell ref="T59:W59"/>
    <mergeCell ref="A54:I54"/>
    <mergeCell ref="M54:O54"/>
    <mergeCell ref="P54:S54"/>
    <mergeCell ref="F56:K56"/>
    <mergeCell ref="G57:K57"/>
    <mergeCell ref="L57:N57"/>
    <mergeCell ref="O57:R57"/>
    <mergeCell ref="X59:Z59"/>
    <mergeCell ref="A60:I60"/>
    <mergeCell ref="M60:O60"/>
    <mergeCell ref="P60:S60"/>
    <mergeCell ref="A61:I61"/>
    <mergeCell ref="J61:L61"/>
    <mergeCell ref="M61:O61"/>
    <mergeCell ref="P61:S61"/>
    <mergeCell ref="T61:W61"/>
    <mergeCell ref="X61:Z61"/>
    <mergeCell ref="A63:I63"/>
    <mergeCell ref="J63:L63"/>
    <mergeCell ref="M63:O63"/>
    <mergeCell ref="P63:S63"/>
    <mergeCell ref="T63:W63"/>
    <mergeCell ref="X63:Z63"/>
    <mergeCell ref="A62:I62"/>
    <mergeCell ref="J62:L62"/>
    <mergeCell ref="M62:O62"/>
    <mergeCell ref="P62:S62"/>
    <mergeCell ref="T62:W62"/>
    <mergeCell ref="X62:Z62"/>
    <mergeCell ref="T65:W65"/>
    <mergeCell ref="X65:Z65"/>
    <mergeCell ref="A66:I66"/>
    <mergeCell ref="J66:L66"/>
    <mergeCell ref="M66:O66"/>
    <mergeCell ref="P66:S66"/>
    <mergeCell ref="T66:W66"/>
    <mergeCell ref="X66:Z66"/>
    <mergeCell ref="A64:I64"/>
    <mergeCell ref="M64:O64"/>
    <mergeCell ref="P64:S64"/>
    <mergeCell ref="A65:I65"/>
    <mergeCell ref="J65:L65"/>
    <mergeCell ref="M65:O65"/>
    <mergeCell ref="P65:S65"/>
    <mergeCell ref="A68:I68"/>
    <mergeCell ref="J68:L68"/>
    <mergeCell ref="M68:O68"/>
    <mergeCell ref="P68:S68"/>
    <mergeCell ref="T68:W68"/>
    <mergeCell ref="X68:Z68"/>
    <mergeCell ref="A67:I67"/>
    <mergeCell ref="J67:L67"/>
    <mergeCell ref="M67:O67"/>
    <mergeCell ref="P67:S67"/>
    <mergeCell ref="T67:W67"/>
    <mergeCell ref="X67:Z67"/>
    <mergeCell ref="C73:G73"/>
    <mergeCell ref="L73:O73"/>
    <mergeCell ref="P73:U73"/>
    <mergeCell ref="J74:L74"/>
    <mergeCell ref="M74:O74"/>
    <mergeCell ref="P74:S74"/>
    <mergeCell ref="T74:W74"/>
    <mergeCell ref="A69:I69"/>
    <mergeCell ref="M69:O69"/>
    <mergeCell ref="P69:S69"/>
    <mergeCell ref="F71:K71"/>
    <mergeCell ref="G72:K72"/>
    <mergeCell ref="L72:N72"/>
    <mergeCell ref="O72:R72"/>
    <mergeCell ref="X74:Z74"/>
    <mergeCell ref="A75:I75"/>
    <mergeCell ref="M75:O75"/>
    <mergeCell ref="P75:S75"/>
    <mergeCell ref="A76:I76"/>
    <mergeCell ref="J76:L76"/>
    <mergeCell ref="M76:O76"/>
    <mergeCell ref="P76:S76"/>
    <mergeCell ref="T76:W76"/>
    <mergeCell ref="X76:Z76"/>
    <mergeCell ref="A78:I78"/>
    <mergeCell ref="J78:L78"/>
    <mergeCell ref="M78:O78"/>
    <mergeCell ref="P78:S78"/>
    <mergeCell ref="T78:W78"/>
    <mergeCell ref="X78:Z78"/>
    <mergeCell ref="A77:I77"/>
    <mergeCell ref="J77:L77"/>
    <mergeCell ref="M77:O77"/>
    <mergeCell ref="P77:S77"/>
    <mergeCell ref="T77:W77"/>
    <mergeCell ref="X77:Z77"/>
    <mergeCell ref="T80:W80"/>
    <mergeCell ref="X80:Z80"/>
    <mergeCell ref="A81:I81"/>
    <mergeCell ref="J81:L81"/>
    <mergeCell ref="M81:O81"/>
    <mergeCell ref="P81:S81"/>
    <mergeCell ref="T81:W81"/>
    <mergeCell ref="X81:Z81"/>
    <mergeCell ref="A79:I79"/>
    <mergeCell ref="M79:O79"/>
    <mergeCell ref="P79:S79"/>
    <mergeCell ref="A80:I80"/>
    <mergeCell ref="J80:L80"/>
    <mergeCell ref="M80:O80"/>
    <mergeCell ref="P80:S80"/>
    <mergeCell ref="A83:I83"/>
    <mergeCell ref="J83:L83"/>
    <mergeCell ref="M83:O83"/>
    <mergeCell ref="P83:S83"/>
    <mergeCell ref="T83:W83"/>
    <mergeCell ref="X83:Z83"/>
    <mergeCell ref="A82:I82"/>
    <mergeCell ref="J82:L82"/>
    <mergeCell ref="M82:O82"/>
    <mergeCell ref="P82:S82"/>
    <mergeCell ref="T82:W82"/>
    <mergeCell ref="X82:Z82"/>
    <mergeCell ref="C88:G88"/>
    <mergeCell ref="L88:O88"/>
    <mergeCell ref="P88:U88"/>
    <mergeCell ref="J89:L89"/>
    <mergeCell ref="M89:O89"/>
    <mergeCell ref="P89:S89"/>
    <mergeCell ref="T89:W89"/>
    <mergeCell ref="A84:I84"/>
    <mergeCell ref="M84:O84"/>
    <mergeCell ref="P84:S84"/>
    <mergeCell ref="F86:K86"/>
    <mergeCell ref="G87:K87"/>
    <mergeCell ref="L87:N87"/>
    <mergeCell ref="O87:R87"/>
    <mergeCell ref="X89:Z89"/>
    <mergeCell ref="A90:I90"/>
    <mergeCell ref="M90:O90"/>
    <mergeCell ref="P90:S90"/>
    <mergeCell ref="A91:I91"/>
    <mergeCell ref="J91:L91"/>
    <mergeCell ref="M91:O91"/>
    <mergeCell ref="P91:S91"/>
    <mergeCell ref="T91:W91"/>
    <mergeCell ref="X91:Z91"/>
    <mergeCell ref="A93:I93"/>
    <mergeCell ref="J93:L93"/>
    <mergeCell ref="M93:O93"/>
    <mergeCell ref="P93:S93"/>
    <mergeCell ref="T93:W93"/>
    <mergeCell ref="X93:Z93"/>
    <mergeCell ref="A92:I92"/>
    <mergeCell ref="J92:L92"/>
    <mergeCell ref="M92:O92"/>
    <mergeCell ref="P92:S92"/>
    <mergeCell ref="T92:W92"/>
    <mergeCell ref="X92:Z92"/>
    <mergeCell ref="T95:W95"/>
    <mergeCell ref="X95:Z95"/>
    <mergeCell ref="A96:I96"/>
    <mergeCell ref="J96:L96"/>
    <mergeCell ref="M96:O96"/>
    <mergeCell ref="P96:S96"/>
    <mergeCell ref="T96:W96"/>
    <mergeCell ref="X96:Z96"/>
    <mergeCell ref="A94:I94"/>
    <mergeCell ref="M94:O94"/>
    <mergeCell ref="P94:S94"/>
    <mergeCell ref="A95:I95"/>
    <mergeCell ref="J95:L95"/>
    <mergeCell ref="M95:O95"/>
    <mergeCell ref="P95:S95"/>
    <mergeCell ref="A98:I98"/>
    <mergeCell ref="J98:L98"/>
    <mergeCell ref="M98:O98"/>
    <mergeCell ref="P98:S98"/>
    <mergeCell ref="T98:W98"/>
    <mergeCell ref="X98:Z98"/>
    <mergeCell ref="A97:I97"/>
    <mergeCell ref="J97:L97"/>
    <mergeCell ref="M97:O97"/>
    <mergeCell ref="P97:S97"/>
    <mergeCell ref="T97:W97"/>
    <mergeCell ref="X97:Z97"/>
    <mergeCell ref="C103:G103"/>
    <mergeCell ref="L103:O103"/>
    <mergeCell ref="P103:U103"/>
    <mergeCell ref="J104:L104"/>
    <mergeCell ref="M104:O104"/>
    <mergeCell ref="P104:S104"/>
    <mergeCell ref="T104:W104"/>
    <mergeCell ref="A99:I99"/>
    <mergeCell ref="M99:O99"/>
    <mergeCell ref="P99:S99"/>
    <mergeCell ref="F101:K101"/>
    <mergeCell ref="G102:K102"/>
    <mergeCell ref="L102:N102"/>
    <mergeCell ref="O102:R102"/>
    <mergeCell ref="X104:Z104"/>
    <mergeCell ref="A105:I105"/>
    <mergeCell ref="M105:O105"/>
    <mergeCell ref="P105:S105"/>
    <mergeCell ref="A106:I106"/>
    <mergeCell ref="J106:L106"/>
    <mergeCell ref="M106:O106"/>
    <mergeCell ref="P106:S106"/>
    <mergeCell ref="T106:W106"/>
    <mergeCell ref="X106:Z106"/>
    <mergeCell ref="A108:I108"/>
    <mergeCell ref="J108:L108"/>
    <mergeCell ref="M108:O108"/>
    <mergeCell ref="P108:S108"/>
    <mergeCell ref="T108:W108"/>
    <mergeCell ref="X108:Z108"/>
    <mergeCell ref="A107:I107"/>
    <mergeCell ref="J107:L107"/>
    <mergeCell ref="M107:O107"/>
    <mergeCell ref="P107:S107"/>
    <mergeCell ref="T107:W107"/>
    <mergeCell ref="X107:Z107"/>
    <mergeCell ref="T110:W110"/>
    <mergeCell ref="X110:Z110"/>
    <mergeCell ref="A111:I111"/>
    <mergeCell ref="J111:L111"/>
    <mergeCell ref="M111:O111"/>
    <mergeCell ref="P111:S111"/>
    <mergeCell ref="T111:W111"/>
    <mergeCell ref="X111:Z111"/>
    <mergeCell ref="A109:I109"/>
    <mergeCell ref="M109:O109"/>
    <mergeCell ref="P109:S109"/>
    <mergeCell ref="A110:I110"/>
    <mergeCell ref="J110:L110"/>
    <mergeCell ref="M110:O110"/>
    <mergeCell ref="P110:S110"/>
    <mergeCell ref="A113:I113"/>
    <mergeCell ref="J113:L113"/>
    <mergeCell ref="M113:O113"/>
    <mergeCell ref="P113:S113"/>
    <mergeCell ref="T113:W113"/>
    <mergeCell ref="X113:Z113"/>
    <mergeCell ref="A112:I112"/>
    <mergeCell ref="J112:L112"/>
    <mergeCell ref="M112:O112"/>
    <mergeCell ref="P112:S112"/>
    <mergeCell ref="T112:W112"/>
    <mergeCell ref="X112:Z112"/>
    <mergeCell ref="C118:G118"/>
    <mergeCell ref="L118:O118"/>
    <mergeCell ref="P118:U118"/>
    <mergeCell ref="J119:L119"/>
    <mergeCell ref="M119:O119"/>
    <mergeCell ref="P119:S119"/>
    <mergeCell ref="T119:W119"/>
    <mergeCell ref="A114:I114"/>
    <mergeCell ref="M114:O114"/>
    <mergeCell ref="P114:S114"/>
    <mergeCell ref="F116:K116"/>
    <mergeCell ref="G117:K117"/>
    <mergeCell ref="L117:N117"/>
    <mergeCell ref="O117:R117"/>
    <mergeCell ref="X119:Z119"/>
    <mergeCell ref="A120:I120"/>
    <mergeCell ref="M120:O120"/>
    <mergeCell ref="P120:S120"/>
    <mergeCell ref="A121:I121"/>
    <mergeCell ref="J121:L121"/>
    <mergeCell ref="M121:O121"/>
    <mergeCell ref="P121:S121"/>
    <mergeCell ref="T121:W121"/>
    <mergeCell ref="X121:Z121"/>
    <mergeCell ref="A123:I123"/>
    <mergeCell ref="J123:L123"/>
    <mergeCell ref="M123:O123"/>
    <mergeCell ref="P123:S123"/>
    <mergeCell ref="T123:W123"/>
    <mergeCell ref="X123:Z123"/>
    <mergeCell ref="A122:I122"/>
    <mergeCell ref="J122:L122"/>
    <mergeCell ref="M122:O122"/>
    <mergeCell ref="P122:S122"/>
    <mergeCell ref="T122:W122"/>
    <mergeCell ref="X122:Z122"/>
    <mergeCell ref="T125:W125"/>
    <mergeCell ref="X125:Z125"/>
    <mergeCell ref="A126:I126"/>
    <mergeCell ref="J126:L126"/>
    <mergeCell ref="M126:O126"/>
    <mergeCell ref="P126:S126"/>
    <mergeCell ref="T126:W126"/>
    <mergeCell ref="X126:Z126"/>
    <mergeCell ref="A124:I124"/>
    <mergeCell ref="M124:O124"/>
    <mergeCell ref="P124:S124"/>
    <mergeCell ref="A125:I125"/>
    <mergeCell ref="J125:L125"/>
    <mergeCell ref="M125:O125"/>
    <mergeCell ref="P125:S125"/>
    <mergeCell ref="A128:I128"/>
    <mergeCell ref="J128:L128"/>
    <mergeCell ref="M128:O128"/>
    <mergeCell ref="P128:S128"/>
    <mergeCell ref="T128:W128"/>
    <mergeCell ref="X128:Z128"/>
    <mergeCell ref="A127:I127"/>
    <mergeCell ref="J127:L127"/>
    <mergeCell ref="M127:O127"/>
    <mergeCell ref="P127:S127"/>
    <mergeCell ref="T127:W127"/>
    <mergeCell ref="X127:Z127"/>
    <mergeCell ref="C133:G133"/>
    <mergeCell ref="L133:O133"/>
    <mergeCell ref="P133:U133"/>
    <mergeCell ref="J134:L134"/>
    <mergeCell ref="M134:O134"/>
    <mergeCell ref="P134:S134"/>
    <mergeCell ref="T134:W134"/>
    <mergeCell ref="A129:I129"/>
    <mergeCell ref="M129:O129"/>
    <mergeCell ref="P129:S129"/>
    <mergeCell ref="F131:K131"/>
    <mergeCell ref="G132:K132"/>
    <mergeCell ref="L132:N132"/>
    <mergeCell ref="O132:R132"/>
    <mergeCell ref="X134:Z134"/>
    <mergeCell ref="A135:I135"/>
    <mergeCell ref="M135:O135"/>
    <mergeCell ref="P135:S135"/>
    <mergeCell ref="A136:I136"/>
    <mergeCell ref="J136:L136"/>
    <mergeCell ref="M136:O136"/>
    <mergeCell ref="P136:S136"/>
    <mergeCell ref="T136:W136"/>
    <mergeCell ref="X136:Z136"/>
    <mergeCell ref="A138:I138"/>
    <mergeCell ref="J138:L138"/>
    <mergeCell ref="M138:O138"/>
    <mergeCell ref="P138:S138"/>
    <mergeCell ref="T138:W138"/>
    <mergeCell ref="X138:Z138"/>
    <mergeCell ref="A137:I137"/>
    <mergeCell ref="J137:L137"/>
    <mergeCell ref="M137:O137"/>
    <mergeCell ref="P137:S137"/>
    <mergeCell ref="T137:W137"/>
    <mergeCell ref="X137:Z137"/>
    <mergeCell ref="T140:W140"/>
    <mergeCell ref="X140:Z140"/>
    <mergeCell ref="A141:I141"/>
    <mergeCell ref="J141:L141"/>
    <mergeCell ref="M141:O141"/>
    <mergeCell ref="P141:S141"/>
    <mergeCell ref="T141:W141"/>
    <mergeCell ref="X141:Z141"/>
    <mergeCell ref="A139:I139"/>
    <mergeCell ref="M139:O139"/>
    <mergeCell ref="P139:S139"/>
    <mergeCell ref="A140:I140"/>
    <mergeCell ref="J140:L140"/>
    <mergeCell ref="M140:O140"/>
    <mergeCell ref="P140:S140"/>
    <mergeCell ref="A143:I143"/>
    <mergeCell ref="J143:L143"/>
    <mergeCell ref="M143:O143"/>
    <mergeCell ref="P143:S143"/>
    <mergeCell ref="T143:W143"/>
    <mergeCell ref="X143:Z143"/>
    <mergeCell ref="A142:I142"/>
    <mergeCell ref="J142:L142"/>
    <mergeCell ref="M142:O142"/>
    <mergeCell ref="P142:S142"/>
    <mergeCell ref="T142:W142"/>
    <mergeCell ref="X142:Z142"/>
    <mergeCell ref="C148:G148"/>
    <mergeCell ref="L148:O148"/>
    <mergeCell ref="P148:U148"/>
    <mergeCell ref="J149:L149"/>
    <mergeCell ref="M149:O149"/>
    <mergeCell ref="P149:S149"/>
    <mergeCell ref="T149:W149"/>
    <mergeCell ref="A144:I144"/>
    <mergeCell ref="M144:O144"/>
    <mergeCell ref="P144:S144"/>
    <mergeCell ref="F146:K146"/>
    <mergeCell ref="G147:K147"/>
    <mergeCell ref="L147:N147"/>
    <mergeCell ref="O147:R147"/>
    <mergeCell ref="X149:Z149"/>
    <mergeCell ref="A150:I150"/>
    <mergeCell ref="M150:O150"/>
    <mergeCell ref="P150:S150"/>
    <mergeCell ref="A151:I151"/>
    <mergeCell ref="J151:L151"/>
    <mergeCell ref="M151:O151"/>
    <mergeCell ref="P151:S151"/>
    <mergeCell ref="T151:W151"/>
    <mergeCell ref="X151:Z151"/>
    <mergeCell ref="A153:I153"/>
    <mergeCell ref="J153:L153"/>
    <mergeCell ref="M153:O153"/>
    <mergeCell ref="P153:S153"/>
    <mergeCell ref="T153:W153"/>
    <mergeCell ref="X153:Z153"/>
    <mergeCell ref="A152:I152"/>
    <mergeCell ref="J152:L152"/>
    <mergeCell ref="M152:O152"/>
    <mergeCell ref="P152:S152"/>
    <mergeCell ref="T152:W152"/>
    <mergeCell ref="X152:Z152"/>
    <mergeCell ref="T155:W155"/>
    <mergeCell ref="X155:Z155"/>
    <mergeCell ref="A156:I156"/>
    <mergeCell ref="J156:L156"/>
    <mergeCell ref="M156:O156"/>
    <mergeCell ref="P156:S156"/>
    <mergeCell ref="T156:W156"/>
    <mergeCell ref="X156:Z156"/>
    <mergeCell ref="A154:I154"/>
    <mergeCell ref="M154:O154"/>
    <mergeCell ref="P154:S154"/>
    <mergeCell ref="A155:I155"/>
    <mergeCell ref="J155:L155"/>
    <mergeCell ref="M155:O155"/>
    <mergeCell ref="P155:S155"/>
    <mergeCell ref="A158:I158"/>
    <mergeCell ref="J158:L158"/>
    <mergeCell ref="M158:O158"/>
    <mergeCell ref="P158:S158"/>
    <mergeCell ref="T158:W158"/>
    <mergeCell ref="X158:Z158"/>
    <mergeCell ref="A157:I157"/>
    <mergeCell ref="J157:L157"/>
    <mergeCell ref="M157:O157"/>
    <mergeCell ref="P157:S157"/>
    <mergeCell ref="T157:W157"/>
    <mergeCell ref="X157:Z157"/>
    <mergeCell ref="C163:G163"/>
    <mergeCell ref="L163:O163"/>
    <mergeCell ref="P163:U163"/>
    <mergeCell ref="J164:L164"/>
    <mergeCell ref="M164:O164"/>
    <mergeCell ref="P164:S164"/>
    <mergeCell ref="T164:W164"/>
    <mergeCell ref="A159:I159"/>
    <mergeCell ref="M159:O159"/>
    <mergeCell ref="P159:S159"/>
    <mergeCell ref="F161:K161"/>
    <mergeCell ref="G162:K162"/>
    <mergeCell ref="L162:N162"/>
    <mergeCell ref="O162:R162"/>
    <mergeCell ref="X164:Z164"/>
    <mergeCell ref="A165:I165"/>
    <mergeCell ref="M165:O165"/>
    <mergeCell ref="P165:S165"/>
    <mergeCell ref="A166:I166"/>
    <mergeCell ref="J166:L166"/>
    <mergeCell ref="M166:O166"/>
    <mergeCell ref="P166:S166"/>
    <mergeCell ref="T166:W166"/>
    <mergeCell ref="X166:Z166"/>
    <mergeCell ref="A168:I168"/>
    <mergeCell ref="J168:L168"/>
    <mergeCell ref="M168:O168"/>
    <mergeCell ref="P168:S168"/>
    <mergeCell ref="T168:W168"/>
    <mergeCell ref="X168:Z168"/>
    <mergeCell ref="A167:I167"/>
    <mergeCell ref="J167:L167"/>
    <mergeCell ref="M167:O167"/>
    <mergeCell ref="P167:S167"/>
    <mergeCell ref="T167:W167"/>
    <mergeCell ref="X167:Z167"/>
    <mergeCell ref="T170:W170"/>
    <mergeCell ref="X170:Z170"/>
    <mergeCell ref="A171:I171"/>
    <mergeCell ref="J171:L171"/>
    <mergeCell ref="M171:O171"/>
    <mergeCell ref="P171:S171"/>
    <mergeCell ref="T171:W171"/>
    <mergeCell ref="X171:Z171"/>
    <mergeCell ref="A169:I169"/>
    <mergeCell ref="M169:O169"/>
    <mergeCell ref="P169:S169"/>
    <mergeCell ref="A170:I170"/>
    <mergeCell ref="J170:L170"/>
    <mergeCell ref="M170:O170"/>
    <mergeCell ref="P170:S170"/>
    <mergeCell ref="A173:I173"/>
    <mergeCell ref="J173:L173"/>
    <mergeCell ref="M173:O173"/>
    <mergeCell ref="P173:S173"/>
    <mergeCell ref="T173:W173"/>
    <mergeCell ref="X173:Z173"/>
    <mergeCell ref="A172:I172"/>
    <mergeCell ref="J172:L172"/>
    <mergeCell ref="M172:O172"/>
    <mergeCell ref="P172:S172"/>
    <mergeCell ref="T172:W172"/>
    <mergeCell ref="X172:Z172"/>
    <mergeCell ref="C178:G178"/>
    <mergeCell ref="L178:O178"/>
    <mergeCell ref="P178:U178"/>
    <mergeCell ref="J179:L179"/>
    <mergeCell ref="M179:O179"/>
    <mergeCell ref="P179:S179"/>
    <mergeCell ref="T179:W179"/>
    <mergeCell ref="A174:I174"/>
    <mergeCell ref="M174:O174"/>
    <mergeCell ref="P174:S174"/>
    <mergeCell ref="F176:K176"/>
    <mergeCell ref="G177:K177"/>
    <mergeCell ref="L177:N177"/>
    <mergeCell ref="O177:R177"/>
    <mergeCell ref="T183:W183"/>
    <mergeCell ref="X183:Z183"/>
    <mergeCell ref="A182:I182"/>
    <mergeCell ref="J182:L182"/>
    <mergeCell ref="M182:O182"/>
    <mergeCell ref="P182:S182"/>
    <mergeCell ref="T182:W182"/>
    <mergeCell ref="X182:Z182"/>
    <mergeCell ref="X179:Z179"/>
    <mergeCell ref="A180:I180"/>
    <mergeCell ref="M180:O180"/>
    <mergeCell ref="P180:S180"/>
    <mergeCell ref="A181:I181"/>
    <mergeCell ref="J181:L181"/>
    <mergeCell ref="M181:O181"/>
    <mergeCell ref="P181:S181"/>
    <mergeCell ref="T181:W181"/>
    <mergeCell ref="X181:Z181"/>
    <mergeCell ref="A184:I184"/>
    <mergeCell ref="M184:O184"/>
    <mergeCell ref="P184:S184"/>
    <mergeCell ref="A185:I185"/>
    <mergeCell ref="J185:L185"/>
    <mergeCell ref="M185:O185"/>
    <mergeCell ref="P185:S185"/>
    <mergeCell ref="A183:I183"/>
    <mergeCell ref="J183:L183"/>
    <mergeCell ref="M183:O183"/>
    <mergeCell ref="P183:S183"/>
    <mergeCell ref="A187:I187"/>
    <mergeCell ref="J187:L187"/>
    <mergeCell ref="M187:O187"/>
    <mergeCell ref="P187:S187"/>
    <mergeCell ref="T187:W187"/>
    <mergeCell ref="X187:Z187"/>
    <mergeCell ref="T185:W185"/>
    <mergeCell ref="X185:Z185"/>
    <mergeCell ref="A186:I186"/>
    <mergeCell ref="J186:L186"/>
    <mergeCell ref="M186:O186"/>
    <mergeCell ref="P186:S186"/>
    <mergeCell ref="T186:W186"/>
    <mergeCell ref="X186:Z186"/>
    <mergeCell ref="A189:I189"/>
    <mergeCell ref="M189:O189"/>
    <mergeCell ref="P189:S189"/>
    <mergeCell ref="A188:I188"/>
    <mergeCell ref="J188:L188"/>
    <mergeCell ref="M188:O188"/>
    <mergeCell ref="P188:S188"/>
    <mergeCell ref="T188:W188"/>
    <mergeCell ref="X188:Z188"/>
  </mergeCells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9"/>
  <sheetViews>
    <sheetView topLeftCell="A19" workbookViewId="0">
      <selection activeCell="J38" sqref="J38:L38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CADASTRO!D595</f>
        <v>4826 MAVI COMERCIO E TRANSPORTES LTDA</v>
      </c>
    </row>
    <row r="2" spans="1:26" x14ac:dyDescent="0.25">
      <c r="A2" s="143" t="s">
        <v>6</v>
      </c>
      <c r="B2" s="143"/>
      <c r="C2" s="143"/>
      <c r="D2" t="str">
        <f>CADASTRO!D596</f>
        <v>13.169.312/0001-75</v>
      </c>
    </row>
    <row r="3" spans="1:26" x14ac:dyDescent="0.25">
      <c r="A3" s="143" t="s">
        <v>94</v>
      </c>
      <c r="B3" s="143"/>
      <c r="C3" s="143"/>
      <c r="D3" s="199" t="str">
        <f>CADASTRO!D597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03" t="str">
        <f>CADASTRO!F647</f>
        <v>IX - 019/2017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CADASTRO!D648</f>
        <v>6</v>
      </c>
    </row>
    <row r="6" spans="1:26" x14ac:dyDescent="0.25">
      <c r="A6" s="3" t="s">
        <v>8</v>
      </c>
      <c r="B6" s="3"/>
      <c r="C6" s="3"/>
      <c r="D6" s="208">
        <f>CADASTRO!D649</f>
        <v>5.12</v>
      </c>
      <c r="E6" s="208"/>
      <c r="F6" s="208"/>
      <c r="H6" s="3" t="s">
        <v>9</v>
      </c>
      <c r="K6" s="203">
        <f>CADASTRO!K649</f>
        <v>367.2</v>
      </c>
      <c r="L6" s="203"/>
      <c r="M6" s="3" t="s">
        <v>11</v>
      </c>
      <c r="Q6" s="203">
        <f>CADASTRO!Q649</f>
        <v>0.19531000000000001</v>
      </c>
      <c r="R6" s="203"/>
      <c r="S6" s="203"/>
    </row>
    <row r="7" spans="1:26" x14ac:dyDescent="0.25">
      <c r="A7" s="3" t="s">
        <v>10</v>
      </c>
      <c r="B7" s="3"/>
      <c r="C7" s="3"/>
      <c r="E7" s="209">
        <f>CADASTRO!E650</f>
        <v>367.19529984000002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CADASTRO!A$607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CADASTRO!A$608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CADASTRO!J633</f>
        <v>0</v>
      </c>
      <c r="K12" s="203"/>
      <c r="L12" s="203"/>
      <c r="M12" s="203">
        <f>CADASTRO!M633</f>
        <v>0</v>
      </c>
      <c r="N12" s="203"/>
      <c r="O12" s="203"/>
      <c r="P12" s="203" t="str">
        <f>CADASTRO!$P633</f>
        <v>1013 PeateRS</v>
      </c>
      <c r="Q12" s="203"/>
      <c r="R12" s="203"/>
      <c r="S12" s="203"/>
      <c r="T12" s="219">
        <f>CADASTRO!V633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CADASTRO!A$609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CADASTRO!J634</f>
        <v>0</v>
      </c>
      <c r="K13" s="203"/>
      <c r="L13" s="203"/>
      <c r="M13" s="203">
        <f>CADASTRO!M634</f>
        <v>0</v>
      </c>
      <c r="N13" s="203"/>
      <c r="O13" s="203"/>
      <c r="P13" s="203" t="str">
        <f>CADASTRO!$P634</f>
        <v>1013 PeateRS</v>
      </c>
      <c r="Q13" s="203"/>
      <c r="R13" s="203"/>
      <c r="S13" s="203"/>
      <c r="T13" s="219">
        <f>CADASTRO!V634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CADASTRO!A$610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CADASTRO!J659</f>
        <v>105206</v>
      </c>
      <c r="K14" s="203"/>
      <c r="L14" s="203"/>
      <c r="M14" s="203">
        <f>CADASTRO!M659</f>
        <v>1678</v>
      </c>
      <c r="N14" s="203"/>
      <c r="O14" s="203"/>
      <c r="P14" s="203" t="str">
        <f>CADASTRO!$P659</f>
        <v>1013 PeateRS</v>
      </c>
      <c r="Q14" s="203"/>
      <c r="R14" s="203"/>
      <c r="S14" s="203"/>
      <c r="T14" s="219">
        <f>CADASTRO!V635</f>
        <v>0.03</v>
      </c>
      <c r="U14" s="203"/>
      <c r="V14" s="204">
        <f>E$7*T14</f>
        <v>11.0158589952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11.0158589952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CADASTRO!A$612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CADASTRO!A$613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CADASTRO!J662</f>
        <v>108401</v>
      </c>
      <c r="K18" s="203"/>
      <c r="L18" s="203"/>
      <c r="M18" s="203">
        <f>CADASTRO!M662</f>
        <v>1644</v>
      </c>
      <c r="N18" s="203"/>
      <c r="O18" s="203"/>
      <c r="P18" s="203" t="str">
        <f>CADASTRO!$P662</f>
        <v>1049 PNATE</v>
      </c>
      <c r="Q18" s="203"/>
      <c r="R18" s="203"/>
      <c r="S18" s="203"/>
      <c r="T18" s="219">
        <f>CADASTRO!V638</f>
        <v>0.2</v>
      </c>
      <c r="U18" s="203"/>
      <c r="V18" s="204">
        <f>E$7*T18</f>
        <v>73.439059968000009</v>
      </c>
      <c r="W18" s="204"/>
      <c r="X18" s="204"/>
      <c r="Y18" s="204"/>
      <c r="Z18" s="204"/>
    </row>
    <row r="19" spans="1:26" x14ac:dyDescent="0.25">
      <c r="A19" s="200" t="str">
        <f>CADASTRO!A$614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CADASTRO!J663</f>
        <v>103007</v>
      </c>
      <c r="K19" s="203"/>
      <c r="L19" s="203"/>
      <c r="M19" s="203">
        <f>CADASTRO!M663</f>
        <v>2211</v>
      </c>
      <c r="N19" s="203"/>
      <c r="O19" s="203"/>
      <c r="P19" s="203" t="str">
        <f>CADASTRO!$P663</f>
        <v>31 FUNDEB</v>
      </c>
      <c r="Q19" s="203"/>
      <c r="R19" s="203"/>
      <c r="S19" s="203"/>
      <c r="T19" s="219">
        <f>CADASTRO!V639</f>
        <v>0.03</v>
      </c>
      <c r="U19" s="203"/>
      <c r="V19" s="204">
        <f>E$7*T19</f>
        <v>11.0158589952</v>
      </c>
      <c r="W19" s="204"/>
      <c r="X19" s="204"/>
      <c r="Y19" s="204"/>
      <c r="Z19" s="204"/>
    </row>
    <row r="20" spans="1:26" x14ac:dyDescent="0.25">
      <c r="A20" s="200" t="str">
        <f>CADASTRO!A$615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CADASTRO!J664</f>
        <v>94020</v>
      </c>
      <c r="K20" s="203"/>
      <c r="L20" s="203"/>
      <c r="M20" s="203">
        <f>CADASTRO!M664</f>
        <v>1628</v>
      </c>
      <c r="N20" s="203"/>
      <c r="O20" s="203"/>
      <c r="P20" s="203" t="str">
        <f>CADASTRO!$P664</f>
        <v>31 FUNDEB</v>
      </c>
      <c r="Q20" s="203"/>
      <c r="R20" s="203"/>
      <c r="S20" s="203"/>
      <c r="T20" s="219">
        <f>CADASTRO!V640</f>
        <v>0.74</v>
      </c>
      <c r="U20" s="203"/>
      <c r="V20" s="204">
        <f>E$7*T20</f>
        <v>271.72452188160003</v>
      </c>
      <c r="W20" s="204"/>
      <c r="X20" s="204"/>
      <c r="Y20" s="204"/>
      <c r="Z20" s="204"/>
    </row>
    <row r="21" spans="1:26" x14ac:dyDescent="0.25">
      <c r="A21" s="200" t="str">
        <f>CADASTRO!A$616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CADASTRO!J665</f>
        <v>0</v>
      </c>
      <c r="K21" s="203"/>
      <c r="L21" s="203"/>
      <c r="M21" s="203">
        <f>CADASTRO!M665</f>
        <v>0</v>
      </c>
      <c r="N21" s="203"/>
      <c r="O21" s="203"/>
      <c r="P21" s="203">
        <f>CADASTRO!$P665</f>
        <v>0</v>
      </c>
      <c r="Q21" s="203"/>
      <c r="R21" s="203"/>
      <c r="S21" s="203"/>
      <c r="T21" s="219">
        <f>CADASTRO!V641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356.17944084480007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367.19529984000008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24">
        <v>43252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183</v>
      </c>
      <c r="H27" s="203"/>
      <c r="I27" s="203"/>
      <c r="J27" s="203"/>
      <c r="K27" s="203"/>
      <c r="L27" s="220" t="s">
        <v>39</v>
      </c>
      <c r="M27" s="220"/>
      <c r="N27" s="220"/>
      <c r="O27" s="223">
        <v>43410</v>
      </c>
      <c r="P27" s="203"/>
      <c r="Q27" s="203"/>
      <c r="R27" s="203"/>
    </row>
    <row r="28" spans="1:26" x14ac:dyDescent="0.25">
      <c r="A28" s="3" t="s">
        <v>41</v>
      </c>
      <c r="C28" s="208">
        <v>367.2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72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41"/>
      <c r="C29" s="141"/>
      <c r="D29" s="141"/>
      <c r="E29" s="141"/>
      <c r="F29" s="141"/>
      <c r="G29" s="141"/>
      <c r="H29" s="141"/>
      <c r="I29" s="144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CADASTRO!A$607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0.03</v>
      </c>
      <c r="N30" s="218"/>
      <c r="O30" s="218"/>
      <c r="P30" s="202">
        <f>SUM(P31:S33)</f>
        <v>11.016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CADASTRO!A$608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 t="str">
        <f>CADASTRO!$P$633</f>
        <v>1013 PeateRS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CADASTRO!A$609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 t="str">
        <f>CADASTRO!$P$634</f>
        <v>1013 PeateRS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CADASTRO!A$610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319</v>
      </c>
      <c r="K33" s="203"/>
      <c r="L33" s="203"/>
      <c r="M33" s="205">
        <f>ROUND((V$14/V$23),2)</f>
        <v>0.03</v>
      </c>
      <c r="N33" s="205"/>
      <c r="O33" s="205"/>
      <c r="P33" s="204">
        <f>C28*M33</f>
        <v>11.016</v>
      </c>
      <c r="Q33" s="203"/>
      <c r="R33" s="203"/>
      <c r="S33" s="203"/>
      <c r="T33" s="203" t="str">
        <f>CADASTRO!$P$635</f>
        <v>1013 PeateRS</v>
      </c>
      <c r="U33" s="203"/>
      <c r="V33" s="203"/>
      <c r="W33" s="203"/>
      <c r="X33" s="203">
        <f>M$14</f>
        <v>1678</v>
      </c>
      <c r="Y33" s="203"/>
      <c r="Z33" s="203"/>
    </row>
    <row r="34" spans="1:26" x14ac:dyDescent="0.25">
      <c r="A34" s="201" t="str">
        <f>CADASTRO!A$612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0.97</v>
      </c>
      <c r="N34" s="218"/>
      <c r="O34" s="218"/>
      <c r="P34" s="202">
        <f>SUM(P35:S38)+0.01</f>
        <v>356.18400000000003</v>
      </c>
      <c r="Q34" s="201"/>
      <c r="R34" s="201"/>
      <c r="S34" s="201"/>
    </row>
    <row r="35" spans="1:26" x14ac:dyDescent="0.25">
      <c r="A35" s="200" t="str">
        <f>CADASTRO!A$613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320</v>
      </c>
      <c r="K35" s="203"/>
      <c r="L35" s="203"/>
      <c r="M35" s="205">
        <f>ROUND((V$18/V$23),2)</f>
        <v>0.2</v>
      </c>
      <c r="N35" s="205"/>
      <c r="O35" s="205"/>
      <c r="P35" s="204">
        <f>C28*M35</f>
        <v>73.44</v>
      </c>
      <c r="Q35" s="203"/>
      <c r="R35" s="203"/>
      <c r="S35" s="203"/>
      <c r="T35" s="203" t="str">
        <f>CADASTRO!$P$638</f>
        <v>31 FUNDEB</v>
      </c>
      <c r="U35" s="203"/>
      <c r="V35" s="203"/>
      <c r="W35" s="203"/>
      <c r="X35" s="203">
        <f>M$18</f>
        <v>1644</v>
      </c>
      <c r="Y35" s="203"/>
      <c r="Z35" s="203"/>
    </row>
    <row r="36" spans="1:26" x14ac:dyDescent="0.25">
      <c r="A36" s="200" t="str">
        <f>CADASTRO!A$614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 t="s">
        <v>321</v>
      </c>
      <c r="K36" s="203"/>
      <c r="L36" s="203"/>
      <c r="M36" s="205">
        <f>ROUND((V$19/V$23),2)</f>
        <v>0.03</v>
      </c>
      <c r="N36" s="205"/>
      <c r="O36" s="205"/>
      <c r="P36" s="204">
        <f>C28*M36</f>
        <v>11.016</v>
      </c>
      <c r="Q36" s="203"/>
      <c r="R36" s="203"/>
      <c r="S36" s="203"/>
      <c r="T36" s="203" t="str">
        <f>CADASTRO!$P$639</f>
        <v>31 FUNDEB</v>
      </c>
      <c r="U36" s="203"/>
      <c r="V36" s="203"/>
      <c r="W36" s="203"/>
      <c r="X36" s="203">
        <f>M$19</f>
        <v>2211</v>
      </c>
      <c r="Y36" s="203"/>
      <c r="Z36" s="203"/>
    </row>
    <row r="37" spans="1:26" x14ac:dyDescent="0.25">
      <c r="A37" s="200" t="str">
        <f>CADASTRO!A$615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367</v>
      </c>
      <c r="K37" s="203"/>
      <c r="L37" s="203"/>
      <c r="M37" s="205">
        <f>ROUND((V$20/V$23),2)</f>
        <v>0.74</v>
      </c>
      <c r="N37" s="205"/>
      <c r="O37" s="205"/>
      <c r="P37" s="204">
        <f>C28*M37-0.01</f>
        <v>271.71800000000002</v>
      </c>
      <c r="Q37" s="203"/>
      <c r="R37" s="203"/>
      <c r="S37" s="203"/>
      <c r="T37" s="203" t="str">
        <f>CADASTRO!$P$640</f>
        <v>31 FUNDEB</v>
      </c>
      <c r="U37" s="203"/>
      <c r="V37" s="203"/>
      <c r="W37" s="203"/>
      <c r="X37" s="203">
        <f>M$20</f>
        <v>1628</v>
      </c>
      <c r="Y37" s="203"/>
      <c r="Z37" s="203"/>
    </row>
    <row r="38" spans="1:26" x14ac:dyDescent="0.25">
      <c r="A38" s="200" t="str">
        <f>CADASTRO!A$616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CADASTRO!$P$641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367.20000000000005</v>
      </c>
      <c r="Q39" s="201"/>
      <c r="R39" s="201"/>
      <c r="S39" s="201"/>
    </row>
    <row r="41" spans="1:26" x14ac:dyDescent="0.25">
      <c r="A41" s="3"/>
      <c r="F41" s="203"/>
      <c r="G41" s="203"/>
      <c r="H41" s="203"/>
      <c r="I41" s="203"/>
      <c r="J41" s="203"/>
      <c r="K41" s="203"/>
    </row>
    <row r="43" spans="1:26" x14ac:dyDescent="0.25">
      <c r="A43" s="3"/>
      <c r="C43" s="208"/>
      <c r="D43" s="208"/>
      <c r="E43" s="208"/>
      <c r="F43" s="208"/>
      <c r="G43" s="208"/>
      <c r="L43" s="220"/>
      <c r="M43" s="220"/>
      <c r="N43" s="220"/>
      <c r="O43" s="220"/>
      <c r="P43" s="221"/>
      <c r="Q43" s="221"/>
      <c r="R43" s="221"/>
      <c r="S43" s="221"/>
      <c r="T43" s="221"/>
      <c r="U43" s="221"/>
    </row>
    <row r="44" spans="1:26" x14ac:dyDescent="0.25">
      <c r="A44" s="9"/>
      <c r="B44" s="141"/>
      <c r="C44" s="141"/>
      <c r="D44" s="141"/>
      <c r="E44" s="141"/>
      <c r="F44" s="141"/>
      <c r="G44" s="141"/>
      <c r="H44" s="141"/>
      <c r="I44" s="144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22"/>
      <c r="U44" s="222"/>
      <c r="V44" s="222"/>
      <c r="W44" s="222"/>
      <c r="X44" s="211"/>
      <c r="Y44" s="211"/>
      <c r="Z44" s="211"/>
    </row>
    <row r="45" spans="1:26" x14ac:dyDescent="0.25">
      <c r="A45" s="210"/>
      <c r="B45" s="210"/>
      <c r="C45" s="210"/>
      <c r="D45" s="210"/>
      <c r="E45" s="210"/>
      <c r="F45" s="210"/>
      <c r="G45" s="210"/>
      <c r="H45" s="210"/>
      <c r="I45" s="210"/>
      <c r="M45" s="218"/>
      <c r="N45" s="218"/>
      <c r="O45" s="218"/>
      <c r="P45" s="202"/>
      <c r="Q45" s="201"/>
      <c r="R45" s="201"/>
      <c r="S45" s="201"/>
      <c r="T45" s="6"/>
      <c r="U45" s="6"/>
      <c r="V45" s="6"/>
      <c r="W45" s="6"/>
    </row>
    <row r="46" spans="1:26" x14ac:dyDescent="0.25">
      <c r="A46" s="200"/>
      <c r="B46" s="200"/>
      <c r="C46" s="200"/>
      <c r="D46" s="200"/>
      <c r="E46" s="200"/>
      <c r="F46" s="200"/>
      <c r="G46" s="200"/>
      <c r="H46" s="200"/>
      <c r="I46" s="200"/>
      <c r="J46" s="203"/>
      <c r="K46" s="203"/>
      <c r="L46" s="203"/>
      <c r="M46" s="205"/>
      <c r="N46" s="205"/>
      <c r="O46" s="205"/>
      <c r="P46" s="204"/>
      <c r="Q46" s="203"/>
      <c r="R46" s="203"/>
      <c r="S46" s="203"/>
      <c r="T46" s="203"/>
      <c r="U46" s="203"/>
      <c r="V46" s="203"/>
      <c r="W46" s="203"/>
      <c r="X46" s="203"/>
      <c r="Y46" s="203"/>
      <c r="Z46" s="203"/>
    </row>
    <row r="47" spans="1:26" x14ac:dyDescent="0.25">
      <c r="A47" s="200"/>
      <c r="B47" s="200"/>
      <c r="C47" s="200"/>
      <c r="D47" s="200"/>
      <c r="E47" s="200"/>
      <c r="F47" s="200"/>
      <c r="G47" s="200"/>
      <c r="H47" s="200"/>
      <c r="I47" s="200"/>
      <c r="J47" s="203"/>
      <c r="K47" s="203"/>
      <c r="L47" s="203"/>
      <c r="M47" s="205"/>
      <c r="N47" s="205"/>
      <c r="O47" s="205"/>
      <c r="P47" s="204"/>
      <c r="Q47" s="203"/>
      <c r="R47" s="203"/>
      <c r="S47" s="203"/>
      <c r="T47" s="203"/>
      <c r="U47" s="203"/>
      <c r="V47" s="203"/>
      <c r="W47" s="203"/>
      <c r="X47" s="203"/>
      <c r="Y47" s="203"/>
      <c r="Z47" s="203"/>
    </row>
    <row r="48" spans="1:26" x14ac:dyDescent="0.25">
      <c r="A48" s="200"/>
      <c r="B48" s="200"/>
      <c r="C48" s="200"/>
      <c r="D48" s="200"/>
      <c r="E48" s="200"/>
      <c r="F48" s="200"/>
      <c r="G48" s="200"/>
      <c r="H48" s="200"/>
      <c r="I48" s="200"/>
      <c r="J48" s="203"/>
      <c r="K48" s="203"/>
      <c r="L48" s="203"/>
      <c r="M48" s="205"/>
      <c r="N48" s="205"/>
      <c r="O48" s="205"/>
      <c r="P48" s="204"/>
      <c r="Q48" s="203"/>
      <c r="R48" s="203"/>
      <c r="S48" s="203"/>
      <c r="T48" s="203"/>
      <c r="U48" s="203"/>
      <c r="V48" s="203"/>
      <c r="W48" s="203"/>
      <c r="X48" s="203"/>
      <c r="Y48" s="203"/>
      <c r="Z48" s="203"/>
    </row>
    <row r="49" spans="1:35" x14ac:dyDescent="0.25">
      <c r="A49" s="201"/>
      <c r="B49" s="201"/>
      <c r="C49" s="201"/>
      <c r="D49" s="201"/>
      <c r="E49" s="201"/>
      <c r="F49" s="201"/>
      <c r="G49" s="201"/>
      <c r="H49" s="201"/>
      <c r="I49" s="201"/>
      <c r="M49" s="218"/>
      <c r="N49" s="218"/>
      <c r="O49" s="218"/>
      <c r="P49" s="202"/>
      <c r="Q49" s="201"/>
      <c r="R49" s="201"/>
      <c r="S49" s="201"/>
    </row>
    <row r="50" spans="1:35" x14ac:dyDescent="0.25">
      <c r="A50" s="200"/>
      <c r="B50" s="200"/>
      <c r="C50" s="200"/>
      <c r="D50" s="200"/>
      <c r="E50" s="200"/>
      <c r="F50" s="200"/>
      <c r="G50" s="200"/>
      <c r="H50" s="200"/>
      <c r="I50" s="200"/>
      <c r="J50" s="203"/>
      <c r="K50" s="203"/>
      <c r="L50" s="203"/>
      <c r="M50" s="205"/>
      <c r="N50" s="205"/>
      <c r="O50" s="205"/>
      <c r="P50" s="204"/>
      <c r="Q50" s="203"/>
      <c r="R50" s="203"/>
      <c r="S50" s="203"/>
      <c r="T50" s="203"/>
      <c r="U50" s="203"/>
      <c r="V50" s="203"/>
      <c r="W50" s="203"/>
      <c r="X50" s="203"/>
      <c r="Y50" s="203"/>
      <c r="Z50" s="203"/>
    </row>
    <row r="51" spans="1:35" x14ac:dyDescent="0.25">
      <c r="A51" s="200"/>
      <c r="B51" s="200"/>
      <c r="C51" s="200"/>
      <c r="D51" s="200"/>
      <c r="E51" s="200"/>
      <c r="F51" s="200"/>
      <c r="G51" s="200"/>
      <c r="H51" s="200"/>
      <c r="I51" s="200"/>
      <c r="J51" s="203"/>
      <c r="K51" s="203"/>
      <c r="L51" s="203"/>
      <c r="M51" s="205"/>
      <c r="N51" s="205"/>
      <c r="O51" s="205"/>
      <c r="P51" s="204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I51" s="3"/>
    </row>
    <row r="52" spans="1:35" x14ac:dyDescent="0.25">
      <c r="A52" s="200"/>
      <c r="B52" s="200"/>
      <c r="C52" s="200"/>
      <c r="D52" s="200"/>
      <c r="E52" s="200"/>
      <c r="F52" s="200"/>
      <c r="G52" s="200"/>
      <c r="H52" s="200"/>
      <c r="I52" s="200"/>
      <c r="J52" s="203"/>
      <c r="K52" s="203"/>
      <c r="L52" s="203"/>
      <c r="M52" s="205"/>
      <c r="N52" s="205"/>
      <c r="O52" s="205"/>
      <c r="P52" s="204"/>
      <c r="Q52" s="203"/>
      <c r="R52" s="203"/>
      <c r="S52" s="203"/>
      <c r="T52" s="203"/>
      <c r="U52" s="203"/>
      <c r="V52" s="203"/>
      <c r="W52" s="203"/>
      <c r="X52" s="203"/>
      <c r="Y52" s="203"/>
      <c r="Z52" s="203"/>
    </row>
    <row r="53" spans="1:35" x14ac:dyDescent="0.25">
      <c r="A53" s="200"/>
      <c r="B53" s="200"/>
      <c r="C53" s="200"/>
      <c r="D53" s="200"/>
      <c r="E53" s="200"/>
      <c r="F53" s="200"/>
      <c r="G53" s="200"/>
      <c r="H53" s="200"/>
      <c r="I53" s="200"/>
      <c r="J53" s="203"/>
      <c r="K53" s="203"/>
      <c r="L53" s="203"/>
      <c r="M53" s="205"/>
      <c r="N53" s="205"/>
      <c r="O53" s="205"/>
      <c r="P53" s="204"/>
      <c r="Q53" s="203"/>
      <c r="R53" s="203"/>
      <c r="S53" s="203"/>
      <c r="T53" s="203"/>
      <c r="U53" s="203"/>
      <c r="V53" s="203"/>
      <c r="W53" s="203"/>
      <c r="X53" s="203"/>
      <c r="Y53" s="203"/>
      <c r="Z53" s="203"/>
    </row>
    <row r="54" spans="1:35" x14ac:dyDescent="0.25">
      <c r="A54" s="201"/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/>
      <c r="N54" s="218"/>
      <c r="O54" s="218"/>
      <c r="P54" s="202"/>
      <c r="Q54" s="201"/>
      <c r="R54" s="201"/>
      <c r="S54" s="201"/>
      <c r="T54" s="3"/>
      <c r="U54" s="3"/>
      <c r="V54" s="3"/>
      <c r="W54" s="3"/>
      <c r="X54" s="3"/>
      <c r="Y54" s="3"/>
      <c r="Z54" s="3"/>
    </row>
    <row r="55" spans="1:35" x14ac:dyDescent="0.25">
      <c r="A55" s="138"/>
      <c r="B55" s="138"/>
      <c r="C55" s="138"/>
      <c r="D55" s="138"/>
      <c r="E55" s="138"/>
      <c r="F55" s="138"/>
      <c r="G55" s="138"/>
      <c r="H55" s="138"/>
      <c r="I55" s="138"/>
      <c r="J55" s="3"/>
      <c r="K55" s="3"/>
      <c r="L55" s="3"/>
      <c r="M55" s="145"/>
      <c r="N55" s="145"/>
      <c r="O55" s="145"/>
      <c r="P55" s="139"/>
      <c r="Q55" s="138"/>
      <c r="R55" s="138"/>
      <c r="S55" s="138"/>
      <c r="T55" s="3"/>
      <c r="U55" s="3"/>
      <c r="V55" s="3"/>
      <c r="W55" s="3"/>
      <c r="X55" s="3"/>
      <c r="Y55" s="3"/>
      <c r="Z55" s="3"/>
    </row>
    <row r="56" spans="1:35" x14ac:dyDescent="0.25">
      <c r="A56" s="3"/>
      <c r="F56" s="203"/>
      <c r="G56" s="203"/>
      <c r="H56" s="203"/>
      <c r="I56" s="203"/>
      <c r="J56" s="203"/>
      <c r="K56" s="203"/>
    </row>
    <row r="57" spans="1:35" x14ac:dyDescent="0.25">
      <c r="A57" s="3"/>
      <c r="G57" s="203"/>
      <c r="H57" s="203"/>
      <c r="I57" s="203"/>
      <c r="J57" s="203"/>
      <c r="K57" s="203"/>
      <c r="L57" s="220"/>
      <c r="M57" s="220"/>
      <c r="N57" s="220"/>
      <c r="O57" s="223"/>
      <c r="P57" s="203"/>
      <c r="Q57" s="203"/>
      <c r="R57" s="203"/>
    </row>
    <row r="58" spans="1:35" x14ac:dyDescent="0.25">
      <c r="A58" s="3"/>
      <c r="C58" s="208"/>
      <c r="D58" s="208"/>
      <c r="E58" s="208"/>
      <c r="F58" s="208"/>
      <c r="G58" s="208"/>
      <c r="L58" s="220"/>
      <c r="M58" s="220"/>
      <c r="N58" s="220"/>
      <c r="O58" s="220"/>
      <c r="P58" s="221"/>
      <c r="Q58" s="221"/>
      <c r="R58" s="221"/>
      <c r="S58" s="221"/>
      <c r="T58" s="221"/>
      <c r="U58" s="221"/>
    </row>
    <row r="59" spans="1:35" x14ac:dyDescent="0.25">
      <c r="A59" s="9"/>
      <c r="B59" s="141"/>
      <c r="C59" s="141"/>
      <c r="D59" s="141"/>
      <c r="E59" s="141"/>
      <c r="F59" s="141"/>
      <c r="G59" s="141"/>
      <c r="H59" s="141"/>
      <c r="I59" s="144"/>
      <c r="J59" s="210"/>
      <c r="K59" s="210"/>
      <c r="L59" s="210"/>
      <c r="M59" s="210"/>
      <c r="N59" s="210"/>
      <c r="O59" s="210"/>
      <c r="P59" s="210"/>
      <c r="Q59" s="210"/>
      <c r="R59" s="210"/>
      <c r="S59" s="210"/>
      <c r="T59" s="222"/>
      <c r="U59" s="222"/>
      <c r="V59" s="222"/>
      <c r="W59" s="222"/>
      <c r="X59" s="211"/>
      <c r="Y59" s="211"/>
      <c r="Z59" s="211"/>
    </row>
    <row r="60" spans="1:35" x14ac:dyDescent="0.25">
      <c r="A60" s="210"/>
      <c r="B60" s="210"/>
      <c r="C60" s="210"/>
      <c r="D60" s="210"/>
      <c r="E60" s="210"/>
      <c r="F60" s="210"/>
      <c r="G60" s="210"/>
      <c r="H60" s="210"/>
      <c r="I60" s="210"/>
      <c r="M60" s="218"/>
      <c r="N60" s="218"/>
      <c r="O60" s="218"/>
      <c r="P60" s="202"/>
      <c r="Q60" s="201"/>
      <c r="R60" s="201"/>
      <c r="S60" s="201"/>
      <c r="T60" s="6"/>
      <c r="U60" s="6"/>
      <c r="V60" s="6"/>
      <c r="W60" s="6"/>
    </row>
    <row r="61" spans="1:35" x14ac:dyDescent="0.25">
      <c r="A61" s="200"/>
      <c r="B61" s="200"/>
      <c r="C61" s="200"/>
      <c r="D61" s="200"/>
      <c r="E61" s="200"/>
      <c r="F61" s="200"/>
      <c r="G61" s="200"/>
      <c r="H61" s="200"/>
      <c r="I61" s="200"/>
      <c r="J61" s="203"/>
      <c r="K61" s="203"/>
      <c r="L61" s="203"/>
      <c r="M61" s="205"/>
      <c r="N61" s="205"/>
      <c r="O61" s="205"/>
      <c r="P61" s="204"/>
      <c r="Q61" s="203"/>
      <c r="R61" s="203"/>
      <c r="S61" s="203"/>
      <c r="T61" s="203"/>
      <c r="U61" s="203"/>
      <c r="V61" s="203"/>
      <c r="W61" s="203"/>
      <c r="X61" s="203"/>
      <c r="Y61" s="203"/>
      <c r="Z61" s="203"/>
    </row>
    <row r="62" spans="1:35" x14ac:dyDescent="0.25">
      <c r="A62" s="200"/>
      <c r="B62" s="200"/>
      <c r="C62" s="200"/>
      <c r="D62" s="200"/>
      <c r="E62" s="200"/>
      <c r="F62" s="200"/>
      <c r="G62" s="200"/>
      <c r="H62" s="200"/>
      <c r="I62" s="200"/>
      <c r="J62" s="203"/>
      <c r="K62" s="203"/>
      <c r="L62" s="203"/>
      <c r="M62" s="205"/>
      <c r="N62" s="205"/>
      <c r="O62" s="205"/>
      <c r="P62" s="204"/>
      <c r="Q62" s="203"/>
      <c r="R62" s="203"/>
      <c r="S62" s="203"/>
      <c r="T62" s="203"/>
      <c r="U62" s="203"/>
      <c r="V62" s="203"/>
      <c r="W62" s="203"/>
      <c r="X62" s="203"/>
      <c r="Y62" s="203"/>
      <c r="Z62" s="203"/>
    </row>
    <row r="63" spans="1:35" x14ac:dyDescent="0.25">
      <c r="A63" s="200"/>
      <c r="B63" s="200"/>
      <c r="C63" s="200"/>
      <c r="D63" s="200"/>
      <c r="E63" s="200"/>
      <c r="F63" s="200"/>
      <c r="G63" s="200"/>
      <c r="H63" s="200"/>
      <c r="I63" s="200"/>
      <c r="J63" s="203"/>
      <c r="K63" s="203"/>
      <c r="L63" s="203"/>
      <c r="M63" s="205"/>
      <c r="N63" s="205"/>
      <c r="O63" s="205"/>
      <c r="P63" s="204"/>
      <c r="Q63" s="203"/>
      <c r="R63" s="203"/>
      <c r="S63" s="203"/>
      <c r="T63" s="203"/>
      <c r="U63" s="203"/>
      <c r="V63" s="203"/>
      <c r="W63" s="203"/>
      <c r="X63" s="203"/>
      <c r="Y63" s="203"/>
      <c r="Z63" s="203"/>
    </row>
    <row r="64" spans="1:35" x14ac:dyDescent="0.25">
      <c r="A64" s="201"/>
      <c r="B64" s="201"/>
      <c r="C64" s="201"/>
      <c r="D64" s="201"/>
      <c r="E64" s="201"/>
      <c r="F64" s="201"/>
      <c r="G64" s="201"/>
      <c r="H64" s="201"/>
      <c r="I64" s="201"/>
      <c r="M64" s="218"/>
      <c r="N64" s="218"/>
      <c r="O64" s="218"/>
      <c r="P64" s="202"/>
      <c r="Q64" s="201"/>
      <c r="R64" s="201"/>
      <c r="S64" s="201"/>
    </row>
    <row r="65" spans="1:26" x14ac:dyDescent="0.25">
      <c r="A65" s="200"/>
      <c r="B65" s="200"/>
      <c r="C65" s="200"/>
      <c r="D65" s="200"/>
      <c r="E65" s="200"/>
      <c r="F65" s="200"/>
      <c r="G65" s="200"/>
      <c r="H65" s="200"/>
      <c r="I65" s="200"/>
      <c r="J65" s="203"/>
      <c r="K65" s="203"/>
      <c r="L65" s="203"/>
      <c r="M65" s="205"/>
      <c r="N65" s="205"/>
      <c r="O65" s="205"/>
      <c r="P65" s="204"/>
      <c r="Q65" s="203"/>
      <c r="R65" s="203"/>
      <c r="S65" s="203"/>
      <c r="T65" s="203"/>
      <c r="U65" s="203"/>
      <c r="V65" s="203"/>
      <c r="W65" s="203"/>
      <c r="X65" s="203"/>
      <c r="Y65" s="203"/>
      <c r="Z65" s="203"/>
    </row>
    <row r="66" spans="1:26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3"/>
      <c r="K66" s="203"/>
      <c r="L66" s="203"/>
      <c r="M66" s="205"/>
      <c r="N66" s="205"/>
      <c r="O66" s="205"/>
      <c r="P66" s="204"/>
      <c r="Q66" s="203"/>
      <c r="R66" s="203"/>
      <c r="S66" s="203"/>
      <c r="T66" s="203"/>
      <c r="U66" s="203"/>
      <c r="V66" s="203"/>
      <c r="W66" s="203"/>
      <c r="X66" s="203"/>
      <c r="Y66" s="203"/>
      <c r="Z66" s="203"/>
    </row>
    <row r="67" spans="1:26" x14ac:dyDescent="0.25">
      <c r="A67" s="200"/>
      <c r="B67" s="200"/>
      <c r="C67" s="200"/>
      <c r="D67" s="200"/>
      <c r="E67" s="200"/>
      <c r="F67" s="200"/>
      <c r="G67" s="200"/>
      <c r="H67" s="200"/>
      <c r="I67" s="200"/>
      <c r="J67" s="203"/>
      <c r="K67" s="203"/>
      <c r="L67" s="203"/>
      <c r="M67" s="205"/>
      <c r="N67" s="205"/>
      <c r="O67" s="205"/>
      <c r="P67" s="204"/>
      <c r="Q67" s="203"/>
      <c r="R67" s="203"/>
      <c r="S67" s="203"/>
      <c r="T67" s="203"/>
      <c r="U67" s="203"/>
      <c r="V67" s="203"/>
      <c r="W67" s="203"/>
      <c r="X67" s="203"/>
      <c r="Y67" s="203"/>
      <c r="Z67" s="203"/>
    </row>
    <row r="68" spans="1:26" x14ac:dyDescent="0.25">
      <c r="A68" s="200"/>
      <c r="B68" s="200"/>
      <c r="C68" s="200"/>
      <c r="D68" s="200"/>
      <c r="E68" s="200"/>
      <c r="F68" s="200"/>
      <c r="G68" s="200"/>
      <c r="H68" s="200"/>
      <c r="I68" s="200"/>
      <c r="J68" s="203"/>
      <c r="K68" s="203"/>
      <c r="L68" s="203"/>
      <c r="M68" s="205"/>
      <c r="N68" s="205"/>
      <c r="O68" s="205"/>
      <c r="P68" s="204"/>
      <c r="Q68" s="203"/>
      <c r="R68" s="203"/>
      <c r="S68" s="203"/>
      <c r="T68" s="203"/>
      <c r="U68" s="203"/>
      <c r="V68" s="203"/>
      <c r="W68" s="203"/>
      <c r="X68" s="203"/>
      <c r="Y68" s="203"/>
      <c r="Z68" s="203"/>
    </row>
    <row r="69" spans="1:26" x14ac:dyDescent="0.25">
      <c r="A69" s="201"/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/>
      <c r="N69" s="218"/>
      <c r="O69" s="218"/>
      <c r="P69" s="202"/>
      <c r="Q69" s="201"/>
      <c r="R69" s="201"/>
      <c r="S69" s="201"/>
      <c r="T69" s="3"/>
      <c r="U69" s="3"/>
      <c r="V69" s="3"/>
      <c r="W69" s="3"/>
      <c r="X69" s="3"/>
      <c r="Y69" s="3"/>
      <c r="Z69" s="3"/>
    </row>
    <row r="71" spans="1:26" x14ac:dyDescent="0.25">
      <c r="A71" s="3"/>
      <c r="F71" s="203"/>
      <c r="G71" s="203"/>
      <c r="H71" s="203"/>
      <c r="I71" s="203"/>
      <c r="J71" s="203"/>
      <c r="K71" s="203"/>
    </row>
    <row r="72" spans="1:26" x14ac:dyDescent="0.25">
      <c r="A72" s="3"/>
      <c r="G72" s="203"/>
      <c r="H72" s="203"/>
      <c r="I72" s="203"/>
      <c r="J72" s="203"/>
      <c r="K72" s="203"/>
      <c r="L72" s="220"/>
      <c r="M72" s="220"/>
      <c r="N72" s="220"/>
      <c r="O72" s="223"/>
      <c r="P72" s="203"/>
      <c r="Q72" s="203"/>
      <c r="R72" s="203"/>
    </row>
    <row r="73" spans="1:26" x14ac:dyDescent="0.25">
      <c r="A73" s="3"/>
      <c r="C73" s="208"/>
      <c r="D73" s="208"/>
      <c r="E73" s="208"/>
      <c r="F73" s="208"/>
      <c r="G73" s="208"/>
      <c r="L73" s="220"/>
      <c r="M73" s="220"/>
      <c r="N73" s="220"/>
      <c r="O73" s="220"/>
      <c r="P73" s="221"/>
      <c r="Q73" s="221"/>
      <c r="R73" s="221"/>
      <c r="S73" s="221"/>
      <c r="T73" s="221"/>
      <c r="U73" s="221"/>
    </row>
    <row r="74" spans="1:26" x14ac:dyDescent="0.25">
      <c r="A74" s="9"/>
      <c r="B74" s="141"/>
      <c r="C74" s="141"/>
      <c r="D74" s="141"/>
      <c r="E74" s="141"/>
      <c r="F74" s="141"/>
      <c r="G74" s="141"/>
      <c r="H74" s="141"/>
      <c r="I74" s="144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22"/>
      <c r="U74" s="222"/>
      <c r="V74" s="222"/>
      <c r="W74" s="222"/>
      <c r="X74" s="211"/>
      <c r="Y74" s="211"/>
      <c r="Z74" s="211"/>
    </row>
    <row r="75" spans="1:26" x14ac:dyDescent="0.25">
      <c r="A75" s="210"/>
      <c r="B75" s="210"/>
      <c r="C75" s="210"/>
      <c r="D75" s="210"/>
      <c r="E75" s="210"/>
      <c r="F75" s="210"/>
      <c r="G75" s="210"/>
      <c r="H75" s="210"/>
      <c r="I75" s="210"/>
      <c r="M75" s="218"/>
      <c r="N75" s="218"/>
      <c r="O75" s="218"/>
      <c r="P75" s="202"/>
      <c r="Q75" s="201"/>
      <c r="R75" s="201"/>
      <c r="S75" s="201"/>
      <c r="T75" s="6"/>
      <c r="U75" s="6"/>
      <c r="V75" s="6"/>
      <c r="W75" s="6"/>
    </row>
    <row r="76" spans="1:26" x14ac:dyDescent="0.25">
      <c r="A76" s="200"/>
      <c r="B76" s="200"/>
      <c r="C76" s="200"/>
      <c r="D76" s="200"/>
      <c r="E76" s="200"/>
      <c r="F76" s="200"/>
      <c r="G76" s="200"/>
      <c r="H76" s="200"/>
      <c r="I76" s="200"/>
      <c r="J76" s="203"/>
      <c r="K76" s="203"/>
      <c r="L76" s="203"/>
      <c r="M76" s="205"/>
      <c r="N76" s="205"/>
      <c r="O76" s="205"/>
      <c r="P76" s="204"/>
      <c r="Q76" s="203"/>
      <c r="R76" s="203"/>
      <c r="S76" s="203"/>
      <c r="T76" s="203"/>
      <c r="U76" s="203"/>
      <c r="V76" s="203"/>
      <c r="W76" s="203"/>
      <c r="X76" s="203"/>
      <c r="Y76" s="203"/>
      <c r="Z76" s="203"/>
    </row>
    <row r="77" spans="1:26" x14ac:dyDescent="0.25">
      <c r="A77" s="200"/>
      <c r="B77" s="200"/>
      <c r="C77" s="200"/>
      <c r="D77" s="200"/>
      <c r="E77" s="200"/>
      <c r="F77" s="200"/>
      <c r="G77" s="200"/>
      <c r="H77" s="200"/>
      <c r="I77" s="200"/>
      <c r="J77" s="203"/>
      <c r="K77" s="203"/>
      <c r="L77" s="203"/>
      <c r="M77" s="205"/>
      <c r="N77" s="205"/>
      <c r="O77" s="205"/>
      <c r="P77" s="204"/>
      <c r="Q77" s="203"/>
      <c r="R77" s="203"/>
      <c r="S77" s="203"/>
      <c r="T77" s="203"/>
      <c r="U77" s="203"/>
      <c r="V77" s="203"/>
      <c r="W77" s="203"/>
      <c r="X77" s="203"/>
      <c r="Y77" s="203"/>
      <c r="Z77" s="203"/>
    </row>
    <row r="78" spans="1:26" x14ac:dyDescent="0.25">
      <c r="A78" s="200"/>
      <c r="B78" s="200"/>
      <c r="C78" s="200"/>
      <c r="D78" s="200"/>
      <c r="E78" s="200"/>
      <c r="F78" s="200"/>
      <c r="G78" s="200"/>
      <c r="H78" s="200"/>
      <c r="I78" s="200"/>
      <c r="J78" s="203"/>
      <c r="K78" s="203"/>
      <c r="L78" s="203"/>
      <c r="M78" s="205"/>
      <c r="N78" s="205"/>
      <c r="O78" s="205"/>
      <c r="P78" s="204"/>
      <c r="Q78" s="203"/>
      <c r="R78" s="203"/>
      <c r="S78" s="203"/>
      <c r="T78" s="203"/>
      <c r="U78" s="203"/>
      <c r="V78" s="203"/>
      <c r="W78" s="203"/>
      <c r="X78" s="203"/>
      <c r="Y78" s="203"/>
      <c r="Z78" s="203"/>
    </row>
    <row r="79" spans="1:26" x14ac:dyDescent="0.25">
      <c r="A79" s="201"/>
      <c r="B79" s="201"/>
      <c r="C79" s="201"/>
      <c r="D79" s="201"/>
      <c r="E79" s="201"/>
      <c r="F79" s="201"/>
      <c r="G79" s="201"/>
      <c r="H79" s="201"/>
      <c r="I79" s="201"/>
      <c r="M79" s="218"/>
      <c r="N79" s="218"/>
      <c r="O79" s="218"/>
      <c r="P79" s="202"/>
      <c r="Q79" s="201"/>
      <c r="R79" s="201"/>
      <c r="S79" s="201"/>
    </row>
    <row r="80" spans="1:26" x14ac:dyDescent="0.25">
      <c r="A80" s="200"/>
      <c r="B80" s="200"/>
      <c r="C80" s="200"/>
      <c r="D80" s="200"/>
      <c r="E80" s="200"/>
      <c r="F80" s="200"/>
      <c r="G80" s="200"/>
      <c r="H80" s="200"/>
      <c r="I80" s="200"/>
      <c r="J80" s="203"/>
      <c r="K80" s="203"/>
      <c r="L80" s="203"/>
      <c r="M80" s="205"/>
      <c r="N80" s="205"/>
      <c r="O80" s="205"/>
      <c r="P80" s="204"/>
      <c r="Q80" s="203"/>
      <c r="R80" s="203"/>
      <c r="S80" s="203"/>
      <c r="T80" s="203"/>
      <c r="U80" s="203"/>
      <c r="V80" s="203"/>
      <c r="W80" s="203"/>
      <c r="X80" s="203"/>
      <c r="Y80" s="203"/>
      <c r="Z80" s="203"/>
    </row>
    <row r="81" spans="1:26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3"/>
      <c r="K81" s="203"/>
      <c r="L81" s="203"/>
      <c r="M81" s="205"/>
      <c r="N81" s="205"/>
      <c r="O81" s="205"/>
      <c r="P81" s="204"/>
      <c r="Q81" s="203"/>
      <c r="R81" s="203"/>
      <c r="S81" s="203"/>
      <c r="T81" s="203"/>
      <c r="U81" s="203"/>
      <c r="V81" s="203"/>
      <c r="W81" s="203"/>
      <c r="X81" s="203"/>
      <c r="Y81" s="203"/>
      <c r="Z81" s="203"/>
    </row>
    <row r="82" spans="1:26" x14ac:dyDescent="0.25">
      <c r="A82" s="200"/>
      <c r="B82" s="200"/>
      <c r="C82" s="200"/>
      <c r="D82" s="200"/>
      <c r="E82" s="200"/>
      <c r="F82" s="200"/>
      <c r="G82" s="200"/>
      <c r="H82" s="200"/>
      <c r="I82" s="200"/>
      <c r="J82" s="203"/>
      <c r="K82" s="203"/>
      <c r="L82" s="203"/>
      <c r="M82" s="205"/>
      <c r="N82" s="205"/>
      <c r="O82" s="205"/>
      <c r="P82" s="204"/>
      <c r="Q82" s="203"/>
      <c r="R82" s="203"/>
      <c r="S82" s="203"/>
      <c r="T82" s="203"/>
      <c r="U82" s="203"/>
      <c r="V82" s="203"/>
      <c r="W82" s="203"/>
      <c r="X82" s="203"/>
      <c r="Y82" s="203"/>
      <c r="Z82" s="203"/>
    </row>
    <row r="83" spans="1:26" x14ac:dyDescent="0.25">
      <c r="A83" s="200"/>
      <c r="B83" s="200"/>
      <c r="C83" s="200"/>
      <c r="D83" s="200"/>
      <c r="E83" s="200"/>
      <c r="F83" s="200"/>
      <c r="G83" s="200"/>
      <c r="H83" s="200"/>
      <c r="I83" s="200"/>
      <c r="J83" s="203"/>
      <c r="K83" s="203"/>
      <c r="L83" s="203"/>
      <c r="M83" s="205"/>
      <c r="N83" s="205"/>
      <c r="O83" s="205"/>
      <c r="P83" s="204"/>
      <c r="Q83" s="203"/>
      <c r="R83" s="203"/>
      <c r="S83" s="203"/>
      <c r="T83" s="203"/>
      <c r="U83" s="203"/>
      <c r="V83" s="203"/>
      <c r="W83" s="203"/>
      <c r="X83" s="203"/>
      <c r="Y83" s="203"/>
      <c r="Z83" s="203"/>
    </row>
    <row r="84" spans="1:26" x14ac:dyDescent="0.25">
      <c r="A84" s="201"/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/>
      <c r="N84" s="218"/>
      <c r="O84" s="218"/>
      <c r="P84" s="202"/>
      <c r="Q84" s="201"/>
      <c r="R84" s="201"/>
      <c r="S84" s="201"/>
      <c r="T84" s="3"/>
      <c r="U84" s="3"/>
      <c r="V84" s="3"/>
      <c r="W84" s="3"/>
      <c r="X84" s="3"/>
      <c r="Y84" s="3"/>
      <c r="Z84" s="3"/>
    </row>
    <row r="86" spans="1:26" x14ac:dyDescent="0.25">
      <c r="A86" s="3"/>
      <c r="B86" s="3"/>
      <c r="C86" s="3"/>
      <c r="D86" s="3"/>
      <c r="E86" s="3"/>
      <c r="F86" s="203"/>
      <c r="G86" s="203"/>
      <c r="H86" s="203"/>
      <c r="I86" s="203"/>
      <c r="J86" s="203"/>
      <c r="K86" s="203"/>
    </row>
    <row r="87" spans="1:26" x14ac:dyDescent="0.25">
      <c r="A87" s="3"/>
      <c r="G87" s="203"/>
      <c r="H87" s="203"/>
      <c r="I87" s="203"/>
      <c r="J87" s="203"/>
      <c r="K87" s="203"/>
      <c r="L87" s="220"/>
      <c r="M87" s="220"/>
      <c r="N87" s="220"/>
      <c r="O87" s="223"/>
      <c r="P87" s="203"/>
      <c r="Q87" s="203"/>
      <c r="R87" s="203"/>
    </row>
    <row r="88" spans="1:26" x14ac:dyDescent="0.25">
      <c r="A88" s="3"/>
      <c r="C88" s="208"/>
      <c r="D88" s="208"/>
      <c r="E88" s="208"/>
      <c r="F88" s="208"/>
      <c r="G88" s="208"/>
      <c r="L88" s="220"/>
      <c r="M88" s="220"/>
      <c r="N88" s="220"/>
      <c r="O88" s="220"/>
      <c r="P88" s="221"/>
      <c r="Q88" s="221"/>
      <c r="R88" s="221"/>
      <c r="S88" s="221"/>
      <c r="T88" s="221"/>
      <c r="U88" s="221"/>
    </row>
    <row r="89" spans="1:26" x14ac:dyDescent="0.25">
      <c r="A89" s="9"/>
      <c r="B89" s="141"/>
      <c r="C89" s="141"/>
      <c r="D89" s="141"/>
      <c r="E89" s="141"/>
      <c r="F89" s="141"/>
      <c r="G89" s="141"/>
      <c r="H89" s="141"/>
      <c r="I89" s="144"/>
      <c r="J89" s="210"/>
      <c r="K89" s="210"/>
      <c r="L89" s="210"/>
      <c r="M89" s="210"/>
      <c r="N89" s="210"/>
      <c r="O89" s="210"/>
      <c r="P89" s="210"/>
      <c r="Q89" s="210"/>
      <c r="R89" s="210"/>
      <c r="S89" s="210"/>
      <c r="T89" s="222"/>
      <c r="U89" s="222"/>
      <c r="V89" s="222"/>
      <c r="W89" s="222"/>
      <c r="X89" s="211"/>
      <c r="Y89" s="211"/>
      <c r="Z89" s="211"/>
    </row>
    <row r="90" spans="1:26" x14ac:dyDescent="0.25">
      <c r="A90" s="210"/>
      <c r="B90" s="210"/>
      <c r="C90" s="210"/>
      <c r="D90" s="210"/>
      <c r="E90" s="210"/>
      <c r="F90" s="210"/>
      <c r="G90" s="210"/>
      <c r="H90" s="210"/>
      <c r="I90" s="210"/>
      <c r="M90" s="218"/>
      <c r="N90" s="218"/>
      <c r="O90" s="218"/>
      <c r="P90" s="202"/>
      <c r="Q90" s="201"/>
      <c r="R90" s="201"/>
      <c r="S90" s="201"/>
      <c r="T90" s="6"/>
      <c r="U90" s="6"/>
      <c r="V90" s="6"/>
      <c r="W90" s="6"/>
    </row>
    <row r="91" spans="1:26" x14ac:dyDescent="0.25">
      <c r="A91" s="200"/>
      <c r="B91" s="200"/>
      <c r="C91" s="200"/>
      <c r="D91" s="200"/>
      <c r="E91" s="200"/>
      <c r="F91" s="200"/>
      <c r="G91" s="200"/>
      <c r="H91" s="200"/>
      <c r="I91" s="200"/>
      <c r="J91" s="203"/>
      <c r="K91" s="203"/>
      <c r="L91" s="203"/>
      <c r="M91" s="205"/>
      <c r="N91" s="205"/>
      <c r="O91" s="205"/>
      <c r="P91" s="204"/>
      <c r="Q91" s="203"/>
      <c r="R91" s="203"/>
      <c r="S91" s="203"/>
      <c r="T91" s="203"/>
      <c r="U91" s="203"/>
      <c r="V91" s="203"/>
      <c r="W91" s="203"/>
      <c r="X91" s="203"/>
      <c r="Y91" s="203"/>
      <c r="Z91" s="203"/>
    </row>
    <row r="92" spans="1:26" x14ac:dyDescent="0.25">
      <c r="A92" s="200"/>
      <c r="B92" s="200"/>
      <c r="C92" s="200"/>
      <c r="D92" s="200"/>
      <c r="E92" s="200"/>
      <c r="F92" s="200"/>
      <c r="G92" s="200"/>
      <c r="H92" s="200"/>
      <c r="I92" s="200"/>
      <c r="J92" s="203"/>
      <c r="K92" s="203"/>
      <c r="L92" s="203"/>
      <c r="M92" s="205"/>
      <c r="N92" s="205"/>
      <c r="O92" s="205"/>
      <c r="P92" s="204"/>
      <c r="Q92" s="203"/>
      <c r="R92" s="203"/>
      <c r="S92" s="203"/>
      <c r="T92" s="203"/>
      <c r="U92" s="203"/>
      <c r="V92" s="203"/>
      <c r="W92" s="203"/>
      <c r="X92" s="203"/>
      <c r="Y92" s="203"/>
      <c r="Z92" s="203"/>
    </row>
    <row r="93" spans="1:26" x14ac:dyDescent="0.25">
      <c r="A93" s="200"/>
      <c r="B93" s="200"/>
      <c r="C93" s="200"/>
      <c r="D93" s="200"/>
      <c r="E93" s="200"/>
      <c r="F93" s="200"/>
      <c r="G93" s="200"/>
      <c r="H93" s="200"/>
      <c r="I93" s="200"/>
      <c r="J93" s="203"/>
      <c r="K93" s="203"/>
      <c r="L93" s="203"/>
      <c r="M93" s="205"/>
      <c r="N93" s="205"/>
      <c r="O93" s="205"/>
      <c r="P93" s="204"/>
      <c r="Q93" s="203"/>
      <c r="R93" s="203"/>
      <c r="S93" s="203"/>
      <c r="T93" s="203"/>
      <c r="U93" s="203"/>
      <c r="V93" s="203"/>
      <c r="W93" s="203"/>
      <c r="X93" s="203"/>
      <c r="Y93" s="203"/>
      <c r="Z93" s="203"/>
    </row>
    <row r="94" spans="1:26" x14ac:dyDescent="0.25">
      <c r="A94" s="201"/>
      <c r="B94" s="201"/>
      <c r="C94" s="201"/>
      <c r="D94" s="201"/>
      <c r="E94" s="201"/>
      <c r="F94" s="201"/>
      <c r="G94" s="201"/>
      <c r="H94" s="201"/>
      <c r="I94" s="201"/>
      <c r="M94" s="218"/>
      <c r="N94" s="218"/>
      <c r="O94" s="218"/>
      <c r="P94" s="202"/>
      <c r="Q94" s="201"/>
      <c r="R94" s="201"/>
      <c r="S94" s="201"/>
    </row>
    <row r="95" spans="1:26" x14ac:dyDescent="0.25">
      <c r="A95" s="200"/>
      <c r="B95" s="200"/>
      <c r="C95" s="200"/>
      <c r="D95" s="200"/>
      <c r="E95" s="200"/>
      <c r="F95" s="200"/>
      <c r="G95" s="200"/>
      <c r="H95" s="200"/>
      <c r="I95" s="200"/>
      <c r="J95" s="203"/>
      <c r="K95" s="203"/>
      <c r="L95" s="203"/>
      <c r="M95" s="205"/>
      <c r="N95" s="205"/>
      <c r="O95" s="205"/>
      <c r="P95" s="204"/>
      <c r="Q95" s="203"/>
      <c r="R95" s="203"/>
      <c r="S95" s="203"/>
      <c r="T95" s="203"/>
      <c r="U95" s="203"/>
      <c r="V95" s="203"/>
      <c r="W95" s="203"/>
      <c r="X95" s="203"/>
      <c r="Y95" s="203"/>
      <c r="Z95" s="203"/>
    </row>
    <row r="96" spans="1:26" x14ac:dyDescent="0.25">
      <c r="A96" s="200"/>
      <c r="B96" s="200"/>
      <c r="C96" s="200"/>
      <c r="D96" s="200"/>
      <c r="E96" s="200"/>
      <c r="F96" s="200"/>
      <c r="G96" s="200"/>
      <c r="H96" s="200"/>
      <c r="I96" s="200"/>
      <c r="J96" s="203"/>
      <c r="K96" s="203"/>
      <c r="L96" s="203"/>
      <c r="M96" s="205"/>
      <c r="N96" s="205"/>
      <c r="O96" s="205"/>
      <c r="P96" s="204"/>
      <c r="Q96" s="203"/>
      <c r="R96" s="203"/>
      <c r="S96" s="203"/>
      <c r="T96" s="203"/>
      <c r="U96" s="203"/>
      <c r="V96" s="203"/>
      <c r="W96" s="203"/>
      <c r="X96" s="203"/>
      <c r="Y96" s="203"/>
      <c r="Z96" s="203"/>
    </row>
    <row r="97" spans="1:26" x14ac:dyDescent="0.25">
      <c r="A97" s="200"/>
      <c r="B97" s="200"/>
      <c r="C97" s="200"/>
      <c r="D97" s="200"/>
      <c r="E97" s="200"/>
      <c r="F97" s="200"/>
      <c r="G97" s="200"/>
      <c r="H97" s="200"/>
      <c r="I97" s="200"/>
      <c r="J97" s="203"/>
      <c r="K97" s="203"/>
      <c r="L97" s="203"/>
      <c r="M97" s="205"/>
      <c r="N97" s="205"/>
      <c r="O97" s="205"/>
      <c r="P97" s="204"/>
      <c r="Q97" s="203"/>
      <c r="R97" s="203"/>
      <c r="S97" s="203"/>
      <c r="T97" s="203"/>
      <c r="U97" s="203"/>
      <c r="V97" s="203"/>
      <c r="W97" s="203"/>
      <c r="X97" s="203"/>
      <c r="Y97" s="203"/>
      <c r="Z97" s="203"/>
    </row>
    <row r="98" spans="1:26" x14ac:dyDescent="0.25">
      <c r="A98" s="200"/>
      <c r="B98" s="200"/>
      <c r="C98" s="200"/>
      <c r="D98" s="200"/>
      <c r="E98" s="200"/>
      <c r="F98" s="200"/>
      <c r="G98" s="200"/>
      <c r="H98" s="200"/>
      <c r="I98" s="200"/>
      <c r="J98" s="203"/>
      <c r="K98" s="203"/>
      <c r="L98" s="203"/>
      <c r="M98" s="205"/>
      <c r="N98" s="205"/>
      <c r="O98" s="205"/>
      <c r="P98" s="204"/>
      <c r="Q98" s="203"/>
      <c r="R98" s="203"/>
      <c r="S98" s="203"/>
      <c r="T98" s="203"/>
      <c r="U98" s="203"/>
      <c r="V98" s="203"/>
      <c r="W98" s="203"/>
      <c r="X98" s="203"/>
      <c r="Y98" s="203"/>
      <c r="Z98" s="203"/>
    </row>
    <row r="99" spans="1:26" x14ac:dyDescent="0.25">
      <c r="A99" s="201"/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/>
      <c r="N99" s="218"/>
      <c r="O99" s="218"/>
      <c r="P99" s="202"/>
      <c r="Q99" s="201"/>
      <c r="R99" s="201"/>
      <c r="S99" s="201"/>
      <c r="T99" s="3"/>
      <c r="U99" s="3"/>
      <c r="V99" s="3"/>
      <c r="W99" s="3"/>
      <c r="X99" s="3"/>
      <c r="Y99" s="3"/>
      <c r="Z99" s="3"/>
    </row>
    <row r="101" spans="1:26" x14ac:dyDescent="0.25">
      <c r="A101" s="3"/>
      <c r="B101" s="3"/>
      <c r="C101" s="3"/>
      <c r="D101" s="3"/>
      <c r="E101" s="3"/>
      <c r="F101" s="203"/>
      <c r="G101" s="203"/>
      <c r="H101" s="203"/>
      <c r="I101" s="203"/>
      <c r="J101" s="203"/>
      <c r="K101" s="203"/>
    </row>
    <row r="102" spans="1:26" x14ac:dyDescent="0.25">
      <c r="A102" s="3"/>
      <c r="G102" s="203"/>
      <c r="H102" s="203"/>
      <c r="I102" s="203"/>
      <c r="J102" s="203"/>
      <c r="K102" s="203"/>
      <c r="L102" s="220"/>
      <c r="M102" s="220"/>
      <c r="N102" s="220"/>
      <c r="O102" s="223"/>
      <c r="P102" s="203"/>
      <c r="Q102" s="203"/>
      <c r="R102" s="203"/>
    </row>
    <row r="103" spans="1:26" x14ac:dyDescent="0.25">
      <c r="A103" s="3"/>
      <c r="C103" s="208"/>
      <c r="D103" s="208"/>
      <c r="E103" s="208"/>
      <c r="F103" s="208"/>
      <c r="G103" s="208"/>
      <c r="L103" s="220"/>
      <c r="M103" s="220"/>
      <c r="N103" s="220"/>
      <c r="O103" s="220"/>
      <c r="P103" s="221"/>
      <c r="Q103" s="221"/>
      <c r="R103" s="221"/>
      <c r="S103" s="221"/>
      <c r="T103" s="221"/>
      <c r="U103" s="221"/>
    </row>
    <row r="104" spans="1:26" x14ac:dyDescent="0.25">
      <c r="A104" s="9"/>
      <c r="B104" s="141"/>
      <c r="C104" s="141"/>
      <c r="D104" s="141"/>
      <c r="E104" s="141"/>
      <c r="F104" s="141"/>
      <c r="G104" s="141"/>
      <c r="H104" s="141"/>
      <c r="I104" s="144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22"/>
      <c r="U104" s="222"/>
      <c r="V104" s="222"/>
      <c r="W104" s="222"/>
      <c r="X104" s="211"/>
      <c r="Y104" s="211"/>
      <c r="Z104" s="211"/>
    </row>
    <row r="105" spans="1:26" x14ac:dyDescent="0.25">
      <c r="A105" s="210"/>
      <c r="B105" s="210"/>
      <c r="C105" s="210"/>
      <c r="D105" s="210"/>
      <c r="E105" s="210"/>
      <c r="F105" s="210"/>
      <c r="G105" s="210"/>
      <c r="H105" s="210"/>
      <c r="I105" s="210"/>
      <c r="M105" s="218"/>
      <c r="N105" s="218"/>
      <c r="O105" s="218"/>
      <c r="P105" s="202"/>
      <c r="Q105" s="201"/>
      <c r="R105" s="201"/>
      <c r="S105" s="201"/>
      <c r="T105" s="6"/>
      <c r="U105" s="6"/>
      <c r="V105" s="6"/>
      <c r="W105" s="6"/>
    </row>
    <row r="106" spans="1:26" x14ac:dyDescent="0.25">
      <c r="A106" s="200"/>
      <c r="B106" s="200"/>
      <c r="C106" s="200"/>
      <c r="D106" s="200"/>
      <c r="E106" s="200"/>
      <c r="F106" s="200"/>
      <c r="G106" s="200"/>
      <c r="H106" s="200"/>
      <c r="I106" s="200"/>
      <c r="J106" s="203"/>
      <c r="K106" s="203"/>
      <c r="L106" s="203"/>
      <c r="M106" s="205"/>
      <c r="N106" s="205"/>
      <c r="O106" s="205"/>
      <c r="P106" s="204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</row>
    <row r="107" spans="1:26" x14ac:dyDescent="0.25">
      <c r="A107" s="200"/>
      <c r="B107" s="200"/>
      <c r="C107" s="200"/>
      <c r="D107" s="200"/>
      <c r="E107" s="200"/>
      <c r="F107" s="200"/>
      <c r="G107" s="200"/>
      <c r="H107" s="200"/>
      <c r="I107" s="200"/>
      <c r="J107" s="203"/>
      <c r="K107" s="203"/>
      <c r="L107" s="203"/>
      <c r="M107" s="205"/>
      <c r="N107" s="205"/>
      <c r="O107" s="205"/>
      <c r="P107" s="204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</row>
    <row r="108" spans="1:26" x14ac:dyDescent="0.25">
      <c r="A108" s="200"/>
      <c r="B108" s="200"/>
      <c r="C108" s="200"/>
      <c r="D108" s="200"/>
      <c r="E108" s="200"/>
      <c r="F108" s="200"/>
      <c r="G108" s="200"/>
      <c r="H108" s="200"/>
      <c r="I108" s="200"/>
      <c r="J108" s="203"/>
      <c r="K108" s="203"/>
      <c r="L108" s="203"/>
      <c r="M108" s="205"/>
      <c r="N108" s="205"/>
      <c r="O108" s="205"/>
      <c r="P108" s="204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</row>
    <row r="109" spans="1:26" x14ac:dyDescent="0.25">
      <c r="A109" s="201"/>
      <c r="B109" s="201"/>
      <c r="C109" s="201"/>
      <c r="D109" s="201"/>
      <c r="E109" s="201"/>
      <c r="F109" s="201"/>
      <c r="G109" s="201"/>
      <c r="H109" s="201"/>
      <c r="I109" s="201"/>
      <c r="M109" s="218"/>
      <c r="N109" s="218"/>
      <c r="O109" s="218"/>
      <c r="P109" s="202"/>
      <c r="Q109" s="201"/>
      <c r="R109" s="201"/>
      <c r="S109" s="201"/>
    </row>
    <row r="110" spans="1:26" x14ac:dyDescent="0.25">
      <c r="A110" s="200"/>
      <c r="B110" s="200"/>
      <c r="C110" s="200"/>
      <c r="D110" s="200"/>
      <c r="E110" s="200"/>
      <c r="F110" s="200"/>
      <c r="G110" s="200"/>
      <c r="H110" s="200"/>
      <c r="I110" s="200"/>
      <c r="J110" s="203"/>
      <c r="K110" s="203"/>
      <c r="L110" s="203"/>
      <c r="M110" s="205"/>
      <c r="N110" s="205"/>
      <c r="O110" s="205"/>
      <c r="P110" s="204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</row>
    <row r="111" spans="1:26" x14ac:dyDescent="0.25">
      <c r="A111" s="200"/>
      <c r="B111" s="200"/>
      <c r="C111" s="200"/>
      <c r="D111" s="200"/>
      <c r="E111" s="200"/>
      <c r="F111" s="200"/>
      <c r="G111" s="200"/>
      <c r="H111" s="200"/>
      <c r="I111" s="200"/>
      <c r="J111" s="203"/>
      <c r="K111" s="203"/>
      <c r="L111" s="203"/>
      <c r="M111" s="205"/>
      <c r="N111" s="205"/>
      <c r="O111" s="205"/>
      <c r="P111" s="204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</row>
    <row r="112" spans="1:26" x14ac:dyDescent="0.25">
      <c r="A112" s="200"/>
      <c r="B112" s="200"/>
      <c r="C112" s="200"/>
      <c r="D112" s="200"/>
      <c r="E112" s="200"/>
      <c r="F112" s="200"/>
      <c r="G112" s="200"/>
      <c r="H112" s="200"/>
      <c r="I112" s="200"/>
      <c r="J112" s="203"/>
      <c r="K112" s="203"/>
      <c r="L112" s="203"/>
      <c r="M112" s="205"/>
      <c r="N112" s="205"/>
      <c r="O112" s="205"/>
      <c r="P112" s="204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</row>
    <row r="113" spans="1:26" x14ac:dyDescent="0.25">
      <c r="A113" s="200"/>
      <c r="B113" s="200"/>
      <c r="C113" s="200"/>
      <c r="D113" s="200"/>
      <c r="E113" s="200"/>
      <c r="F113" s="200"/>
      <c r="G113" s="200"/>
      <c r="H113" s="200"/>
      <c r="I113" s="200"/>
      <c r="J113" s="203"/>
      <c r="K113" s="203"/>
      <c r="L113" s="203"/>
      <c r="M113" s="205"/>
      <c r="N113" s="205"/>
      <c r="O113" s="205"/>
      <c r="P113" s="204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</row>
    <row r="114" spans="1:26" x14ac:dyDescent="0.25">
      <c r="A114" s="201"/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/>
      <c r="N114" s="218"/>
      <c r="O114" s="218"/>
      <c r="P114" s="202"/>
      <c r="Q114" s="201"/>
      <c r="R114" s="201"/>
      <c r="S114" s="201"/>
      <c r="T114" s="3"/>
      <c r="U114" s="3"/>
      <c r="V114" s="3"/>
      <c r="W114" s="3"/>
      <c r="X114" s="3"/>
      <c r="Y114" s="3"/>
      <c r="Z114" s="3"/>
    </row>
    <row r="116" spans="1:26" x14ac:dyDescent="0.25">
      <c r="A116" s="3"/>
      <c r="B116" s="3"/>
      <c r="C116" s="3"/>
      <c r="D116" s="3"/>
      <c r="E116" s="3"/>
      <c r="F116" s="203"/>
      <c r="G116" s="203"/>
      <c r="H116" s="203"/>
      <c r="I116" s="203"/>
      <c r="J116" s="203"/>
      <c r="K116" s="203"/>
    </row>
    <row r="117" spans="1:26" x14ac:dyDescent="0.25">
      <c r="A117" s="3"/>
      <c r="G117" s="203"/>
      <c r="H117" s="203"/>
      <c r="I117" s="203"/>
      <c r="J117" s="203"/>
      <c r="K117" s="203"/>
      <c r="L117" s="220"/>
      <c r="M117" s="220"/>
      <c r="N117" s="220"/>
      <c r="O117" s="223"/>
      <c r="P117" s="203"/>
      <c r="Q117" s="203"/>
      <c r="R117" s="203"/>
    </row>
    <row r="118" spans="1:26" x14ac:dyDescent="0.25">
      <c r="A118" s="3"/>
      <c r="C118" s="208"/>
      <c r="D118" s="208"/>
      <c r="E118" s="208"/>
      <c r="F118" s="208"/>
      <c r="G118" s="208"/>
      <c r="L118" s="220"/>
      <c r="M118" s="220"/>
      <c r="N118" s="220"/>
      <c r="O118" s="220"/>
      <c r="P118" s="221"/>
      <c r="Q118" s="221"/>
      <c r="R118" s="221"/>
      <c r="S118" s="221"/>
      <c r="T118" s="221"/>
      <c r="U118" s="221"/>
    </row>
    <row r="119" spans="1:26" x14ac:dyDescent="0.25">
      <c r="A119" s="9"/>
      <c r="B119" s="141"/>
      <c r="C119" s="141"/>
      <c r="D119" s="141"/>
      <c r="E119" s="141"/>
      <c r="F119" s="141"/>
      <c r="G119" s="141"/>
      <c r="H119" s="141"/>
      <c r="I119" s="144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22"/>
      <c r="U119" s="222"/>
      <c r="V119" s="222"/>
      <c r="W119" s="222"/>
      <c r="X119" s="211"/>
      <c r="Y119" s="211"/>
      <c r="Z119" s="211"/>
    </row>
    <row r="120" spans="1:26" x14ac:dyDescent="0.25">
      <c r="A120" s="210"/>
      <c r="B120" s="210"/>
      <c r="C120" s="210"/>
      <c r="D120" s="210"/>
      <c r="E120" s="210"/>
      <c r="F120" s="210"/>
      <c r="G120" s="210"/>
      <c r="H120" s="210"/>
      <c r="I120" s="210"/>
      <c r="M120" s="218"/>
      <c r="N120" s="218"/>
      <c r="O120" s="218"/>
      <c r="P120" s="202"/>
      <c r="Q120" s="201"/>
      <c r="R120" s="201"/>
      <c r="S120" s="201"/>
      <c r="T120" s="6"/>
      <c r="U120" s="6"/>
      <c r="V120" s="6"/>
      <c r="W120" s="6"/>
    </row>
    <row r="121" spans="1:26" x14ac:dyDescent="0.25">
      <c r="A121" s="200"/>
      <c r="B121" s="200"/>
      <c r="C121" s="200"/>
      <c r="D121" s="200"/>
      <c r="E121" s="200"/>
      <c r="F121" s="200"/>
      <c r="G121" s="200"/>
      <c r="H121" s="200"/>
      <c r="I121" s="200"/>
      <c r="J121" s="203"/>
      <c r="K121" s="203"/>
      <c r="L121" s="203"/>
      <c r="M121" s="205"/>
      <c r="N121" s="205"/>
      <c r="O121" s="205"/>
      <c r="P121" s="204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</row>
    <row r="122" spans="1:26" x14ac:dyDescent="0.25">
      <c r="A122" s="200"/>
      <c r="B122" s="200"/>
      <c r="C122" s="200"/>
      <c r="D122" s="200"/>
      <c r="E122" s="200"/>
      <c r="F122" s="200"/>
      <c r="G122" s="200"/>
      <c r="H122" s="200"/>
      <c r="I122" s="200"/>
      <c r="J122" s="203"/>
      <c r="K122" s="203"/>
      <c r="L122" s="203"/>
      <c r="M122" s="205"/>
      <c r="N122" s="205"/>
      <c r="O122" s="205"/>
      <c r="P122" s="204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</row>
    <row r="123" spans="1:26" x14ac:dyDescent="0.25">
      <c r="A123" s="200"/>
      <c r="B123" s="200"/>
      <c r="C123" s="200"/>
      <c r="D123" s="200"/>
      <c r="E123" s="200"/>
      <c r="F123" s="200"/>
      <c r="G123" s="200"/>
      <c r="H123" s="200"/>
      <c r="I123" s="200"/>
      <c r="J123" s="203"/>
      <c r="K123" s="203"/>
      <c r="L123" s="203"/>
      <c r="M123" s="205"/>
      <c r="N123" s="205"/>
      <c r="O123" s="205"/>
      <c r="P123" s="204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</row>
    <row r="124" spans="1:26" x14ac:dyDescent="0.25">
      <c r="A124" s="201"/>
      <c r="B124" s="201"/>
      <c r="C124" s="201"/>
      <c r="D124" s="201"/>
      <c r="E124" s="201"/>
      <c r="F124" s="201"/>
      <c r="G124" s="201"/>
      <c r="H124" s="201"/>
      <c r="I124" s="201"/>
      <c r="M124" s="218"/>
      <c r="N124" s="218"/>
      <c r="O124" s="218"/>
      <c r="P124" s="202"/>
      <c r="Q124" s="201"/>
      <c r="R124" s="201"/>
      <c r="S124" s="201"/>
    </row>
    <row r="125" spans="1:26" x14ac:dyDescent="0.25">
      <c r="A125" s="200"/>
      <c r="B125" s="200"/>
      <c r="C125" s="200"/>
      <c r="D125" s="200"/>
      <c r="E125" s="200"/>
      <c r="F125" s="200"/>
      <c r="G125" s="200"/>
      <c r="H125" s="200"/>
      <c r="I125" s="200"/>
      <c r="J125" s="203"/>
      <c r="K125" s="203"/>
      <c r="L125" s="203"/>
      <c r="M125" s="205"/>
      <c r="N125" s="205"/>
      <c r="O125" s="205"/>
      <c r="P125" s="204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</row>
    <row r="126" spans="1:26" x14ac:dyDescent="0.25">
      <c r="A126" s="200"/>
      <c r="B126" s="200"/>
      <c r="C126" s="200"/>
      <c r="D126" s="200"/>
      <c r="E126" s="200"/>
      <c r="F126" s="200"/>
      <c r="G126" s="200"/>
      <c r="H126" s="200"/>
      <c r="I126" s="200"/>
      <c r="J126" s="203"/>
      <c r="K126" s="203"/>
      <c r="L126" s="203"/>
      <c r="M126" s="205"/>
      <c r="N126" s="205"/>
      <c r="O126" s="205"/>
      <c r="P126" s="204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</row>
    <row r="127" spans="1:26" x14ac:dyDescent="0.25">
      <c r="A127" s="200"/>
      <c r="B127" s="200"/>
      <c r="C127" s="200"/>
      <c r="D127" s="200"/>
      <c r="E127" s="200"/>
      <c r="F127" s="200"/>
      <c r="G127" s="200"/>
      <c r="H127" s="200"/>
      <c r="I127" s="200"/>
      <c r="J127" s="203"/>
      <c r="K127" s="203"/>
      <c r="L127" s="203"/>
      <c r="M127" s="205"/>
      <c r="N127" s="205"/>
      <c r="O127" s="205"/>
      <c r="P127" s="204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</row>
    <row r="128" spans="1:26" x14ac:dyDescent="0.25">
      <c r="A128" s="200"/>
      <c r="B128" s="200"/>
      <c r="C128" s="200"/>
      <c r="D128" s="200"/>
      <c r="E128" s="200"/>
      <c r="F128" s="200"/>
      <c r="G128" s="200"/>
      <c r="H128" s="200"/>
      <c r="I128" s="200"/>
      <c r="J128" s="203"/>
      <c r="K128" s="203"/>
      <c r="L128" s="203"/>
      <c r="M128" s="205"/>
      <c r="N128" s="205"/>
      <c r="O128" s="205"/>
      <c r="P128" s="204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</row>
    <row r="129" spans="1:26" x14ac:dyDescent="0.25">
      <c r="A129" s="201"/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/>
      <c r="N129" s="218"/>
      <c r="O129" s="218"/>
      <c r="P129" s="202"/>
      <c r="Q129" s="201"/>
      <c r="R129" s="201"/>
      <c r="S129" s="201"/>
      <c r="T129" s="3"/>
      <c r="U129" s="3"/>
      <c r="V129" s="3"/>
      <c r="W129" s="3"/>
      <c r="X129" s="3"/>
      <c r="Y129" s="3"/>
      <c r="Z129" s="3"/>
    </row>
    <row r="131" spans="1:26" x14ac:dyDescent="0.25">
      <c r="A131" s="3"/>
      <c r="B131" s="3"/>
      <c r="C131" s="3"/>
      <c r="D131" s="3"/>
      <c r="E131" s="3"/>
      <c r="F131" s="203"/>
      <c r="G131" s="203"/>
      <c r="H131" s="203"/>
      <c r="I131" s="203"/>
      <c r="J131" s="203"/>
      <c r="K131" s="203"/>
    </row>
    <row r="132" spans="1:26" x14ac:dyDescent="0.25">
      <c r="A132" s="3"/>
      <c r="G132" s="203"/>
      <c r="H132" s="203"/>
      <c r="I132" s="203"/>
      <c r="J132" s="203"/>
      <c r="K132" s="203"/>
      <c r="L132" s="220"/>
      <c r="M132" s="220"/>
      <c r="N132" s="220"/>
      <c r="O132" s="223"/>
      <c r="P132" s="203"/>
      <c r="Q132" s="203"/>
      <c r="R132" s="203"/>
    </row>
    <row r="133" spans="1:26" x14ac:dyDescent="0.25">
      <c r="A133" s="3"/>
      <c r="C133" s="208"/>
      <c r="D133" s="208"/>
      <c r="E133" s="208"/>
      <c r="F133" s="208"/>
      <c r="G133" s="208"/>
      <c r="L133" s="220"/>
      <c r="M133" s="220"/>
      <c r="N133" s="220"/>
      <c r="O133" s="220"/>
      <c r="P133" s="221"/>
      <c r="Q133" s="221"/>
      <c r="R133" s="221"/>
      <c r="S133" s="221"/>
      <c r="T133" s="221"/>
      <c r="U133" s="221"/>
    </row>
    <row r="134" spans="1:26" x14ac:dyDescent="0.25">
      <c r="A134" s="9"/>
      <c r="B134" s="141"/>
      <c r="C134" s="141"/>
      <c r="D134" s="141"/>
      <c r="E134" s="141"/>
      <c r="F134" s="141"/>
      <c r="G134" s="141"/>
      <c r="H134" s="141"/>
      <c r="I134" s="144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22"/>
      <c r="U134" s="222"/>
      <c r="V134" s="222"/>
      <c r="W134" s="222"/>
      <c r="X134" s="211"/>
      <c r="Y134" s="211"/>
      <c r="Z134" s="211"/>
    </row>
    <row r="135" spans="1:26" x14ac:dyDescent="0.25">
      <c r="A135" s="210"/>
      <c r="B135" s="210"/>
      <c r="C135" s="210"/>
      <c r="D135" s="210"/>
      <c r="E135" s="210"/>
      <c r="F135" s="210"/>
      <c r="G135" s="210"/>
      <c r="H135" s="210"/>
      <c r="I135" s="210"/>
      <c r="M135" s="218"/>
      <c r="N135" s="218"/>
      <c r="O135" s="218"/>
      <c r="P135" s="202"/>
      <c r="Q135" s="201"/>
      <c r="R135" s="201"/>
      <c r="S135" s="201"/>
      <c r="T135" s="6"/>
      <c r="U135" s="6"/>
      <c r="V135" s="6"/>
      <c r="W135" s="6"/>
    </row>
    <row r="136" spans="1:26" x14ac:dyDescent="0.25">
      <c r="A136" s="200"/>
      <c r="B136" s="200"/>
      <c r="C136" s="200"/>
      <c r="D136" s="200"/>
      <c r="E136" s="200"/>
      <c r="F136" s="200"/>
      <c r="G136" s="200"/>
      <c r="H136" s="200"/>
      <c r="I136" s="200"/>
      <c r="J136" s="203"/>
      <c r="K136" s="203"/>
      <c r="L136" s="203"/>
      <c r="M136" s="205"/>
      <c r="N136" s="205"/>
      <c r="O136" s="205"/>
      <c r="P136" s="204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</row>
    <row r="137" spans="1:26" x14ac:dyDescent="0.25">
      <c r="A137" s="200"/>
      <c r="B137" s="200"/>
      <c r="C137" s="200"/>
      <c r="D137" s="200"/>
      <c r="E137" s="200"/>
      <c r="F137" s="200"/>
      <c r="G137" s="200"/>
      <c r="H137" s="200"/>
      <c r="I137" s="200"/>
      <c r="J137" s="203"/>
      <c r="K137" s="203"/>
      <c r="L137" s="203"/>
      <c r="M137" s="205"/>
      <c r="N137" s="205"/>
      <c r="O137" s="205"/>
      <c r="P137" s="204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</row>
    <row r="138" spans="1:26" x14ac:dyDescent="0.25">
      <c r="A138" s="200"/>
      <c r="B138" s="200"/>
      <c r="C138" s="200"/>
      <c r="D138" s="200"/>
      <c r="E138" s="200"/>
      <c r="F138" s="200"/>
      <c r="G138" s="200"/>
      <c r="H138" s="200"/>
      <c r="I138" s="200"/>
      <c r="J138" s="203"/>
      <c r="K138" s="203"/>
      <c r="L138" s="203"/>
      <c r="M138" s="205"/>
      <c r="N138" s="205"/>
      <c r="O138" s="205"/>
      <c r="P138" s="204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</row>
    <row r="139" spans="1:26" x14ac:dyDescent="0.25">
      <c r="A139" s="201"/>
      <c r="B139" s="201"/>
      <c r="C139" s="201"/>
      <c r="D139" s="201"/>
      <c r="E139" s="201"/>
      <c r="F139" s="201"/>
      <c r="G139" s="201"/>
      <c r="H139" s="201"/>
      <c r="I139" s="201"/>
      <c r="M139" s="218"/>
      <c r="N139" s="218"/>
      <c r="O139" s="218"/>
      <c r="P139" s="202"/>
      <c r="Q139" s="201"/>
      <c r="R139" s="201"/>
      <c r="S139" s="201"/>
    </row>
    <row r="140" spans="1:26" x14ac:dyDescent="0.25">
      <c r="A140" s="200"/>
      <c r="B140" s="200"/>
      <c r="C140" s="200"/>
      <c r="D140" s="200"/>
      <c r="E140" s="200"/>
      <c r="F140" s="200"/>
      <c r="G140" s="200"/>
      <c r="H140" s="200"/>
      <c r="I140" s="200"/>
      <c r="J140" s="203"/>
      <c r="K140" s="203"/>
      <c r="L140" s="203"/>
      <c r="M140" s="205"/>
      <c r="N140" s="205"/>
      <c r="O140" s="205"/>
      <c r="P140" s="204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</row>
    <row r="141" spans="1:26" x14ac:dyDescent="0.25">
      <c r="A141" s="200"/>
      <c r="B141" s="200"/>
      <c r="C141" s="200"/>
      <c r="D141" s="200"/>
      <c r="E141" s="200"/>
      <c r="F141" s="200"/>
      <c r="G141" s="200"/>
      <c r="H141" s="200"/>
      <c r="I141" s="200"/>
      <c r="J141" s="203"/>
      <c r="K141" s="203"/>
      <c r="L141" s="203"/>
      <c r="M141" s="205"/>
      <c r="N141" s="205"/>
      <c r="O141" s="205"/>
      <c r="P141" s="204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</row>
    <row r="142" spans="1:26" x14ac:dyDescent="0.25">
      <c r="A142" s="200"/>
      <c r="B142" s="200"/>
      <c r="C142" s="200"/>
      <c r="D142" s="200"/>
      <c r="E142" s="200"/>
      <c r="F142" s="200"/>
      <c r="G142" s="200"/>
      <c r="H142" s="200"/>
      <c r="I142" s="200"/>
      <c r="J142" s="203"/>
      <c r="K142" s="203"/>
      <c r="L142" s="203"/>
      <c r="M142" s="205"/>
      <c r="N142" s="205"/>
      <c r="O142" s="205"/>
      <c r="P142" s="204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</row>
    <row r="143" spans="1:26" x14ac:dyDescent="0.25">
      <c r="A143" s="200"/>
      <c r="B143" s="200"/>
      <c r="C143" s="200"/>
      <c r="D143" s="200"/>
      <c r="E143" s="200"/>
      <c r="F143" s="200"/>
      <c r="G143" s="200"/>
      <c r="H143" s="200"/>
      <c r="I143" s="200"/>
      <c r="J143" s="203"/>
      <c r="K143" s="203"/>
      <c r="L143" s="203"/>
      <c r="M143" s="205"/>
      <c r="N143" s="205"/>
      <c r="O143" s="205"/>
      <c r="P143" s="204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</row>
    <row r="144" spans="1:26" x14ac:dyDescent="0.25">
      <c r="A144" s="201"/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/>
      <c r="N144" s="218"/>
      <c r="O144" s="218"/>
      <c r="P144" s="202"/>
      <c r="Q144" s="201"/>
      <c r="R144" s="201"/>
      <c r="S144" s="201"/>
      <c r="T144" s="3"/>
      <c r="U144" s="3"/>
      <c r="V144" s="3"/>
      <c r="W144" s="3"/>
      <c r="X144" s="3"/>
      <c r="Y144" s="3"/>
      <c r="Z144" s="3"/>
    </row>
    <row r="146" spans="1:26" x14ac:dyDescent="0.25">
      <c r="A146" s="3"/>
      <c r="B146" s="3"/>
      <c r="C146" s="3"/>
      <c r="D146" s="3"/>
      <c r="E146" s="3"/>
      <c r="F146" s="203"/>
      <c r="G146" s="203"/>
      <c r="H146" s="203"/>
      <c r="I146" s="203"/>
      <c r="J146" s="203"/>
      <c r="K146" s="203"/>
    </row>
    <row r="147" spans="1:26" x14ac:dyDescent="0.25">
      <c r="A147" s="3"/>
      <c r="G147" s="203"/>
      <c r="H147" s="203"/>
      <c r="I147" s="203"/>
      <c r="J147" s="203"/>
      <c r="K147" s="203"/>
      <c r="L147" s="220"/>
      <c r="M147" s="220"/>
      <c r="N147" s="220"/>
      <c r="O147" s="223"/>
      <c r="P147" s="203"/>
      <c r="Q147" s="203"/>
      <c r="R147" s="203"/>
    </row>
    <row r="148" spans="1:26" x14ac:dyDescent="0.25">
      <c r="A148" s="3"/>
      <c r="C148" s="208"/>
      <c r="D148" s="208"/>
      <c r="E148" s="208"/>
      <c r="F148" s="208"/>
      <c r="G148" s="208"/>
      <c r="L148" s="220"/>
      <c r="M148" s="220"/>
      <c r="N148" s="220"/>
      <c r="O148" s="220"/>
      <c r="P148" s="221"/>
      <c r="Q148" s="221"/>
      <c r="R148" s="221"/>
      <c r="S148" s="221"/>
      <c r="T148" s="221"/>
      <c r="U148" s="221"/>
    </row>
    <row r="149" spans="1:26" x14ac:dyDescent="0.25">
      <c r="A149" s="9"/>
      <c r="B149" s="141"/>
      <c r="C149" s="141"/>
      <c r="D149" s="141"/>
      <c r="E149" s="141"/>
      <c r="F149" s="141"/>
      <c r="G149" s="141"/>
      <c r="H149" s="141"/>
      <c r="I149" s="144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22"/>
      <c r="U149" s="222"/>
      <c r="V149" s="222"/>
      <c r="W149" s="222"/>
      <c r="X149" s="211"/>
      <c r="Y149" s="211"/>
      <c r="Z149" s="211"/>
    </row>
    <row r="150" spans="1:26" x14ac:dyDescent="0.25">
      <c r="A150" s="210"/>
      <c r="B150" s="210"/>
      <c r="C150" s="210"/>
      <c r="D150" s="210"/>
      <c r="E150" s="210"/>
      <c r="F150" s="210"/>
      <c r="G150" s="210"/>
      <c r="H150" s="210"/>
      <c r="I150" s="210"/>
      <c r="M150" s="218"/>
      <c r="N150" s="218"/>
      <c r="O150" s="218"/>
      <c r="P150" s="202"/>
      <c r="Q150" s="201"/>
      <c r="R150" s="201"/>
      <c r="S150" s="201"/>
      <c r="T150" s="6"/>
      <c r="U150" s="6"/>
      <c r="V150" s="6"/>
      <c r="W150" s="6"/>
    </row>
    <row r="151" spans="1:26" x14ac:dyDescent="0.25">
      <c r="A151" s="200"/>
      <c r="B151" s="200"/>
      <c r="C151" s="200"/>
      <c r="D151" s="200"/>
      <c r="E151" s="200"/>
      <c r="F151" s="200"/>
      <c r="G151" s="200"/>
      <c r="H151" s="200"/>
      <c r="I151" s="200"/>
      <c r="J151" s="203"/>
      <c r="K151" s="203"/>
      <c r="L151" s="203"/>
      <c r="M151" s="205"/>
      <c r="N151" s="205"/>
      <c r="O151" s="205"/>
      <c r="P151" s="204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</row>
    <row r="152" spans="1:26" x14ac:dyDescent="0.25">
      <c r="A152" s="200"/>
      <c r="B152" s="200"/>
      <c r="C152" s="200"/>
      <c r="D152" s="200"/>
      <c r="E152" s="200"/>
      <c r="F152" s="200"/>
      <c r="G152" s="200"/>
      <c r="H152" s="200"/>
      <c r="I152" s="200"/>
      <c r="J152" s="203"/>
      <c r="K152" s="203"/>
      <c r="L152" s="203"/>
      <c r="M152" s="205"/>
      <c r="N152" s="205"/>
      <c r="O152" s="205"/>
      <c r="P152" s="204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</row>
    <row r="153" spans="1:26" x14ac:dyDescent="0.25">
      <c r="A153" s="200"/>
      <c r="B153" s="200"/>
      <c r="C153" s="200"/>
      <c r="D153" s="200"/>
      <c r="E153" s="200"/>
      <c r="F153" s="200"/>
      <c r="G153" s="200"/>
      <c r="H153" s="200"/>
      <c r="I153" s="200"/>
      <c r="J153" s="203"/>
      <c r="K153" s="203"/>
      <c r="L153" s="203"/>
      <c r="M153" s="205"/>
      <c r="N153" s="205"/>
      <c r="O153" s="205"/>
      <c r="P153" s="204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</row>
    <row r="154" spans="1:26" x14ac:dyDescent="0.25">
      <c r="A154" s="201"/>
      <c r="B154" s="201"/>
      <c r="C154" s="201"/>
      <c r="D154" s="201"/>
      <c r="E154" s="201"/>
      <c r="F154" s="201"/>
      <c r="G154" s="201"/>
      <c r="H154" s="201"/>
      <c r="I154" s="201"/>
      <c r="M154" s="218"/>
      <c r="N154" s="218"/>
      <c r="O154" s="218"/>
      <c r="P154" s="202"/>
      <c r="Q154" s="201"/>
      <c r="R154" s="201"/>
      <c r="S154" s="201"/>
    </row>
    <row r="155" spans="1:26" x14ac:dyDescent="0.25">
      <c r="A155" s="200"/>
      <c r="B155" s="200"/>
      <c r="C155" s="200"/>
      <c r="D155" s="200"/>
      <c r="E155" s="200"/>
      <c r="F155" s="200"/>
      <c r="G155" s="200"/>
      <c r="H155" s="200"/>
      <c r="I155" s="200"/>
      <c r="J155" s="203"/>
      <c r="K155" s="203"/>
      <c r="L155" s="203"/>
      <c r="M155" s="205"/>
      <c r="N155" s="205"/>
      <c r="O155" s="205"/>
      <c r="P155" s="204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</row>
    <row r="156" spans="1:26" x14ac:dyDescent="0.25">
      <c r="A156" s="200"/>
      <c r="B156" s="200"/>
      <c r="C156" s="200"/>
      <c r="D156" s="200"/>
      <c r="E156" s="200"/>
      <c r="F156" s="200"/>
      <c r="G156" s="200"/>
      <c r="H156" s="200"/>
      <c r="I156" s="200"/>
      <c r="J156" s="203"/>
      <c r="K156" s="203"/>
      <c r="L156" s="203"/>
      <c r="M156" s="205"/>
      <c r="N156" s="205"/>
      <c r="O156" s="205"/>
      <c r="P156" s="204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</row>
    <row r="157" spans="1:26" x14ac:dyDescent="0.25">
      <c r="A157" s="200"/>
      <c r="B157" s="200"/>
      <c r="C157" s="200"/>
      <c r="D157" s="200"/>
      <c r="E157" s="200"/>
      <c r="F157" s="200"/>
      <c r="G157" s="200"/>
      <c r="H157" s="200"/>
      <c r="I157" s="200"/>
      <c r="J157" s="203"/>
      <c r="K157" s="203"/>
      <c r="L157" s="203"/>
      <c r="M157" s="205"/>
      <c r="N157" s="205"/>
      <c r="O157" s="205"/>
      <c r="P157" s="204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</row>
    <row r="158" spans="1:26" x14ac:dyDescent="0.25">
      <c r="A158" s="200"/>
      <c r="B158" s="200"/>
      <c r="C158" s="200"/>
      <c r="D158" s="200"/>
      <c r="E158" s="200"/>
      <c r="F158" s="200"/>
      <c r="G158" s="200"/>
      <c r="H158" s="200"/>
      <c r="I158" s="200"/>
      <c r="J158" s="203"/>
      <c r="K158" s="203"/>
      <c r="L158" s="203"/>
      <c r="M158" s="205"/>
      <c r="N158" s="205"/>
      <c r="O158" s="205"/>
      <c r="P158" s="204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</row>
    <row r="159" spans="1:26" x14ac:dyDescent="0.25">
      <c r="A159" s="201"/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/>
      <c r="N159" s="218"/>
      <c r="O159" s="218"/>
      <c r="P159" s="202"/>
      <c r="Q159" s="201"/>
      <c r="R159" s="201"/>
      <c r="S159" s="201"/>
      <c r="T159" s="3"/>
      <c r="U159" s="3"/>
      <c r="V159" s="3"/>
      <c r="W159" s="3"/>
      <c r="X159" s="3"/>
      <c r="Y159" s="3"/>
      <c r="Z159" s="3"/>
    </row>
    <row r="161" spans="1:26" x14ac:dyDescent="0.25">
      <c r="A161" s="3"/>
      <c r="B161" s="3"/>
      <c r="C161" s="3"/>
      <c r="D161" s="3"/>
      <c r="E161" s="3"/>
      <c r="F161" s="203"/>
      <c r="G161" s="203"/>
      <c r="H161" s="203"/>
      <c r="I161" s="203"/>
      <c r="J161" s="203"/>
      <c r="K161" s="203"/>
    </row>
    <row r="162" spans="1:26" x14ac:dyDescent="0.25">
      <c r="A162" s="3"/>
      <c r="G162" s="203"/>
      <c r="H162" s="203"/>
      <c r="I162" s="203"/>
      <c r="J162" s="203"/>
      <c r="K162" s="203"/>
      <c r="L162" s="220"/>
      <c r="M162" s="220"/>
      <c r="N162" s="220"/>
      <c r="O162" s="223"/>
      <c r="P162" s="203"/>
      <c r="Q162" s="203"/>
      <c r="R162" s="203"/>
    </row>
    <row r="163" spans="1:26" x14ac:dyDescent="0.25">
      <c r="A163" s="3"/>
      <c r="C163" s="208"/>
      <c r="D163" s="208"/>
      <c r="E163" s="208"/>
      <c r="F163" s="208"/>
      <c r="G163" s="208"/>
      <c r="L163" s="220"/>
      <c r="M163" s="220"/>
      <c r="N163" s="220"/>
      <c r="O163" s="220"/>
      <c r="P163" s="221"/>
      <c r="Q163" s="221"/>
      <c r="R163" s="221"/>
      <c r="S163" s="221"/>
      <c r="T163" s="221"/>
      <c r="U163" s="221"/>
    </row>
    <row r="164" spans="1:26" x14ac:dyDescent="0.25">
      <c r="A164" s="9"/>
      <c r="B164" s="141"/>
      <c r="C164" s="141"/>
      <c r="D164" s="141"/>
      <c r="E164" s="141"/>
      <c r="F164" s="141"/>
      <c r="G164" s="141"/>
      <c r="H164" s="141"/>
      <c r="I164" s="144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22"/>
      <c r="U164" s="222"/>
      <c r="V164" s="222"/>
      <c r="W164" s="222"/>
      <c r="X164" s="211"/>
      <c r="Y164" s="211"/>
      <c r="Z164" s="211"/>
    </row>
    <row r="165" spans="1:26" x14ac:dyDescent="0.25">
      <c r="A165" s="210"/>
      <c r="B165" s="210"/>
      <c r="C165" s="210"/>
      <c r="D165" s="210"/>
      <c r="E165" s="210"/>
      <c r="F165" s="210"/>
      <c r="G165" s="210"/>
      <c r="H165" s="210"/>
      <c r="I165" s="210"/>
      <c r="M165" s="218"/>
      <c r="N165" s="218"/>
      <c r="O165" s="218"/>
      <c r="P165" s="202"/>
      <c r="Q165" s="201"/>
      <c r="R165" s="201"/>
      <c r="S165" s="201"/>
      <c r="T165" s="6"/>
      <c r="U165" s="6"/>
      <c r="V165" s="6"/>
      <c r="W165" s="6"/>
    </row>
    <row r="166" spans="1:26" x14ac:dyDescent="0.25">
      <c r="A166" s="200"/>
      <c r="B166" s="200"/>
      <c r="C166" s="200"/>
      <c r="D166" s="200"/>
      <c r="E166" s="200"/>
      <c r="F166" s="200"/>
      <c r="G166" s="200"/>
      <c r="H166" s="200"/>
      <c r="I166" s="200"/>
      <c r="J166" s="203"/>
      <c r="K166" s="203"/>
      <c r="L166" s="203"/>
      <c r="M166" s="205"/>
      <c r="N166" s="205"/>
      <c r="O166" s="205"/>
      <c r="P166" s="204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</row>
    <row r="167" spans="1:26" x14ac:dyDescent="0.25">
      <c r="A167" s="200"/>
      <c r="B167" s="200"/>
      <c r="C167" s="200"/>
      <c r="D167" s="200"/>
      <c r="E167" s="200"/>
      <c r="F167" s="200"/>
      <c r="G167" s="200"/>
      <c r="H167" s="200"/>
      <c r="I167" s="200"/>
      <c r="J167" s="203"/>
      <c r="K167" s="203"/>
      <c r="L167" s="203"/>
      <c r="M167" s="205"/>
      <c r="N167" s="205"/>
      <c r="O167" s="205"/>
      <c r="P167" s="204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</row>
    <row r="168" spans="1:26" x14ac:dyDescent="0.25">
      <c r="A168" s="200"/>
      <c r="B168" s="200"/>
      <c r="C168" s="200"/>
      <c r="D168" s="200"/>
      <c r="E168" s="200"/>
      <c r="F168" s="200"/>
      <c r="G168" s="200"/>
      <c r="H168" s="200"/>
      <c r="I168" s="200"/>
      <c r="J168" s="203"/>
      <c r="K168" s="203"/>
      <c r="L168" s="203"/>
      <c r="M168" s="205"/>
      <c r="N168" s="205"/>
      <c r="O168" s="205"/>
      <c r="P168" s="204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</row>
    <row r="169" spans="1:26" x14ac:dyDescent="0.25">
      <c r="A169" s="201"/>
      <c r="B169" s="201"/>
      <c r="C169" s="201"/>
      <c r="D169" s="201"/>
      <c r="E169" s="201"/>
      <c r="F169" s="201"/>
      <c r="G169" s="201"/>
      <c r="H169" s="201"/>
      <c r="I169" s="201"/>
      <c r="M169" s="218"/>
      <c r="N169" s="218"/>
      <c r="O169" s="218"/>
      <c r="P169" s="202"/>
      <c r="Q169" s="201"/>
      <c r="R169" s="201"/>
      <c r="S169" s="201"/>
    </row>
    <row r="170" spans="1:26" x14ac:dyDescent="0.25">
      <c r="A170" s="200"/>
      <c r="B170" s="200"/>
      <c r="C170" s="200"/>
      <c r="D170" s="200"/>
      <c r="E170" s="200"/>
      <c r="F170" s="200"/>
      <c r="G170" s="200"/>
      <c r="H170" s="200"/>
      <c r="I170" s="200"/>
      <c r="J170" s="203"/>
      <c r="K170" s="203"/>
      <c r="L170" s="203"/>
      <c r="M170" s="205"/>
      <c r="N170" s="205"/>
      <c r="O170" s="205"/>
      <c r="P170" s="204"/>
      <c r="Q170" s="203"/>
      <c r="R170" s="203"/>
      <c r="S170" s="203"/>
      <c r="T170" s="203"/>
      <c r="U170" s="203"/>
      <c r="V170" s="203"/>
      <c r="W170" s="203"/>
      <c r="X170" s="203"/>
      <c r="Y170" s="203"/>
      <c r="Z170" s="203"/>
    </row>
    <row r="171" spans="1:26" x14ac:dyDescent="0.25">
      <c r="A171" s="200"/>
      <c r="B171" s="200"/>
      <c r="C171" s="200"/>
      <c r="D171" s="200"/>
      <c r="E171" s="200"/>
      <c r="F171" s="200"/>
      <c r="G171" s="200"/>
      <c r="H171" s="200"/>
      <c r="I171" s="200"/>
      <c r="J171" s="203"/>
      <c r="K171" s="203"/>
      <c r="L171" s="203"/>
      <c r="M171" s="205"/>
      <c r="N171" s="205"/>
      <c r="O171" s="205"/>
      <c r="P171" s="204"/>
      <c r="Q171" s="203"/>
      <c r="R171" s="203"/>
      <c r="S171" s="203"/>
      <c r="T171" s="203"/>
      <c r="U171" s="203"/>
      <c r="V171" s="203"/>
      <c r="W171" s="203"/>
      <c r="X171" s="203"/>
      <c r="Y171" s="203"/>
      <c r="Z171" s="203"/>
    </row>
    <row r="172" spans="1:26" x14ac:dyDescent="0.25">
      <c r="A172" s="200"/>
      <c r="B172" s="200"/>
      <c r="C172" s="200"/>
      <c r="D172" s="200"/>
      <c r="E172" s="200"/>
      <c r="F172" s="200"/>
      <c r="G172" s="200"/>
      <c r="H172" s="200"/>
      <c r="I172" s="200"/>
      <c r="J172" s="203"/>
      <c r="K172" s="203"/>
      <c r="L172" s="203"/>
      <c r="M172" s="205"/>
      <c r="N172" s="205"/>
      <c r="O172" s="205"/>
      <c r="P172" s="204"/>
      <c r="Q172" s="203"/>
      <c r="R172" s="203"/>
      <c r="S172" s="203"/>
      <c r="T172" s="203"/>
      <c r="U172" s="203"/>
      <c r="V172" s="203"/>
      <c r="W172" s="203"/>
      <c r="X172" s="203"/>
      <c r="Y172" s="203"/>
      <c r="Z172" s="203"/>
    </row>
    <row r="173" spans="1:26" x14ac:dyDescent="0.25">
      <c r="A173" s="200"/>
      <c r="B173" s="200"/>
      <c r="C173" s="200"/>
      <c r="D173" s="200"/>
      <c r="E173" s="200"/>
      <c r="F173" s="200"/>
      <c r="G173" s="200"/>
      <c r="H173" s="200"/>
      <c r="I173" s="200"/>
      <c r="J173" s="203"/>
      <c r="K173" s="203"/>
      <c r="L173" s="203"/>
      <c r="M173" s="205"/>
      <c r="N173" s="205"/>
      <c r="O173" s="205"/>
      <c r="P173" s="204"/>
      <c r="Q173" s="203"/>
      <c r="R173" s="203"/>
      <c r="S173" s="203"/>
      <c r="T173" s="203"/>
      <c r="U173" s="203"/>
      <c r="V173" s="203"/>
      <c r="W173" s="203"/>
      <c r="X173" s="203"/>
      <c r="Y173" s="203"/>
      <c r="Z173" s="203"/>
    </row>
    <row r="174" spans="1:26" x14ac:dyDescent="0.25">
      <c r="A174" s="201"/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/>
      <c r="N174" s="218"/>
      <c r="O174" s="218"/>
      <c r="P174" s="202"/>
      <c r="Q174" s="201"/>
      <c r="R174" s="201"/>
      <c r="S174" s="201"/>
      <c r="T174" s="3"/>
      <c r="U174" s="3"/>
      <c r="V174" s="3"/>
      <c r="W174" s="3"/>
      <c r="X174" s="3"/>
      <c r="Y174" s="3"/>
      <c r="Z174" s="3"/>
    </row>
    <row r="176" spans="1:26" x14ac:dyDescent="0.25">
      <c r="A176" s="3"/>
      <c r="B176" s="3"/>
      <c r="C176" s="3"/>
      <c r="D176" s="3"/>
      <c r="E176" s="3"/>
      <c r="F176" s="203"/>
      <c r="G176" s="203"/>
      <c r="H176" s="203"/>
      <c r="I176" s="203"/>
      <c r="J176" s="203"/>
      <c r="K176" s="203"/>
    </row>
    <row r="177" spans="1:26" x14ac:dyDescent="0.25">
      <c r="A177" s="3"/>
      <c r="G177" s="203"/>
      <c r="H177" s="203"/>
      <c r="I177" s="203"/>
      <c r="J177" s="203"/>
      <c r="K177" s="203"/>
      <c r="L177" s="220"/>
      <c r="M177" s="220"/>
      <c r="N177" s="220"/>
      <c r="O177" s="223"/>
      <c r="P177" s="203"/>
      <c r="Q177" s="203"/>
      <c r="R177" s="203"/>
    </row>
    <row r="178" spans="1:26" x14ac:dyDescent="0.25">
      <c r="A178" s="3"/>
      <c r="C178" s="208"/>
      <c r="D178" s="208"/>
      <c r="E178" s="208"/>
      <c r="F178" s="208"/>
      <c r="G178" s="208"/>
      <c r="L178" s="220"/>
      <c r="M178" s="220"/>
      <c r="N178" s="220"/>
      <c r="O178" s="220"/>
      <c r="P178" s="221"/>
      <c r="Q178" s="221"/>
      <c r="R178" s="221"/>
      <c r="S178" s="221"/>
      <c r="T178" s="221"/>
      <c r="U178" s="221"/>
    </row>
    <row r="179" spans="1:26" x14ac:dyDescent="0.25">
      <c r="A179" s="9"/>
      <c r="B179" s="141"/>
      <c r="C179" s="141"/>
      <c r="D179" s="141"/>
      <c r="E179" s="141"/>
      <c r="F179" s="141"/>
      <c r="G179" s="141"/>
      <c r="H179" s="141"/>
      <c r="I179" s="144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22"/>
      <c r="U179" s="222"/>
      <c r="V179" s="222"/>
      <c r="W179" s="222"/>
      <c r="X179" s="211"/>
      <c r="Y179" s="211"/>
      <c r="Z179" s="211"/>
    </row>
    <row r="180" spans="1:26" x14ac:dyDescent="0.25">
      <c r="A180" s="210"/>
      <c r="B180" s="210"/>
      <c r="C180" s="210"/>
      <c r="D180" s="210"/>
      <c r="E180" s="210"/>
      <c r="F180" s="210"/>
      <c r="G180" s="210"/>
      <c r="H180" s="210"/>
      <c r="I180" s="210"/>
      <c r="M180" s="218"/>
      <c r="N180" s="218"/>
      <c r="O180" s="218"/>
      <c r="P180" s="202"/>
      <c r="Q180" s="201"/>
      <c r="R180" s="201"/>
      <c r="S180" s="201"/>
      <c r="T180" s="6"/>
      <c r="U180" s="6"/>
      <c r="V180" s="6"/>
      <c r="W180" s="6"/>
    </row>
    <row r="181" spans="1:26" x14ac:dyDescent="0.25">
      <c r="A181" s="200"/>
      <c r="B181" s="200"/>
      <c r="C181" s="200"/>
      <c r="D181" s="200"/>
      <c r="E181" s="200"/>
      <c r="F181" s="200"/>
      <c r="G181" s="200"/>
      <c r="H181" s="200"/>
      <c r="I181" s="200"/>
      <c r="J181" s="203"/>
      <c r="K181" s="203"/>
      <c r="L181" s="203"/>
      <c r="M181" s="205"/>
      <c r="N181" s="205"/>
      <c r="O181" s="205"/>
      <c r="P181" s="204"/>
      <c r="Q181" s="203"/>
      <c r="R181" s="203"/>
      <c r="S181" s="203"/>
      <c r="T181" s="203"/>
      <c r="U181" s="203"/>
      <c r="V181" s="203"/>
      <c r="W181" s="203"/>
      <c r="X181" s="203"/>
      <c r="Y181" s="203"/>
      <c r="Z181" s="203"/>
    </row>
    <row r="182" spans="1:26" x14ac:dyDescent="0.25">
      <c r="A182" s="200"/>
      <c r="B182" s="200"/>
      <c r="C182" s="200"/>
      <c r="D182" s="200"/>
      <c r="E182" s="200"/>
      <c r="F182" s="200"/>
      <c r="G182" s="200"/>
      <c r="H182" s="200"/>
      <c r="I182" s="200"/>
      <c r="J182" s="203"/>
      <c r="K182" s="203"/>
      <c r="L182" s="203"/>
      <c r="M182" s="205"/>
      <c r="N182" s="205"/>
      <c r="O182" s="205"/>
      <c r="P182" s="204"/>
      <c r="Q182" s="203"/>
      <c r="R182" s="203"/>
      <c r="S182" s="203"/>
      <c r="T182" s="203"/>
      <c r="U182" s="203"/>
      <c r="V182" s="203"/>
      <c r="W182" s="203"/>
      <c r="X182" s="203"/>
      <c r="Y182" s="203"/>
      <c r="Z182" s="203"/>
    </row>
    <row r="183" spans="1:26" x14ac:dyDescent="0.25">
      <c r="A183" s="200"/>
      <c r="B183" s="200"/>
      <c r="C183" s="200"/>
      <c r="D183" s="200"/>
      <c r="E183" s="200"/>
      <c r="F183" s="200"/>
      <c r="G183" s="200"/>
      <c r="H183" s="200"/>
      <c r="I183" s="200"/>
      <c r="J183" s="203"/>
      <c r="K183" s="203"/>
      <c r="L183" s="203"/>
      <c r="M183" s="205"/>
      <c r="N183" s="205"/>
      <c r="O183" s="205"/>
      <c r="P183" s="204"/>
      <c r="Q183" s="203"/>
      <c r="R183" s="203"/>
      <c r="S183" s="203"/>
      <c r="T183" s="203"/>
      <c r="U183" s="203"/>
      <c r="V183" s="203"/>
      <c r="W183" s="203"/>
      <c r="X183" s="203"/>
      <c r="Y183" s="203"/>
      <c r="Z183" s="203"/>
    </row>
    <row r="184" spans="1:26" x14ac:dyDescent="0.25">
      <c r="A184" s="201"/>
      <c r="B184" s="201"/>
      <c r="C184" s="201"/>
      <c r="D184" s="201"/>
      <c r="E184" s="201"/>
      <c r="F184" s="201"/>
      <c r="G184" s="201"/>
      <c r="H184" s="201"/>
      <c r="I184" s="201"/>
      <c r="M184" s="218"/>
      <c r="N184" s="218"/>
      <c r="O184" s="218"/>
      <c r="P184" s="202"/>
      <c r="Q184" s="201"/>
      <c r="R184" s="201"/>
      <c r="S184" s="201"/>
    </row>
    <row r="185" spans="1:26" x14ac:dyDescent="0.25">
      <c r="A185" s="200"/>
      <c r="B185" s="200"/>
      <c r="C185" s="200"/>
      <c r="D185" s="200"/>
      <c r="E185" s="200"/>
      <c r="F185" s="200"/>
      <c r="G185" s="200"/>
      <c r="H185" s="200"/>
      <c r="I185" s="200"/>
      <c r="J185" s="203"/>
      <c r="K185" s="203"/>
      <c r="L185" s="203"/>
      <c r="M185" s="205"/>
      <c r="N185" s="205"/>
      <c r="O185" s="205"/>
      <c r="P185" s="204"/>
      <c r="Q185" s="203"/>
      <c r="R185" s="203"/>
      <c r="S185" s="203"/>
      <c r="T185" s="203"/>
      <c r="U185" s="203"/>
      <c r="V185" s="203"/>
      <c r="W185" s="203"/>
      <c r="X185" s="203"/>
      <c r="Y185" s="203"/>
      <c r="Z185" s="203"/>
    </row>
    <row r="186" spans="1:26" x14ac:dyDescent="0.25">
      <c r="A186" s="200"/>
      <c r="B186" s="200"/>
      <c r="C186" s="200"/>
      <c r="D186" s="200"/>
      <c r="E186" s="200"/>
      <c r="F186" s="200"/>
      <c r="G186" s="200"/>
      <c r="H186" s="200"/>
      <c r="I186" s="200"/>
      <c r="J186" s="203"/>
      <c r="K186" s="203"/>
      <c r="L186" s="203"/>
      <c r="M186" s="205"/>
      <c r="N186" s="205"/>
      <c r="O186" s="205"/>
      <c r="P186" s="204"/>
      <c r="Q186" s="203"/>
      <c r="R186" s="203"/>
      <c r="S186" s="203"/>
      <c r="T186" s="203"/>
      <c r="U186" s="203"/>
      <c r="V186" s="203"/>
      <c r="W186" s="203"/>
      <c r="X186" s="203"/>
      <c r="Y186" s="203"/>
      <c r="Z186" s="203"/>
    </row>
    <row r="187" spans="1:26" x14ac:dyDescent="0.25">
      <c r="A187" s="200"/>
      <c r="B187" s="200"/>
      <c r="C187" s="200"/>
      <c r="D187" s="200"/>
      <c r="E187" s="200"/>
      <c r="F187" s="200"/>
      <c r="G187" s="200"/>
      <c r="H187" s="200"/>
      <c r="I187" s="200"/>
      <c r="J187" s="203"/>
      <c r="K187" s="203"/>
      <c r="L187" s="203"/>
      <c r="M187" s="205"/>
      <c r="N187" s="205"/>
      <c r="O187" s="205"/>
      <c r="P187" s="204"/>
      <c r="Q187" s="203"/>
      <c r="R187" s="203"/>
      <c r="S187" s="203"/>
      <c r="T187" s="203"/>
      <c r="U187" s="203"/>
      <c r="V187" s="203"/>
      <c r="W187" s="203"/>
      <c r="X187" s="203"/>
      <c r="Y187" s="203"/>
      <c r="Z187" s="203"/>
    </row>
    <row r="188" spans="1:26" x14ac:dyDescent="0.25">
      <c r="A188" s="200"/>
      <c r="B188" s="200"/>
      <c r="C188" s="200"/>
      <c r="D188" s="200"/>
      <c r="E188" s="200"/>
      <c r="F188" s="200"/>
      <c r="G188" s="200"/>
      <c r="H188" s="200"/>
      <c r="I188" s="200"/>
      <c r="J188" s="203"/>
      <c r="K188" s="203"/>
      <c r="L188" s="203"/>
      <c r="M188" s="205"/>
      <c r="N188" s="205"/>
      <c r="O188" s="205"/>
      <c r="P188" s="204"/>
      <c r="Q188" s="203"/>
      <c r="R188" s="203"/>
      <c r="S188" s="203"/>
      <c r="T188" s="203"/>
      <c r="U188" s="203"/>
      <c r="V188" s="203"/>
      <c r="W188" s="203"/>
      <c r="X188" s="203"/>
      <c r="Y188" s="203"/>
      <c r="Z188" s="203"/>
    </row>
    <row r="189" spans="1:26" x14ac:dyDescent="0.25">
      <c r="A189" s="201"/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/>
      <c r="N189" s="218"/>
      <c r="O189" s="218"/>
      <c r="P189" s="202"/>
      <c r="Q189" s="201"/>
      <c r="R189" s="201"/>
      <c r="S189" s="201"/>
      <c r="T189" s="3"/>
      <c r="U189" s="3"/>
      <c r="V189" s="3"/>
      <c r="W189" s="3"/>
      <c r="X189" s="3"/>
      <c r="Y189" s="3"/>
      <c r="Z189" s="3"/>
    </row>
  </sheetData>
  <mergeCells count="760">
    <mergeCell ref="A1:C1"/>
    <mergeCell ref="D3:H3"/>
    <mergeCell ref="F4:I4"/>
    <mergeCell ref="D6:F6"/>
    <mergeCell ref="K6:L6"/>
    <mergeCell ref="Q6:S6"/>
    <mergeCell ref="A12:I12"/>
    <mergeCell ref="J12:L12"/>
    <mergeCell ref="M12:O12"/>
    <mergeCell ref="P12:S12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C43:G43"/>
    <mergeCell ref="L43:O43"/>
    <mergeCell ref="P43:U43"/>
    <mergeCell ref="J44:L44"/>
    <mergeCell ref="M44:O44"/>
    <mergeCell ref="P44:S44"/>
    <mergeCell ref="T44:W44"/>
    <mergeCell ref="A39:I39"/>
    <mergeCell ref="M39:O39"/>
    <mergeCell ref="P39:S39"/>
    <mergeCell ref="F41:K41"/>
    <mergeCell ref="X44:Z44"/>
    <mergeCell ref="A45:I45"/>
    <mergeCell ref="M45:O45"/>
    <mergeCell ref="P45:S45"/>
    <mergeCell ref="A46:I46"/>
    <mergeCell ref="J46:L46"/>
    <mergeCell ref="M46:O46"/>
    <mergeCell ref="P46:S46"/>
    <mergeCell ref="T46:W46"/>
    <mergeCell ref="X46:Z46"/>
    <mergeCell ref="A48:I48"/>
    <mergeCell ref="J48:L48"/>
    <mergeCell ref="M48:O48"/>
    <mergeCell ref="P48:S48"/>
    <mergeCell ref="T48:W48"/>
    <mergeCell ref="X48:Z48"/>
    <mergeCell ref="A47:I47"/>
    <mergeCell ref="J47:L47"/>
    <mergeCell ref="M47:O47"/>
    <mergeCell ref="P47:S47"/>
    <mergeCell ref="T47:W47"/>
    <mergeCell ref="X47:Z47"/>
    <mergeCell ref="T50:W50"/>
    <mergeCell ref="X50:Z50"/>
    <mergeCell ref="A51:I51"/>
    <mergeCell ref="J51:L51"/>
    <mergeCell ref="M51:O51"/>
    <mergeCell ref="P51:S51"/>
    <mergeCell ref="T51:W51"/>
    <mergeCell ref="X51:Z51"/>
    <mergeCell ref="A49:I49"/>
    <mergeCell ref="M49:O49"/>
    <mergeCell ref="P49:S49"/>
    <mergeCell ref="A50:I50"/>
    <mergeCell ref="J50:L50"/>
    <mergeCell ref="M50:O50"/>
    <mergeCell ref="P50:S50"/>
    <mergeCell ref="A53:I53"/>
    <mergeCell ref="J53:L53"/>
    <mergeCell ref="M53:O53"/>
    <mergeCell ref="P53:S53"/>
    <mergeCell ref="T53:W53"/>
    <mergeCell ref="X53:Z53"/>
    <mergeCell ref="A52:I52"/>
    <mergeCell ref="J52:L52"/>
    <mergeCell ref="M52:O52"/>
    <mergeCell ref="P52:S52"/>
    <mergeCell ref="T52:W52"/>
    <mergeCell ref="X52:Z52"/>
    <mergeCell ref="C58:G58"/>
    <mergeCell ref="L58:O58"/>
    <mergeCell ref="P58:U58"/>
    <mergeCell ref="J59:L59"/>
    <mergeCell ref="M59:O59"/>
    <mergeCell ref="P59:S59"/>
    <mergeCell ref="T59:W59"/>
    <mergeCell ref="A54:I54"/>
    <mergeCell ref="M54:O54"/>
    <mergeCell ref="P54:S54"/>
    <mergeCell ref="F56:K56"/>
    <mergeCell ref="G57:K57"/>
    <mergeCell ref="L57:N57"/>
    <mergeCell ref="O57:R57"/>
    <mergeCell ref="X59:Z59"/>
    <mergeCell ref="A60:I60"/>
    <mergeCell ref="M60:O60"/>
    <mergeCell ref="P60:S60"/>
    <mergeCell ref="A61:I61"/>
    <mergeCell ref="J61:L61"/>
    <mergeCell ref="M61:O61"/>
    <mergeCell ref="P61:S61"/>
    <mergeCell ref="T61:W61"/>
    <mergeCell ref="X61:Z61"/>
    <mergeCell ref="A63:I63"/>
    <mergeCell ref="J63:L63"/>
    <mergeCell ref="M63:O63"/>
    <mergeCell ref="P63:S63"/>
    <mergeCell ref="T63:W63"/>
    <mergeCell ref="X63:Z63"/>
    <mergeCell ref="A62:I62"/>
    <mergeCell ref="J62:L62"/>
    <mergeCell ref="M62:O62"/>
    <mergeCell ref="P62:S62"/>
    <mergeCell ref="T62:W62"/>
    <mergeCell ref="X62:Z62"/>
    <mergeCell ref="T65:W65"/>
    <mergeCell ref="X65:Z65"/>
    <mergeCell ref="A66:I66"/>
    <mergeCell ref="J66:L66"/>
    <mergeCell ref="M66:O66"/>
    <mergeCell ref="P66:S66"/>
    <mergeCell ref="T66:W66"/>
    <mergeCell ref="X66:Z66"/>
    <mergeCell ref="A64:I64"/>
    <mergeCell ref="M64:O64"/>
    <mergeCell ref="P64:S64"/>
    <mergeCell ref="A65:I65"/>
    <mergeCell ref="J65:L65"/>
    <mergeCell ref="M65:O65"/>
    <mergeCell ref="P65:S65"/>
    <mergeCell ref="A68:I68"/>
    <mergeCell ref="J68:L68"/>
    <mergeCell ref="M68:O68"/>
    <mergeCell ref="P68:S68"/>
    <mergeCell ref="T68:W68"/>
    <mergeCell ref="X68:Z68"/>
    <mergeCell ref="A67:I67"/>
    <mergeCell ref="J67:L67"/>
    <mergeCell ref="M67:O67"/>
    <mergeCell ref="P67:S67"/>
    <mergeCell ref="T67:W67"/>
    <mergeCell ref="X67:Z67"/>
    <mergeCell ref="C73:G73"/>
    <mergeCell ref="L73:O73"/>
    <mergeCell ref="P73:U73"/>
    <mergeCell ref="J74:L74"/>
    <mergeCell ref="M74:O74"/>
    <mergeCell ref="P74:S74"/>
    <mergeCell ref="T74:W74"/>
    <mergeCell ref="A69:I69"/>
    <mergeCell ref="M69:O69"/>
    <mergeCell ref="P69:S69"/>
    <mergeCell ref="F71:K71"/>
    <mergeCell ref="G72:K72"/>
    <mergeCell ref="L72:N72"/>
    <mergeCell ref="O72:R72"/>
    <mergeCell ref="X74:Z74"/>
    <mergeCell ref="A75:I75"/>
    <mergeCell ref="M75:O75"/>
    <mergeCell ref="P75:S75"/>
    <mergeCell ref="A76:I76"/>
    <mergeCell ref="J76:L76"/>
    <mergeCell ref="M76:O76"/>
    <mergeCell ref="P76:S76"/>
    <mergeCell ref="T76:W76"/>
    <mergeCell ref="X76:Z76"/>
    <mergeCell ref="A78:I78"/>
    <mergeCell ref="J78:L78"/>
    <mergeCell ref="M78:O78"/>
    <mergeCell ref="P78:S78"/>
    <mergeCell ref="T78:W78"/>
    <mergeCell ref="X78:Z78"/>
    <mergeCell ref="A77:I77"/>
    <mergeCell ref="J77:L77"/>
    <mergeCell ref="M77:O77"/>
    <mergeCell ref="P77:S77"/>
    <mergeCell ref="T77:W77"/>
    <mergeCell ref="X77:Z77"/>
    <mergeCell ref="T80:W80"/>
    <mergeCell ref="X80:Z80"/>
    <mergeCell ref="A81:I81"/>
    <mergeCell ref="J81:L81"/>
    <mergeCell ref="M81:O81"/>
    <mergeCell ref="P81:S81"/>
    <mergeCell ref="T81:W81"/>
    <mergeCell ref="X81:Z81"/>
    <mergeCell ref="A79:I79"/>
    <mergeCell ref="M79:O79"/>
    <mergeCell ref="P79:S79"/>
    <mergeCell ref="A80:I80"/>
    <mergeCell ref="J80:L80"/>
    <mergeCell ref="M80:O80"/>
    <mergeCell ref="P80:S80"/>
    <mergeCell ref="A83:I83"/>
    <mergeCell ref="J83:L83"/>
    <mergeCell ref="M83:O83"/>
    <mergeCell ref="P83:S83"/>
    <mergeCell ref="T83:W83"/>
    <mergeCell ref="X83:Z83"/>
    <mergeCell ref="A82:I82"/>
    <mergeCell ref="J82:L82"/>
    <mergeCell ref="M82:O82"/>
    <mergeCell ref="P82:S82"/>
    <mergeCell ref="T82:W82"/>
    <mergeCell ref="X82:Z82"/>
    <mergeCell ref="C88:G88"/>
    <mergeCell ref="L88:O88"/>
    <mergeCell ref="P88:U88"/>
    <mergeCell ref="J89:L89"/>
    <mergeCell ref="M89:O89"/>
    <mergeCell ref="P89:S89"/>
    <mergeCell ref="T89:W89"/>
    <mergeCell ref="A84:I84"/>
    <mergeCell ref="M84:O84"/>
    <mergeCell ref="P84:S84"/>
    <mergeCell ref="F86:K86"/>
    <mergeCell ref="G87:K87"/>
    <mergeCell ref="L87:N87"/>
    <mergeCell ref="O87:R87"/>
    <mergeCell ref="X89:Z89"/>
    <mergeCell ref="A90:I90"/>
    <mergeCell ref="M90:O90"/>
    <mergeCell ref="P90:S90"/>
    <mergeCell ref="A91:I91"/>
    <mergeCell ref="J91:L91"/>
    <mergeCell ref="M91:O91"/>
    <mergeCell ref="P91:S91"/>
    <mergeCell ref="T91:W91"/>
    <mergeCell ref="X91:Z91"/>
    <mergeCell ref="A93:I93"/>
    <mergeCell ref="J93:L93"/>
    <mergeCell ref="M93:O93"/>
    <mergeCell ref="P93:S93"/>
    <mergeCell ref="T93:W93"/>
    <mergeCell ref="X93:Z93"/>
    <mergeCell ref="A92:I92"/>
    <mergeCell ref="J92:L92"/>
    <mergeCell ref="M92:O92"/>
    <mergeCell ref="P92:S92"/>
    <mergeCell ref="T92:W92"/>
    <mergeCell ref="X92:Z92"/>
    <mergeCell ref="T95:W95"/>
    <mergeCell ref="X95:Z95"/>
    <mergeCell ref="A96:I96"/>
    <mergeCell ref="J96:L96"/>
    <mergeCell ref="M96:O96"/>
    <mergeCell ref="P96:S96"/>
    <mergeCell ref="T96:W96"/>
    <mergeCell ref="X96:Z96"/>
    <mergeCell ref="A94:I94"/>
    <mergeCell ref="M94:O94"/>
    <mergeCell ref="P94:S94"/>
    <mergeCell ref="A95:I95"/>
    <mergeCell ref="J95:L95"/>
    <mergeCell ref="M95:O95"/>
    <mergeCell ref="P95:S95"/>
    <mergeCell ref="A98:I98"/>
    <mergeCell ref="J98:L98"/>
    <mergeCell ref="M98:O98"/>
    <mergeCell ref="P98:S98"/>
    <mergeCell ref="T98:W98"/>
    <mergeCell ref="X98:Z98"/>
    <mergeCell ref="A97:I97"/>
    <mergeCell ref="J97:L97"/>
    <mergeCell ref="M97:O97"/>
    <mergeCell ref="P97:S97"/>
    <mergeCell ref="T97:W97"/>
    <mergeCell ref="X97:Z97"/>
    <mergeCell ref="C103:G103"/>
    <mergeCell ref="L103:O103"/>
    <mergeCell ref="P103:U103"/>
    <mergeCell ref="J104:L104"/>
    <mergeCell ref="M104:O104"/>
    <mergeCell ref="P104:S104"/>
    <mergeCell ref="T104:W104"/>
    <mergeCell ref="A99:I99"/>
    <mergeCell ref="M99:O99"/>
    <mergeCell ref="P99:S99"/>
    <mergeCell ref="F101:K101"/>
    <mergeCell ref="G102:K102"/>
    <mergeCell ref="L102:N102"/>
    <mergeCell ref="O102:R102"/>
    <mergeCell ref="X104:Z104"/>
    <mergeCell ref="A105:I105"/>
    <mergeCell ref="M105:O105"/>
    <mergeCell ref="P105:S105"/>
    <mergeCell ref="A106:I106"/>
    <mergeCell ref="J106:L106"/>
    <mergeCell ref="M106:O106"/>
    <mergeCell ref="P106:S106"/>
    <mergeCell ref="T106:W106"/>
    <mergeCell ref="X106:Z106"/>
    <mergeCell ref="A108:I108"/>
    <mergeCell ref="J108:L108"/>
    <mergeCell ref="M108:O108"/>
    <mergeCell ref="P108:S108"/>
    <mergeCell ref="T108:W108"/>
    <mergeCell ref="X108:Z108"/>
    <mergeCell ref="A107:I107"/>
    <mergeCell ref="J107:L107"/>
    <mergeCell ref="M107:O107"/>
    <mergeCell ref="P107:S107"/>
    <mergeCell ref="T107:W107"/>
    <mergeCell ref="X107:Z107"/>
    <mergeCell ref="T110:W110"/>
    <mergeCell ref="X110:Z110"/>
    <mergeCell ref="A111:I111"/>
    <mergeCell ref="J111:L111"/>
    <mergeCell ref="M111:O111"/>
    <mergeCell ref="P111:S111"/>
    <mergeCell ref="T111:W111"/>
    <mergeCell ref="X111:Z111"/>
    <mergeCell ref="A109:I109"/>
    <mergeCell ref="M109:O109"/>
    <mergeCell ref="P109:S109"/>
    <mergeCell ref="A110:I110"/>
    <mergeCell ref="J110:L110"/>
    <mergeCell ref="M110:O110"/>
    <mergeCell ref="P110:S110"/>
    <mergeCell ref="A113:I113"/>
    <mergeCell ref="J113:L113"/>
    <mergeCell ref="M113:O113"/>
    <mergeCell ref="P113:S113"/>
    <mergeCell ref="T113:W113"/>
    <mergeCell ref="X113:Z113"/>
    <mergeCell ref="A112:I112"/>
    <mergeCell ref="J112:L112"/>
    <mergeCell ref="M112:O112"/>
    <mergeCell ref="P112:S112"/>
    <mergeCell ref="T112:W112"/>
    <mergeCell ref="X112:Z112"/>
    <mergeCell ref="C118:G118"/>
    <mergeCell ref="L118:O118"/>
    <mergeCell ref="P118:U118"/>
    <mergeCell ref="J119:L119"/>
    <mergeCell ref="M119:O119"/>
    <mergeCell ref="P119:S119"/>
    <mergeCell ref="T119:W119"/>
    <mergeCell ref="A114:I114"/>
    <mergeCell ref="M114:O114"/>
    <mergeCell ref="P114:S114"/>
    <mergeCell ref="F116:K116"/>
    <mergeCell ref="G117:K117"/>
    <mergeCell ref="L117:N117"/>
    <mergeCell ref="O117:R117"/>
    <mergeCell ref="X119:Z119"/>
    <mergeCell ref="A120:I120"/>
    <mergeCell ref="M120:O120"/>
    <mergeCell ref="P120:S120"/>
    <mergeCell ref="A121:I121"/>
    <mergeCell ref="J121:L121"/>
    <mergeCell ref="M121:O121"/>
    <mergeCell ref="P121:S121"/>
    <mergeCell ref="T121:W121"/>
    <mergeCell ref="X121:Z121"/>
    <mergeCell ref="A123:I123"/>
    <mergeCell ref="J123:L123"/>
    <mergeCell ref="M123:O123"/>
    <mergeCell ref="P123:S123"/>
    <mergeCell ref="T123:W123"/>
    <mergeCell ref="X123:Z123"/>
    <mergeCell ref="A122:I122"/>
    <mergeCell ref="J122:L122"/>
    <mergeCell ref="M122:O122"/>
    <mergeCell ref="P122:S122"/>
    <mergeCell ref="T122:W122"/>
    <mergeCell ref="X122:Z122"/>
    <mergeCell ref="T125:W125"/>
    <mergeCell ref="X125:Z125"/>
    <mergeCell ref="A126:I126"/>
    <mergeCell ref="J126:L126"/>
    <mergeCell ref="M126:O126"/>
    <mergeCell ref="P126:S126"/>
    <mergeCell ref="T126:W126"/>
    <mergeCell ref="X126:Z126"/>
    <mergeCell ref="A124:I124"/>
    <mergeCell ref="M124:O124"/>
    <mergeCell ref="P124:S124"/>
    <mergeCell ref="A125:I125"/>
    <mergeCell ref="J125:L125"/>
    <mergeCell ref="M125:O125"/>
    <mergeCell ref="P125:S125"/>
    <mergeCell ref="A128:I128"/>
    <mergeCell ref="J128:L128"/>
    <mergeCell ref="M128:O128"/>
    <mergeCell ref="P128:S128"/>
    <mergeCell ref="T128:W128"/>
    <mergeCell ref="X128:Z128"/>
    <mergeCell ref="A127:I127"/>
    <mergeCell ref="J127:L127"/>
    <mergeCell ref="M127:O127"/>
    <mergeCell ref="P127:S127"/>
    <mergeCell ref="T127:W127"/>
    <mergeCell ref="X127:Z127"/>
    <mergeCell ref="C133:G133"/>
    <mergeCell ref="L133:O133"/>
    <mergeCell ref="P133:U133"/>
    <mergeCell ref="J134:L134"/>
    <mergeCell ref="M134:O134"/>
    <mergeCell ref="P134:S134"/>
    <mergeCell ref="T134:W134"/>
    <mergeCell ref="A129:I129"/>
    <mergeCell ref="M129:O129"/>
    <mergeCell ref="P129:S129"/>
    <mergeCell ref="F131:K131"/>
    <mergeCell ref="G132:K132"/>
    <mergeCell ref="L132:N132"/>
    <mergeCell ref="O132:R132"/>
    <mergeCell ref="X134:Z134"/>
    <mergeCell ref="A135:I135"/>
    <mergeCell ref="M135:O135"/>
    <mergeCell ref="P135:S135"/>
    <mergeCell ref="A136:I136"/>
    <mergeCell ref="J136:L136"/>
    <mergeCell ref="M136:O136"/>
    <mergeCell ref="P136:S136"/>
    <mergeCell ref="T136:W136"/>
    <mergeCell ref="X136:Z136"/>
    <mergeCell ref="A138:I138"/>
    <mergeCell ref="J138:L138"/>
    <mergeCell ref="M138:O138"/>
    <mergeCell ref="P138:S138"/>
    <mergeCell ref="T138:W138"/>
    <mergeCell ref="X138:Z138"/>
    <mergeCell ref="A137:I137"/>
    <mergeCell ref="J137:L137"/>
    <mergeCell ref="M137:O137"/>
    <mergeCell ref="P137:S137"/>
    <mergeCell ref="T137:W137"/>
    <mergeCell ref="X137:Z137"/>
    <mergeCell ref="T140:W140"/>
    <mergeCell ref="X140:Z140"/>
    <mergeCell ref="A141:I141"/>
    <mergeCell ref="J141:L141"/>
    <mergeCell ref="M141:O141"/>
    <mergeCell ref="P141:S141"/>
    <mergeCell ref="T141:W141"/>
    <mergeCell ref="X141:Z141"/>
    <mergeCell ref="A139:I139"/>
    <mergeCell ref="M139:O139"/>
    <mergeCell ref="P139:S139"/>
    <mergeCell ref="A140:I140"/>
    <mergeCell ref="J140:L140"/>
    <mergeCell ref="M140:O140"/>
    <mergeCell ref="P140:S140"/>
    <mergeCell ref="A143:I143"/>
    <mergeCell ref="J143:L143"/>
    <mergeCell ref="M143:O143"/>
    <mergeCell ref="P143:S143"/>
    <mergeCell ref="T143:W143"/>
    <mergeCell ref="X143:Z143"/>
    <mergeCell ref="A142:I142"/>
    <mergeCell ref="J142:L142"/>
    <mergeCell ref="M142:O142"/>
    <mergeCell ref="P142:S142"/>
    <mergeCell ref="T142:W142"/>
    <mergeCell ref="X142:Z142"/>
    <mergeCell ref="C148:G148"/>
    <mergeCell ref="L148:O148"/>
    <mergeCell ref="P148:U148"/>
    <mergeCell ref="J149:L149"/>
    <mergeCell ref="M149:O149"/>
    <mergeCell ref="P149:S149"/>
    <mergeCell ref="T149:W149"/>
    <mergeCell ref="A144:I144"/>
    <mergeCell ref="M144:O144"/>
    <mergeCell ref="P144:S144"/>
    <mergeCell ref="F146:K146"/>
    <mergeCell ref="G147:K147"/>
    <mergeCell ref="L147:N147"/>
    <mergeCell ref="O147:R147"/>
    <mergeCell ref="X149:Z149"/>
    <mergeCell ref="A150:I150"/>
    <mergeCell ref="M150:O150"/>
    <mergeCell ref="P150:S150"/>
    <mergeCell ref="A151:I151"/>
    <mergeCell ref="J151:L151"/>
    <mergeCell ref="M151:O151"/>
    <mergeCell ref="P151:S151"/>
    <mergeCell ref="T151:W151"/>
    <mergeCell ref="X151:Z151"/>
    <mergeCell ref="A153:I153"/>
    <mergeCell ref="J153:L153"/>
    <mergeCell ref="M153:O153"/>
    <mergeCell ref="P153:S153"/>
    <mergeCell ref="T153:W153"/>
    <mergeCell ref="X153:Z153"/>
    <mergeCell ref="A152:I152"/>
    <mergeCell ref="J152:L152"/>
    <mergeCell ref="M152:O152"/>
    <mergeCell ref="P152:S152"/>
    <mergeCell ref="T152:W152"/>
    <mergeCell ref="X152:Z152"/>
    <mergeCell ref="T155:W155"/>
    <mergeCell ref="X155:Z155"/>
    <mergeCell ref="A156:I156"/>
    <mergeCell ref="J156:L156"/>
    <mergeCell ref="M156:O156"/>
    <mergeCell ref="P156:S156"/>
    <mergeCell ref="T156:W156"/>
    <mergeCell ref="X156:Z156"/>
    <mergeCell ref="A154:I154"/>
    <mergeCell ref="M154:O154"/>
    <mergeCell ref="P154:S154"/>
    <mergeCell ref="A155:I155"/>
    <mergeCell ref="J155:L155"/>
    <mergeCell ref="M155:O155"/>
    <mergeCell ref="P155:S155"/>
    <mergeCell ref="A158:I158"/>
    <mergeCell ref="J158:L158"/>
    <mergeCell ref="M158:O158"/>
    <mergeCell ref="P158:S158"/>
    <mergeCell ref="T158:W158"/>
    <mergeCell ref="X158:Z158"/>
    <mergeCell ref="A157:I157"/>
    <mergeCell ref="J157:L157"/>
    <mergeCell ref="M157:O157"/>
    <mergeCell ref="P157:S157"/>
    <mergeCell ref="T157:W157"/>
    <mergeCell ref="X157:Z157"/>
    <mergeCell ref="C163:G163"/>
    <mergeCell ref="L163:O163"/>
    <mergeCell ref="P163:U163"/>
    <mergeCell ref="J164:L164"/>
    <mergeCell ref="M164:O164"/>
    <mergeCell ref="P164:S164"/>
    <mergeCell ref="T164:W164"/>
    <mergeCell ref="A159:I159"/>
    <mergeCell ref="M159:O159"/>
    <mergeCell ref="P159:S159"/>
    <mergeCell ref="F161:K161"/>
    <mergeCell ref="G162:K162"/>
    <mergeCell ref="L162:N162"/>
    <mergeCell ref="O162:R162"/>
    <mergeCell ref="X164:Z164"/>
    <mergeCell ref="A165:I165"/>
    <mergeCell ref="M165:O165"/>
    <mergeCell ref="P165:S165"/>
    <mergeCell ref="A166:I166"/>
    <mergeCell ref="J166:L166"/>
    <mergeCell ref="M166:O166"/>
    <mergeCell ref="P166:S166"/>
    <mergeCell ref="T166:W166"/>
    <mergeCell ref="X166:Z166"/>
    <mergeCell ref="A168:I168"/>
    <mergeCell ref="J168:L168"/>
    <mergeCell ref="M168:O168"/>
    <mergeCell ref="P168:S168"/>
    <mergeCell ref="T168:W168"/>
    <mergeCell ref="X168:Z168"/>
    <mergeCell ref="A167:I167"/>
    <mergeCell ref="J167:L167"/>
    <mergeCell ref="M167:O167"/>
    <mergeCell ref="P167:S167"/>
    <mergeCell ref="T167:W167"/>
    <mergeCell ref="X167:Z167"/>
    <mergeCell ref="T170:W170"/>
    <mergeCell ref="X170:Z170"/>
    <mergeCell ref="A171:I171"/>
    <mergeCell ref="J171:L171"/>
    <mergeCell ref="M171:O171"/>
    <mergeCell ref="P171:S171"/>
    <mergeCell ref="T171:W171"/>
    <mergeCell ref="X171:Z171"/>
    <mergeCell ref="A169:I169"/>
    <mergeCell ref="M169:O169"/>
    <mergeCell ref="P169:S169"/>
    <mergeCell ref="A170:I170"/>
    <mergeCell ref="J170:L170"/>
    <mergeCell ref="M170:O170"/>
    <mergeCell ref="P170:S170"/>
    <mergeCell ref="A173:I173"/>
    <mergeCell ref="J173:L173"/>
    <mergeCell ref="M173:O173"/>
    <mergeCell ref="P173:S173"/>
    <mergeCell ref="T173:W173"/>
    <mergeCell ref="X173:Z173"/>
    <mergeCell ref="A172:I172"/>
    <mergeCell ref="J172:L172"/>
    <mergeCell ref="M172:O172"/>
    <mergeCell ref="P172:S172"/>
    <mergeCell ref="T172:W172"/>
    <mergeCell ref="X172:Z172"/>
    <mergeCell ref="C178:G178"/>
    <mergeCell ref="L178:O178"/>
    <mergeCell ref="P178:U178"/>
    <mergeCell ref="J179:L179"/>
    <mergeCell ref="M179:O179"/>
    <mergeCell ref="P179:S179"/>
    <mergeCell ref="T179:W179"/>
    <mergeCell ref="A174:I174"/>
    <mergeCell ref="M174:O174"/>
    <mergeCell ref="P174:S174"/>
    <mergeCell ref="F176:K176"/>
    <mergeCell ref="G177:K177"/>
    <mergeCell ref="L177:N177"/>
    <mergeCell ref="O177:R177"/>
    <mergeCell ref="T183:W183"/>
    <mergeCell ref="X183:Z183"/>
    <mergeCell ref="A182:I182"/>
    <mergeCell ref="J182:L182"/>
    <mergeCell ref="M182:O182"/>
    <mergeCell ref="P182:S182"/>
    <mergeCell ref="T182:W182"/>
    <mergeCell ref="X182:Z182"/>
    <mergeCell ref="X179:Z179"/>
    <mergeCell ref="A180:I180"/>
    <mergeCell ref="M180:O180"/>
    <mergeCell ref="P180:S180"/>
    <mergeCell ref="A181:I181"/>
    <mergeCell ref="J181:L181"/>
    <mergeCell ref="M181:O181"/>
    <mergeCell ref="P181:S181"/>
    <mergeCell ref="T181:W181"/>
    <mergeCell ref="X181:Z181"/>
    <mergeCell ref="A184:I184"/>
    <mergeCell ref="M184:O184"/>
    <mergeCell ref="P184:S184"/>
    <mergeCell ref="A185:I185"/>
    <mergeCell ref="J185:L185"/>
    <mergeCell ref="M185:O185"/>
    <mergeCell ref="P185:S185"/>
    <mergeCell ref="A183:I183"/>
    <mergeCell ref="J183:L183"/>
    <mergeCell ref="M183:O183"/>
    <mergeCell ref="P183:S183"/>
    <mergeCell ref="A187:I187"/>
    <mergeCell ref="J187:L187"/>
    <mergeCell ref="M187:O187"/>
    <mergeCell ref="P187:S187"/>
    <mergeCell ref="T187:W187"/>
    <mergeCell ref="X187:Z187"/>
    <mergeCell ref="T185:W185"/>
    <mergeCell ref="X185:Z185"/>
    <mergeCell ref="A186:I186"/>
    <mergeCell ref="J186:L186"/>
    <mergeCell ref="M186:O186"/>
    <mergeCell ref="P186:S186"/>
    <mergeCell ref="T186:W186"/>
    <mergeCell ref="X186:Z186"/>
    <mergeCell ref="A189:I189"/>
    <mergeCell ref="M189:O189"/>
    <mergeCell ref="P189:S189"/>
    <mergeCell ref="A188:I188"/>
    <mergeCell ref="J188:L188"/>
    <mergeCell ref="M188:O188"/>
    <mergeCell ref="P188:S188"/>
    <mergeCell ref="T188:W188"/>
    <mergeCell ref="X188:Z188"/>
  </mergeCells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6"/>
  <sheetViews>
    <sheetView topLeftCell="A19" workbookViewId="0">
      <selection activeCell="J38" sqref="J38:L38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CADASTRO!D670</f>
        <v>4826 MAVI COMERCIO E TRANSPORTES LTDA</v>
      </c>
    </row>
    <row r="2" spans="1:26" x14ac:dyDescent="0.25">
      <c r="A2" s="188" t="s">
        <v>6</v>
      </c>
      <c r="B2" s="188"/>
      <c r="C2" s="188"/>
      <c r="D2" t="str">
        <f>CADASTRO!D545</f>
        <v>13.169.312/0001-75</v>
      </c>
    </row>
    <row r="3" spans="1:26" x14ac:dyDescent="0.25">
      <c r="A3" s="188" t="s">
        <v>94</v>
      </c>
      <c r="B3" s="188"/>
      <c r="C3" s="188"/>
      <c r="D3" s="199">
        <f>CADASTRO!D671</f>
        <v>0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4" t="str">
        <f>CADASTRO!F547</f>
        <v>X - 019/2017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CADASTRO!D548</f>
        <v>5</v>
      </c>
    </row>
    <row r="6" spans="1:26" x14ac:dyDescent="0.25">
      <c r="A6" s="3" t="s">
        <v>8</v>
      </c>
      <c r="B6" s="3"/>
      <c r="C6" s="3"/>
      <c r="D6" s="208">
        <f>CADASTRO!D549</f>
        <v>5.35</v>
      </c>
      <c r="E6" s="208"/>
      <c r="F6" s="208"/>
      <c r="H6" s="3" t="s">
        <v>9</v>
      </c>
      <c r="K6" s="203">
        <v>56.5</v>
      </c>
      <c r="L6" s="203"/>
      <c r="M6" s="3" t="s">
        <v>11</v>
      </c>
      <c r="Q6" s="203">
        <v>0.95326</v>
      </c>
      <c r="R6" s="203"/>
      <c r="S6" s="203"/>
    </row>
    <row r="7" spans="1:26" x14ac:dyDescent="0.25">
      <c r="A7" s="3" t="s">
        <v>10</v>
      </c>
      <c r="B7" s="3"/>
      <c r="C7" s="3"/>
      <c r="E7" s="209">
        <f>K6*D6*Q6</f>
        <v>288.14666649999998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CADASTRO!A$287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CADASTRO!A$288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CADASTRO!J341</f>
        <v>0</v>
      </c>
      <c r="K12" s="203"/>
      <c r="L12" s="203"/>
      <c r="M12" s="203">
        <f>CADASTRO!M341</f>
        <v>0</v>
      </c>
      <c r="N12" s="203"/>
      <c r="O12" s="203"/>
      <c r="P12" s="203" t="str">
        <f>CADASTRO!$P681</f>
        <v>1013 PeateRS</v>
      </c>
      <c r="Q12" s="203"/>
      <c r="R12" s="203"/>
      <c r="S12" s="203"/>
      <c r="T12" s="219">
        <f>CADASTRO!V681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CADASTRO!A$289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CADASTRO!J342</f>
        <v>0</v>
      </c>
      <c r="K13" s="203"/>
      <c r="L13" s="203"/>
      <c r="M13" s="203">
        <f>CADASTRO!M342</f>
        <v>0</v>
      </c>
      <c r="N13" s="203"/>
      <c r="O13" s="203"/>
      <c r="P13" s="203" t="str">
        <f>CADASTRO!$P682</f>
        <v>1013 PeateRS</v>
      </c>
      <c r="Q13" s="203"/>
      <c r="R13" s="203"/>
      <c r="S13" s="203"/>
      <c r="T13" s="219">
        <f>CADASTRO!V682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CADASTRO!A$290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CADASTRO!J343</f>
        <v>105203</v>
      </c>
      <c r="K14" s="203"/>
      <c r="L14" s="203"/>
      <c r="M14" s="203">
        <f>CADASTRO!M534</f>
        <v>1677</v>
      </c>
      <c r="N14" s="203"/>
      <c r="O14" s="203"/>
      <c r="P14" s="203" t="str">
        <f>CADASTRO!$P683</f>
        <v>1013 PeateRS</v>
      </c>
      <c r="Q14" s="203"/>
      <c r="R14" s="203"/>
      <c r="S14" s="203"/>
      <c r="T14" s="219">
        <f>CADASTRO!V683</f>
        <v>0.03</v>
      </c>
      <c r="U14" s="203"/>
      <c r="V14" s="204">
        <f>E$7*T14</f>
        <v>8.6443999949999988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8.6443999949999988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CADASTRO!A$292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CADASTRO!A$293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CADASTRO!J537</f>
        <v>108301</v>
      </c>
      <c r="K18" s="203"/>
      <c r="L18" s="203"/>
      <c r="M18" s="203">
        <f>CADASTRO!M537</f>
        <v>1643</v>
      </c>
      <c r="N18" s="203"/>
      <c r="O18" s="203"/>
      <c r="P18" s="203" t="str">
        <f>CADASTRO!$P686</f>
        <v>1049 PNATE</v>
      </c>
      <c r="Q18" s="203"/>
      <c r="R18" s="203"/>
      <c r="S18" s="203"/>
      <c r="T18" s="219">
        <f>CADASTRO!V686</f>
        <v>0.2</v>
      </c>
      <c r="U18" s="203"/>
      <c r="V18" s="204">
        <f>E$7*T18</f>
        <v>57.629333299999999</v>
      </c>
      <c r="W18" s="204"/>
      <c r="X18" s="204"/>
      <c r="Y18" s="204"/>
      <c r="Z18" s="204"/>
    </row>
    <row r="19" spans="1:26" x14ac:dyDescent="0.25">
      <c r="A19" s="200" t="str">
        <f>CADASTRO!A$294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CADASTRO!J347</f>
        <v>103004</v>
      </c>
      <c r="K19" s="203"/>
      <c r="L19" s="203"/>
      <c r="M19" s="203">
        <f>CADASTRO!M538</f>
        <v>2210</v>
      </c>
      <c r="N19" s="203"/>
      <c r="O19" s="203"/>
      <c r="P19" s="203" t="str">
        <f>CADASTRO!$P687</f>
        <v>31 FUNDEB</v>
      </c>
      <c r="Q19" s="203"/>
      <c r="R19" s="203"/>
      <c r="S19" s="203"/>
      <c r="T19" s="219">
        <f>CADASTRO!V687</f>
        <v>0.03</v>
      </c>
      <c r="U19" s="203"/>
      <c r="V19" s="204">
        <f>E$7*T19</f>
        <v>8.6443999949999988</v>
      </c>
      <c r="W19" s="204"/>
      <c r="X19" s="204"/>
      <c r="Y19" s="204"/>
      <c r="Z19" s="204"/>
    </row>
    <row r="20" spans="1:26" x14ac:dyDescent="0.25">
      <c r="A20" s="200" t="str">
        <f>CADASTRO!A$295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CADASTRO!J348</f>
        <v>94010</v>
      </c>
      <c r="K20" s="203"/>
      <c r="L20" s="203"/>
      <c r="M20" s="203">
        <f>CADASTRO!M539</f>
        <v>1627</v>
      </c>
      <c r="N20" s="203"/>
      <c r="O20" s="203"/>
      <c r="P20" s="203" t="str">
        <f>CADASTRO!$P688</f>
        <v>31 FUNDEB</v>
      </c>
      <c r="Q20" s="203"/>
      <c r="R20" s="203"/>
      <c r="S20" s="203"/>
      <c r="T20" s="219">
        <f>CADASTRO!V688</f>
        <v>0.74</v>
      </c>
      <c r="U20" s="203"/>
      <c r="V20" s="204">
        <f>E$7*T20</f>
        <v>213.22853320999999</v>
      </c>
      <c r="W20" s="204"/>
      <c r="X20" s="204"/>
      <c r="Y20" s="204"/>
      <c r="Z20" s="204"/>
    </row>
    <row r="21" spans="1:26" x14ac:dyDescent="0.25">
      <c r="A21" s="200" t="str">
        <f>CADASTRO!A$296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CADASTRO!J349</f>
        <v>0</v>
      </c>
      <c r="K21" s="203"/>
      <c r="L21" s="203"/>
      <c r="M21" s="203">
        <f>CADASTRO!M540</f>
        <v>0</v>
      </c>
      <c r="N21" s="203"/>
      <c r="O21" s="203"/>
      <c r="P21" s="203">
        <f>CADASTRO!$P689</f>
        <v>0</v>
      </c>
      <c r="Q21" s="203"/>
      <c r="R21" s="203"/>
      <c r="S21" s="203"/>
      <c r="T21" s="219">
        <f>CADASTRO!V349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279.50226650499997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288.14666649999998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24">
        <v>43344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184</v>
      </c>
      <c r="H27" s="203"/>
      <c r="I27" s="203"/>
      <c r="J27" s="203"/>
      <c r="K27" s="203"/>
      <c r="L27" s="220" t="s">
        <v>39</v>
      </c>
      <c r="M27" s="220"/>
      <c r="N27" s="220"/>
      <c r="O27" s="223">
        <v>43410</v>
      </c>
      <c r="P27" s="203"/>
      <c r="Q27" s="203"/>
      <c r="R27" s="203"/>
    </row>
    <row r="28" spans="1:26" x14ac:dyDescent="0.25">
      <c r="A28" s="3" t="s">
        <v>41</v>
      </c>
      <c r="C28" s="208">
        <v>288.14999999999998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56.5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85"/>
      <c r="C29" s="185"/>
      <c r="D29" s="185"/>
      <c r="E29" s="185"/>
      <c r="F29" s="185"/>
      <c r="G29" s="185"/>
      <c r="H29" s="185"/>
      <c r="I29" s="189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CADASTRO!A$287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0.03</v>
      </c>
      <c r="N30" s="218"/>
      <c r="O30" s="218"/>
      <c r="P30" s="202">
        <f>SUM(P31:S33)</f>
        <v>8.6544999999999987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CADASTRO!A$288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 t="str">
        <f>CADASTRO!$P$341</f>
        <v>1013 PeateRS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CADASTRO!A$289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 t="str">
        <f>CADASTRO!$P$342</f>
        <v>1013 PeateRS</v>
      </c>
      <c r="U32" s="203"/>
      <c r="V32" s="203"/>
      <c r="W32" s="203"/>
      <c r="X32" s="203">
        <f>M$13</f>
        <v>0</v>
      </c>
      <c r="Y32" s="203"/>
      <c r="Z32" s="203"/>
    </row>
    <row r="33" spans="1:53" x14ac:dyDescent="0.25">
      <c r="A33" s="200" t="str">
        <f>CADASTRO!A$290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379</v>
      </c>
      <c r="K33" s="203"/>
      <c r="L33" s="203"/>
      <c r="M33" s="205">
        <f>ROUND((V$14/V$23),2)</f>
        <v>0.03</v>
      </c>
      <c r="N33" s="205"/>
      <c r="O33" s="205"/>
      <c r="P33" s="204">
        <f>C28*M33+0.01</f>
        <v>8.6544999999999987</v>
      </c>
      <c r="Q33" s="203"/>
      <c r="R33" s="203"/>
      <c r="S33" s="203"/>
      <c r="T33" s="203" t="str">
        <f>CADASTRO!$P$343</f>
        <v>1013 PeateRS</v>
      </c>
      <c r="U33" s="203"/>
      <c r="V33" s="203"/>
      <c r="W33" s="203"/>
      <c r="X33" s="203">
        <f>M$14</f>
        <v>1677</v>
      </c>
      <c r="Y33" s="203"/>
      <c r="Z33" s="203"/>
    </row>
    <row r="34" spans="1:53" x14ac:dyDescent="0.25">
      <c r="A34" s="201" t="str">
        <f>CADASTRO!A$292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0.97</v>
      </c>
      <c r="N34" s="218"/>
      <c r="O34" s="218"/>
      <c r="P34" s="202">
        <f>SUM(P35:S38)-0.01</f>
        <v>279.49549999999999</v>
      </c>
      <c r="Q34" s="201"/>
      <c r="R34" s="201"/>
      <c r="S34" s="201"/>
    </row>
    <row r="35" spans="1:53" x14ac:dyDescent="0.25">
      <c r="A35" s="200" t="str">
        <f>CADASTRO!A$293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380</v>
      </c>
      <c r="K35" s="203"/>
      <c r="L35" s="203"/>
      <c r="M35" s="205">
        <f>ROUND((V$18/V$23),2)</f>
        <v>0.2</v>
      </c>
      <c r="N35" s="205"/>
      <c r="O35" s="205"/>
      <c r="P35" s="204">
        <f>C28*M35</f>
        <v>57.629999999999995</v>
      </c>
      <c r="Q35" s="203"/>
      <c r="R35" s="203"/>
      <c r="S35" s="203"/>
      <c r="T35" s="203" t="s">
        <v>81</v>
      </c>
      <c r="U35" s="203"/>
      <c r="V35" s="203"/>
      <c r="W35" s="203"/>
      <c r="X35" s="203">
        <f>M$18</f>
        <v>1643</v>
      </c>
      <c r="Y35" s="203"/>
      <c r="Z35" s="203"/>
    </row>
    <row r="36" spans="1:53" x14ac:dyDescent="0.25">
      <c r="A36" s="200" t="str">
        <f>CADASTRO!A$294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 t="s">
        <v>381</v>
      </c>
      <c r="K36" s="203"/>
      <c r="L36" s="203"/>
      <c r="M36" s="205">
        <f>ROUND((V$19/V$23),2)</f>
        <v>0.03</v>
      </c>
      <c r="N36" s="205"/>
      <c r="O36" s="205"/>
      <c r="P36" s="204">
        <f>C28*M36</f>
        <v>8.644499999999999</v>
      </c>
      <c r="Q36" s="203"/>
      <c r="R36" s="203"/>
      <c r="S36" s="203"/>
      <c r="T36" s="203" t="str">
        <f>CADASTRO!$P$347</f>
        <v>31 FUNDEB</v>
      </c>
      <c r="U36" s="203"/>
      <c r="V36" s="203"/>
      <c r="W36" s="203"/>
      <c r="X36" s="203">
        <f>M$19</f>
        <v>2210</v>
      </c>
      <c r="Y36" s="203"/>
      <c r="Z36" s="203"/>
    </row>
    <row r="37" spans="1:53" x14ac:dyDescent="0.25">
      <c r="A37" s="200" t="str">
        <f>CADASTRO!A$295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382</v>
      </c>
      <c r="K37" s="203"/>
      <c r="L37" s="203"/>
      <c r="M37" s="205">
        <f>ROUND((V$20/V$23),2)</f>
        <v>0.74</v>
      </c>
      <c r="N37" s="205"/>
      <c r="O37" s="205"/>
      <c r="P37" s="204">
        <f>C28*M37</f>
        <v>213.23099999999999</v>
      </c>
      <c r="Q37" s="203"/>
      <c r="R37" s="203"/>
      <c r="S37" s="203"/>
      <c r="T37" s="203" t="str">
        <f>CADASTRO!$P$348</f>
        <v>31 FUNDEB</v>
      </c>
      <c r="U37" s="203"/>
      <c r="V37" s="203"/>
      <c r="W37" s="203"/>
      <c r="X37" s="203">
        <f>M$20</f>
        <v>1627</v>
      </c>
      <c r="Y37" s="203"/>
      <c r="Z37" s="203"/>
    </row>
    <row r="38" spans="1:53" x14ac:dyDescent="0.25">
      <c r="A38" s="200" t="str">
        <f>CADASTRO!A$296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 t="str">
        <f>CADASTRO!$P$349</f>
        <v>31 FUNDEB</v>
      </c>
      <c r="U38" s="203"/>
      <c r="V38" s="203"/>
      <c r="W38" s="203"/>
      <c r="X38" s="203">
        <f>M$21</f>
        <v>0</v>
      </c>
      <c r="Y38" s="203"/>
      <c r="Z38" s="203"/>
    </row>
    <row r="39" spans="1:53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288.14999999999998</v>
      </c>
      <c r="Q39" s="201"/>
      <c r="R39" s="201"/>
      <c r="S39" s="201"/>
    </row>
    <row r="44" spans="1:53" x14ac:dyDescent="0.25">
      <c r="A44" s="191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</row>
    <row r="45" spans="1:53" x14ac:dyDescent="0.25">
      <c r="A45" s="191"/>
      <c r="B45" s="191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</row>
    <row r="46" spans="1:53" x14ac:dyDescent="0.25">
      <c r="A46" s="191"/>
      <c r="B46" s="19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</row>
  </sheetData>
  <mergeCells count="133">
    <mergeCell ref="A39:I39"/>
    <mergeCell ref="M39:O39"/>
    <mergeCell ref="P39:S39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9"/>
  <sheetViews>
    <sheetView topLeftCell="A142" workbookViewId="0">
      <selection activeCell="AC154" sqref="AC154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CADASTRO!D715</f>
        <v>4826 MAVI COMERCIO E TRANSPORTES LTDA</v>
      </c>
    </row>
    <row r="2" spans="1:26" x14ac:dyDescent="0.25">
      <c r="A2" s="2" t="s">
        <v>6</v>
      </c>
      <c r="B2" s="2"/>
      <c r="C2" s="2"/>
      <c r="D2" t="str">
        <f>CADASTRO!D716</f>
        <v>13.169.312/0001-75</v>
      </c>
    </row>
    <row r="3" spans="1:26" x14ac:dyDescent="0.25">
      <c r="A3" s="25" t="s">
        <v>94</v>
      </c>
      <c r="B3" s="25"/>
      <c r="C3" s="25"/>
      <c r="D3" s="199" t="str">
        <f>CADASTRO!D717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03" t="str">
        <f>CADASTRO!F718</f>
        <v>VI - 019/2017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CADASTRO!D719</f>
        <v>7</v>
      </c>
    </row>
    <row r="6" spans="1:26" x14ac:dyDescent="0.25">
      <c r="A6" s="3" t="s">
        <v>8</v>
      </c>
      <c r="B6" s="3"/>
      <c r="C6" s="3"/>
      <c r="D6" s="208">
        <f>CADASTRO!D720</f>
        <v>4.87</v>
      </c>
      <c r="E6" s="208"/>
      <c r="F6" s="208"/>
      <c r="H6" s="3" t="s">
        <v>9</v>
      </c>
      <c r="K6" s="203">
        <f>CADASTRO!K720</f>
        <v>83</v>
      </c>
      <c r="L6" s="203"/>
      <c r="M6" s="3" t="s">
        <v>11</v>
      </c>
      <c r="Q6" s="203">
        <f>CADASTRO!Q151</f>
        <v>200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80842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CADASTRO!A$727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CADASTRO!A$728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CADASTRO!J728</f>
        <v>105104</v>
      </c>
      <c r="K12" s="203"/>
      <c r="L12" s="203"/>
      <c r="M12" s="203">
        <f>CADASTRO!M728</f>
        <v>1667</v>
      </c>
      <c r="N12" s="203"/>
      <c r="O12" s="203"/>
      <c r="P12" s="203" t="str">
        <f>CADASTRO!$P728</f>
        <v>1013 PeateRS</v>
      </c>
      <c r="Q12" s="203"/>
      <c r="R12" s="203"/>
      <c r="S12" s="203"/>
      <c r="T12" s="219">
        <f>CADASTRO!V728</f>
        <v>0.38</v>
      </c>
      <c r="U12" s="203"/>
      <c r="V12" s="204">
        <f>E$7*T12</f>
        <v>30719.96</v>
      </c>
      <c r="W12" s="204"/>
      <c r="X12" s="204"/>
      <c r="Y12" s="204"/>
      <c r="Z12" s="204"/>
    </row>
    <row r="13" spans="1:26" x14ac:dyDescent="0.25">
      <c r="A13" s="200" t="str">
        <f>CADASTRO!A$729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CADASTRO!J729</f>
        <v>0</v>
      </c>
      <c r="K13" s="203"/>
      <c r="L13" s="203"/>
      <c r="M13" s="203">
        <f>CADASTRO!M729</f>
        <v>0</v>
      </c>
      <c r="N13" s="203"/>
      <c r="O13" s="203"/>
      <c r="P13" s="203" t="str">
        <f>CADASTRO!$P729</f>
        <v>1013 PeateRS</v>
      </c>
      <c r="Q13" s="203"/>
      <c r="R13" s="203"/>
      <c r="S13" s="203"/>
      <c r="T13" s="219">
        <f>CADASTRO!V729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CADASTRO!A$730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CADASTRO!J730</f>
        <v>105207</v>
      </c>
      <c r="K14" s="203"/>
      <c r="L14" s="203"/>
      <c r="M14" s="203">
        <f>CADASTRO!M730</f>
        <v>1679</v>
      </c>
      <c r="N14" s="203"/>
      <c r="O14" s="203"/>
      <c r="P14" s="203" t="str">
        <f>CADASTRO!$P730</f>
        <v>1013 PeateRS</v>
      </c>
      <c r="Q14" s="203"/>
      <c r="R14" s="203"/>
      <c r="S14" s="203"/>
      <c r="T14" s="219">
        <f>CADASTRO!V730</f>
        <v>0.02</v>
      </c>
      <c r="U14" s="203"/>
      <c r="V14" s="204">
        <f>E$7*T14</f>
        <v>1616.8400000000001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32336.799999999999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CADASTRO!A$732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CADASTRO!A$733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CADASTRO!J733</f>
        <v>98009</v>
      </c>
      <c r="K18" s="203"/>
      <c r="L18" s="203"/>
      <c r="M18" s="203">
        <f>CADASTRO!M733</f>
        <v>1645</v>
      </c>
      <c r="N18" s="203"/>
      <c r="O18" s="203"/>
      <c r="P18" s="203" t="str">
        <f>CADASTRO!$P733</f>
        <v>31 FUNDEB</v>
      </c>
      <c r="Q18" s="203"/>
      <c r="R18" s="203"/>
      <c r="S18" s="203"/>
      <c r="T18" s="219">
        <f>CADASTRO!V733</f>
        <v>7.0000000000000007E-2</v>
      </c>
      <c r="U18" s="203"/>
      <c r="V18" s="204">
        <f>E$7*T18</f>
        <v>5658.9400000000005</v>
      </c>
      <c r="W18" s="204"/>
      <c r="X18" s="204"/>
      <c r="Y18" s="204"/>
      <c r="Z18" s="204"/>
    </row>
    <row r="19" spans="1:26" x14ac:dyDescent="0.25">
      <c r="A19" s="200" t="str">
        <f>CADASTRO!A$734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CADASTRO!J734</f>
        <v>103008</v>
      </c>
      <c r="K19" s="203"/>
      <c r="L19" s="203"/>
      <c r="M19" s="203">
        <f>CADASTRO!M734</f>
        <v>2212</v>
      </c>
      <c r="N19" s="203"/>
      <c r="O19" s="203"/>
      <c r="P19" s="203" t="str">
        <f>CADASTRO!$P734</f>
        <v>31 FUNDEB</v>
      </c>
      <c r="Q19" s="203"/>
      <c r="R19" s="203"/>
      <c r="S19" s="203"/>
      <c r="T19" s="219">
        <f>CADASTRO!V734</f>
        <v>7.0000000000000007E-2</v>
      </c>
      <c r="U19" s="203"/>
      <c r="V19" s="204">
        <f>E$7*T19</f>
        <v>5658.9400000000005</v>
      </c>
      <c r="W19" s="204"/>
      <c r="X19" s="204"/>
      <c r="Y19" s="204"/>
      <c r="Z19" s="204"/>
    </row>
    <row r="20" spans="1:26" x14ac:dyDescent="0.25">
      <c r="A20" s="200" t="str">
        <f>CADASTRO!A$735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CADASTRO!J735</f>
        <v>94021</v>
      </c>
      <c r="K20" s="203"/>
      <c r="L20" s="203"/>
      <c r="M20" s="203">
        <f>CADASTRO!M735</f>
        <v>1629</v>
      </c>
      <c r="N20" s="203"/>
      <c r="O20" s="203"/>
      <c r="P20" s="203" t="str">
        <f>CADASTRO!$P735</f>
        <v>31 FUNDEB</v>
      </c>
      <c r="Q20" s="203"/>
      <c r="R20" s="203"/>
      <c r="S20" s="203"/>
      <c r="T20" s="219">
        <f>CADASTRO!V735</f>
        <v>0.46</v>
      </c>
      <c r="U20" s="203"/>
      <c r="V20" s="204">
        <f>E$7*T20</f>
        <v>37187.32</v>
      </c>
      <c r="W20" s="204"/>
      <c r="X20" s="204"/>
      <c r="Y20" s="204"/>
      <c r="Z20" s="204"/>
    </row>
    <row r="21" spans="1:26" x14ac:dyDescent="0.25">
      <c r="A21" s="200" t="str">
        <f>CADASTRO!A$736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CADASTRO!J736</f>
        <v>0</v>
      </c>
      <c r="K21" s="203"/>
      <c r="L21" s="203"/>
      <c r="M21" s="203">
        <f>CADASTRO!M736</f>
        <v>0</v>
      </c>
      <c r="N21" s="203"/>
      <c r="O21" s="203"/>
      <c r="P21" s="203">
        <f>CADASTRO!$P736</f>
        <v>0</v>
      </c>
      <c r="Q21" s="203"/>
      <c r="R21" s="203"/>
      <c r="S21" s="203"/>
      <c r="T21" s="219">
        <f>CADASTRO!V736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48505.2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80842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47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172</v>
      </c>
      <c r="H27" s="203"/>
      <c r="I27" s="203"/>
      <c r="J27" s="203"/>
      <c r="K27" s="203"/>
      <c r="L27" s="220" t="s">
        <v>39</v>
      </c>
      <c r="M27" s="220"/>
      <c r="N27" s="220"/>
      <c r="O27" s="223">
        <v>43200</v>
      </c>
      <c r="P27" s="203"/>
      <c r="Q27" s="203"/>
      <c r="R27" s="203"/>
    </row>
    <row r="28" spans="1:26" x14ac:dyDescent="0.25">
      <c r="A28" s="3" t="s">
        <v>41</v>
      </c>
      <c r="C28" s="208">
        <v>2425.2600000000002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498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7"/>
      <c r="C29" s="7"/>
      <c r="D29" s="7"/>
      <c r="E29" s="7"/>
      <c r="F29" s="7"/>
      <c r="G29" s="7"/>
      <c r="H29" s="7"/>
      <c r="I29" s="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CADASTRO!A$727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0.4</v>
      </c>
      <c r="N30" s="218"/>
      <c r="O30" s="218"/>
      <c r="P30" s="202">
        <f>SUM(P31:S33)+0.01</f>
        <v>970.10400000000004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CADASTRO!A$728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 t="s">
        <v>172</v>
      </c>
      <c r="K31" s="203"/>
      <c r="L31" s="203"/>
      <c r="M31" s="205">
        <f>ROUND((V$12/V$23),2)</f>
        <v>0.38</v>
      </c>
      <c r="N31" s="205"/>
      <c r="O31" s="205"/>
      <c r="P31" s="204">
        <f>C28*M31</f>
        <v>921.5988000000001</v>
      </c>
      <c r="Q31" s="203"/>
      <c r="R31" s="203"/>
      <c r="S31" s="203"/>
      <c r="T31" s="203" t="str">
        <f>CADASTRO!$P$728</f>
        <v>1013 PeateRS</v>
      </c>
      <c r="U31" s="203"/>
      <c r="V31" s="203"/>
      <c r="W31" s="203"/>
      <c r="X31" s="203">
        <f>M$12</f>
        <v>1667</v>
      </c>
      <c r="Y31" s="203"/>
      <c r="Z31" s="203"/>
    </row>
    <row r="32" spans="1:26" x14ac:dyDescent="0.25">
      <c r="A32" s="200" t="str">
        <f>CADASTRO!A$729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 t="str">
        <f>CADASTRO!$P$729</f>
        <v>1013 PeateRS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CADASTRO!A$730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173</v>
      </c>
      <c r="K33" s="203"/>
      <c r="L33" s="203"/>
      <c r="M33" s="205">
        <f>ROUND((V$14/V$23),2)</f>
        <v>0.02</v>
      </c>
      <c r="N33" s="205"/>
      <c r="O33" s="205"/>
      <c r="P33" s="204">
        <f>C28*M33-0.01</f>
        <v>48.495200000000004</v>
      </c>
      <c r="Q33" s="203"/>
      <c r="R33" s="203"/>
      <c r="S33" s="203"/>
      <c r="T33" s="203" t="str">
        <f>CADASTRO!$P$730</f>
        <v>1013 PeateRS</v>
      </c>
      <c r="U33" s="203"/>
      <c r="V33" s="203"/>
      <c r="W33" s="203"/>
      <c r="X33" s="203">
        <f>M$14</f>
        <v>1679</v>
      </c>
      <c r="Y33" s="203"/>
      <c r="Z33" s="203"/>
    </row>
    <row r="34" spans="1:26" x14ac:dyDescent="0.25">
      <c r="A34" s="201" t="str">
        <f>CADASTRO!A$732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0.60000000000000009</v>
      </c>
      <c r="N34" s="218"/>
      <c r="O34" s="218"/>
      <c r="P34" s="202">
        <f>SUM(P35:S38)</f>
        <v>1455.1560000000004</v>
      </c>
      <c r="Q34" s="201"/>
      <c r="R34" s="201"/>
      <c r="S34" s="201"/>
    </row>
    <row r="35" spans="1:26" x14ac:dyDescent="0.25">
      <c r="A35" s="200" t="str">
        <f>CADASTRO!A$733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174</v>
      </c>
      <c r="K35" s="203"/>
      <c r="L35" s="203"/>
      <c r="M35" s="205">
        <f>ROUND((V$18/V$23),2)</f>
        <v>7.0000000000000007E-2</v>
      </c>
      <c r="N35" s="205"/>
      <c r="O35" s="205"/>
      <c r="P35" s="204">
        <f>C28*M35</f>
        <v>169.76820000000004</v>
      </c>
      <c r="Q35" s="203"/>
      <c r="R35" s="203"/>
      <c r="S35" s="203"/>
      <c r="T35" s="203" t="str">
        <f>CADASTRO!$P$733</f>
        <v>31 FUNDEB</v>
      </c>
      <c r="U35" s="203"/>
      <c r="V35" s="203"/>
      <c r="W35" s="203"/>
      <c r="X35" s="203">
        <f>M$18</f>
        <v>1645</v>
      </c>
      <c r="Y35" s="203"/>
      <c r="Z35" s="203"/>
    </row>
    <row r="36" spans="1:26" x14ac:dyDescent="0.25">
      <c r="A36" s="200" t="str">
        <f>CADASTRO!A$734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 t="s">
        <v>175</v>
      </c>
      <c r="K36" s="203"/>
      <c r="L36" s="203"/>
      <c r="M36" s="205">
        <f>ROUND((V$19/V$23),2)</f>
        <v>7.0000000000000007E-2</v>
      </c>
      <c r="N36" s="205"/>
      <c r="O36" s="205"/>
      <c r="P36" s="204">
        <f>C28*M36</f>
        <v>169.76820000000004</v>
      </c>
      <c r="Q36" s="203"/>
      <c r="R36" s="203"/>
      <c r="S36" s="203"/>
      <c r="T36" s="203" t="str">
        <f>CADASTRO!$P$734</f>
        <v>31 FUNDEB</v>
      </c>
      <c r="U36" s="203"/>
      <c r="V36" s="203"/>
      <c r="W36" s="203"/>
      <c r="X36" s="203">
        <f>M$19</f>
        <v>2212</v>
      </c>
      <c r="Y36" s="203"/>
      <c r="Z36" s="203"/>
    </row>
    <row r="37" spans="1:26" x14ac:dyDescent="0.25">
      <c r="A37" s="200" t="str">
        <f>CADASTRO!A$735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176</v>
      </c>
      <c r="K37" s="203"/>
      <c r="L37" s="203"/>
      <c r="M37" s="205">
        <f>ROUND((V$20/V$23),2)</f>
        <v>0.46</v>
      </c>
      <c r="N37" s="205"/>
      <c r="O37" s="205"/>
      <c r="P37" s="204">
        <f>C28*M37</f>
        <v>1115.6196000000002</v>
      </c>
      <c r="Q37" s="203"/>
      <c r="R37" s="203"/>
      <c r="S37" s="203"/>
      <c r="T37" s="203" t="str">
        <f>CADASTRO!$P$735</f>
        <v>31 FUNDEB</v>
      </c>
      <c r="U37" s="203"/>
      <c r="V37" s="203"/>
      <c r="W37" s="203"/>
      <c r="X37" s="203">
        <f>M$20</f>
        <v>1629</v>
      </c>
      <c r="Y37" s="203"/>
      <c r="Z37" s="203"/>
    </row>
    <row r="38" spans="1:26" x14ac:dyDescent="0.25">
      <c r="A38" s="200" t="str">
        <f>CADASTRO!A$736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CADASTRO!$P$736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2425.2600000000002</v>
      </c>
      <c r="Q39" s="201"/>
      <c r="R39" s="201"/>
      <c r="S39" s="201"/>
    </row>
    <row r="41" spans="1:26" x14ac:dyDescent="0.25">
      <c r="A41" s="3" t="s">
        <v>37</v>
      </c>
      <c r="F41" s="203" t="s">
        <v>48</v>
      </c>
      <c r="G41" s="203"/>
      <c r="H41" s="203"/>
      <c r="I41" s="203"/>
      <c r="J41" s="203"/>
      <c r="K41" s="203"/>
    </row>
    <row r="42" spans="1:26" x14ac:dyDescent="0.25">
      <c r="A42" s="3" t="s">
        <v>38</v>
      </c>
      <c r="G42" s="203">
        <v>173</v>
      </c>
      <c r="H42" s="203"/>
      <c r="I42" s="203"/>
      <c r="J42" s="203"/>
      <c r="K42" s="203"/>
      <c r="L42" s="220" t="s">
        <v>39</v>
      </c>
      <c r="M42" s="220"/>
      <c r="N42" s="220"/>
      <c r="O42" s="223">
        <v>43200</v>
      </c>
      <c r="P42" s="203"/>
      <c r="Q42" s="203"/>
      <c r="R42" s="203"/>
    </row>
    <row r="43" spans="1:26" x14ac:dyDescent="0.25">
      <c r="A43" s="3" t="s">
        <v>41</v>
      </c>
      <c r="C43" s="208">
        <v>7945.4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1631.5</v>
      </c>
      <c r="Q43" s="221"/>
      <c r="R43" s="221"/>
      <c r="S43" s="221"/>
      <c r="T43" s="221"/>
      <c r="U43" s="221"/>
    </row>
    <row r="44" spans="1:26" x14ac:dyDescent="0.25">
      <c r="A44" s="9" t="s">
        <v>12</v>
      </c>
      <c r="B44" s="7"/>
      <c r="C44" s="7"/>
      <c r="D44" s="7"/>
      <c r="E44" s="7"/>
      <c r="F44" s="7"/>
      <c r="G44" s="7"/>
      <c r="H44" s="7"/>
      <c r="I44" s="8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11" t="s">
        <v>40</v>
      </c>
      <c r="Y44" s="211"/>
      <c r="Z44" s="211"/>
    </row>
    <row r="45" spans="1:26" x14ac:dyDescent="0.25">
      <c r="A45" s="210" t="str">
        <f>CADASTRO!A$727</f>
        <v>ESCOLA ALAÍDES S. PINHEIRO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0.4</v>
      </c>
      <c r="N45" s="218"/>
      <c r="O45" s="218"/>
      <c r="P45" s="202">
        <f>SUM(P46:S48)</f>
        <v>3178.16</v>
      </c>
      <c r="Q45" s="201"/>
      <c r="R45" s="201"/>
      <c r="S45" s="201"/>
      <c r="T45" s="6"/>
      <c r="U45" s="6"/>
      <c r="V45" s="6"/>
      <c r="W45" s="6"/>
    </row>
    <row r="46" spans="1:26" x14ac:dyDescent="0.25">
      <c r="A46" s="200" t="str">
        <f>CADASTRO!A$728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 t="s">
        <v>172</v>
      </c>
      <c r="K46" s="203"/>
      <c r="L46" s="203"/>
      <c r="M46" s="205">
        <f>ROUND((V$12/V$23),2)</f>
        <v>0.38</v>
      </c>
      <c r="N46" s="205"/>
      <c r="O46" s="205"/>
      <c r="P46" s="204">
        <f>C43*M46</f>
        <v>3019.252</v>
      </c>
      <c r="Q46" s="203"/>
      <c r="R46" s="203"/>
      <c r="S46" s="203"/>
      <c r="T46" s="203" t="str">
        <f>CADASTRO!$P$728</f>
        <v>1013 PeateRS</v>
      </c>
      <c r="U46" s="203"/>
      <c r="V46" s="203"/>
      <c r="W46" s="203"/>
      <c r="X46" s="203">
        <f>M$12</f>
        <v>1667</v>
      </c>
      <c r="Y46" s="203"/>
      <c r="Z46" s="203"/>
    </row>
    <row r="47" spans="1:26" x14ac:dyDescent="0.25">
      <c r="A47" s="200" t="str">
        <f>CADASTRO!A$729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>
        <v>0</v>
      </c>
      <c r="K47" s="203"/>
      <c r="L47" s="203"/>
      <c r="M47" s="205">
        <f>ROUND((V$13/V$23),2)</f>
        <v>0</v>
      </c>
      <c r="N47" s="205"/>
      <c r="O47" s="205"/>
      <c r="P47" s="204">
        <f>C43*M47</f>
        <v>0</v>
      </c>
      <c r="Q47" s="203"/>
      <c r="R47" s="203"/>
      <c r="S47" s="203"/>
      <c r="T47" s="203" t="str">
        <f>CADASTRO!$P$729</f>
        <v>1013 PeateRS</v>
      </c>
      <c r="U47" s="203"/>
      <c r="V47" s="203"/>
      <c r="W47" s="203"/>
      <c r="X47" s="203">
        <f>M$13</f>
        <v>0</v>
      </c>
      <c r="Y47" s="203"/>
      <c r="Z47" s="203"/>
    </row>
    <row r="48" spans="1:26" x14ac:dyDescent="0.25">
      <c r="A48" s="200" t="str">
        <f>CADASTRO!A$730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 t="s">
        <v>173</v>
      </c>
      <c r="K48" s="203"/>
      <c r="L48" s="203"/>
      <c r="M48" s="205">
        <f>ROUND((V$14/V$23),2)</f>
        <v>0.02</v>
      </c>
      <c r="N48" s="205"/>
      <c r="O48" s="205"/>
      <c r="P48" s="204">
        <f>C43*M48</f>
        <v>158.90799999999999</v>
      </c>
      <c r="Q48" s="203"/>
      <c r="R48" s="203"/>
      <c r="S48" s="203"/>
      <c r="T48" s="203" t="str">
        <f>CADASTRO!$P$730</f>
        <v>1013 PeateRS</v>
      </c>
      <c r="U48" s="203"/>
      <c r="V48" s="203"/>
      <c r="W48" s="203"/>
      <c r="X48" s="203">
        <f>M$14</f>
        <v>1679</v>
      </c>
      <c r="Y48" s="203"/>
      <c r="Z48" s="203"/>
    </row>
    <row r="49" spans="1:35" x14ac:dyDescent="0.25">
      <c r="A49" s="201" t="str">
        <f>CADASTRO!A$732</f>
        <v>ESCOLA MUN. SANTA LUZIA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0.60000000000000009</v>
      </c>
      <c r="N49" s="218"/>
      <c r="O49" s="218"/>
      <c r="P49" s="202">
        <f>SUM(P50:S53)</f>
        <v>4767.24</v>
      </c>
      <c r="Q49" s="201"/>
      <c r="R49" s="201"/>
      <c r="S49" s="201"/>
    </row>
    <row r="50" spans="1:35" x14ac:dyDescent="0.25">
      <c r="A50" s="200" t="str">
        <f>CADASTRO!A$733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 t="s">
        <v>174</v>
      </c>
      <c r="K50" s="203"/>
      <c r="L50" s="203"/>
      <c r="M50" s="205">
        <f>ROUND((V$18/V$23),2)</f>
        <v>7.0000000000000007E-2</v>
      </c>
      <c r="N50" s="205"/>
      <c r="O50" s="205"/>
      <c r="P50" s="204">
        <f>C43*M50</f>
        <v>556.178</v>
      </c>
      <c r="Q50" s="203"/>
      <c r="R50" s="203"/>
      <c r="S50" s="203"/>
      <c r="T50" s="203" t="str">
        <f>CADASTRO!$P$733</f>
        <v>31 FUNDEB</v>
      </c>
      <c r="U50" s="203"/>
      <c r="V50" s="203"/>
      <c r="W50" s="203"/>
      <c r="X50" s="203">
        <f>M$18</f>
        <v>1645</v>
      </c>
      <c r="Y50" s="203"/>
      <c r="Z50" s="203"/>
    </row>
    <row r="51" spans="1:35" x14ac:dyDescent="0.25">
      <c r="A51" s="200" t="str">
        <f>CADASTRO!A$734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 t="s">
        <v>175</v>
      </c>
      <c r="K51" s="203"/>
      <c r="L51" s="203"/>
      <c r="M51" s="205">
        <f>ROUND((V$19/V$23),2)</f>
        <v>7.0000000000000007E-2</v>
      </c>
      <c r="N51" s="205"/>
      <c r="O51" s="205"/>
      <c r="P51" s="204">
        <f>C43*M51</f>
        <v>556.178</v>
      </c>
      <c r="Q51" s="203"/>
      <c r="R51" s="203"/>
      <c r="S51" s="203"/>
      <c r="T51" s="203" t="str">
        <f>CADASTRO!$P$734</f>
        <v>31 FUNDEB</v>
      </c>
      <c r="U51" s="203"/>
      <c r="V51" s="203"/>
      <c r="W51" s="203"/>
      <c r="X51" s="203">
        <f>M$19</f>
        <v>2212</v>
      </c>
      <c r="Y51" s="203"/>
      <c r="Z51" s="203"/>
      <c r="AI51" s="3"/>
    </row>
    <row r="52" spans="1:35" x14ac:dyDescent="0.25">
      <c r="A52" s="200" t="str">
        <f>CADASTRO!A$735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 t="s">
        <v>176</v>
      </c>
      <c r="K52" s="203"/>
      <c r="L52" s="203"/>
      <c r="M52" s="205">
        <f>ROUND((V$20/V$23),2)</f>
        <v>0.46</v>
      </c>
      <c r="N52" s="205"/>
      <c r="O52" s="205"/>
      <c r="P52" s="204">
        <f>C43*M52</f>
        <v>3654.884</v>
      </c>
      <c r="Q52" s="203"/>
      <c r="R52" s="203"/>
      <c r="S52" s="203"/>
      <c r="T52" s="203" t="str">
        <f>CADASTRO!$P$735</f>
        <v>31 FUNDEB</v>
      </c>
      <c r="U52" s="203"/>
      <c r="V52" s="203"/>
      <c r="W52" s="203"/>
      <c r="X52" s="203">
        <f>M$20</f>
        <v>1629</v>
      </c>
      <c r="Y52" s="203"/>
      <c r="Z52" s="203"/>
    </row>
    <row r="53" spans="1:35" x14ac:dyDescent="0.25">
      <c r="A53" s="200" t="str">
        <f>CADASTRO!A$736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>
        <v>0</v>
      </c>
      <c r="K53" s="203"/>
      <c r="L53" s="203"/>
      <c r="M53" s="205">
        <f>ROUND((V$21/V$23),2)</f>
        <v>0</v>
      </c>
      <c r="N53" s="205"/>
      <c r="O53" s="205"/>
      <c r="P53" s="204">
        <f>C43*M53</f>
        <v>0</v>
      </c>
      <c r="Q53" s="203"/>
      <c r="R53" s="203"/>
      <c r="S53" s="203"/>
      <c r="T53" s="203">
        <f>CADASTRO!$P$736</f>
        <v>0</v>
      </c>
      <c r="U53" s="203"/>
      <c r="V53" s="203"/>
      <c r="W53" s="203"/>
      <c r="X53" s="203">
        <f>M$21</f>
        <v>0</v>
      </c>
      <c r="Y53" s="203"/>
      <c r="Z53" s="203"/>
    </row>
    <row r="54" spans="1:35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7945.4</v>
      </c>
      <c r="Q54" s="201"/>
      <c r="R54" s="201"/>
      <c r="S54" s="201"/>
      <c r="T54" s="3"/>
      <c r="U54" s="3"/>
      <c r="V54" s="3"/>
      <c r="W54" s="3"/>
      <c r="X54" s="3"/>
      <c r="Y54" s="3"/>
      <c r="Z54" s="3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3"/>
      <c r="K55" s="3"/>
      <c r="L55" s="3"/>
      <c r="M55" s="20"/>
      <c r="N55" s="20"/>
      <c r="O55" s="20"/>
      <c r="P55" s="11"/>
      <c r="Q55" s="5"/>
      <c r="R55" s="5"/>
      <c r="S55" s="5"/>
      <c r="T55" s="3"/>
      <c r="U55" s="3"/>
      <c r="V55" s="3"/>
      <c r="W55" s="3"/>
      <c r="X55" s="3"/>
      <c r="Y55" s="3"/>
      <c r="Z55" s="3"/>
    </row>
    <row r="56" spans="1:35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5" x14ac:dyDescent="0.25">
      <c r="A57" s="3" t="s">
        <v>38</v>
      </c>
      <c r="G57" s="203">
        <v>174</v>
      </c>
      <c r="H57" s="203"/>
      <c r="I57" s="203"/>
      <c r="J57" s="203"/>
      <c r="K57" s="203"/>
      <c r="L57" s="220" t="s">
        <v>39</v>
      </c>
      <c r="M57" s="220"/>
      <c r="N57" s="220"/>
      <c r="O57" s="223">
        <v>43229</v>
      </c>
      <c r="P57" s="203"/>
      <c r="Q57" s="203"/>
      <c r="R57" s="203"/>
    </row>
    <row r="58" spans="1:35" x14ac:dyDescent="0.25">
      <c r="A58" s="3" t="s">
        <v>41</v>
      </c>
      <c r="C58" s="208">
        <v>8488.41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1743</v>
      </c>
      <c r="Q58" s="221"/>
      <c r="R58" s="221"/>
      <c r="S58" s="221"/>
      <c r="T58" s="221"/>
      <c r="U58" s="221"/>
    </row>
    <row r="59" spans="1:35" x14ac:dyDescent="0.25">
      <c r="A59" s="9" t="s">
        <v>12</v>
      </c>
      <c r="B59" s="7"/>
      <c r="C59" s="7"/>
      <c r="D59" s="7"/>
      <c r="E59" s="7"/>
      <c r="F59" s="7"/>
      <c r="G59" s="7"/>
      <c r="H59" s="7"/>
      <c r="I59" s="8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11" t="s">
        <v>40</v>
      </c>
      <c r="Y59" s="211"/>
      <c r="Z59" s="211"/>
    </row>
    <row r="60" spans="1:35" x14ac:dyDescent="0.25">
      <c r="A60" s="210" t="str">
        <f>CADASTRO!A$727</f>
        <v>ESCOLA ALAÍDES S. PINHEIRO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0.4</v>
      </c>
      <c r="N60" s="218"/>
      <c r="O60" s="218"/>
      <c r="P60" s="202">
        <f>SUM(P61:S63)</f>
        <v>3395.364</v>
      </c>
      <c r="Q60" s="201"/>
      <c r="R60" s="201"/>
      <c r="S60" s="201"/>
      <c r="T60" s="6"/>
      <c r="U60" s="6"/>
      <c r="V60" s="6"/>
      <c r="W60" s="6"/>
    </row>
    <row r="61" spans="1:35" x14ac:dyDescent="0.25">
      <c r="A61" s="200" t="str">
        <f>CADASTRO!A$728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 t="s">
        <v>172</v>
      </c>
      <c r="K61" s="203"/>
      <c r="L61" s="203"/>
      <c r="M61" s="205">
        <f>ROUND((V$12/V$23),2)</f>
        <v>0.38</v>
      </c>
      <c r="N61" s="205"/>
      <c r="O61" s="205"/>
      <c r="P61" s="204">
        <f>C58*M61</f>
        <v>3225.5958000000001</v>
      </c>
      <c r="Q61" s="203"/>
      <c r="R61" s="203"/>
      <c r="S61" s="203"/>
      <c r="T61" s="203" t="str">
        <f>CADASTRO!$P$728</f>
        <v>1013 PeateRS</v>
      </c>
      <c r="U61" s="203"/>
      <c r="V61" s="203"/>
      <c r="W61" s="203"/>
      <c r="X61" s="203">
        <f>M$12</f>
        <v>1667</v>
      </c>
      <c r="Y61" s="203"/>
      <c r="Z61" s="203"/>
    </row>
    <row r="62" spans="1:35" x14ac:dyDescent="0.25">
      <c r="A62" s="200" t="str">
        <f>CADASTRO!A$729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>
        <v>0</v>
      </c>
      <c r="K62" s="203"/>
      <c r="L62" s="203"/>
      <c r="M62" s="205">
        <f>ROUND((V$13/V$23),2)</f>
        <v>0</v>
      </c>
      <c r="N62" s="205"/>
      <c r="O62" s="205"/>
      <c r="P62" s="204">
        <f>C58*M62</f>
        <v>0</v>
      </c>
      <c r="Q62" s="203"/>
      <c r="R62" s="203"/>
      <c r="S62" s="203"/>
      <c r="T62" s="203" t="str">
        <f>CADASTRO!$P$729</f>
        <v>1013 PeateRS</v>
      </c>
      <c r="U62" s="203"/>
      <c r="V62" s="203"/>
      <c r="W62" s="203"/>
      <c r="X62" s="203">
        <f>M$13</f>
        <v>0</v>
      </c>
      <c r="Y62" s="203"/>
      <c r="Z62" s="203"/>
    </row>
    <row r="63" spans="1:35" x14ac:dyDescent="0.25">
      <c r="A63" s="200" t="str">
        <f>CADASTRO!A$730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 t="s">
        <v>173</v>
      </c>
      <c r="K63" s="203"/>
      <c r="L63" s="203"/>
      <c r="M63" s="205">
        <f>ROUND((V$14/V$23),2)</f>
        <v>0.02</v>
      </c>
      <c r="N63" s="205"/>
      <c r="O63" s="205"/>
      <c r="P63" s="204">
        <f>C58*M63</f>
        <v>169.76820000000001</v>
      </c>
      <c r="Q63" s="203"/>
      <c r="R63" s="203"/>
      <c r="S63" s="203"/>
      <c r="T63" s="203" t="str">
        <f>CADASTRO!$P$730</f>
        <v>1013 PeateRS</v>
      </c>
      <c r="U63" s="203"/>
      <c r="V63" s="203"/>
      <c r="W63" s="203"/>
      <c r="X63" s="203">
        <f>M$14</f>
        <v>1679</v>
      </c>
      <c r="Y63" s="203"/>
      <c r="Z63" s="203"/>
    </row>
    <row r="64" spans="1:35" x14ac:dyDescent="0.25">
      <c r="A64" s="201" t="str">
        <f>CADASTRO!A$732</f>
        <v>ESCOLA MUN. SANTA LUZIA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0.60000000000000009</v>
      </c>
      <c r="N64" s="218"/>
      <c r="O64" s="218"/>
      <c r="P64" s="202">
        <f>SUM(P65:S68)</f>
        <v>5093.0360000000001</v>
      </c>
      <c r="Q64" s="201"/>
      <c r="R64" s="201"/>
      <c r="S64" s="201"/>
    </row>
    <row r="65" spans="1:26" x14ac:dyDescent="0.25">
      <c r="A65" s="200" t="str">
        <f>CADASTRO!A$733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 t="s">
        <v>174</v>
      </c>
      <c r="K65" s="203"/>
      <c r="L65" s="203"/>
      <c r="M65" s="205">
        <f>ROUND((V$18/V$23),2)</f>
        <v>7.0000000000000007E-2</v>
      </c>
      <c r="N65" s="205"/>
      <c r="O65" s="205"/>
      <c r="P65" s="204">
        <f>C58*M65</f>
        <v>594.18870000000004</v>
      </c>
      <c r="Q65" s="203"/>
      <c r="R65" s="203"/>
      <c r="S65" s="203"/>
      <c r="T65" s="203" t="str">
        <f>CADASTRO!$P$733</f>
        <v>31 FUNDEB</v>
      </c>
      <c r="U65" s="203"/>
      <c r="V65" s="203"/>
      <c r="W65" s="203"/>
      <c r="X65" s="203">
        <f>M$18</f>
        <v>1645</v>
      </c>
      <c r="Y65" s="203"/>
      <c r="Z65" s="203"/>
    </row>
    <row r="66" spans="1:26" x14ac:dyDescent="0.25">
      <c r="A66" s="200" t="str">
        <f>CADASTRO!A$734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 t="s">
        <v>175</v>
      </c>
      <c r="K66" s="203"/>
      <c r="L66" s="203"/>
      <c r="M66" s="205">
        <f>ROUND((V$19/V$23),2)</f>
        <v>7.0000000000000007E-2</v>
      </c>
      <c r="N66" s="205"/>
      <c r="O66" s="205"/>
      <c r="P66" s="204">
        <f>C58*M66</f>
        <v>594.18870000000004</v>
      </c>
      <c r="Q66" s="203"/>
      <c r="R66" s="203"/>
      <c r="S66" s="203"/>
      <c r="T66" s="203" t="str">
        <f>CADASTRO!$P$734</f>
        <v>31 FUNDEB</v>
      </c>
      <c r="U66" s="203"/>
      <c r="V66" s="203"/>
      <c r="W66" s="203"/>
      <c r="X66" s="203">
        <f>M$19</f>
        <v>2212</v>
      </c>
      <c r="Y66" s="203"/>
      <c r="Z66" s="203"/>
    </row>
    <row r="67" spans="1:26" x14ac:dyDescent="0.25">
      <c r="A67" s="200" t="str">
        <f>CADASTRO!A$735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 t="s">
        <v>176</v>
      </c>
      <c r="K67" s="203"/>
      <c r="L67" s="203"/>
      <c r="M67" s="205">
        <f>ROUND((V$20/V$23),2)</f>
        <v>0.46</v>
      </c>
      <c r="N67" s="205"/>
      <c r="O67" s="205"/>
      <c r="P67" s="204">
        <f>C58*M67-0.01</f>
        <v>3904.6585999999998</v>
      </c>
      <c r="Q67" s="203"/>
      <c r="R67" s="203"/>
      <c r="S67" s="203"/>
      <c r="T67" s="203" t="str">
        <f>CADASTRO!$P$735</f>
        <v>31 FUNDEB</v>
      </c>
      <c r="U67" s="203"/>
      <c r="V67" s="203"/>
      <c r="W67" s="203"/>
      <c r="X67" s="203">
        <f>M$20</f>
        <v>1629</v>
      </c>
      <c r="Y67" s="203"/>
      <c r="Z67" s="203"/>
    </row>
    <row r="68" spans="1:26" x14ac:dyDescent="0.25">
      <c r="A68" s="200" t="str">
        <f>CADASTRO!A$736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>
        <v>0</v>
      </c>
      <c r="K68" s="203"/>
      <c r="L68" s="203"/>
      <c r="M68" s="205">
        <f>ROUND((V$21/V$23),2)</f>
        <v>0</v>
      </c>
      <c r="N68" s="205"/>
      <c r="O68" s="205"/>
      <c r="P68" s="204">
        <f>C58*M68</f>
        <v>0</v>
      </c>
      <c r="Q68" s="203"/>
      <c r="R68" s="203"/>
      <c r="S68" s="203"/>
      <c r="T68" s="203">
        <f>CADASTRO!$P$736</f>
        <v>0</v>
      </c>
      <c r="U68" s="203"/>
      <c r="V68" s="203"/>
      <c r="W68" s="203"/>
      <c r="X68" s="203">
        <f>M$21</f>
        <v>0</v>
      </c>
      <c r="Y68" s="203"/>
      <c r="Z68" s="203"/>
    </row>
    <row r="69" spans="1:26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P64+P60+0.01</f>
        <v>8488.41</v>
      </c>
      <c r="Q69" s="201"/>
      <c r="R69" s="201"/>
      <c r="S69" s="201"/>
      <c r="T69" s="3"/>
      <c r="U69" s="3"/>
      <c r="V69" s="3"/>
      <c r="W69" s="3"/>
      <c r="X69" s="3"/>
      <c r="Y69" s="3"/>
      <c r="Z69" s="3"/>
    </row>
    <row r="71" spans="1:26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26" x14ac:dyDescent="0.25">
      <c r="A72" s="3" t="s">
        <v>38</v>
      </c>
      <c r="G72" s="203">
        <v>4</v>
      </c>
      <c r="H72" s="203"/>
      <c r="I72" s="203"/>
      <c r="J72" s="203"/>
      <c r="K72" s="203"/>
      <c r="L72" s="220" t="s">
        <v>39</v>
      </c>
      <c r="M72" s="220"/>
      <c r="N72" s="220"/>
      <c r="O72" s="223">
        <v>43223</v>
      </c>
      <c r="P72" s="203"/>
      <c r="Q72" s="203"/>
      <c r="R72" s="203"/>
    </row>
    <row r="73" spans="1:26" x14ac:dyDescent="0.25">
      <c r="A73" s="3" t="s">
        <v>41</v>
      </c>
      <c r="C73" s="208">
        <v>19000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1350</v>
      </c>
      <c r="Q73" s="221"/>
      <c r="R73" s="221"/>
      <c r="S73" s="221"/>
      <c r="T73" s="221"/>
      <c r="U73" s="221"/>
    </row>
    <row r="74" spans="1:26" x14ac:dyDescent="0.25">
      <c r="A74" s="9" t="s">
        <v>12</v>
      </c>
      <c r="B74" s="7"/>
      <c r="C74" s="7"/>
      <c r="D74" s="7"/>
      <c r="E74" s="7"/>
      <c r="F74" s="7"/>
      <c r="G74" s="7"/>
      <c r="H74" s="7"/>
      <c r="I74" s="8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11" t="s">
        <v>40</v>
      </c>
      <c r="Y74" s="211"/>
      <c r="Z74" s="211"/>
    </row>
    <row r="75" spans="1:26" x14ac:dyDescent="0.25">
      <c r="A75" s="210" t="str">
        <f>CADASTRO!A$727</f>
        <v>ESCOLA ALAÍDES S. PINHEIRO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0.4</v>
      </c>
      <c r="N75" s="218"/>
      <c r="O75" s="218"/>
      <c r="P75" s="202">
        <f>SUM(P76:S78)</f>
        <v>7600</v>
      </c>
      <c r="Q75" s="201"/>
      <c r="R75" s="201"/>
      <c r="S75" s="201"/>
      <c r="T75" s="6"/>
      <c r="U75" s="6"/>
      <c r="V75" s="6"/>
      <c r="W75" s="6"/>
    </row>
    <row r="76" spans="1:26" x14ac:dyDescent="0.25">
      <c r="A76" s="200" t="str">
        <f>CADASTRO!A$728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 t="s">
        <v>172</v>
      </c>
      <c r="K76" s="203"/>
      <c r="L76" s="203"/>
      <c r="M76" s="205">
        <f>ROUND((V$12/V$23),2)</f>
        <v>0.38</v>
      </c>
      <c r="N76" s="205"/>
      <c r="O76" s="205"/>
      <c r="P76" s="204">
        <f>C73*M76</f>
        <v>7220</v>
      </c>
      <c r="Q76" s="203"/>
      <c r="R76" s="203"/>
      <c r="S76" s="203"/>
      <c r="T76" s="203" t="str">
        <f>CADASTRO!$P$728</f>
        <v>1013 PeateRS</v>
      </c>
      <c r="U76" s="203"/>
      <c r="V76" s="203"/>
      <c r="W76" s="203"/>
      <c r="X76" s="203">
        <f>M$12</f>
        <v>1667</v>
      </c>
      <c r="Y76" s="203"/>
      <c r="Z76" s="203"/>
    </row>
    <row r="77" spans="1:26" x14ac:dyDescent="0.25">
      <c r="A77" s="200" t="str">
        <f>CADASTRO!A$729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>
        <v>0</v>
      </c>
      <c r="K77" s="203"/>
      <c r="L77" s="203"/>
      <c r="M77" s="205">
        <f>ROUND((V$13/V$23),2)</f>
        <v>0</v>
      </c>
      <c r="N77" s="205"/>
      <c r="O77" s="205"/>
      <c r="P77" s="204">
        <f>C73*M77</f>
        <v>0</v>
      </c>
      <c r="Q77" s="203"/>
      <c r="R77" s="203"/>
      <c r="S77" s="203"/>
      <c r="T77" s="203" t="str">
        <f>CADASTRO!$P$729</f>
        <v>1013 PeateRS</v>
      </c>
      <c r="U77" s="203"/>
      <c r="V77" s="203"/>
      <c r="W77" s="203"/>
      <c r="X77" s="203">
        <f>M$13</f>
        <v>0</v>
      </c>
      <c r="Y77" s="203"/>
      <c r="Z77" s="203"/>
    </row>
    <row r="78" spans="1:26" x14ac:dyDescent="0.25">
      <c r="A78" s="200" t="str">
        <f>CADASTRO!A$730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 t="s">
        <v>173</v>
      </c>
      <c r="K78" s="203"/>
      <c r="L78" s="203"/>
      <c r="M78" s="205">
        <f>ROUND((V$14/V$23),2)</f>
        <v>0.02</v>
      </c>
      <c r="N78" s="205"/>
      <c r="O78" s="205"/>
      <c r="P78" s="204">
        <f>C73*M78</f>
        <v>380</v>
      </c>
      <c r="Q78" s="203"/>
      <c r="R78" s="203"/>
      <c r="S78" s="203"/>
      <c r="T78" s="203" t="str">
        <f>CADASTRO!$P$730</f>
        <v>1013 PeateRS</v>
      </c>
      <c r="U78" s="203"/>
      <c r="V78" s="203"/>
      <c r="W78" s="203"/>
      <c r="X78" s="203">
        <f>M$14</f>
        <v>1679</v>
      </c>
      <c r="Y78" s="203"/>
      <c r="Z78" s="203"/>
    </row>
    <row r="79" spans="1:26" x14ac:dyDescent="0.25">
      <c r="A79" s="201" t="str">
        <f>CADASTRO!A$732</f>
        <v>ESCOLA MUN. SANTA LUZIA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0.60000000000000009</v>
      </c>
      <c r="N79" s="218"/>
      <c r="O79" s="218"/>
      <c r="P79" s="202">
        <f>SUM(P80:S83)</f>
        <v>11400</v>
      </c>
      <c r="Q79" s="201"/>
      <c r="R79" s="201"/>
      <c r="S79" s="201"/>
    </row>
    <row r="80" spans="1:26" x14ac:dyDescent="0.25">
      <c r="A80" s="200" t="str">
        <f>CADASTRO!A$733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 t="s">
        <v>174</v>
      </c>
      <c r="K80" s="203"/>
      <c r="L80" s="203"/>
      <c r="M80" s="205">
        <f>ROUND((V$18/V$23),2)</f>
        <v>7.0000000000000007E-2</v>
      </c>
      <c r="N80" s="205"/>
      <c r="O80" s="205"/>
      <c r="P80" s="204">
        <f>C73*M80</f>
        <v>1330.0000000000002</v>
      </c>
      <c r="Q80" s="203"/>
      <c r="R80" s="203"/>
      <c r="S80" s="203"/>
      <c r="T80" s="203" t="str">
        <f>CADASTRO!$P$733</f>
        <v>31 FUNDEB</v>
      </c>
      <c r="U80" s="203"/>
      <c r="V80" s="203"/>
      <c r="W80" s="203"/>
      <c r="X80" s="203">
        <f>M$18</f>
        <v>1645</v>
      </c>
      <c r="Y80" s="203"/>
      <c r="Z80" s="203"/>
    </row>
    <row r="81" spans="1:26" x14ac:dyDescent="0.25">
      <c r="A81" s="200" t="str">
        <f>CADASTRO!A$734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 t="s">
        <v>175</v>
      </c>
      <c r="K81" s="203"/>
      <c r="L81" s="203"/>
      <c r="M81" s="205">
        <f>ROUND((V$19/V$23),2)</f>
        <v>7.0000000000000007E-2</v>
      </c>
      <c r="N81" s="205"/>
      <c r="O81" s="205"/>
      <c r="P81" s="204">
        <f>C73*M81</f>
        <v>1330.0000000000002</v>
      </c>
      <c r="Q81" s="203"/>
      <c r="R81" s="203"/>
      <c r="S81" s="203"/>
      <c r="T81" s="203" t="str">
        <f>CADASTRO!$P$734</f>
        <v>31 FUNDEB</v>
      </c>
      <c r="U81" s="203"/>
      <c r="V81" s="203"/>
      <c r="W81" s="203"/>
      <c r="X81" s="203">
        <f>M$19</f>
        <v>2212</v>
      </c>
      <c r="Y81" s="203"/>
      <c r="Z81" s="203"/>
    </row>
    <row r="82" spans="1:26" x14ac:dyDescent="0.25">
      <c r="A82" s="200" t="str">
        <f>CADASTRO!A$735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 t="s">
        <v>176</v>
      </c>
      <c r="K82" s="203"/>
      <c r="L82" s="203"/>
      <c r="M82" s="205">
        <f>ROUND((V$20/V$23),2)</f>
        <v>0.46</v>
      </c>
      <c r="N82" s="205"/>
      <c r="O82" s="205"/>
      <c r="P82" s="204">
        <f>C73*M82</f>
        <v>8740</v>
      </c>
      <c r="Q82" s="203"/>
      <c r="R82" s="203"/>
      <c r="S82" s="203"/>
      <c r="T82" s="203" t="str">
        <f>CADASTRO!$P$735</f>
        <v>31 FUNDEB</v>
      </c>
      <c r="U82" s="203"/>
      <c r="V82" s="203"/>
      <c r="W82" s="203"/>
      <c r="X82" s="203">
        <f>M$20</f>
        <v>1629</v>
      </c>
      <c r="Y82" s="203"/>
      <c r="Z82" s="203"/>
    </row>
    <row r="83" spans="1:26" x14ac:dyDescent="0.25">
      <c r="A83" s="200" t="str">
        <f>CADASTRO!A$736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>
        <v>0</v>
      </c>
      <c r="K83" s="203"/>
      <c r="L83" s="203"/>
      <c r="M83" s="205">
        <f>ROUND((V$21/V$23),2)</f>
        <v>0</v>
      </c>
      <c r="N83" s="205"/>
      <c r="O83" s="205"/>
      <c r="P83" s="204">
        <f>C73*M83</f>
        <v>0</v>
      </c>
      <c r="Q83" s="203"/>
      <c r="R83" s="203"/>
      <c r="S83" s="203"/>
      <c r="T83" s="203">
        <f>CADASTRO!$P$736</f>
        <v>0</v>
      </c>
      <c r="U83" s="203"/>
      <c r="V83" s="203"/>
      <c r="W83" s="203"/>
      <c r="X83" s="203">
        <f>M$21</f>
        <v>0</v>
      </c>
      <c r="Y83" s="203"/>
      <c r="Z83" s="203"/>
    </row>
    <row r="84" spans="1:26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19000</v>
      </c>
      <c r="Q84" s="201"/>
      <c r="R84" s="201"/>
      <c r="S84" s="201"/>
      <c r="T84" s="3"/>
      <c r="U84" s="3"/>
      <c r="V84" s="3"/>
      <c r="W84" s="3"/>
      <c r="X84" s="3"/>
      <c r="Y84" s="3"/>
      <c r="Z84" s="3"/>
    </row>
    <row r="86" spans="1:26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6" x14ac:dyDescent="0.25">
      <c r="A87" s="3" t="s">
        <v>38</v>
      </c>
      <c r="G87" s="203">
        <v>176</v>
      </c>
      <c r="H87" s="203"/>
      <c r="I87" s="203"/>
      <c r="J87" s="203"/>
      <c r="K87" s="203"/>
      <c r="L87" s="220" t="s">
        <v>39</v>
      </c>
      <c r="M87" s="220"/>
      <c r="N87" s="220"/>
      <c r="O87" s="223">
        <v>43285</v>
      </c>
      <c r="P87" s="203"/>
      <c r="Q87" s="203"/>
      <c r="R87" s="203"/>
    </row>
    <row r="88" spans="1:26" x14ac:dyDescent="0.25">
      <c r="A88" s="3" t="s">
        <v>41</v>
      </c>
      <c r="C88" s="208">
        <v>7821.22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1606</v>
      </c>
      <c r="Q88" s="221"/>
      <c r="R88" s="221"/>
      <c r="S88" s="221"/>
      <c r="T88" s="221"/>
      <c r="U88" s="221"/>
    </row>
    <row r="89" spans="1:26" x14ac:dyDescent="0.25">
      <c r="A89" s="9" t="s">
        <v>12</v>
      </c>
      <c r="B89" s="7"/>
      <c r="C89" s="7"/>
      <c r="D89" s="7"/>
      <c r="E89" s="7"/>
      <c r="F89" s="7"/>
      <c r="G89" s="7"/>
      <c r="H89" s="7"/>
      <c r="I89" s="8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11" t="s">
        <v>40</v>
      </c>
      <c r="Y89" s="211"/>
      <c r="Z89" s="211"/>
    </row>
    <row r="90" spans="1:26" x14ac:dyDescent="0.25">
      <c r="A90" s="210" t="str">
        <f>CADASTRO!A$727</f>
        <v>ESCOLA ALAÍDES S. PINHEIRO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0.4</v>
      </c>
      <c r="N90" s="218"/>
      <c r="O90" s="218"/>
      <c r="P90" s="202">
        <f>SUM(P91:S93)</f>
        <v>3128.4879999999998</v>
      </c>
      <c r="Q90" s="201"/>
      <c r="R90" s="201"/>
      <c r="S90" s="201"/>
      <c r="T90" s="6"/>
      <c r="U90" s="6"/>
      <c r="V90" s="6"/>
      <c r="W90" s="6"/>
    </row>
    <row r="91" spans="1:26" x14ac:dyDescent="0.25">
      <c r="A91" s="200" t="str">
        <f>CADASTRO!A$728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 t="s">
        <v>172</v>
      </c>
      <c r="K91" s="203"/>
      <c r="L91" s="203"/>
      <c r="M91" s="205">
        <f>ROUND((V$12/V$23),2)</f>
        <v>0.38</v>
      </c>
      <c r="N91" s="205"/>
      <c r="O91" s="205"/>
      <c r="P91" s="204">
        <f>C88*M91</f>
        <v>2972.0636</v>
      </c>
      <c r="Q91" s="203"/>
      <c r="R91" s="203"/>
      <c r="S91" s="203"/>
      <c r="T91" s="203" t="str">
        <f>CADASTRO!$P$728</f>
        <v>1013 PeateRS</v>
      </c>
      <c r="U91" s="203"/>
      <c r="V91" s="203"/>
      <c r="W91" s="203"/>
      <c r="X91" s="203">
        <f>M$12</f>
        <v>1667</v>
      </c>
      <c r="Y91" s="203"/>
      <c r="Z91" s="203"/>
    </row>
    <row r="92" spans="1:26" x14ac:dyDescent="0.25">
      <c r="A92" s="200" t="str">
        <f>CADASTRO!A$729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>
        <v>0</v>
      </c>
      <c r="K92" s="203"/>
      <c r="L92" s="203"/>
      <c r="M92" s="205">
        <f>ROUND((V$13/V$23),2)</f>
        <v>0</v>
      </c>
      <c r="N92" s="205"/>
      <c r="O92" s="205"/>
      <c r="P92" s="204">
        <f>C88*M92</f>
        <v>0</v>
      </c>
      <c r="Q92" s="203"/>
      <c r="R92" s="203"/>
      <c r="S92" s="203"/>
      <c r="T92" s="203" t="str">
        <f>CADASTRO!$P$729</f>
        <v>1013 PeateRS</v>
      </c>
      <c r="U92" s="203"/>
      <c r="V92" s="203"/>
      <c r="W92" s="203"/>
      <c r="X92" s="203">
        <f>M$13</f>
        <v>0</v>
      </c>
      <c r="Y92" s="203"/>
      <c r="Z92" s="203"/>
    </row>
    <row r="93" spans="1:26" x14ac:dyDescent="0.25">
      <c r="A93" s="200" t="str">
        <f>CADASTRO!A$730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 t="s">
        <v>173</v>
      </c>
      <c r="K93" s="203"/>
      <c r="L93" s="203"/>
      <c r="M93" s="205">
        <f>ROUND((V$14/V$23),2)</f>
        <v>0.02</v>
      </c>
      <c r="N93" s="205"/>
      <c r="O93" s="205"/>
      <c r="P93" s="204">
        <f>C88*M93</f>
        <v>156.42440000000002</v>
      </c>
      <c r="Q93" s="203"/>
      <c r="R93" s="203"/>
      <c r="S93" s="203"/>
      <c r="T93" s="203" t="str">
        <f>CADASTRO!$P$730</f>
        <v>1013 PeateRS</v>
      </c>
      <c r="U93" s="203"/>
      <c r="V93" s="203"/>
      <c r="W93" s="203"/>
      <c r="X93" s="203">
        <f>M$14</f>
        <v>1679</v>
      </c>
      <c r="Y93" s="203"/>
      <c r="Z93" s="203"/>
    </row>
    <row r="94" spans="1:26" x14ac:dyDescent="0.25">
      <c r="A94" s="201" t="str">
        <f>CADASTRO!A$732</f>
        <v>ESCOLA MUN. SANTA LUZIA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0.60000000000000009</v>
      </c>
      <c r="N94" s="218"/>
      <c r="O94" s="218"/>
      <c r="P94" s="202">
        <f>SUM(P95:S98)</f>
        <v>4692.732</v>
      </c>
      <c r="Q94" s="201"/>
      <c r="R94" s="201"/>
      <c r="S94" s="201"/>
    </row>
    <row r="95" spans="1:26" x14ac:dyDescent="0.25">
      <c r="A95" s="200" t="str">
        <f>CADASTRO!A$733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 t="s">
        <v>174</v>
      </c>
      <c r="K95" s="203"/>
      <c r="L95" s="203"/>
      <c r="M95" s="205">
        <f>ROUND((V$18/V$23),2)</f>
        <v>7.0000000000000007E-2</v>
      </c>
      <c r="N95" s="205"/>
      <c r="O95" s="205"/>
      <c r="P95" s="204">
        <f>C88*M95</f>
        <v>547.48540000000003</v>
      </c>
      <c r="Q95" s="203"/>
      <c r="R95" s="203"/>
      <c r="S95" s="203"/>
      <c r="T95" s="203" t="str">
        <f>CADASTRO!$P$733</f>
        <v>31 FUNDEB</v>
      </c>
      <c r="U95" s="203"/>
      <c r="V95" s="203"/>
      <c r="W95" s="203"/>
      <c r="X95" s="203">
        <f>M$18</f>
        <v>1645</v>
      </c>
      <c r="Y95" s="203"/>
      <c r="Z95" s="203"/>
    </row>
    <row r="96" spans="1:26" x14ac:dyDescent="0.25">
      <c r="A96" s="200" t="str">
        <f>CADASTRO!A$734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 t="s">
        <v>175</v>
      </c>
      <c r="K96" s="203"/>
      <c r="L96" s="203"/>
      <c r="M96" s="205">
        <f>ROUND((V$19/V$23),2)</f>
        <v>7.0000000000000007E-2</v>
      </c>
      <c r="N96" s="205"/>
      <c r="O96" s="205"/>
      <c r="P96" s="204">
        <f>C88*M96</f>
        <v>547.48540000000003</v>
      </c>
      <c r="Q96" s="203"/>
      <c r="R96" s="203"/>
      <c r="S96" s="203"/>
      <c r="T96" s="203" t="str">
        <f>CADASTRO!$P$734</f>
        <v>31 FUNDEB</v>
      </c>
      <c r="U96" s="203"/>
      <c r="V96" s="203"/>
      <c r="W96" s="203"/>
      <c r="X96" s="203">
        <f>M$19</f>
        <v>2212</v>
      </c>
      <c r="Y96" s="203"/>
      <c r="Z96" s="203"/>
    </row>
    <row r="97" spans="1:26" x14ac:dyDescent="0.25">
      <c r="A97" s="200" t="str">
        <f>CADASTRO!A$735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 t="s">
        <v>176</v>
      </c>
      <c r="K97" s="203"/>
      <c r="L97" s="203"/>
      <c r="M97" s="205">
        <f>ROUND((V$20/V$23),2)</f>
        <v>0.46</v>
      </c>
      <c r="N97" s="205"/>
      <c r="O97" s="205"/>
      <c r="P97" s="204">
        <f>C88*M97</f>
        <v>3597.7612000000004</v>
      </c>
      <c r="Q97" s="203"/>
      <c r="R97" s="203"/>
      <c r="S97" s="203"/>
      <c r="T97" s="203" t="str">
        <f>CADASTRO!$P$735</f>
        <v>31 FUNDEB</v>
      </c>
      <c r="U97" s="203"/>
      <c r="V97" s="203"/>
      <c r="W97" s="203"/>
      <c r="X97" s="203">
        <f>M$20</f>
        <v>1629</v>
      </c>
      <c r="Y97" s="203"/>
      <c r="Z97" s="203"/>
    </row>
    <row r="98" spans="1:26" x14ac:dyDescent="0.25">
      <c r="A98" s="200" t="str">
        <f>CADASTRO!A$736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>
        <v>0</v>
      </c>
      <c r="K98" s="203"/>
      <c r="L98" s="203"/>
      <c r="M98" s="205">
        <f>ROUND((V$21/V$23),2)</f>
        <v>0</v>
      </c>
      <c r="N98" s="205"/>
      <c r="O98" s="205"/>
      <c r="P98" s="204">
        <f>C88*M98</f>
        <v>0</v>
      </c>
      <c r="Q98" s="203"/>
      <c r="R98" s="203"/>
      <c r="S98" s="203"/>
      <c r="T98" s="203">
        <f>CADASTRO!$P$736</f>
        <v>0</v>
      </c>
      <c r="U98" s="203"/>
      <c r="V98" s="203"/>
      <c r="W98" s="203"/>
      <c r="X98" s="203">
        <f>M$21</f>
        <v>0</v>
      </c>
      <c r="Y98" s="203"/>
      <c r="Z98" s="203"/>
    </row>
    <row r="99" spans="1:26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</f>
        <v>7821.2199999999993</v>
      </c>
      <c r="Q99" s="201"/>
      <c r="R99" s="201"/>
      <c r="S99" s="201"/>
      <c r="T99" s="3"/>
      <c r="U99" s="3"/>
      <c r="V99" s="3"/>
      <c r="W99" s="3"/>
      <c r="X99" s="3"/>
      <c r="Y99" s="3"/>
      <c r="Z99" s="3"/>
    </row>
    <row r="101" spans="1:26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26" x14ac:dyDescent="0.25">
      <c r="A102" s="3" t="s">
        <v>38</v>
      </c>
      <c r="G102" s="203">
        <v>177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43315</v>
      </c>
      <c r="P102" s="203"/>
      <c r="Q102" s="203"/>
      <c r="R102" s="203"/>
    </row>
    <row r="103" spans="1:26" x14ac:dyDescent="0.25">
      <c r="A103" s="3" t="s">
        <v>41</v>
      </c>
      <c r="C103" s="208">
        <v>7202.73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1479</v>
      </c>
      <c r="Q103" s="221"/>
      <c r="R103" s="221"/>
      <c r="S103" s="221"/>
      <c r="T103" s="221"/>
      <c r="U103" s="221"/>
    </row>
    <row r="104" spans="1:26" x14ac:dyDescent="0.25">
      <c r="A104" s="9" t="s">
        <v>12</v>
      </c>
      <c r="B104" s="7"/>
      <c r="C104" s="7"/>
      <c r="D104" s="7"/>
      <c r="E104" s="7"/>
      <c r="F104" s="7"/>
      <c r="G104" s="7"/>
      <c r="H104" s="7"/>
      <c r="I104" s="8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11" t="s">
        <v>40</v>
      </c>
      <c r="Y104" s="211"/>
      <c r="Z104" s="211"/>
    </row>
    <row r="105" spans="1:26" x14ac:dyDescent="0.25">
      <c r="A105" s="210" t="str">
        <f>CADASTRO!A$727</f>
        <v>ESCOLA ALAÍDES S. PINHEIRO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0.4</v>
      </c>
      <c r="N105" s="218"/>
      <c r="O105" s="218"/>
      <c r="P105" s="202">
        <f>SUM(P106:S108)</f>
        <v>2881.0919999999996</v>
      </c>
      <c r="Q105" s="201"/>
      <c r="R105" s="201"/>
      <c r="S105" s="201"/>
      <c r="T105" s="6"/>
      <c r="U105" s="6"/>
      <c r="V105" s="6"/>
      <c r="W105" s="6"/>
    </row>
    <row r="106" spans="1:26" x14ac:dyDescent="0.25">
      <c r="A106" s="200" t="str">
        <f>CADASTRO!A$728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 t="s">
        <v>172</v>
      </c>
      <c r="K106" s="203"/>
      <c r="L106" s="203"/>
      <c r="M106" s="205">
        <f>ROUND((V$12/V$23),2)</f>
        <v>0.38</v>
      </c>
      <c r="N106" s="205"/>
      <c r="O106" s="205"/>
      <c r="P106" s="204">
        <f>C103*M106</f>
        <v>2737.0373999999997</v>
      </c>
      <c r="Q106" s="203"/>
      <c r="R106" s="203"/>
      <c r="S106" s="203"/>
      <c r="T106" s="203" t="str">
        <f>CADASTRO!$P$728</f>
        <v>1013 PeateRS</v>
      </c>
      <c r="U106" s="203"/>
      <c r="V106" s="203"/>
      <c r="W106" s="203"/>
      <c r="X106" s="203">
        <f>M$12</f>
        <v>1667</v>
      </c>
      <c r="Y106" s="203"/>
      <c r="Z106" s="203"/>
    </row>
    <row r="107" spans="1:26" x14ac:dyDescent="0.25">
      <c r="A107" s="200" t="str">
        <f>CADASTRO!A$729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>
        <v>0</v>
      </c>
      <c r="K107" s="203"/>
      <c r="L107" s="203"/>
      <c r="M107" s="205">
        <f>ROUND((V$13/V$23),2)</f>
        <v>0</v>
      </c>
      <c r="N107" s="205"/>
      <c r="O107" s="205"/>
      <c r="P107" s="204">
        <f>C103*M107</f>
        <v>0</v>
      </c>
      <c r="Q107" s="203"/>
      <c r="R107" s="203"/>
      <c r="S107" s="203"/>
      <c r="T107" s="203" t="str">
        <f>CADASTRO!$P$729</f>
        <v>1013 PeateRS</v>
      </c>
      <c r="U107" s="203"/>
      <c r="V107" s="203"/>
      <c r="W107" s="203"/>
      <c r="X107" s="203">
        <f>M$13</f>
        <v>0</v>
      </c>
      <c r="Y107" s="203"/>
      <c r="Z107" s="203"/>
    </row>
    <row r="108" spans="1:26" x14ac:dyDescent="0.25">
      <c r="A108" s="200" t="str">
        <f>CADASTRO!A$730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 t="s">
        <v>173</v>
      </c>
      <c r="K108" s="203"/>
      <c r="L108" s="203"/>
      <c r="M108" s="205">
        <f>ROUND((V$14/V$23),2)</f>
        <v>0.02</v>
      </c>
      <c r="N108" s="205"/>
      <c r="O108" s="205"/>
      <c r="P108" s="204">
        <f>C103*M108</f>
        <v>144.05459999999999</v>
      </c>
      <c r="Q108" s="203"/>
      <c r="R108" s="203"/>
      <c r="S108" s="203"/>
      <c r="T108" s="203" t="str">
        <f>CADASTRO!$P$730</f>
        <v>1013 PeateRS</v>
      </c>
      <c r="U108" s="203"/>
      <c r="V108" s="203"/>
      <c r="W108" s="203"/>
      <c r="X108" s="203">
        <f>M$14</f>
        <v>1679</v>
      </c>
      <c r="Y108" s="203"/>
      <c r="Z108" s="203"/>
    </row>
    <row r="109" spans="1:26" x14ac:dyDescent="0.25">
      <c r="A109" s="201" t="str">
        <f>CADASTRO!A$732</f>
        <v>ESCOLA MUN. SANTA LUZIA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0.60000000000000009</v>
      </c>
      <c r="N109" s="218"/>
      <c r="O109" s="218"/>
      <c r="P109" s="202">
        <f>SUM(P110:S113)</f>
        <v>4321.6379999999999</v>
      </c>
      <c r="Q109" s="201"/>
      <c r="R109" s="201"/>
      <c r="S109" s="201"/>
    </row>
    <row r="110" spans="1:26" x14ac:dyDescent="0.25">
      <c r="A110" s="200" t="str">
        <f>CADASTRO!A$733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 t="s">
        <v>174</v>
      </c>
      <c r="K110" s="203"/>
      <c r="L110" s="203"/>
      <c r="M110" s="205">
        <f>ROUND((V$18/V$23),2)</f>
        <v>7.0000000000000007E-2</v>
      </c>
      <c r="N110" s="205"/>
      <c r="O110" s="205"/>
      <c r="P110" s="204">
        <f>C103*M110</f>
        <v>504.19110000000001</v>
      </c>
      <c r="Q110" s="203"/>
      <c r="R110" s="203"/>
      <c r="S110" s="203"/>
      <c r="T110" s="203" t="str">
        <f>CADASTRO!$P$733</f>
        <v>31 FUNDEB</v>
      </c>
      <c r="U110" s="203"/>
      <c r="V110" s="203"/>
      <c r="W110" s="203"/>
      <c r="X110" s="203">
        <f>M$18</f>
        <v>1645</v>
      </c>
      <c r="Y110" s="203"/>
      <c r="Z110" s="203"/>
    </row>
    <row r="111" spans="1:26" x14ac:dyDescent="0.25">
      <c r="A111" s="200" t="str">
        <f>CADASTRO!A$734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 t="s">
        <v>175</v>
      </c>
      <c r="K111" s="203"/>
      <c r="L111" s="203"/>
      <c r="M111" s="205">
        <f>ROUND((V$19/V$23),2)</f>
        <v>7.0000000000000007E-2</v>
      </c>
      <c r="N111" s="205"/>
      <c r="O111" s="205"/>
      <c r="P111" s="204">
        <f>C103*M111</f>
        <v>504.19110000000001</v>
      </c>
      <c r="Q111" s="203"/>
      <c r="R111" s="203"/>
      <c r="S111" s="203"/>
      <c r="T111" s="203" t="str">
        <f>CADASTRO!$P$734</f>
        <v>31 FUNDEB</v>
      </c>
      <c r="U111" s="203"/>
      <c r="V111" s="203"/>
      <c r="W111" s="203"/>
      <c r="X111" s="203">
        <f>M$19</f>
        <v>2212</v>
      </c>
      <c r="Y111" s="203"/>
      <c r="Z111" s="203"/>
    </row>
    <row r="112" spans="1:26" x14ac:dyDescent="0.25">
      <c r="A112" s="200" t="str">
        <f>CADASTRO!A$735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 t="s">
        <v>176</v>
      </c>
      <c r="K112" s="203"/>
      <c r="L112" s="203"/>
      <c r="M112" s="205">
        <f>ROUND((V$20/V$23),2)</f>
        <v>0.46</v>
      </c>
      <c r="N112" s="205"/>
      <c r="O112" s="205"/>
      <c r="P112" s="204">
        <f>C103*M112</f>
        <v>3313.2557999999999</v>
      </c>
      <c r="Q112" s="203"/>
      <c r="R112" s="203"/>
      <c r="S112" s="203"/>
      <c r="T112" s="203" t="str">
        <f>CADASTRO!$P$735</f>
        <v>31 FUNDEB</v>
      </c>
      <c r="U112" s="203"/>
      <c r="V112" s="203"/>
      <c r="W112" s="203"/>
      <c r="X112" s="203">
        <f>M$20</f>
        <v>1629</v>
      </c>
      <c r="Y112" s="203"/>
      <c r="Z112" s="203"/>
    </row>
    <row r="113" spans="1:26" x14ac:dyDescent="0.25">
      <c r="A113" s="200" t="str">
        <f>CADASTRO!A$736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>
        <v>0</v>
      </c>
      <c r="K113" s="203"/>
      <c r="L113" s="203"/>
      <c r="M113" s="205">
        <f>ROUND((V$21/V$23),2)</f>
        <v>0</v>
      </c>
      <c r="N113" s="205"/>
      <c r="O113" s="205"/>
      <c r="P113" s="204">
        <f>C103*M113</f>
        <v>0</v>
      </c>
      <c r="Q113" s="203"/>
      <c r="R113" s="203"/>
      <c r="S113" s="203"/>
      <c r="T113" s="203">
        <f>CADASTRO!$P$736</f>
        <v>0</v>
      </c>
      <c r="U113" s="203"/>
      <c r="V113" s="203"/>
      <c r="W113" s="203"/>
      <c r="X113" s="203">
        <f>M$21</f>
        <v>0</v>
      </c>
      <c r="Y113" s="203"/>
      <c r="Z113" s="203"/>
    </row>
    <row r="114" spans="1:26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</f>
        <v>7202.73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</row>
    <row r="116" spans="1:26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6" x14ac:dyDescent="0.25">
      <c r="A117" s="3" t="s">
        <v>38</v>
      </c>
      <c r="G117" s="203">
        <v>179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43348</v>
      </c>
      <c r="P117" s="203"/>
      <c r="Q117" s="203"/>
      <c r="R117" s="203"/>
    </row>
    <row r="118" spans="1:26" x14ac:dyDescent="0.25">
      <c r="A118" s="3" t="s">
        <v>41</v>
      </c>
      <c r="C118" s="208">
        <v>9487.24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1948.1</v>
      </c>
      <c r="Q118" s="221"/>
      <c r="R118" s="221"/>
      <c r="S118" s="221"/>
      <c r="T118" s="221"/>
      <c r="U118" s="221"/>
    </row>
    <row r="119" spans="1:26" x14ac:dyDescent="0.25">
      <c r="A119" s="9" t="s">
        <v>12</v>
      </c>
      <c r="B119" s="7"/>
      <c r="C119" s="7"/>
      <c r="D119" s="7"/>
      <c r="E119" s="7"/>
      <c r="F119" s="7"/>
      <c r="G119" s="7"/>
      <c r="H119" s="7"/>
      <c r="I119" s="8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11" t="s">
        <v>40</v>
      </c>
      <c r="Y119" s="211"/>
      <c r="Z119" s="211"/>
    </row>
    <row r="120" spans="1:26" x14ac:dyDescent="0.25">
      <c r="A120" s="210" t="str">
        <f>CADASTRO!A$727</f>
        <v>ESCOLA ALAÍDES S. PINHEIRO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0.4</v>
      </c>
      <c r="N120" s="218"/>
      <c r="O120" s="218"/>
      <c r="P120" s="202">
        <f>SUM(P121:S123)</f>
        <v>3794.8959999999997</v>
      </c>
      <c r="Q120" s="201"/>
      <c r="R120" s="201"/>
      <c r="S120" s="201"/>
      <c r="T120" s="6"/>
      <c r="U120" s="6"/>
      <c r="V120" s="6"/>
      <c r="W120" s="6"/>
    </row>
    <row r="121" spans="1:26" x14ac:dyDescent="0.25">
      <c r="A121" s="200" t="str">
        <f>CADASTRO!A$728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 t="s">
        <v>172</v>
      </c>
      <c r="K121" s="203"/>
      <c r="L121" s="203"/>
      <c r="M121" s="205">
        <f>ROUND((V$12/V$23),2)</f>
        <v>0.38</v>
      </c>
      <c r="N121" s="205"/>
      <c r="O121" s="205"/>
      <c r="P121" s="204">
        <f>C118*M121</f>
        <v>3605.1511999999998</v>
      </c>
      <c r="Q121" s="203"/>
      <c r="R121" s="203"/>
      <c r="S121" s="203"/>
      <c r="T121" s="203" t="str">
        <f>CADASTRO!$P$728</f>
        <v>1013 PeateRS</v>
      </c>
      <c r="U121" s="203"/>
      <c r="V121" s="203"/>
      <c r="W121" s="203"/>
      <c r="X121" s="203">
        <f>M$12</f>
        <v>1667</v>
      </c>
      <c r="Y121" s="203"/>
      <c r="Z121" s="203"/>
    </row>
    <row r="122" spans="1:26" x14ac:dyDescent="0.25">
      <c r="A122" s="200" t="str">
        <f>CADASTRO!A$729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>
        <v>0</v>
      </c>
      <c r="K122" s="203"/>
      <c r="L122" s="203"/>
      <c r="M122" s="205">
        <f>ROUND((V$13/V$23),2)</f>
        <v>0</v>
      </c>
      <c r="N122" s="205"/>
      <c r="O122" s="205"/>
      <c r="P122" s="204">
        <f>C118*M122</f>
        <v>0</v>
      </c>
      <c r="Q122" s="203"/>
      <c r="R122" s="203"/>
      <c r="S122" s="203"/>
      <c r="T122" s="203" t="str">
        <f>CADASTRO!$P$729</f>
        <v>1013 PeateRS</v>
      </c>
      <c r="U122" s="203"/>
      <c r="V122" s="203"/>
      <c r="W122" s="203"/>
      <c r="X122" s="203">
        <f>M$13</f>
        <v>0</v>
      </c>
      <c r="Y122" s="203"/>
      <c r="Z122" s="203"/>
    </row>
    <row r="123" spans="1:26" x14ac:dyDescent="0.25">
      <c r="A123" s="200" t="str">
        <f>CADASTRO!A$730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03" t="s">
        <v>173</v>
      </c>
      <c r="K123" s="203"/>
      <c r="L123" s="203"/>
      <c r="M123" s="205">
        <f>ROUND((V$14/V$23),2)</f>
        <v>0.02</v>
      </c>
      <c r="N123" s="205"/>
      <c r="O123" s="205"/>
      <c r="P123" s="204">
        <f>C118*M123</f>
        <v>189.7448</v>
      </c>
      <c r="Q123" s="203"/>
      <c r="R123" s="203"/>
      <c r="S123" s="203"/>
      <c r="T123" s="203" t="str">
        <f>CADASTRO!$P$730</f>
        <v>1013 PeateRS</v>
      </c>
      <c r="U123" s="203"/>
      <c r="V123" s="203"/>
      <c r="W123" s="203"/>
      <c r="X123" s="203">
        <f>M$14</f>
        <v>1679</v>
      </c>
      <c r="Y123" s="203"/>
      <c r="Z123" s="203"/>
    </row>
    <row r="124" spans="1:26" x14ac:dyDescent="0.25">
      <c r="A124" s="201" t="str">
        <f>CADASTRO!A$732</f>
        <v>ESCOLA MUN. SANTA LUZIA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0.60000000000000009</v>
      </c>
      <c r="N124" s="218"/>
      <c r="O124" s="218"/>
      <c r="P124" s="202">
        <f>SUM(P125:S128)</f>
        <v>5692.3440000000001</v>
      </c>
      <c r="Q124" s="201"/>
      <c r="R124" s="201"/>
      <c r="S124" s="201"/>
    </row>
    <row r="125" spans="1:26" x14ac:dyDescent="0.25">
      <c r="A125" s="200" t="str">
        <f>CADASTRO!A$733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 t="s">
        <v>174</v>
      </c>
      <c r="K125" s="203"/>
      <c r="L125" s="203"/>
      <c r="M125" s="205">
        <f>ROUND((V$18/V$23),2)</f>
        <v>7.0000000000000007E-2</v>
      </c>
      <c r="N125" s="205"/>
      <c r="O125" s="205"/>
      <c r="P125" s="204">
        <f>C118*M125</f>
        <v>664.10680000000002</v>
      </c>
      <c r="Q125" s="203"/>
      <c r="R125" s="203"/>
      <c r="S125" s="203"/>
      <c r="T125" s="203" t="str">
        <f>CADASTRO!$P$733</f>
        <v>31 FUNDEB</v>
      </c>
      <c r="U125" s="203"/>
      <c r="V125" s="203"/>
      <c r="W125" s="203"/>
      <c r="X125" s="203">
        <f>M$18</f>
        <v>1645</v>
      </c>
      <c r="Y125" s="203"/>
      <c r="Z125" s="203"/>
    </row>
    <row r="126" spans="1:26" x14ac:dyDescent="0.25">
      <c r="A126" s="200" t="str">
        <f>CADASTRO!A$734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 t="s">
        <v>175</v>
      </c>
      <c r="K126" s="203"/>
      <c r="L126" s="203"/>
      <c r="M126" s="205">
        <f>ROUND((V$19/V$23),2)</f>
        <v>7.0000000000000007E-2</v>
      </c>
      <c r="N126" s="205"/>
      <c r="O126" s="205"/>
      <c r="P126" s="204">
        <f>C118*M126</f>
        <v>664.10680000000002</v>
      </c>
      <c r="Q126" s="203"/>
      <c r="R126" s="203"/>
      <c r="S126" s="203"/>
      <c r="T126" s="203" t="str">
        <f>CADASTRO!$P$734</f>
        <v>31 FUNDEB</v>
      </c>
      <c r="U126" s="203"/>
      <c r="V126" s="203"/>
      <c r="W126" s="203"/>
      <c r="X126" s="203">
        <f>M$19</f>
        <v>2212</v>
      </c>
      <c r="Y126" s="203"/>
      <c r="Z126" s="203"/>
    </row>
    <row r="127" spans="1:26" x14ac:dyDescent="0.25">
      <c r="A127" s="200" t="str">
        <f>CADASTRO!A$735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 t="s">
        <v>176</v>
      </c>
      <c r="K127" s="203"/>
      <c r="L127" s="203"/>
      <c r="M127" s="205">
        <f>ROUND((V$20/V$23),2)</f>
        <v>0.46</v>
      </c>
      <c r="N127" s="205"/>
      <c r="O127" s="205"/>
      <c r="P127" s="204">
        <f>C118*M127</f>
        <v>4364.1304</v>
      </c>
      <c r="Q127" s="203"/>
      <c r="R127" s="203"/>
      <c r="S127" s="203"/>
      <c r="T127" s="203" t="str">
        <f>CADASTRO!$P$735</f>
        <v>31 FUNDEB</v>
      </c>
      <c r="U127" s="203"/>
      <c r="V127" s="203"/>
      <c r="W127" s="203"/>
      <c r="X127" s="203">
        <f>M$20</f>
        <v>1629</v>
      </c>
      <c r="Y127" s="203"/>
      <c r="Z127" s="203"/>
    </row>
    <row r="128" spans="1:26" x14ac:dyDescent="0.25">
      <c r="A128" s="200" t="str">
        <f>CADASTRO!A$736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>
        <v>0</v>
      </c>
      <c r="K128" s="203"/>
      <c r="L128" s="203"/>
      <c r="M128" s="205">
        <f>ROUND((V$21/V$23),2)</f>
        <v>0</v>
      </c>
      <c r="N128" s="205"/>
      <c r="O128" s="205"/>
      <c r="P128" s="204">
        <f>C118*M128</f>
        <v>0</v>
      </c>
      <c r="Q128" s="203"/>
      <c r="R128" s="203"/>
      <c r="S128" s="203"/>
      <c r="T128" s="203">
        <f>CADASTRO!$P$736</f>
        <v>0</v>
      </c>
      <c r="U128" s="203"/>
      <c r="V128" s="203"/>
      <c r="W128" s="203"/>
      <c r="X128" s="203">
        <f>M$21</f>
        <v>0</v>
      </c>
      <c r="Y128" s="203"/>
      <c r="Z128" s="203"/>
    </row>
    <row r="129" spans="1:26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9487.24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</row>
    <row r="131" spans="1:26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26" x14ac:dyDescent="0.25">
      <c r="A132" s="3" t="s">
        <v>38</v>
      </c>
      <c r="G132" s="203">
        <v>180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43376</v>
      </c>
      <c r="P132" s="203"/>
      <c r="Q132" s="203"/>
      <c r="R132" s="203"/>
    </row>
    <row r="133" spans="1:26" x14ac:dyDescent="0.25">
      <c r="A133" s="3" t="s">
        <v>41</v>
      </c>
      <c r="C133" s="208">
        <v>6715.73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1074</v>
      </c>
      <c r="Q133" s="221"/>
      <c r="R133" s="221"/>
      <c r="S133" s="221"/>
      <c r="T133" s="221"/>
      <c r="U133" s="221"/>
    </row>
    <row r="134" spans="1:26" x14ac:dyDescent="0.25">
      <c r="A134" s="9" t="s">
        <v>12</v>
      </c>
      <c r="B134" s="7"/>
      <c r="C134" s="7"/>
      <c r="D134" s="7"/>
      <c r="E134" s="7"/>
      <c r="F134" s="7"/>
      <c r="G134" s="7"/>
      <c r="H134" s="7"/>
      <c r="I134" s="8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11" t="s">
        <v>40</v>
      </c>
      <c r="Y134" s="211"/>
      <c r="Z134" s="211"/>
    </row>
    <row r="135" spans="1:26" x14ac:dyDescent="0.25">
      <c r="A135" s="210" t="str">
        <f>CADASTRO!A$727</f>
        <v>ESCOLA ALAÍDES S. PINHEIRO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0.4</v>
      </c>
      <c r="N135" s="218"/>
      <c r="O135" s="218"/>
      <c r="P135" s="202">
        <f>SUM(P136:S138)</f>
        <v>2686.2919999999999</v>
      </c>
      <c r="Q135" s="201"/>
      <c r="R135" s="201"/>
      <c r="S135" s="201"/>
      <c r="T135" s="6"/>
      <c r="U135" s="6"/>
      <c r="V135" s="6"/>
      <c r="W135" s="6"/>
    </row>
    <row r="136" spans="1:26" x14ac:dyDescent="0.25">
      <c r="A136" s="200" t="str">
        <f>CADASTRO!A$728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 t="s">
        <v>172</v>
      </c>
      <c r="K136" s="203"/>
      <c r="L136" s="203"/>
      <c r="M136" s="205">
        <f>ROUND((V$12/V$23),2)</f>
        <v>0.38</v>
      </c>
      <c r="N136" s="205"/>
      <c r="O136" s="205"/>
      <c r="P136" s="204">
        <f>C133*M136</f>
        <v>2551.9773999999998</v>
      </c>
      <c r="Q136" s="203"/>
      <c r="R136" s="203"/>
      <c r="S136" s="203"/>
      <c r="T136" s="203" t="str">
        <f>CADASTRO!$P$728</f>
        <v>1013 PeateRS</v>
      </c>
      <c r="U136" s="203"/>
      <c r="V136" s="203"/>
      <c r="W136" s="203"/>
      <c r="X136" s="203">
        <f>M$12</f>
        <v>1667</v>
      </c>
      <c r="Y136" s="203"/>
      <c r="Z136" s="203"/>
    </row>
    <row r="137" spans="1:26" x14ac:dyDescent="0.25">
      <c r="A137" s="200" t="str">
        <f>CADASTRO!A$729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>
        <v>0</v>
      </c>
      <c r="K137" s="203"/>
      <c r="L137" s="203"/>
      <c r="M137" s="205">
        <f>ROUND((V$13/V$23),2)</f>
        <v>0</v>
      </c>
      <c r="N137" s="205"/>
      <c r="O137" s="205"/>
      <c r="P137" s="204">
        <f>C133*M137</f>
        <v>0</v>
      </c>
      <c r="Q137" s="203"/>
      <c r="R137" s="203"/>
      <c r="S137" s="203"/>
      <c r="T137" s="203" t="str">
        <f>CADASTRO!$P$729</f>
        <v>1013 PeateRS</v>
      </c>
      <c r="U137" s="203"/>
      <c r="V137" s="203"/>
      <c r="W137" s="203"/>
      <c r="X137" s="203">
        <f>M$13</f>
        <v>0</v>
      </c>
      <c r="Y137" s="203"/>
      <c r="Z137" s="203"/>
    </row>
    <row r="138" spans="1:26" x14ac:dyDescent="0.25">
      <c r="A138" s="200" t="str">
        <f>CADASTRO!A$730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 t="s">
        <v>173</v>
      </c>
      <c r="K138" s="203"/>
      <c r="L138" s="203"/>
      <c r="M138" s="205">
        <f>ROUND((V$14/V$23),2)</f>
        <v>0.02</v>
      </c>
      <c r="N138" s="205"/>
      <c r="O138" s="205"/>
      <c r="P138" s="204">
        <f>C133*M138</f>
        <v>134.31459999999998</v>
      </c>
      <c r="Q138" s="203"/>
      <c r="R138" s="203"/>
      <c r="S138" s="203"/>
      <c r="T138" s="203" t="str">
        <f>CADASTRO!$P$730</f>
        <v>1013 PeateRS</v>
      </c>
      <c r="U138" s="203"/>
      <c r="V138" s="203"/>
      <c r="W138" s="203"/>
      <c r="X138" s="203">
        <f>M$14</f>
        <v>1679</v>
      </c>
      <c r="Y138" s="203"/>
      <c r="Z138" s="203"/>
    </row>
    <row r="139" spans="1:26" x14ac:dyDescent="0.25">
      <c r="A139" s="201" t="str">
        <f>CADASTRO!A$732</f>
        <v>ESCOLA MUN. SANTA LUZIA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0.60000000000000009</v>
      </c>
      <c r="N139" s="218"/>
      <c r="O139" s="218"/>
      <c r="P139" s="202">
        <f>SUM(P140:S143)</f>
        <v>4029.4380000000001</v>
      </c>
      <c r="Q139" s="201"/>
      <c r="R139" s="201"/>
      <c r="S139" s="201"/>
    </row>
    <row r="140" spans="1:26" x14ac:dyDescent="0.25">
      <c r="A140" s="200" t="str">
        <f>CADASTRO!A$733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 t="s">
        <v>174</v>
      </c>
      <c r="K140" s="203"/>
      <c r="L140" s="203"/>
      <c r="M140" s="205">
        <f>ROUND((V$18/V$23),2)</f>
        <v>7.0000000000000007E-2</v>
      </c>
      <c r="N140" s="205"/>
      <c r="O140" s="205"/>
      <c r="P140" s="204">
        <f>C133*M140</f>
        <v>470.10110000000003</v>
      </c>
      <c r="Q140" s="203"/>
      <c r="R140" s="203"/>
      <c r="S140" s="203"/>
      <c r="T140" s="203" t="str">
        <f>CADASTRO!$P$733</f>
        <v>31 FUNDEB</v>
      </c>
      <c r="U140" s="203"/>
      <c r="V140" s="203"/>
      <c r="W140" s="203"/>
      <c r="X140" s="203">
        <f>M$18</f>
        <v>1645</v>
      </c>
      <c r="Y140" s="203"/>
      <c r="Z140" s="203"/>
    </row>
    <row r="141" spans="1:26" x14ac:dyDescent="0.25">
      <c r="A141" s="200" t="str">
        <f>CADASTRO!A$734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 t="s">
        <v>175</v>
      </c>
      <c r="K141" s="203"/>
      <c r="L141" s="203"/>
      <c r="M141" s="205">
        <f>ROUND((V$19/V$23),2)</f>
        <v>7.0000000000000007E-2</v>
      </c>
      <c r="N141" s="205"/>
      <c r="O141" s="205"/>
      <c r="P141" s="204">
        <f>C133*M141</f>
        <v>470.10110000000003</v>
      </c>
      <c r="Q141" s="203"/>
      <c r="R141" s="203"/>
      <c r="S141" s="203"/>
      <c r="T141" s="203" t="str">
        <f>CADASTRO!$P$734</f>
        <v>31 FUNDEB</v>
      </c>
      <c r="U141" s="203"/>
      <c r="V141" s="203"/>
      <c r="W141" s="203"/>
      <c r="X141" s="203">
        <f>M$19</f>
        <v>2212</v>
      </c>
      <c r="Y141" s="203"/>
      <c r="Z141" s="203"/>
    </row>
    <row r="142" spans="1:26" x14ac:dyDescent="0.25">
      <c r="A142" s="200" t="str">
        <f>CADASTRO!A$735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 t="s">
        <v>176</v>
      </c>
      <c r="K142" s="203"/>
      <c r="L142" s="203"/>
      <c r="M142" s="205">
        <f>ROUND((V$20/V$23),2)</f>
        <v>0.46</v>
      </c>
      <c r="N142" s="205"/>
      <c r="O142" s="205"/>
      <c r="P142" s="204">
        <f>C133*M142</f>
        <v>3089.2357999999999</v>
      </c>
      <c r="Q142" s="203"/>
      <c r="R142" s="203"/>
      <c r="S142" s="203"/>
      <c r="T142" s="203" t="str">
        <f>CADASTRO!$P$735</f>
        <v>31 FUNDEB</v>
      </c>
      <c r="U142" s="203"/>
      <c r="V142" s="203"/>
      <c r="W142" s="203"/>
      <c r="X142" s="203">
        <f>M$20</f>
        <v>1629</v>
      </c>
      <c r="Y142" s="203"/>
      <c r="Z142" s="203"/>
    </row>
    <row r="143" spans="1:26" x14ac:dyDescent="0.25">
      <c r="A143" s="200" t="str">
        <f>CADASTRO!A$736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>
        <v>0</v>
      </c>
      <c r="K143" s="203"/>
      <c r="L143" s="203"/>
      <c r="M143" s="205">
        <f>ROUND((V$21/V$23),2)</f>
        <v>0</v>
      </c>
      <c r="N143" s="205"/>
      <c r="O143" s="205"/>
      <c r="P143" s="204">
        <f>C133*M143</f>
        <v>0</v>
      </c>
      <c r="Q143" s="203"/>
      <c r="R143" s="203"/>
      <c r="S143" s="203"/>
      <c r="T143" s="203">
        <f>CADASTRO!$P$736</f>
        <v>0</v>
      </c>
      <c r="U143" s="203"/>
      <c r="V143" s="203"/>
      <c r="W143" s="203"/>
      <c r="X143" s="203">
        <f>M$21</f>
        <v>0</v>
      </c>
      <c r="Y143" s="203"/>
      <c r="Z143" s="203"/>
    </row>
    <row r="144" spans="1:26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6715.73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</row>
    <row r="146" spans="1:29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29" x14ac:dyDescent="0.25">
      <c r="A147" s="3" t="s">
        <v>38</v>
      </c>
      <c r="G147" s="203">
        <v>181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43410</v>
      </c>
      <c r="P147" s="203"/>
      <c r="Q147" s="203"/>
      <c r="R147" s="203"/>
    </row>
    <row r="148" spans="1:29" x14ac:dyDescent="0.25">
      <c r="A148" s="3" t="s">
        <v>41</v>
      </c>
      <c r="C148" s="208">
        <v>8802.15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1743</v>
      </c>
      <c r="Q148" s="221"/>
      <c r="R148" s="221"/>
      <c r="S148" s="221"/>
      <c r="T148" s="221"/>
      <c r="U148" s="221"/>
    </row>
    <row r="149" spans="1:29" x14ac:dyDescent="0.25">
      <c r="A149" s="9" t="s">
        <v>12</v>
      </c>
      <c r="B149" s="7"/>
      <c r="C149" s="7"/>
      <c r="D149" s="7"/>
      <c r="E149" s="7"/>
      <c r="F149" s="7"/>
      <c r="G149" s="7"/>
      <c r="H149" s="7"/>
      <c r="I149" s="8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11" t="s">
        <v>40</v>
      </c>
      <c r="Y149" s="211"/>
      <c r="Z149" s="211"/>
    </row>
    <row r="150" spans="1:29" x14ac:dyDescent="0.25">
      <c r="A150" s="210" t="str">
        <f>CADASTRO!A$727</f>
        <v>ESCOLA ALAÍDES S. PINHEIRO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0.4</v>
      </c>
      <c r="N150" s="218"/>
      <c r="O150" s="218"/>
      <c r="P150" s="202">
        <f>SUM(P151:S153)</f>
        <v>3520.86</v>
      </c>
      <c r="Q150" s="201"/>
      <c r="R150" s="201"/>
      <c r="S150" s="201"/>
      <c r="T150" s="6"/>
      <c r="U150" s="6"/>
      <c r="V150" s="6"/>
      <c r="W150" s="6"/>
    </row>
    <row r="151" spans="1:29" x14ac:dyDescent="0.25">
      <c r="A151" s="200" t="str">
        <f>CADASTRO!A$728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 t="s">
        <v>172</v>
      </c>
      <c r="K151" s="203"/>
      <c r="L151" s="203"/>
      <c r="M151" s="205">
        <f>ROUND((V$12/V$23),2)</f>
        <v>0.38</v>
      </c>
      <c r="N151" s="205"/>
      <c r="O151" s="205"/>
      <c r="P151" s="204">
        <f>C148*M151</f>
        <v>3344.817</v>
      </c>
      <c r="Q151" s="203"/>
      <c r="R151" s="203"/>
      <c r="S151" s="203"/>
      <c r="T151" s="203" t="str">
        <f>CADASTRO!$P$728</f>
        <v>1013 PeateRS</v>
      </c>
      <c r="U151" s="203"/>
      <c r="V151" s="203"/>
      <c r="W151" s="203"/>
      <c r="X151" s="203">
        <f>M$12</f>
        <v>1667</v>
      </c>
      <c r="Y151" s="203"/>
      <c r="Z151" s="203"/>
    </row>
    <row r="152" spans="1:29" x14ac:dyDescent="0.25">
      <c r="A152" s="200" t="str">
        <f>CADASTRO!A$729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>
        <v>0</v>
      </c>
      <c r="K152" s="203"/>
      <c r="L152" s="203"/>
      <c r="M152" s="205">
        <f>ROUND((V$13/V$23),2)</f>
        <v>0</v>
      </c>
      <c r="N152" s="205"/>
      <c r="O152" s="205"/>
      <c r="P152" s="204">
        <f>C148*M152</f>
        <v>0</v>
      </c>
      <c r="Q152" s="203"/>
      <c r="R152" s="203"/>
      <c r="S152" s="203"/>
      <c r="T152" s="203" t="str">
        <f>CADASTRO!$P$729</f>
        <v>1013 PeateRS</v>
      </c>
      <c r="U152" s="203"/>
      <c r="V152" s="203"/>
      <c r="W152" s="203"/>
      <c r="X152" s="203">
        <f>M$13</f>
        <v>0</v>
      </c>
      <c r="Y152" s="203"/>
      <c r="Z152" s="203"/>
    </row>
    <row r="153" spans="1:29" x14ac:dyDescent="0.25">
      <c r="A153" s="200" t="str">
        <f>CADASTRO!A$730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 t="s">
        <v>173</v>
      </c>
      <c r="K153" s="203"/>
      <c r="L153" s="203"/>
      <c r="M153" s="205">
        <f>ROUND((V$14/V$23),2)</f>
        <v>0.02</v>
      </c>
      <c r="N153" s="205"/>
      <c r="O153" s="205"/>
      <c r="P153" s="204">
        <f>C148*M153</f>
        <v>176.04300000000001</v>
      </c>
      <c r="Q153" s="203"/>
      <c r="R153" s="203"/>
      <c r="S153" s="203"/>
      <c r="T153" s="203" t="str">
        <f>CADASTRO!$P$730</f>
        <v>1013 PeateRS</v>
      </c>
      <c r="U153" s="203"/>
      <c r="V153" s="203"/>
      <c r="W153" s="203"/>
      <c r="X153" s="203">
        <f>M$14</f>
        <v>1679</v>
      </c>
      <c r="Y153" s="203"/>
      <c r="Z153" s="203"/>
      <c r="AC153" t="s">
        <v>392</v>
      </c>
    </row>
    <row r="154" spans="1:29" x14ac:dyDescent="0.25">
      <c r="A154" s="201" t="str">
        <f>CADASTRO!A$732</f>
        <v>ESCOLA MUN. SANTA LUZIA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0.60000000000000009</v>
      </c>
      <c r="N154" s="218"/>
      <c r="O154" s="218"/>
      <c r="P154" s="202">
        <f>SUM(P155:S158)</f>
        <v>5281.29</v>
      </c>
      <c r="Q154" s="201"/>
      <c r="R154" s="201"/>
      <c r="S154" s="201"/>
    </row>
    <row r="155" spans="1:29" x14ac:dyDescent="0.25">
      <c r="A155" s="200" t="str">
        <f>CADASTRO!A$733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 t="s">
        <v>174</v>
      </c>
      <c r="K155" s="203"/>
      <c r="L155" s="203"/>
      <c r="M155" s="205">
        <f>ROUND((V$18/V$23),2)</f>
        <v>7.0000000000000007E-2</v>
      </c>
      <c r="N155" s="205"/>
      <c r="O155" s="205"/>
      <c r="P155" s="204">
        <f>C148*M155</f>
        <v>616.15050000000008</v>
      </c>
      <c r="Q155" s="203"/>
      <c r="R155" s="203"/>
      <c r="S155" s="203"/>
      <c r="T155" s="203" t="str">
        <f>CADASTRO!$P$733</f>
        <v>31 FUNDEB</v>
      </c>
      <c r="U155" s="203"/>
      <c r="V155" s="203"/>
      <c r="W155" s="203"/>
      <c r="X155" s="203">
        <f>M$18</f>
        <v>1645</v>
      </c>
      <c r="Y155" s="203"/>
      <c r="Z155" s="203"/>
    </row>
    <row r="156" spans="1:29" x14ac:dyDescent="0.25">
      <c r="A156" s="200" t="str">
        <f>CADASTRO!A$734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 t="s">
        <v>175</v>
      </c>
      <c r="K156" s="203"/>
      <c r="L156" s="203"/>
      <c r="M156" s="205">
        <f>ROUND((V$19/V$23),2)</f>
        <v>7.0000000000000007E-2</v>
      </c>
      <c r="N156" s="205"/>
      <c r="O156" s="205"/>
      <c r="P156" s="204">
        <f>C148*M156</f>
        <v>616.15050000000008</v>
      </c>
      <c r="Q156" s="203"/>
      <c r="R156" s="203"/>
      <c r="S156" s="203"/>
      <c r="T156" s="203" t="str">
        <f>CADASTRO!$P$734</f>
        <v>31 FUNDEB</v>
      </c>
      <c r="U156" s="203"/>
      <c r="V156" s="203"/>
      <c r="W156" s="203"/>
      <c r="X156" s="203">
        <f>M$19</f>
        <v>2212</v>
      </c>
      <c r="Y156" s="203"/>
      <c r="Z156" s="203"/>
    </row>
    <row r="157" spans="1:29" x14ac:dyDescent="0.25">
      <c r="A157" s="200" t="str">
        <f>CADASTRO!A$735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 t="s">
        <v>176</v>
      </c>
      <c r="K157" s="203"/>
      <c r="L157" s="203"/>
      <c r="M157" s="205">
        <f>ROUND((V$20/V$23),2)</f>
        <v>0.46</v>
      </c>
      <c r="N157" s="205"/>
      <c r="O157" s="205"/>
      <c r="P157" s="204">
        <f>C148*M157</f>
        <v>4048.989</v>
      </c>
      <c r="Q157" s="203"/>
      <c r="R157" s="203"/>
      <c r="S157" s="203"/>
      <c r="T157" s="203" t="str">
        <f>CADASTRO!$P$735</f>
        <v>31 FUNDEB</v>
      </c>
      <c r="U157" s="203"/>
      <c r="V157" s="203"/>
      <c r="W157" s="203"/>
      <c r="X157" s="203">
        <f>M$20</f>
        <v>1629</v>
      </c>
      <c r="Y157" s="203"/>
      <c r="Z157" s="203"/>
    </row>
    <row r="158" spans="1:29" x14ac:dyDescent="0.25">
      <c r="A158" s="200" t="str">
        <f>CADASTRO!A$736</f>
        <v>Ed. Jovens e Adultos</v>
      </c>
      <c r="B158" s="200"/>
      <c r="C158" s="200"/>
      <c r="D158" s="200"/>
      <c r="E158" s="200"/>
      <c r="F158" s="200"/>
      <c r="G158" s="200"/>
      <c r="H158" s="200"/>
      <c r="I158" s="200"/>
      <c r="J158" s="203">
        <v>0</v>
      </c>
      <c r="K158" s="203"/>
      <c r="L158" s="203"/>
      <c r="M158" s="205">
        <f>ROUND((V$21/V$23),2)</f>
        <v>0</v>
      </c>
      <c r="N158" s="205"/>
      <c r="O158" s="205"/>
      <c r="P158" s="204">
        <f>C148*M158</f>
        <v>0</v>
      </c>
      <c r="Q158" s="203"/>
      <c r="R158" s="203"/>
      <c r="S158" s="203"/>
      <c r="T158" s="203">
        <f>CADASTRO!$P$736</f>
        <v>0</v>
      </c>
      <c r="U158" s="203"/>
      <c r="V158" s="203"/>
      <c r="W158" s="203"/>
      <c r="X158" s="203">
        <f>M$21</f>
        <v>0</v>
      </c>
      <c r="Y158" s="203"/>
      <c r="Z158" s="203"/>
    </row>
    <row r="159" spans="1:29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8802.15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</row>
    <row r="161" spans="1:26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6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6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</row>
    <row r="164" spans="1:26" x14ac:dyDescent="0.25">
      <c r="A164" s="9" t="s">
        <v>12</v>
      </c>
      <c r="B164" s="7"/>
      <c r="C164" s="7"/>
      <c r="D164" s="7"/>
      <c r="E164" s="7"/>
      <c r="F164" s="7"/>
      <c r="G164" s="7"/>
      <c r="H164" s="7"/>
      <c r="I164" s="8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11" t="s">
        <v>40</v>
      </c>
      <c r="Y164" s="211"/>
      <c r="Z164" s="211"/>
    </row>
    <row r="165" spans="1:26" x14ac:dyDescent="0.25">
      <c r="A165" s="210" t="str">
        <f>CADASTRO!A$727</f>
        <v>ESCOLA ALAÍDES S. PINHEIRO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0.4</v>
      </c>
      <c r="N165" s="218"/>
      <c r="O165" s="218"/>
      <c r="P165" s="202">
        <f>SUM(P166:S168)</f>
        <v>11200</v>
      </c>
      <c r="Q165" s="201"/>
      <c r="R165" s="201"/>
      <c r="S165" s="201"/>
      <c r="T165" s="6"/>
      <c r="U165" s="6"/>
      <c r="V165" s="6"/>
      <c r="W165" s="6"/>
    </row>
    <row r="166" spans="1:26" x14ac:dyDescent="0.25">
      <c r="A166" s="200" t="str">
        <f>CADASTRO!A$728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 t="s">
        <v>172</v>
      </c>
      <c r="K166" s="203"/>
      <c r="L166" s="203"/>
      <c r="M166" s="205">
        <f>ROUND((V$12/V$23),2)</f>
        <v>0.38</v>
      </c>
      <c r="N166" s="205"/>
      <c r="O166" s="205"/>
      <c r="P166" s="204">
        <f>C163*M166</f>
        <v>10640</v>
      </c>
      <c r="Q166" s="203"/>
      <c r="R166" s="203"/>
      <c r="S166" s="203"/>
      <c r="T166" s="203" t="str">
        <f>CADASTRO!$P$728</f>
        <v>1013 PeateRS</v>
      </c>
      <c r="U166" s="203"/>
      <c r="V166" s="203"/>
      <c r="W166" s="203"/>
      <c r="X166" s="203">
        <f>M$12</f>
        <v>1667</v>
      </c>
      <c r="Y166" s="203"/>
      <c r="Z166" s="203"/>
    </row>
    <row r="167" spans="1:26" x14ac:dyDescent="0.25">
      <c r="A167" s="200" t="str">
        <f>CADASTRO!A$729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>
        <v>0</v>
      </c>
      <c r="K167" s="203"/>
      <c r="L167" s="203"/>
      <c r="M167" s="205">
        <f>ROUND((V$13/V$23),2)</f>
        <v>0</v>
      </c>
      <c r="N167" s="205"/>
      <c r="O167" s="205"/>
      <c r="P167" s="204">
        <f>C163*M167</f>
        <v>0</v>
      </c>
      <c r="Q167" s="203"/>
      <c r="R167" s="203"/>
      <c r="S167" s="203"/>
      <c r="T167" s="203" t="str">
        <f>CADASTRO!$P$729</f>
        <v>1013 PeateRS</v>
      </c>
      <c r="U167" s="203"/>
      <c r="V167" s="203"/>
      <c r="W167" s="203"/>
      <c r="X167" s="203">
        <f>M$13</f>
        <v>0</v>
      </c>
      <c r="Y167" s="203"/>
      <c r="Z167" s="203"/>
    </row>
    <row r="168" spans="1:26" x14ac:dyDescent="0.25">
      <c r="A168" s="200" t="str">
        <f>CADASTRO!A$730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 t="s">
        <v>173</v>
      </c>
      <c r="K168" s="203"/>
      <c r="L168" s="203"/>
      <c r="M168" s="205">
        <f>ROUND((V$14/V$23),2)</f>
        <v>0.02</v>
      </c>
      <c r="N168" s="205"/>
      <c r="O168" s="205"/>
      <c r="P168" s="204">
        <f>C163*M168</f>
        <v>560</v>
      </c>
      <c r="Q168" s="203"/>
      <c r="R168" s="203"/>
      <c r="S168" s="203"/>
      <c r="T168" s="203" t="str">
        <f>CADASTRO!$P$730</f>
        <v>1013 PeateRS</v>
      </c>
      <c r="U168" s="203"/>
      <c r="V168" s="203"/>
      <c r="W168" s="203"/>
      <c r="X168" s="203">
        <f>M$14</f>
        <v>1679</v>
      </c>
      <c r="Y168" s="203"/>
      <c r="Z168" s="203"/>
    </row>
    <row r="169" spans="1:26" x14ac:dyDescent="0.25">
      <c r="A169" s="201" t="str">
        <f>CADASTRO!A$732</f>
        <v>ESCOLA MUN. SANTA LUZIA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0.60000000000000009</v>
      </c>
      <c r="N169" s="218"/>
      <c r="O169" s="218"/>
      <c r="P169" s="202">
        <f>SUM(P170:S173)</f>
        <v>16800</v>
      </c>
      <c r="Q169" s="201"/>
      <c r="R169" s="201"/>
      <c r="S169" s="201"/>
    </row>
    <row r="170" spans="1:26" x14ac:dyDescent="0.25">
      <c r="A170" s="200" t="str">
        <f>CADASTRO!A$733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 t="s">
        <v>174</v>
      </c>
      <c r="K170" s="203"/>
      <c r="L170" s="203"/>
      <c r="M170" s="205">
        <f>ROUND((V$18/V$23),2)</f>
        <v>7.0000000000000007E-2</v>
      </c>
      <c r="N170" s="205"/>
      <c r="O170" s="205"/>
      <c r="P170" s="204">
        <f>C163*M170</f>
        <v>1960.0000000000002</v>
      </c>
      <c r="Q170" s="203"/>
      <c r="R170" s="203"/>
      <c r="S170" s="203"/>
      <c r="T170" s="203" t="str">
        <f>CADASTRO!$P$733</f>
        <v>31 FUNDEB</v>
      </c>
      <c r="U170" s="203"/>
      <c r="V170" s="203"/>
      <c r="W170" s="203"/>
      <c r="X170" s="203">
        <f>M$18</f>
        <v>1645</v>
      </c>
      <c r="Y170" s="203"/>
      <c r="Z170" s="203"/>
    </row>
    <row r="171" spans="1:26" x14ac:dyDescent="0.25">
      <c r="A171" s="200" t="str">
        <f>CADASTRO!A$734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 t="s">
        <v>175</v>
      </c>
      <c r="K171" s="203"/>
      <c r="L171" s="203"/>
      <c r="M171" s="205">
        <f>ROUND((V$19/V$23),2)</f>
        <v>7.0000000000000007E-2</v>
      </c>
      <c r="N171" s="205"/>
      <c r="O171" s="205"/>
      <c r="P171" s="204">
        <f>C163*M171</f>
        <v>1960.0000000000002</v>
      </c>
      <c r="Q171" s="203"/>
      <c r="R171" s="203"/>
      <c r="S171" s="203"/>
      <c r="T171" s="203" t="str">
        <f>CADASTRO!$P$734</f>
        <v>31 FUNDEB</v>
      </c>
      <c r="U171" s="203"/>
      <c r="V171" s="203"/>
      <c r="W171" s="203"/>
      <c r="X171" s="203">
        <f>M$19</f>
        <v>2212</v>
      </c>
      <c r="Y171" s="203"/>
      <c r="Z171" s="203"/>
    </row>
    <row r="172" spans="1:26" x14ac:dyDescent="0.25">
      <c r="A172" s="200" t="str">
        <f>CADASTRO!A$735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 t="s">
        <v>176</v>
      </c>
      <c r="K172" s="203"/>
      <c r="L172" s="203"/>
      <c r="M172" s="205">
        <f>ROUND((V$20/V$23),2)</f>
        <v>0.46</v>
      </c>
      <c r="N172" s="205"/>
      <c r="O172" s="205"/>
      <c r="P172" s="204">
        <f>C163*M172</f>
        <v>12880</v>
      </c>
      <c r="Q172" s="203"/>
      <c r="R172" s="203"/>
      <c r="S172" s="203"/>
      <c r="T172" s="203" t="str">
        <f>CADASTRO!$P$735</f>
        <v>31 FUNDEB</v>
      </c>
      <c r="U172" s="203"/>
      <c r="V172" s="203"/>
      <c r="W172" s="203"/>
      <c r="X172" s="203">
        <f>M$20</f>
        <v>1629</v>
      </c>
      <c r="Y172" s="203"/>
      <c r="Z172" s="203"/>
    </row>
    <row r="173" spans="1:26" x14ac:dyDescent="0.25">
      <c r="A173" s="200" t="str">
        <f>CADASTRO!A$736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>
        <v>0</v>
      </c>
      <c r="K173" s="203"/>
      <c r="L173" s="203"/>
      <c r="M173" s="205">
        <f>ROUND((V$21/V$23),2)</f>
        <v>0</v>
      </c>
      <c r="N173" s="205"/>
      <c r="O173" s="205"/>
      <c r="P173" s="204">
        <f>C163*M173</f>
        <v>0</v>
      </c>
      <c r="Q173" s="203"/>
      <c r="R173" s="203"/>
      <c r="S173" s="203"/>
      <c r="T173" s="203">
        <f>CADASTRO!$P$736</f>
        <v>0</v>
      </c>
      <c r="U173" s="203"/>
      <c r="V173" s="203"/>
      <c r="W173" s="203"/>
      <c r="X173" s="203">
        <f>M$21</f>
        <v>0</v>
      </c>
      <c r="Y173" s="203"/>
      <c r="Z173" s="203"/>
    </row>
    <row r="174" spans="1:26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</row>
    <row r="176" spans="1:26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6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6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</row>
    <row r="179" spans="1:26" x14ac:dyDescent="0.25">
      <c r="A179" s="9" t="s">
        <v>12</v>
      </c>
      <c r="B179" s="7"/>
      <c r="C179" s="7"/>
      <c r="D179" s="7"/>
      <c r="E179" s="7"/>
      <c r="F179" s="7"/>
      <c r="G179" s="7"/>
      <c r="H179" s="7"/>
      <c r="I179" s="8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11" t="s">
        <v>40</v>
      </c>
      <c r="Y179" s="211"/>
      <c r="Z179" s="211"/>
    </row>
    <row r="180" spans="1:26" x14ac:dyDescent="0.25">
      <c r="A180" s="210" t="str">
        <f>CADASTRO!A$727</f>
        <v>ESCOLA ALAÍDES S. PINHEIRO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0.4</v>
      </c>
      <c r="N180" s="218"/>
      <c r="O180" s="218"/>
      <c r="P180" s="202">
        <f>SUM(P181:S183)</f>
        <v>12400</v>
      </c>
      <c r="Q180" s="201"/>
      <c r="R180" s="201"/>
      <c r="S180" s="201"/>
      <c r="T180" s="6"/>
      <c r="U180" s="6"/>
      <c r="V180" s="6"/>
      <c r="W180" s="6"/>
    </row>
    <row r="181" spans="1:26" x14ac:dyDescent="0.25">
      <c r="A181" s="200" t="str">
        <f>CADASTRO!A$728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 t="s">
        <v>172</v>
      </c>
      <c r="K181" s="203"/>
      <c r="L181" s="203"/>
      <c r="M181" s="205">
        <f>ROUND((V$12/V$23),2)</f>
        <v>0.38</v>
      </c>
      <c r="N181" s="205"/>
      <c r="O181" s="205"/>
      <c r="P181" s="204">
        <f>C178*M181</f>
        <v>11780</v>
      </c>
      <c r="Q181" s="203"/>
      <c r="R181" s="203"/>
      <c r="S181" s="203"/>
      <c r="T181" s="203" t="str">
        <f>CADASTRO!$P$728</f>
        <v>1013 PeateRS</v>
      </c>
      <c r="U181" s="203"/>
      <c r="V181" s="203"/>
      <c r="W181" s="203"/>
      <c r="X181" s="203">
        <f>M$12</f>
        <v>1667</v>
      </c>
      <c r="Y181" s="203"/>
      <c r="Z181" s="203"/>
    </row>
    <row r="182" spans="1:26" x14ac:dyDescent="0.25">
      <c r="A182" s="200" t="str">
        <f>CADASTRO!A$729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>
        <v>0</v>
      </c>
      <c r="K182" s="203"/>
      <c r="L182" s="203"/>
      <c r="M182" s="205">
        <f>ROUND((V$13/V$23),2)</f>
        <v>0</v>
      </c>
      <c r="N182" s="205"/>
      <c r="O182" s="205"/>
      <c r="P182" s="204">
        <f>C178*M182</f>
        <v>0</v>
      </c>
      <c r="Q182" s="203"/>
      <c r="R182" s="203"/>
      <c r="S182" s="203"/>
      <c r="T182" s="203" t="str">
        <f>CADASTRO!$P$729</f>
        <v>1013 PeateRS</v>
      </c>
      <c r="U182" s="203"/>
      <c r="V182" s="203"/>
      <c r="W182" s="203"/>
      <c r="X182" s="203">
        <f>M$13</f>
        <v>0</v>
      </c>
      <c r="Y182" s="203"/>
      <c r="Z182" s="203"/>
    </row>
    <row r="183" spans="1:26" x14ac:dyDescent="0.25">
      <c r="A183" s="200" t="str">
        <f>CADASTRO!A$730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 t="s">
        <v>173</v>
      </c>
      <c r="K183" s="203"/>
      <c r="L183" s="203"/>
      <c r="M183" s="205">
        <f>ROUND((V$14/V$23),2)</f>
        <v>0.02</v>
      </c>
      <c r="N183" s="205"/>
      <c r="O183" s="205"/>
      <c r="P183" s="204">
        <f>C178*M183</f>
        <v>620</v>
      </c>
      <c r="Q183" s="203"/>
      <c r="R183" s="203"/>
      <c r="S183" s="203"/>
      <c r="T183" s="203" t="str">
        <f>CADASTRO!$P$730</f>
        <v>1013 PeateRS</v>
      </c>
      <c r="U183" s="203"/>
      <c r="V183" s="203"/>
      <c r="W183" s="203"/>
      <c r="X183" s="203">
        <f>M$14</f>
        <v>1679</v>
      </c>
      <c r="Y183" s="203"/>
      <c r="Z183" s="203"/>
    </row>
    <row r="184" spans="1:26" x14ac:dyDescent="0.25">
      <c r="A184" s="201" t="str">
        <f>CADASTRO!A$732</f>
        <v>ESCOLA MUN. SANTA LUZIA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0.60000000000000009</v>
      </c>
      <c r="N184" s="218"/>
      <c r="O184" s="218"/>
      <c r="P184" s="202">
        <f>SUM(P185:S188)</f>
        <v>18600</v>
      </c>
      <c r="Q184" s="201"/>
      <c r="R184" s="201"/>
      <c r="S184" s="201"/>
    </row>
    <row r="185" spans="1:26" x14ac:dyDescent="0.25">
      <c r="A185" s="200" t="str">
        <f>CADASTRO!A$733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 t="s">
        <v>174</v>
      </c>
      <c r="K185" s="203"/>
      <c r="L185" s="203"/>
      <c r="M185" s="205">
        <f>ROUND((V$18/V$23),2)</f>
        <v>7.0000000000000007E-2</v>
      </c>
      <c r="N185" s="205"/>
      <c r="O185" s="205"/>
      <c r="P185" s="204">
        <f>C178*M185</f>
        <v>2170</v>
      </c>
      <c r="Q185" s="203"/>
      <c r="R185" s="203"/>
      <c r="S185" s="203"/>
      <c r="T185" s="203" t="str">
        <f>CADASTRO!$P$733</f>
        <v>31 FUNDEB</v>
      </c>
      <c r="U185" s="203"/>
      <c r="V185" s="203"/>
      <c r="W185" s="203"/>
      <c r="X185" s="203">
        <f>M$18</f>
        <v>1645</v>
      </c>
      <c r="Y185" s="203"/>
      <c r="Z185" s="203"/>
    </row>
    <row r="186" spans="1:26" x14ac:dyDescent="0.25">
      <c r="A186" s="200" t="str">
        <f>CADASTRO!A$734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 t="s">
        <v>175</v>
      </c>
      <c r="K186" s="203"/>
      <c r="L186" s="203"/>
      <c r="M186" s="205">
        <f>ROUND((V$19/V$23),2)</f>
        <v>7.0000000000000007E-2</v>
      </c>
      <c r="N186" s="205"/>
      <c r="O186" s="205"/>
      <c r="P186" s="204">
        <f>C178*M186</f>
        <v>2170</v>
      </c>
      <c r="Q186" s="203"/>
      <c r="R186" s="203"/>
      <c r="S186" s="203"/>
      <c r="T186" s="203" t="str">
        <f>CADASTRO!$P$734</f>
        <v>31 FUNDEB</v>
      </c>
      <c r="U186" s="203"/>
      <c r="V186" s="203"/>
      <c r="W186" s="203"/>
      <c r="X186" s="203">
        <f>M$19</f>
        <v>2212</v>
      </c>
      <c r="Y186" s="203"/>
      <c r="Z186" s="203"/>
    </row>
    <row r="187" spans="1:26" x14ac:dyDescent="0.25">
      <c r="A187" s="200" t="str">
        <f>CADASTRO!A$735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 t="s">
        <v>176</v>
      </c>
      <c r="K187" s="203"/>
      <c r="L187" s="203"/>
      <c r="M187" s="205">
        <f>ROUND((V$20/V$23),2)</f>
        <v>0.46</v>
      </c>
      <c r="N187" s="205"/>
      <c r="O187" s="205"/>
      <c r="P187" s="204">
        <f>C178*M187</f>
        <v>14260</v>
      </c>
      <c r="Q187" s="203"/>
      <c r="R187" s="203"/>
      <c r="S187" s="203"/>
      <c r="T187" s="203" t="str">
        <f>CADASTRO!$P$735</f>
        <v>31 FUNDEB</v>
      </c>
      <c r="U187" s="203"/>
      <c r="V187" s="203"/>
      <c r="W187" s="203"/>
      <c r="X187" s="203">
        <f>M$20</f>
        <v>1629</v>
      </c>
      <c r="Y187" s="203"/>
      <c r="Z187" s="203"/>
    </row>
    <row r="188" spans="1:26" x14ac:dyDescent="0.25">
      <c r="A188" s="200" t="str">
        <f>CADASTRO!A$736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>
        <v>0</v>
      </c>
      <c r="K188" s="203"/>
      <c r="L188" s="203"/>
      <c r="M188" s="205">
        <f>ROUND((V$21/V$23),2)</f>
        <v>0</v>
      </c>
      <c r="N188" s="205"/>
      <c r="O188" s="205"/>
      <c r="P188" s="204">
        <f>C178*M188</f>
        <v>0</v>
      </c>
      <c r="Q188" s="203"/>
      <c r="R188" s="203"/>
      <c r="S188" s="203"/>
      <c r="T188" s="203">
        <f>CADASTRO!$P$736</f>
        <v>0</v>
      </c>
      <c r="U188" s="203"/>
      <c r="V188" s="203"/>
      <c r="W188" s="203"/>
      <c r="X188" s="203">
        <f>M$21</f>
        <v>0</v>
      </c>
      <c r="Y188" s="203"/>
      <c r="Z188" s="203"/>
    </row>
    <row r="189" spans="1:26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</row>
  </sheetData>
  <mergeCells count="763">
    <mergeCell ref="A189:I189"/>
    <mergeCell ref="M189:O189"/>
    <mergeCell ref="P189:S189"/>
    <mergeCell ref="A188:I188"/>
    <mergeCell ref="J188:L188"/>
    <mergeCell ref="M188:O188"/>
    <mergeCell ref="P188:S188"/>
    <mergeCell ref="T188:W188"/>
    <mergeCell ref="X188:Z188"/>
    <mergeCell ref="A187:I187"/>
    <mergeCell ref="J187:L187"/>
    <mergeCell ref="M187:O187"/>
    <mergeCell ref="P187:S187"/>
    <mergeCell ref="T187:W187"/>
    <mergeCell ref="X187:Z187"/>
    <mergeCell ref="T185:W185"/>
    <mergeCell ref="X185:Z185"/>
    <mergeCell ref="A186:I186"/>
    <mergeCell ref="J186:L186"/>
    <mergeCell ref="M186:O186"/>
    <mergeCell ref="P186:S186"/>
    <mergeCell ref="T186:W186"/>
    <mergeCell ref="X186:Z186"/>
    <mergeCell ref="A184:I184"/>
    <mergeCell ref="M184:O184"/>
    <mergeCell ref="P184:S184"/>
    <mergeCell ref="A185:I185"/>
    <mergeCell ref="J185:L185"/>
    <mergeCell ref="M185:O185"/>
    <mergeCell ref="P185:S185"/>
    <mergeCell ref="A183:I183"/>
    <mergeCell ref="J183:L183"/>
    <mergeCell ref="M183:O183"/>
    <mergeCell ref="P183:S183"/>
    <mergeCell ref="T183:W183"/>
    <mergeCell ref="X183:Z183"/>
    <mergeCell ref="A182:I182"/>
    <mergeCell ref="J182:L182"/>
    <mergeCell ref="M182:O182"/>
    <mergeCell ref="P182:S182"/>
    <mergeCell ref="T182:W182"/>
    <mergeCell ref="X182:Z182"/>
    <mergeCell ref="X179:Z179"/>
    <mergeCell ref="A180:I180"/>
    <mergeCell ref="M180:O180"/>
    <mergeCell ref="P180:S180"/>
    <mergeCell ref="A181:I181"/>
    <mergeCell ref="J181:L181"/>
    <mergeCell ref="M181:O181"/>
    <mergeCell ref="P181:S181"/>
    <mergeCell ref="T181:W181"/>
    <mergeCell ref="X181:Z181"/>
    <mergeCell ref="C178:G178"/>
    <mergeCell ref="L178:O178"/>
    <mergeCell ref="P178:U178"/>
    <mergeCell ref="J179:L179"/>
    <mergeCell ref="M179:O179"/>
    <mergeCell ref="P179:S179"/>
    <mergeCell ref="T179:W179"/>
    <mergeCell ref="A174:I174"/>
    <mergeCell ref="M174:O174"/>
    <mergeCell ref="P174:S174"/>
    <mergeCell ref="F176:K176"/>
    <mergeCell ref="G177:K177"/>
    <mergeCell ref="L177:N177"/>
    <mergeCell ref="O177:R177"/>
    <mergeCell ref="A173:I173"/>
    <mergeCell ref="J173:L173"/>
    <mergeCell ref="M173:O173"/>
    <mergeCell ref="P173:S173"/>
    <mergeCell ref="T173:W173"/>
    <mergeCell ref="X173:Z173"/>
    <mergeCell ref="A172:I172"/>
    <mergeCell ref="J172:L172"/>
    <mergeCell ref="M172:O172"/>
    <mergeCell ref="P172:S172"/>
    <mergeCell ref="T172:W172"/>
    <mergeCell ref="X172:Z172"/>
    <mergeCell ref="T170:W170"/>
    <mergeCell ref="X170:Z170"/>
    <mergeCell ref="A171:I171"/>
    <mergeCell ref="J171:L171"/>
    <mergeCell ref="M171:O171"/>
    <mergeCell ref="P171:S171"/>
    <mergeCell ref="T171:W171"/>
    <mergeCell ref="X171:Z171"/>
    <mergeCell ref="A169:I169"/>
    <mergeCell ref="M169:O169"/>
    <mergeCell ref="P169:S169"/>
    <mergeCell ref="A170:I170"/>
    <mergeCell ref="J170:L170"/>
    <mergeCell ref="M170:O170"/>
    <mergeCell ref="P170:S170"/>
    <mergeCell ref="A168:I168"/>
    <mergeCell ref="J168:L168"/>
    <mergeCell ref="M168:O168"/>
    <mergeCell ref="P168:S168"/>
    <mergeCell ref="T168:W168"/>
    <mergeCell ref="X168:Z168"/>
    <mergeCell ref="A167:I167"/>
    <mergeCell ref="J167:L167"/>
    <mergeCell ref="M167:O167"/>
    <mergeCell ref="P167:S167"/>
    <mergeCell ref="T167:W167"/>
    <mergeCell ref="X167:Z167"/>
    <mergeCell ref="X164:Z164"/>
    <mergeCell ref="A165:I165"/>
    <mergeCell ref="M165:O165"/>
    <mergeCell ref="P165:S165"/>
    <mergeCell ref="A166:I166"/>
    <mergeCell ref="J166:L166"/>
    <mergeCell ref="M166:O166"/>
    <mergeCell ref="P166:S166"/>
    <mergeCell ref="T166:W166"/>
    <mergeCell ref="X166:Z166"/>
    <mergeCell ref="C163:G163"/>
    <mergeCell ref="L163:O163"/>
    <mergeCell ref="P163:U163"/>
    <mergeCell ref="J164:L164"/>
    <mergeCell ref="M164:O164"/>
    <mergeCell ref="P164:S164"/>
    <mergeCell ref="T164:W164"/>
    <mergeCell ref="A159:I159"/>
    <mergeCell ref="M159:O159"/>
    <mergeCell ref="P159:S159"/>
    <mergeCell ref="F161:K161"/>
    <mergeCell ref="G162:K162"/>
    <mergeCell ref="L162:N162"/>
    <mergeCell ref="O162:R162"/>
    <mergeCell ref="A158:I158"/>
    <mergeCell ref="J158:L158"/>
    <mergeCell ref="M158:O158"/>
    <mergeCell ref="P158:S158"/>
    <mergeCell ref="T158:W158"/>
    <mergeCell ref="X158:Z158"/>
    <mergeCell ref="A157:I157"/>
    <mergeCell ref="J157:L157"/>
    <mergeCell ref="M157:O157"/>
    <mergeCell ref="P157:S157"/>
    <mergeCell ref="T157:W157"/>
    <mergeCell ref="X157:Z157"/>
    <mergeCell ref="T155:W155"/>
    <mergeCell ref="X155:Z155"/>
    <mergeCell ref="A156:I156"/>
    <mergeCell ref="J156:L156"/>
    <mergeCell ref="M156:O156"/>
    <mergeCell ref="P156:S156"/>
    <mergeCell ref="T156:W156"/>
    <mergeCell ref="X156:Z156"/>
    <mergeCell ref="A154:I154"/>
    <mergeCell ref="M154:O154"/>
    <mergeCell ref="P154:S154"/>
    <mergeCell ref="A155:I155"/>
    <mergeCell ref="J155:L155"/>
    <mergeCell ref="M155:O155"/>
    <mergeCell ref="P155:S155"/>
    <mergeCell ref="A153:I153"/>
    <mergeCell ref="J153:L153"/>
    <mergeCell ref="M153:O153"/>
    <mergeCell ref="P153:S153"/>
    <mergeCell ref="T153:W153"/>
    <mergeCell ref="X153:Z153"/>
    <mergeCell ref="A152:I152"/>
    <mergeCell ref="J152:L152"/>
    <mergeCell ref="M152:O152"/>
    <mergeCell ref="P152:S152"/>
    <mergeCell ref="T152:W152"/>
    <mergeCell ref="X152:Z152"/>
    <mergeCell ref="X149:Z149"/>
    <mergeCell ref="A150:I150"/>
    <mergeCell ref="M150:O150"/>
    <mergeCell ref="P150:S150"/>
    <mergeCell ref="A151:I151"/>
    <mergeCell ref="J151:L151"/>
    <mergeCell ref="M151:O151"/>
    <mergeCell ref="P151:S151"/>
    <mergeCell ref="T151:W151"/>
    <mergeCell ref="X151:Z151"/>
    <mergeCell ref="C148:G148"/>
    <mergeCell ref="L148:O148"/>
    <mergeCell ref="P148:U148"/>
    <mergeCell ref="J149:L149"/>
    <mergeCell ref="M149:O149"/>
    <mergeCell ref="P149:S149"/>
    <mergeCell ref="T149:W149"/>
    <mergeCell ref="A144:I144"/>
    <mergeCell ref="M144:O144"/>
    <mergeCell ref="P144:S144"/>
    <mergeCell ref="F146:K146"/>
    <mergeCell ref="G147:K147"/>
    <mergeCell ref="L147:N147"/>
    <mergeCell ref="O147:R147"/>
    <mergeCell ref="A143:I143"/>
    <mergeCell ref="J143:L143"/>
    <mergeCell ref="M143:O143"/>
    <mergeCell ref="P143:S143"/>
    <mergeCell ref="T143:W143"/>
    <mergeCell ref="X143:Z143"/>
    <mergeCell ref="A142:I142"/>
    <mergeCell ref="J142:L142"/>
    <mergeCell ref="M142:O142"/>
    <mergeCell ref="P142:S142"/>
    <mergeCell ref="T142:W142"/>
    <mergeCell ref="X142:Z142"/>
    <mergeCell ref="T140:W140"/>
    <mergeCell ref="X140:Z140"/>
    <mergeCell ref="A141:I141"/>
    <mergeCell ref="J141:L141"/>
    <mergeCell ref="M141:O141"/>
    <mergeCell ref="P141:S141"/>
    <mergeCell ref="T141:W141"/>
    <mergeCell ref="X141:Z141"/>
    <mergeCell ref="A139:I139"/>
    <mergeCell ref="M139:O139"/>
    <mergeCell ref="P139:S139"/>
    <mergeCell ref="A140:I140"/>
    <mergeCell ref="J140:L140"/>
    <mergeCell ref="M140:O140"/>
    <mergeCell ref="P140:S140"/>
    <mergeCell ref="A138:I138"/>
    <mergeCell ref="J138:L138"/>
    <mergeCell ref="M138:O138"/>
    <mergeCell ref="P138:S138"/>
    <mergeCell ref="T138:W138"/>
    <mergeCell ref="X138:Z138"/>
    <mergeCell ref="A137:I137"/>
    <mergeCell ref="J137:L137"/>
    <mergeCell ref="M137:O137"/>
    <mergeCell ref="P137:S137"/>
    <mergeCell ref="T137:W137"/>
    <mergeCell ref="X137:Z137"/>
    <mergeCell ref="X134:Z134"/>
    <mergeCell ref="A135:I135"/>
    <mergeCell ref="M135:O135"/>
    <mergeCell ref="P135:S135"/>
    <mergeCell ref="A136:I136"/>
    <mergeCell ref="J136:L136"/>
    <mergeCell ref="M136:O136"/>
    <mergeCell ref="P136:S136"/>
    <mergeCell ref="T136:W136"/>
    <mergeCell ref="X136:Z136"/>
    <mergeCell ref="C133:G133"/>
    <mergeCell ref="L133:O133"/>
    <mergeCell ref="P133:U133"/>
    <mergeCell ref="J134:L134"/>
    <mergeCell ref="M134:O134"/>
    <mergeCell ref="P134:S134"/>
    <mergeCell ref="T134:W134"/>
    <mergeCell ref="A129:I129"/>
    <mergeCell ref="M129:O129"/>
    <mergeCell ref="P129:S129"/>
    <mergeCell ref="F131:K131"/>
    <mergeCell ref="G132:K132"/>
    <mergeCell ref="L132:N132"/>
    <mergeCell ref="O132:R132"/>
    <mergeCell ref="A128:I128"/>
    <mergeCell ref="J128:L128"/>
    <mergeCell ref="M128:O128"/>
    <mergeCell ref="P128:S128"/>
    <mergeCell ref="T128:W128"/>
    <mergeCell ref="X128:Z128"/>
    <mergeCell ref="A127:I127"/>
    <mergeCell ref="J127:L127"/>
    <mergeCell ref="M127:O127"/>
    <mergeCell ref="P127:S127"/>
    <mergeCell ref="T127:W127"/>
    <mergeCell ref="X127:Z127"/>
    <mergeCell ref="T125:W125"/>
    <mergeCell ref="X125:Z125"/>
    <mergeCell ref="A126:I126"/>
    <mergeCell ref="J126:L126"/>
    <mergeCell ref="M126:O126"/>
    <mergeCell ref="P126:S126"/>
    <mergeCell ref="T126:W126"/>
    <mergeCell ref="X126:Z126"/>
    <mergeCell ref="A124:I124"/>
    <mergeCell ref="M124:O124"/>
    <mergeCell ref="P124:S124"/>
    <mergeCell ref="A125:I125"/>
    <mergeCell ref="J125:L125"/>
    <mergeCell ref="M125:O125"/>
    <mergeCell ref="P125:S125"/>
    <mergeCell ref="A123:I123"/>
    <mergeCell ref="J123:L123"/>
    <mergeCell ref="M123:O123"/>
    <mergeCell ref="P123:S123"/>
    <mergeCell ref="T123:W123"/>
    <mergeCell ref="X123:Z123"/>
    <mergeCell ref="A122:I122"/>
    <mergeCell ref="J122:L122"/>
    <mergeCell ref="M122:O122"/>
    <mergeCell ref="P122:S122"/>
    <mergeCell ref="T122:W122"/>
    <mergeCell ref="X122:Z122"/>
    <mergeCell ref="X119:Z119"/>
    <mergeCell ref="A120:I120"/>
    <mergeCell ref="M120:O120"/>
    <mergeCell ref="P120:S120"/>
    <mergeCell ref="A121:I121"/>
    <mergeCell ref="J121:L121"/>
    <mergeCell ref="M121:O121"/>
    <mergeCell ref="P121:S121"/>
    <mergeCell ref="T121:W121"/>
    <mergeCell ref="X121:Z121"/>
    <mergeCell ref="C118:G118"/>
    <mergeCell ref="L118:O118"/>
    <mergeCell ref="P118:U118"/>
    <mergeCell ref="J119:L119"/>
    <mergeCell ref="M119:O119"/>
    <mergeCell ref="P119:S119"/>
    <mergeCell ref="T119:W119"/>
    <mergeCell ref="A114:I114"/>
    <mergeCell ref="M114:O114"/>
    <mergeCell ref="P114:S114"/>
    <mergeCell ref="F116:K116"/>
    <mergeCell ref="G117:K117"/>
    <mergeCell ref="L117:N117"/>
    <mergeCell ref="O117:R117"/>
    <mergeCell ref="A113:I113"/>
    <mergeCell ref="J113:L113"/>
    <mergeCell ref="M113:O113"/>
    <mergeCell ref="P113:S113"/>
    <mergeCell ref="T113:W113"/>
    <mergeCell ref="X113:Z113"/>
    <mergeCell ref="A112:I112"/>
    <mergeCell ref="J112:L112"/>
    <mergeCell ref="M112:O112"/>
    <mergeCell ref="P112:S112"/>
    <mergeCell ref="T112:W112"/>
    <mergeCell ref="X112:Z112"/>
    <mergeCell ref="T110:W110"/>
    <mergeCell ref="X110:Z110"/>
    <mergeCell ref="A111:I111"/>
    <mergeCell ref="J111:L111"/>
    <mergeCell ref="M111:O111"/>
    <mergeCell ref="P111:S111"/>
    <mergeCell ref="T111:W111"/>
    <mergeCell ref="X111:Z111"/>
    <mergeCell ref="A109:I109"/>
    <mergeCell ref="M109:O109"/>
    <mergeCell ref="P109:S109"/>
    <mergeCell ref="A110:I110"/>
    <mergeCell ref="J110:L110"/>
    <mergeCell ref="M110:O110"/>
    <mergeCell ref="P110:S110"/>
    <mergeCell ref="A108:I108"/>
    <mergeCell ref="J108:L108"/>
    <mergeCell ref="M108:O108"/>
    <mergeCell ref="P108:S108"/>
    <mergeCell ref="T108:W108"/>
    <mergeCell ref="X108:Z108"/>
    <mergeCell ref="A107:I107"/>
    <mergeCell ref="J107:L107"/>
    <mergeCell ref="M107:O107"/>
    <mergeCell ref="P107:S107"/>
    <mergeCell ref="T107:W107"/>
    <mergeCell ref="X107:Z107"/>
    <mergeCell ref="X104:Z104"/>
    <mergeCell ref="A105:I105"/>
    <mergeCell ref="M105:O105"/>
    <mergeCell ref="P105:S105"/>
    <mergeCell ref="A106:I106"/>
    <mergeCell ref="J106:L106"/>
    <mergeCell ref="M106:O106"/>
    <mergeCell ref="P106:S106"/>
    <mergeCell ref="T106:W106"/>
    <mergeCell ref="X106:Z106"/>
    <mergeCell ref="C103:G103"/>
    <mergeCell ref="L103:O103"/>
    <mergeCell ref="P103:U103"/>
    <mergeCell ref="J104:L104"/>
    <mergeCell ref="M104:O104"/>
    <mergeCell ref="P104:S104"/>
    <mergeCell ref="T104:W104"/>
    <mergeCell ref="A99:I99"/>
    <mergeCell ref="M99:O99"/>
    <mergeCell ref="P99:S99"/>
    <mergeCell ref="F101:K101"/>
    <mergeCell ref="G102:K102"/>
    <mergeCell ref="L102:N102"/>
    <mergeCell ref="O102:R102"/>
    <mergeCell ref="A98:I98"/>
    <mergeCell ref="J98:L98"/>
    <mergeCell ref="M98:O98"/>
    <mergeCell ref="P98:S98"/>
    <mergeCell ref="T98:W98"/>
    <mergeCell ref="X98:Z98"/>
    <mergeCell ref="A97:I97"/>
    <mergeCell ref="J97:L97"/>
    <mergeCell ref="M97:O97"/>
    <mergeCell ref="P97:S97"/>
    <mergeCell ref="T97:W97"/>
    <mergeCell ref="X97:Z97"/>
    <mergeCell ref="T95:W95"/>
    <mergeCell ref="X95:Z95"/>
    <mergeCell ref="A96:I96"/>
    <mergeCell ref="J96:L96"/>
    <mergeCell ref="M96:O96"/>
    <mergeCell ref="P96:S96"/>
    <mergeCell ref="T96:W96"/>
    <mergeCell ref="X96:Z96"/>
    <mergeCell ref="A94:I94"/>
    <mergeCell ref="M94:O94"/>
    <mergeCell ref="P94:S94"/>
    <mergeCell ref="A95:I95"/>
    <mergeCell ref="J95:L95"/>
    <mergeCell ref="M95:O95"/>
    <mergeCell ref="P95:S95"/>
    <mergeCell ref="A93:I93"/>
    <mergeCell ref="J93:L93"/>
    <mergeCell ref="M93:O93"/>
    <mergeCell ref="P93:S93"/>
    <mergeCell ref="T93:W93"/>
    <mergeCell ref="X93:Z93"/>
    <mergeCell ref="A92:I92"/>
    <mergeCell ref="J92:L92"/>
    <mergeCell ref="M92:O92"/>
    <mergeCell ref="P92:S92"/>
    <mergeCell ref="T92:W92"/>
    <mergeCell ref="X92:Z92"/>
    <mergeCell ref="X89:Z89"/>
    <mergeCell ref="A90:I90"/>
    <mergeCell ref="M90:O90"/>
    <mergeCell ref="P90:S90"/>
    <mergeCell ref="A91:I91"/>
    <mergeCell ref="J91:L91"/>
    <mergeCell ref="M91:O91"/>
    <mergeCell ref="P91:S91"/>
    <mergeCell ref="T91:W91"/>
    <mergeCell ref="X91:Z91"/>
    <mergeCell ref="C88:G88"/>
    <mergeCell ref="L88:O88"/>
    <mergeCell ref="P88:U88"/>
    <mergeCell ref="J89:L89"/>
    <mergeCell ref="M89:O89"/>
    <mergeCell ref="P89:S89"/>
    <mergeCell ref="T89:W89"/>
    <mergeCell ref="A84:I84"/>
    <mergeCell ref="M84:O84"/>
    <mergeCell ref="P84:S84"/>
    <mergeCell ref="F86:K86"/>
    <mergeCell ref="G87:K87"/>
    <mergeCell ref="L87:N87"/>
    <mergeCell ref="O87:R87"/>
    <mergeCell ref="A83:I83"/>
    <mergeCell ref="J83:L83"/>
    <mergeCell ref="M83:O83"/>
    <mergeCell ref="P83:S83"/>
    <mergeCell ref="T83:W83"/>
    <mergeCell ref="X83:Z83"/>
    <mergeCell ref="A82:I82"/>
    <mergeCell ref="J82:L82"/>
    <mergeCell ref="M82:O82"/>
    <mergeCell ref="P82:S82"/>
    <mergeCell ref="T82:W82"/>
    <mergeCell ref="X82:Z82"/>
    <mergeCell ref="T80:W80"/>
    <mergeCell ref="X80:Z80"/>
    <mergeCell ref="A81:I81"/>
    <mergeCell ref="J81:L81"/>
    <mergeCell ref="M81:O81"/>
    <mergeCell ref="P81:S81"/>
    <mergeCell ref="T81:W81"/>
    <mergeCell ref="X81:Z81"/>
    <mergeCell ref="A79:I79"/>
    <mergeCell ref="M79:O79"/>
    <mergeCell ref="P79:S79"/>
    <mergeCell ref="A80:I80"/>
    <mergeCell ref="J80:L80"/>
    <mergeCell ref="M80:O80"/>
    <mergeCell ref="P80:S80"/>
    <mergeCell ref="A78:I78"/>
    <mergeCell ref="J78:L78"/>
    <mergeCell ref="M78:O78"/>
    <mergeCell ref="P78:S78"/>
    <mergeCell ref="T78:W78"/>
    <mergeCell ref="X78:Z78"/>
    <mergeCell ref="A77:I77"/>
    <mergeCell ref="J77:L77"/>
    <mergeCell ref="M77:O77"/>
    <mergeCell ref="P77:S77"/>
    <mergeCell ref="T77:W77"/>
    <mergeCell ref="X77:Z77"/>
    <mergeCell ref="X74:Z74"/>
    <mergeCell ref="A75:I75"/>
    <mergeCell ref="M75:O75"/>
    <mergeCell ref="P75:S75"/>
    <mergeCell ref="A76:I76"/>
    <mergeCell ref="J76:L76"/>
    <mergeCell ref="M76:O76"/>
    <mergeCell ref="P76:S76"/>
    <mergeCell ref="T76:W76"/>
    <mergeCell ref="X76:Z76"/>
    <mergeCell ref="C73:G73"/>
    <mergeCell ref="L73:O73"/>
    <mergeCell ref="P73:U73"/>
    <mergeCell ref="J74:L74"/>
    <mergeCell ref="M74:O74"/>
    <mergeCell ref="P74:S74"/>
    <mergeCell ref="T74:W74"/>
    <mergeCell ref="A69:I69"/>
    <mergeCell ref="M69:O69"/>
    <mergeCell ref="P69:S69"/>
    <mergeCell ref="F71:K71"/>
    <mergeCell ref="G72:K72"/>
    <mergeCell ref="L72:N72"/>
    <mergeCell ref="O72:R72"/>
    <mergeCell ref="A68:I68"/>
    <mergeCell ref="J68:L68"/>
    <mergeCell ref="M68:O68"/>
    <mergeCell ref="P68:S68"/>
    <mergeCell ref="T68:W68"/>
    <mergeCell ref="X68:Z68"/>
    <mergeCell ref="A67:I67"/>
    <mergeCell ref="J67:L67"/>
    <mergeCell ref="M67:O67"/>
    <mergeCell ref="P67:S67"/>
    <mergeCell ref="T67:W67"/>
    <mergeCell ref="X67:Z67"/>
    <mergeCell ref="T65:W65"/>
    <mergeCell ref="X65:Z65"/>
    <mergeCell ref="A66:I66"/>
    <mergeCell ref="J66:L66"/>
    <mergeCell ref="M66:O66"/>
    <mergeCell ref="P66:S66"/>
    <mergeCell ref="T66:W66"/>
    <mergeCell ref="X66:Z66"/>
    <mergeCell ref="A64:I64"/>
    <mergeCell ref="M64:O64"/>
    <mergeCell ref="P64:S64"/>
    <mergeCell ref="A65:I65"/>
    <mergeCell ref="J65:L65"/>
    <mergeCell ref="M65:O65"/>
    <mergeCell ref="P65:S65"/>
    <mergeCell ref="A63:I63"/>
    <mergeCell ref="J63:L63"/>
    <mergeCell ref="M63:O63"/>
    <mergeCell ref="P63:S63"/>
    <mergeCell ref="T63:W63"/>
    <mergeCell ref="X63:Z63"/>
    <mergeCell ref="A62:I62"/>
    <mergeCell ref="J62:L62"/>
    <mergeCell ref="M62:O62"/>
    <mergeCell ref="P62:S62"/>
    <mergeCell ref="T62:W62"/>
    <mergeCell ref="X62:Z62"/>
    <mergeCell ref="X59:Z59"/>
    <mergeCell ref="A60:I60"/>
    <mergeCell ref="M60:O60"/>
    <mergeCell ref="P60:S60"/>
    <mergeCell ref="A61:I61"/>
    <mergeCell ref="J61:L61"/>
    <mergeCell ref="M61:O61"/>
    <mergeCell ref="P61:S61"/>
    <mergeCell ref="T61:W61"/>
    <mergeCell ref="X61:Z61"/>
    <mergeCell ref="C58:G58"/>
    <mergeCell ref="L58:O58"/>
    <mergeCell ref="P58:U58"/>
    <mergeCell ref="J59:L59"/>
    <mergeCell ref="M59:O59"/>
    <mergeCell ref="P59:S59"/>
    <mergeCell ref="T59:W59"/>
    <mergeCell ref="A54:I54"/>
    <mergeCell ref="M54:O54"/>
    <mergeCell ref="P54:S54"/>
    <mergeCell ref="F56:K56"/>
    <mergeCell ref="G57:K57"/>
    <mergeCell ref="L57:N57"/>
    <mergeCell ref="O57:R57"/>
    <mergeCell ref="A53:I53"/>
    <mergeCell ref="J53:L53"/>
    <mergeCell ref="M53:O53"/>
    <mergeCell ref="P53:S53"/>
    <mergeCell ref="T53:W53"/>
    <mergeCell ref="X53:Z53"/>
    <mergeCell ref="A52:I52"/>
    <mergeCell ref="J52:L52"/>
    <mergeCell ref="M52:O52"/>
    <mergeCell ref="P52:S52"/>
    <mergeCell ref="T52:W52"/>
    <mergeCell ref="X52:Z52"/>
    <mergeCell ref="T50:W50"/>
    <mergeCell ref="X50:Z50"/>
    <mergeCell ref="A51:I51"/>
    <mergeCell ref="J51:L51"/>
    <mergeCell ref="M51:O51"/>
    <mergeCell ref="P51:S51"/>
    <mergeCell ref="T51:W51"/>
    <mergeCell ref="X51:Z51"/>
    <mergeCell ref="A49:I49"/>
    <mergeCell ref="M49:O49"/>
    <mergeCell ref="P49:S49"/>
    <mergeCell ref="A50:I50"/>
    <mergeCell ref="J50:L50"/>
    <mergeCell ref="M50:O50"/>
    <mergeCell ref="P50:S50"/>
    <mergeCell ref="A48:I48"/>
    <mergeCell ref="J48:L48"/>
    <mergeCell ref="M48:O48"/>
    <mergeCell ref="P48:S48"/>
    <mergeCell ref="T48:W48"/>
    <mergeCell ref="X48:Z48"/>
    <mergeCell ref="A47:I47"/>
    <mergeCell ref="J47:L47"/>
    <mergeCell ref="M47:O47"/>
    <mergeCell ref="P47:S47"/>
    <mergeCell ref="T47:W47"/>
    <mergeCell ref="X47:Z47"/>
    <mergeCell ref="X44:Z44"/>
    <mergeCell ref="A45:I45"/>
    <mergeCell ref="M45:O45"/>
    <mergeCell ref="P45:S45"/>
    <mergeCell ref="A46:I46"/>
    <mergeCell ref="J46:L46"/>
    <mergeCell ref="M46:O46"/>
    <mergeCell ref="P46:S46"/>
    <mergeCell ref="T46:W46"/>
    <mergeCell ref="X46:Z46"/>
    <mergeCell ref="C43:G43"/>
    <mergeCell ref="L43:O43"/>
    <mergeCell ref="P43:U43"/>
    <mergeCell ref="J44:L44"/>
    <mergeCell ref="M44:O44"/>
    <mergeCell ref="P44:S44"/>
    <mergeCell ref="T44:W44"/>
    <mergeCell ref="A39:I39"/>
    <mergeCell ref="M39:O39"/>
    <mergeCell ref="P39:S39"/>
    <mergeCell ref="F41:K41"/>
    <mergeCell ref="G42:K42"/>
    <mergeCell ref="L42:N42"/>
    <mergeCell ref="O42:R42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J10:L11"/>
    <mergeCell ref="M10:O11"/>
    <mergeCell ref="P10:S11"/>
    <mergeCell ref="T10:Z10"/>
    <mergeCell ref="A11:I11"/>
    <mergeCell ref="T11:U11"/>
    <mergeCell ref="V11:Z11"/>
    <mergeCell ref="A1:C1"/>
    <mergeCell ref="F4:I4"/>
    <mergeCell ref="D6:F6"/>
    <mergeCell ref="K6:L6"/>
    <mergeCell ref="Q6:S6"/>
    <mergeCell ref="E7:J7"/>
    <mergeCell ref="D3:H3"/>
    <mergeCell ref="A12:I12"/>
    <mergeCell ref="J12:L12"/>
    <mergeCell ref="M12:O12"/>
    <mergeCell ref="P12:S12"/>
  </mergeCells>
  <pageMargins left="0.51181102362204722" right="0.51181102362204722" top="0.78740157480314965" bottom="0.78740157480314965" header="0.31496062992125984" footer="0.31496062992125984"/>
  <pageSetup paperSize="9" scale="90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5"/>
  <sheetViews>
    <sheetView topLeftCell="A19" workbookViewId="0">
      <selection activeCell="J31" sqref="J31:L31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CADASTRO!D715</f>
        <v>4826 MAVI COMERCIO E TRANSPORTES LTDA</v>
      </c>
    </row>
    <row r="2" spans="1:26" x14ac:dyDescent="0.25">
      <c r="A2" s="143" t="s">
        <v>6</v>
      </c>
      <c r="B2" s="143"/>
      <c r="C2" s="143"/>
      <c r="D2" t="str">
        <f>CADASTRO!D716</f>
        <v>13.169.312/0001-75</v>
      </c>
    </row>
    <row r="3" spans="1:26" x14ac:dyDescent="0.25">
      <c r="A3" s="143" t="s">
        <v>94</v>
      </c>
      <c r="B3" s="143"/>
      <c r="C3" s="143"/>
      <c r="D3" s="199" t="str">
        <f>CADASTRO!D717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03" t="str">
        <f>CADASTRO!F744</f>
        <v>IX - 019/2017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CADASTRO!D745</f>
        <v>7</v>
      </c>
    </row>
    <row r="6" spans="1:26" x14ac:dyDescent="0.25">
      <c r="A6" s="3" t="s">
        <v>8</v>
      </c>
      <c r="B6" s="3"/>
      <c r="C6" s="3"/>
      <c r="D6" s="208">
        <f>CADASTRO!D746</f>
        <v>4.87</v>
      </c>
      <c r="E6" s="208"/>
      <c r="F6" s="208"/>
      <c r="H6" s="3" t="s">
        <v>9</v>
      </c>
      <c r="K6" s="203">
        <f>CADASTRO!K746</f>
        <v>56</v>
      </c>
      <c r="L6" s="203"/>
      <c r="M6" s="3" t="s">
        <v>11</v>
      </c>
      <c r="Q6" s="203">
        <f>CADASTRO!Q746</f>
        <v>2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545.44000000000005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CADASTRO!A$727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CADASTRO!A$728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CADASTRO!J754</f>
        <v>105104</v>
      </c>
      <c r="K12" s="203"/>
      <c r="L12" s="203"/>
      <c r="M12" s="203">
        <f>CADASTRO!M754</f>
        <v>1667</v>
      </c>
      <c r="N12" s="203"/>
      <c r="O12" s="203"/>
      <c r="P12" s="203" t="str">
        <f>CADASTRO!$P754</f>
        <v>1013 PeateRS</v>
      </c>
      <c r="Q12" s="203"/>
      <c r="R12" s="203"/>
      <c r="S12" s="203"/>
      <c r="T12" s="219">
        <f>CADASTRO!V728</f>
        <v>0.38</v>
      </c>
      <c r="U12" s="203"/>
      <c r="V12" s="204">
        <f>E$7*T12</f>
        <v>207.26720000000003</v>
      </c>
      <c r="W12" s="204"/>
      <c r="X12" s="204"/>
      <c r="Y12" s="204"/>
      <c r="Z12" s="204"/>
    </row>
    <row r="13" spans="1:26" x14ac:dyDescent="0.25">
      <c r="A13" s="200" t="str">
        <f>CADASTRO!A$729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CADASTRO!J755</f>
        <v>0</v>
      </c>
      <c r="K13" s="203"/>
      <c r="L13" s="203"/>
      <c r="M13" s="203">
        <f>CADASTRO!M755</f>
        <v>0</v>
      </c>
      <c r="N13" s="203"/>
      <c r="O13" s="203"/>
      <c r="P13" s="203" t="str">
        <f>CADASTRO!$P755</f>
        <v>1013 PeateRS</v>
      </c>
      <c r="Q13" s="203"/>
      <c r="R13" s="203"/>
      <c r="S13" s="203"/>
      <c r="T13" s="219">
        <f>CADASTRO!V729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CADASTRO!A$730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CADASTRO!J756</f>
        <v>105207</v>
      </c>
      <c r="K14" s="203"/>
      <c r="L14" s="203"/>
      <c r="M14" s="203">
        <f>CADASTRO!M756</f>
        <v>1679</v>
      </c>
      <c r="N14" s="203"/>
      <c r="O14" s="203"/>
      <c r="P14" s="203" t="str">
        <f>CADASTRO!$P756</f>
        <v>1013 PeateRS</v>
      </c>
      <c r="Q14" s="203"/>
      <c r="R14" s="203"/>
      <c r="S14" s="203"/>
      <c r="T14" s="219">
        <f>CADASTRO!V730</f>
        <v>0.02</v>
      </c>
      <c r="U14" s="203"/>
      <c r="V14" s="204">
        <f>E$7*T14</f>
        <v>10.908800000000001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218.17600000000004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CADASTRO!A$732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CADASTRO!A$733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CADASTRO!J759</f>
        <v>98009</v>
      </c>
      <c r="K18" s="203"/>
      <c r="L18" s="203"/>
      <c r="M18" s="203">
        <f>CADASTRO!M759</f>
        <v>1645</v>
      </c>
      <c r="N18" s="203"/>
      <c r="O18" s="203"/>
      <c r="P18" s="203" t="str">
        <f>CADASTRO!$P759</f>
        <v>31 FUNDEB</v>
      </c>
      <c r="Q18" s="203"/>
      <c r="R18" s="203"/>
      <c r="S18" s="203"/>
      <c r="T18" s="219">
        <f>CADASTRO!V733</f>
        <v>7.0000000000000007E-2</v>
      </c>
      <c r="U18" s="203"/>
      <c r="V18" s="204">
        <f>E$7*T18</f>
        <v>38.180800000000005</v>
      </c>
      <c r="W18" s="204"/>
      <c r="X18" s="204"/>
      <c r="Y18" s="204"/>
      <c r="Z18" s="204"/>
    </row>
    <row r="19" spans="1:26" x14ac:dyDescent="0.25">
      <c r="A19" s="200" t="str">
        <f>CADASTRO!A$734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CADASTRO!J760</f>
        <v>103008</v>
      </c>
      <c r="K19" s="203"/>
      <c r="L19" s="203"/>
      <c r="M19" s="203">
        <f>CADASTRO!M760</f>
        <v>2212</v>
      </c>
      <c r="N19" s="203"/>
      <c r="O19" s="203"/>
      <c r="P19" s="203" t="str">
        <f>CADASTRO!$P760</f>
        <v>31 FUNDEB</v>
      </c>
      <c r="Q19" s="203"/>
      <c r="R19" s="203"/>
      <c r="S19" s="203"/>
      <c r="T19" s="219">
        <f>CADASTRO!V734</f>
        <v>7.0000000000000007E-2</v>
      </c>
      <c r="U19" s="203"/>
      <c r="V19" s="204">
        <f>E$7*T19</f>
        <v>38.180800000000005</v>
      </c>
      <c r="W19" s="204"/>
      <c r="X19" s="204"/>
      <c r="Y19" s="204"/>
      <c r="Z19" s="204"/>
    </row>
    <row r="20" spans="1:26" x14ac:dyDescent="0.25">
      <c r="A20" s="200" t="str">
        <f>CADASTRO!A$735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CADASTRO!J761</f>
        <v>94021</v>
      </c>
      <c r="K20" s="203"/>
      <c r="L20" s="203"/>
      <c r="M20" s="203">
        <f>CADASTRO!M761</f>
        <v>1629</v>
      </c>
      <c r="N20" s="203"/>
      <c r="O20" s="203"/>
      <c r="P20" s="203" t="str">
        <f>CADASTRO!$P761</f>
        <v>31 FUNDEB</v>
      </c>
      <c r="Q20" s="203"/>
      <c r="R20" s="203"/>
      <c r="S20" s="203"/>
      <c r="T20" s="219">
        <f>CADASTRO!V735</f>
        <v>0.46</v>
      </c>
      <c r="U20" s="203"/>
      <c r="V20" s="204">
        <f>E$7*T20</f>
        <v>250.90240000000003</v>
      </c>
      <c r="W20" s="204"/>
      <c r="X20" s="204"/>
      <c r="Y20" s="204"/>
      <c r="Z20" s="204"/>
    </row>
    <row r="21" spans="1:26" x14ac:dyDescent="0.25">
      <c r="A21" s="200" t="str">
        <f>CADASTRO!A$736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CADASTRO!J762</f>
        <v>0</v>
      </c>
      <c r="K21" s="203"/>
      <c r="L21" s="203"/>
      <c r="M21" s="203">
        <f>CADASTRO!M762</f>
        <v>0</v>
      </c>
      <c r="N21" s="203"/>
      <c r="O21" s="203"/>
      <c r="P21" s="203">
        <f>CADASTRO!$P762</f>
        <v>0</v>
      </c>
      <c r="Q21" s="203"/>
      <c r="R21" s="203"/>
      <c r="S21" s="203"/>
      <c r="T21" s="219">
        <f>CADASTRO!V736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327.26400000000001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545.44000000000005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24">
        <v>43252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183</v>
      </c>
      <c r="H27" s="203"/>
      <c r="I27" s="203"/>
      <c r="J27" s="203"/>
      <c r="K27" s="203"/>
      <c r="L27" s="220" t="s">
        <v>39</v>
      </c>
      <c r="M27" s="220"/>
      <c r="N27" s="220"/>
      <c r="O27" s="223">
        <v>43410</v>
      </c>
      <c r="P27" s="203"/>
      <c r="Q27" s="203"/>
      <c r="R27" s="203"/>
    </row>
    <row r="28" spans="1:26" x14ac:dyDescent="0.25">
      <c r="A28" s="3" t="s">
        <v>41</v>
      </c>
      <c r="C28" s="208">
        <v>545.44000000000005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56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41"/>
      <c r="C29" s="141"/>
      <c r="D29" s="141"/>
      <c r="E29" s="141"/>
      <c r="F29" s="141"/>
      <c r="G29" s="141"/>
      <c r="H29" s="141"/>
      <c r="I29" s="144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CADASTRO!A$727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0.4</v>
      </c>
      <c r="N30" s="218"/>
      <c r="O30" s="218"/>
      <c r="P30" s="202">
        <f>SUM(P31:S33)</f>
        <v>218.17600000000004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CADASTRO!A$728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 t="s">
        <v>322</v>
      </c>
      <c r="K31" s="203"/>
      <c r="L31" s="203"/>
      <c r="M31" s="205">
        <f>ROUND((V$12/V$23),2)</f>
        <v>0.38</v>
      </c>
      <c r="N31" s="205"/>
      <c r="O31" s="205"/>
      <c r="P31" s="204">
        <f>C28*M31</f>
        <v>207.26720000000003</v>
      </c>
      <c r="Q31" s="203"/>
      <c r="R31" s="203"/>
      <c r="S31" s="203"/>
      <c r="T31" s="203" t="str">
        <f>CADASTRO!$P$728</f>
        <v>1013 PeateRS</v>
      </c>
      <c r="U31" s="203"/>
      <c r="V31" s="203"/>
      <c r="W31" s="203"/>
      <c r="X31" s="203">
        <f>M$12</f>
        <v>1667</v>
      </c>
      <c r="Y31" s="203"/>
      <c r="Z31" s="203"/>
    </row>
    <row r="32" spans="1:26" x14ac:dyDescent="0.25">
      <c r="A32" s="200" t="str">
        <f>CADASTRO!A$729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 t="str">
        <f>CADASTRO!$P$729</f>
        <v>1013 PeateRS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CADASTRO!A$730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323</v>
      </c>
      <c r="K33" s="203"/>
      <c r="L33" s="203"/>
      <c r="M33" s="205">
        <f>ROUND((V$14/V$23),2)</f>
        <v>0.02</v>
      </c>
      <c r="N33" s="205"/>
      <c r="O33" s="205"/>
      <c r="P33" s="204">
        <f>C28*M33</f>
        <v>10.908800000000001</v>
      </c>
      <c r="Q33" s="203"/>
      <c r="R33" s="203"/>
      <c r="S33" s="203"/>
      <c r="T33" s="203" t="str">
        <f>CADASTRO!$P$730</f>
        <v>1013 PeateRS</v>
      </c>
      <c r="U33" s="203"/>
      <c r="V33" s="203"/>
      <c r="W33" s="203"/>
      <c r="X33" s="203">
        <f>M$14</f>
        <v>1679</v>
      </c>
      <c r="Y33" s="203"/>
      <c r="Z33" s="203"/>
    </row>
    <row r="34" spans="1:26" x14ac:dyDescent="0.25">
      <c r="A34" s="201" t="str">
        <f>CADASTRO!A$732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0.60000000000000009</v>
      </c>
      <c r="N34" s="218"/>
      <c r="O34" s="218"/>
      <c r="P34" s="202">
        <f>SUM(P35:S38)</f>
        <v>327.26400000000001</v>
      </c>
      <c r="Q34" s="201"/>
      <c r="R34" s="201"/>
      <c r="S34" s="201"/>
    </row>
    <row r="35" spans="1:26" x14ac:dyDescent="0.25">
      <c r="A35" s="200" t="str">
        <f>CADASTRO!A$733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324</v>
      </c>
      <c r="K35" s="203"/>
      <c r="L35" s="203"/>
      <c r="M35" s="205">
        <f>ROUND((V$18/V$23),2)</f>
        <v>7.0000000000000007E-2</v>
      </c>
      <c r="N35" s="205"/>
      <c r="O35" s="205"/>
      <c r="P35" s="204">
        <f>C28*M35</f>
        <v>38.180800000000005</v>
      </c>
      <c r="Q35" s="203"/>
      <c r="R35" s="203"/>
      <c r="S35" s="203"/>
      <c r="T35" s="203" t="str">
        <f>CADASTRO!$P$733</f>
        <v>31 FUNDEB</v>
      </c>
      <c r="U35" s="203"/>
      <c r="V35" s="203"/>
      <c r="W35" s="203"/>
      <c r="X35" s="203">
        <f>M$18</f>
        <v>1645</v>
      </c>
      <c r="Y35" s="203"/>
      <c r="Z35" s="203"/>
    </row>
    <row r="36" spans="1:26" x14ac:dyDescent="0.25">
      <c r="A36" s="200" t="str">
        <f>CADASTRO!A$734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 t="s">
        <v>325</v>
      </c>
      <c r="K36" s="203"/>
      <c r="L36" s="203"/>
      <c r="M36" s="205">
        <f>ROUND((V$19/V$23),2)</f>
        <v>7.0000000000000007E-2</v>
      </c>
      <c r="N36" s="205"/>
      <c r="O36" s="205"/>
      <c r="P36" s="204">
        <f>C28*M36</f>
        <v>38.180800000000005</v>
      </c>
      <c r="Q36" s="203"/>
      <c r="R36" s="203"/>
      <c r="S36" s="203"/>
      <c r="T36" s="203" t="str">
        <f>CADASTRO!$P$734</f>
        <v>31 FUNDEB</v>
      </c>
      <c r="U36" s="203"/>
      <c r="V36" s="203"/>
      <c r="W36" s="203"/>
      <c r="X36" s="203">
        <f>M$19</f>
        <v>2212</v>
      </c>
      <c r="Y36" s="203"/>
      <c r="Z36" s="203"/>
    </row>
    <row r="37" spans="1:26" x14ac:dyDescent="0.25">
      <c r="A37" s="200" t="str">
        <f>CADASTRO!A$735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326</v>
      </c>
      <c r="K37" s="203"/>
      <c r="L37" s="203"/>
      <c r="M37" s="205">
        <f>ROUND((V$20/V$23),2)</f>
        <v>0.46</v>
      </c>
      <c r="N37" s="205"/>
      <c r="O37" s="205"/>
      <c r="P37" s="204">
        <f>C28*M37</f>
        <v>250.90240000000003</v>
      </c>
      <c r="Q37" s="203"/>
      <c r="R37" s="203"/>
      <c r="S37" s="203"/>
      <c r="T37" s="203" t="str">
        <f>CADASTRO!$P$735</f>
        <v>31 FUNDEB</v>
      </c>
      <c r="U37" s="203"/>
      <c r="V37" s="203"/>
      <c r="W37" s="203"/>
      <c r="X37" s="203">
        <f>M$20</f>
        <v>1629</v>
      </c>
      <c r="Y37" s="203"/>
      <c r="Z37" s="203"/>
    </row>
    <row r="38" spans="1:26" x14ac:dyDescent="0.25">
      <c r="A38" s="200" t="str">
        <f>CADASTRO!A$736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CADASTRO!$P$736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545.44000000000005</v>
      </c>
      <c r="Q39" s="201"/>
      <c r="R39" s="201"/>
      <c r="S39" s="201"/>
    </row>
    <row r="42" spans="1:26" x14ac:dyDescent="0.25">
      <c r="A42" s="3" t="s">
        <v>373</v>
      </c>
      <c r="G42" s="36"/>
      <c r="H42" s="36"/>
      <c r="I42" s="36"/>
      <c r="J42" s="36"/>
      <c r="K42" s="36"/>
      <c r="L42" s="192"/>
      <c r="M42" s="192"/>
      <c r="N42" s="192"/>
      <c r="O42" s="193"/>
      <c r="P42" s="36"/>
      <c r="Q42" s="36"/>
      <c r="R42" s="36"/>
    </row>
    <row r="197" spans="1:35" x14ac:dyDescent="0.25">
      <c r="A197" s="3" t="s">
        <v>37</v>
      </c>
      <c r="F197" s="203" t="s">
        <v>48</v>
      </c>
      <c r="G197" s="203"/>
      <c r="H197" s="203"/>
      <c r="I197" s="203"/>
      <c r="J197" s="203"/>
      <c r="K197" s="203"/>
    </row>
    <row r="198" spans="1:35" x14ac:dyDescent="0.25">
      <c r="A198" s="3" t="s">
        <v>38</v>
      </c>
      <c r="G198" s="203">
        <v>173</v>
      </c>
      <c r="H198" s="203"/>
      <c r="I198" s="203"/>
      <c r="J198" s="203"/>
      <c r="K198" s="203"/>
      <c r="L198" s="220" t="s">
        <v>39</v>
      </c>
      <c r="M198" s="220"/>
      <c r="N198" s="220"/>
      <c r="O198" s="223">
        <v>43200</v>
      </c>
      <c r="P198" s="203"/>
      <c r="Q198" s="203"/>
      <c r="R198" s="203"/>
    </row>
    <row r="199" spans="1:35" x14ac:dyDescent="0.25">
      <c r="A199" s="3" t="s">
        <v>41</v>
      </c>
      <c r="C199" s="208">
        <v>7945.4</v>
      </c>
      <c r="D199" s="208"/>
      <c r="E199" s="208"/>
      <c r="F199" s="208"/>
      <c r="G199" s="208"/>
      <c r="L199" s="220" t="s">
        <v>59</v>
      </c>
      <c r="M199" s="220"/>
      <c r="N199" s="220"/>
      <c r="O199" s="220"/>
      <c r="P199" s="221">
        <v>1631.5</v>
      </c>
      <c r="Q199" s="221"/>
      <c r="R199" s="221"/>
      <c r="S199" s="221"/>
      <c r="T199" s="221"/>
      <c r="U199" s="221"/>
    </row>
    <row r="200" spans="1:35" x14ac:dyDescent="0.25">
      <c r="A200" s="9" t="s">
        <v>12</v>
      </c>
      <c r="B200" s="141"/>
      <c r="C200" s="141"/>
      <c r="D200" s="141"/>
      <c r="E200" s="141"/>
      <c r="F200" s="141"/>
      <c r="G200" s="141"/>
      <c r="H200" s="141"/>
      <c r="I200" s="144"/>
      <c r="J200" s="210" t="s">
        <v>29</v>
      </c>
      <c r="K200" s="210"/>
      <c r="L200" s="210"/>
      <c r="M200" s="210" t="s">
        <v>25</v>
      </c>
      <c r="N200" s="210"/>
      <c r="O200" s="210"/>
      <c r="P200" s="210" t="s">
        <v>30</v>
      </c>
      <c r="Q200" s="210"/>
      <c r="R200" s="210"/>
      <c r="S200" s="210"/>
      <c r="T200" s="222" t="s">
        <v>21</v>
      </c>
      <c r="U200" s="222"/>
      <c r="V200" s="222"/>
      <c r="W200" s="222"/>
      <c r="X200" s="211" t="s">
        <v>40</v>
      </c>
      <c r="Y200" s="211"/>
      <c r="Z200" s="211"/>
    </row>
    <row r="201" spans="1:35" x14ac:dyDescent="0.25">
      <c r="A201" s="210" t="str">
        <f>CADASTRO!A$727</f>
        <v>ESCOLA ALAÍDES S. PINHEIRO</v>
      </c>
      <c r="B201" s="210"/>
      <c r="C201" s="210"/>
      <c r="D201" s="210"/>
      <c r="E201" s="210"/>
      <c r="F201" s="210"/>
      <c r="G201" s="210"/>
      <c r="H201" s="210"/>
      <c r="I201" s="210"/>
      <c r="M201" s="218">
        <f>SUM(M202:N204)</f>
        <v>0.4</v>
      </c>
      <c r="N201" s="218"/>
      <c r="O201" s="218"/>
      <c r="P201" s="202">
        <f>SUM(P202:S204)</f>
        <v>3178.16</v>
      </c>
      <c r="Q201" s="201"/>
      <c r="R201" s="201"/>
      <c r="S201" s="201"/>
      <c r="T201" s="6"/>
      <c r="U201" s="6"/>
      <c r="V201" s="6"/>
      <c r="W201" s="6"/>
    </row>
    <row r="202" spans="1:35" x14ac:dyDescent="0.25">
      <c r="A202" s="200" t="str">
        <f>CADASTRO!A$728</f>
        <v>Ensino Fundamental</v>
      </c>
      <c r="B202" s="200"/>
      <c r="C202" s="200"/>
      <c r="D202" s="200"/>
      <c r="E202" s="200"/>
      <c r="F202" s="200"/>
      <c r="G202" s="200"/>
      <c r="H202" s="200"/>
      <c r="I202" s="200"/>
      <c r="J202" s="203" t="s">
        <v>172</v>
      </c>
      <c r="K202" s="203"/>
      <c r="L202" s="203"/>
      <c r="M202" s="205">
        <f>ROUND((V$12/V$23),2)</f>
        <v>0.38</v>
      </c>
      <c r="N202" s="205"/>
      <c r="O202" s="205"/>
      <c r="P202" s="204">
        <f>C199*M202</f>
        <v>3019.252</v>
      </c>
      <c r="Q202" s="203"/>
      <c r="R202" s="203"/>
      <c r="S202" s="203"/>
      <c r="T202" s="203" t="str">
        <f>CADASTRO!$P$728</f>
        <v>1013 PeateRS</v>
      </c>
      <c r="U202" s="203"/>
      <c r="V202" s="203"/>
      <c r="W202" s="203"/>
      <c r="X202" s="203">
        <f>M$12</f>
        <v>1667</v>
      </c>
      <c r="Y202" s="203"/>
      <c r="Z202" s="203"/>
    </row>
    <row r="203" spans="1:35" x14ac:dyDescent="0.25">
      <c r="A203" s="200" t="str">
        <f>CADASTRO!A$729</f>
        <v>Ensino Médio - Eja</v>
      </c>
      <c r="B203" s="200"/>
      <c r="C203" s="200"/>
      <c r="D203" s="200"/>
      <c r="E203" s="200"/>
      <c r="F203" s="200"/>
      <c r="G203" s="200"/>
      <c r="H203" s="200"/>
      <c r="I203" s="200"/>
      <c r="J203" s="203">
        <v>0</v>
      </c>
      <c r="K203" s="203"/>
      <c r="L203" s="203"/>
      <c r="M203" s="205">
        <f>ROUND((V$13/V$23),2)</f>
        <v>0</v>
      </c>
      <c r="N203" s="205"/>
      <c r="O203" s="205"/>
      <c r="P203" s="204">
        <f>C199*M203</f>
        <v>0</v>
      </c>
      <c r="Q203" s="203"/>
      <c r="R203" s="203"/>
      <c r="S203" s="203"/>
      <c r="T203" s="203" t="str">
        <f>CADASTRO!$P$729</f>
        <v>1013 PeateRS</v>
      </c>
      <c r="U203" s="203"/>
      <c r="V203" s="203"/>
      <c r="W203" s="203"/>
      <c r="X203" s="203">
        <f>M$13</f>
        <v>0</v>
      </c>
      <c r="Y203" s="203"/>
      <c r="Z203" s="203"/>
    </row>
    <row r="204" spans="1:35" x14ac:dyDescent="0.25">
      <c r="A204" s="200" t="str">
        <f>CADASTRO!A$730</f>
        <v xml:space="preserve">Ensino Médio </v>
      </c>
      <c r="B204" s="200"/>
      <c r="C204" s="200"/>
      <c r="D204" s="200"/>
      <c r="E204" s="200"/>
      <c r="F204" s="200"/>
      <c r="G204" s="200"/>
      <c r="H204" s="200"/>
      <c r="I204" s="200"/>
      <c r="J204" s="203" t="s">
        <v>173</v>
      </c>
      <c r="K204" s="203"/>
      <c r="L204" s="203"/>
      <c r="M204" s="205">
        <f>ROUND((V$14/V$23),2)</f>
        <v>0.02</v>
      </c>
      <c r="N204" s="205"/>
      <c r="O204" s="205"/>
      <c r="P204" s="204">
        <f>C199*M204</f>
        <v>158.90799999999999</v>
      </c>
      <c r="Q204" s="203"/>
      <c r="R204" s="203"/>
      <c r="S204" s="203"/>
      <c r="T204" s="203" t="str">
        <f>CADASTRO!$P$730</f>
        <v>1013 PeateRS</v>
      </c>
      <c r="U204" s="203"/>
      <c r="V204" s="203"/>
      <c r="W204" s="203"/>
      <c r="X204" s="203">
        <f>M$14</f>
        <v>1679</v>
      </c>
      <c r="Y204" s="203"/>
      <c r="Z204" s="203"/>
    </row>
    <row r="205" spans="1:35" x14ac:dyDescent="0.25">
      <c r="A205" s="201" t="str">
        <f>CADASTRO!A$732</f>
        <v>ESCOLA MUN. SANTA LUZIA</v>
      </c>
      <c r="B205" s="201"/>
      <c r="C205" s="201"/>
      <c r="D205" s="201"/>
      <c r="E205" s="201"/>
      <c r="F205" s="201"/>
      <c r="G205" s="201"/>
      <c r="H205" s="201"/>
      <c r="I205" s="201"/>
      <c r="M205" s="218">
        <f>SUM(M206:N209)</f>
        <v>0.60000000000000009</v>
      </c>
      <c r="N205" s="218"/>
      <c r="O205" s="218"/>
      <c r="P205" s="202">
        <f>SUM(P206:S209)</f>
        <v>4767.24</v>
      </c>
      <c r="Q205" s="201"/>
      <c r="R205" s="201"/>
      <c r="S205" s="201"/>
    </row>
    <row r="206" spans="1:35" x14ac:dyDescent="0.25">
      <c r="A206" s="200" t="str">
        <f>CADASTRO!A$733</f>
        <v>Ed. Infantil</v>
      </c>
      <c r="B206" s="200"/>
      <c r="C206" s="200"/>
      <c r="D206" s="200"/>
      <c r="E206" s="200"/>
      <c r="F206" s="200"/>
      <c r="G206" s="200"/>
      <c r="H206" s="200"/>
      <c r="I206" s="200"/>
      <c r="J206" s="203" t="s">
        <v>174</v>
      </c>
      <c r="K206" s="203"/>
      <c r="L206" s="203"/>
      <c r="M206" s="205">
        <f>ROUND((V$18/V$23),2)</f>
        <v>7.0000000000000007E-2</v>
      </c>
      <c r="N206" s="205"/>
      <c r="O206" s="205"/>
      <c r="P206" s="204">
        <f>C199*M206</f>
        <v>556.178</v>
      </c>
      <c r="Q206" s="203"/>
      <c r="R206" s="203"/>
      <c r="S206" s="203"/>
      <c r="T206" s="203" t="str">
        <f>CADASTRO!$P$733</f>
        <v>31 FUNDEB</v>
      </c>
      <c r="U206" s="203"/>
      <c r="V206" s="203"/>
      <c r="W206" s="203"/>
      <c r="X206" s="203">
        <f>M$18</f>
        <v>1645</v>
      </c>
      <c r="Y206" s="203"/>
      <c r="Z206" s="203"/>
    </row>
    <row r="207" spans="1:35" x14ac:dyDescent="0.25">
      <c r="A207" s="200" t="str">
        <f>CADASTRO!A$734</f>
        <v>Ed. Especial</v>
      </c>
      <c r="B207" s="200"/>
      <c r="C207" s="200"/>
      <c r="D207" s="200"/>
      <c r="E207" s="200"/>
      <c r="F207" s="200"/>
      <c r="G207" s="200"/>
      <c r="H207" s="200"/>
      <c r="I207" s="200"/>
      <c r="J207" s="203" t="s">
        <v>175</v>
      </c>
      <c r="K207" s="203"/>
      <c r="L207" s="203"/>
      <c r="M207" s="205">
        <f>ROUND((V$19/V$23),2)</f>
        <v>7.0000000000000007E-2</v>
      </c>
      <c r="N207" s="205"/>
      <c r="O207" s="205"/>
      <c r="P207" s="204">
        <f>C199*M207</f>
        <v>556.178</v>
      </c>
      <c r="Q207" s="203"/>
      <c r="R207" s="203"/>
      <c r="S207" s="203"/>
      <c r="T207" s="203" t="str">
        <f>CADASTRO!$P$734</f>
        <v>31 FUNDEB</v>
      </c>
      <c r="U207" s="203"/>
      <c r="V207" s="203"/>
      <c r="W207" s="203"/>
      <c r="X207" s="203">
        <f>M$19</f>
        <v>2212</v>
      </c>
      <c r="Y207" s="203"/>
      <c r="Z207" s="203"/>
      <c r="AI207" s="3"/>
    </row>
    <row r="208" spans="1:35" x14ac:dyDescent="0.25">
      <c r="A208" s="200" t="str">
        <f>CADASTRO!A$735</f>
        <v>Ensino Fundamental</v>
      </c>
      <c r="B208" s="200"/>
      <c r="C208" s="200"/>
      <c r="D208" s="200"/>
      <c r="E208" s="200"/>
      <c r="F208" s="200"/>
      <c r="G208" s="200"/>
      <c r="H208" s="200"/>
      <c r="I208" s="200"/>
      <c r="J208" s="203" t="s">
        <v>176</v>
      </c>
      <c r="K208" s="203"/>
      <c r="L208" s="203"/>
      <c r="M208" s="205">
        <f>ROUND((V$20/V$23),2)</f>
        <v>0.46</v>
      </c>
      <c r="N208" s="205"/>
      <c r="O208" s="205"/>
      <c r="P208" s="204">
        <f>C199*M208</f>
        <v>3654.884</v>
      </c>
      <c r="Q208" s="203"/>
      <c r="R208" s="203"/>
      <c r="S208" s="203"/>
      <c r="T208" s="203" t="str">
        <f>CADASTRO!$P$735</f>
        <v>31 FUNDEB</v>
      </c>
      <c r="U208" s="203"/>
      <c r="V208" s="203"/>
      <c r="W208" s="203"/>
      <c r="X208" s="203">
        <f>M$20</f>
        <v>1629</v>
      </c>
      <c r="Y208" s="203"/>
      <c r="Z208" s="203"/>
    </row>
    <row r="209" spans="1:26" x14ac:dyDescent="0.25">
      <c r="A209" s="200" t="str">
        <f>CADASTRO!A$736</f>
        <v>Ed. Jovens e Adultos</v>
      </c>
      <c r="B209" s="200"/>
      <c r="C209" s="200"/>
      <c r="D209" s="200"/>
      <c r="E209" s="200"/>
      <c r="F209" s="200"/>
      <c r="G209" s="200"/>
      <c r="H209" s="200"/>
      <c r="I209" s="200"/>
      <c r="J209" s="203">
        <v>0</v>
      </c>
      <c r="K209" s="203"/>
      <c r="L209" s="203"/>
      <c r="M209" s="205">
        <f>ROUND((V$21/V$23),2)</f>
        <v>0</v>
      </c>
      <c r="N209" s="205"/>
      <c r="O209" s="205"/>
      <c r="P209" s="204">
        <f>C199*M209</f>
        <v>0</v>
      </c>
      <c r="Q209" s="203"/>
      <c r="R209" s="203"/>
      <c r="S209" s="203"/>
      <c r="T209" s="203">
        <f>CADASTRO!$P$736</f>
        <v>0</v>
      </c>
      <c r="U209" s="203"/>
      <c r="V209" s="203"/>
      <c r="W209" s="203"/>
      <c r="X209" s="203">
        <f>M$21</f>
        <v>0</v>
      </c>
      <c r="Y209" s="203"/>
      <c r="Z209" s="203"/>
    </row>
    <row r="210" spans="1:26" x14ac:dyDescent="0.25">
      <c r="A210" s="201" t="s">
        <v>26</v>
      </c>
      <c r="B210" s="201"/>
      <c r="C210" s="201"/>
      <c r="D210" s="201"/>
      <c r="E210" s="201"/>
      <c r="F210" s="201"/>
      <c r="G210" s="201"/>
      <c r="H210" s="201"/>
      <c r="I210" s="201"/>
      <c r="J210" s="3"/>
      <c r="K210" s="3"/>
      <c r="L210" s="3"/>
      <c r="M210" s="218">
        <f>M201+M205</f>
        <v>1</v>
      </c>
      <c r="N210" s="218"/>
      <c r="O210" s="218"/>
      <c r="P210" s="202">
        <f>P205+P201</f>
        <v>7945.4</v>
      </c>
      <c r="Q210" s="201"/>
      <c r="R210" s="201"/>
      <c r="S210" s="201"/>
      <c r="T210" s="3"/>
      <c r="U210" s="3"/>
      <c r="V210" s="3"/>
      <c r="W210" s="3"/>
      <c r="X210" s="3"/>
      <c r="Y210" s="3"/>
      <c r="Z210" s="3"/>
    </row>
    <row r="211" spans="1:26" x14ac:dyDescent="0.25">
      <c r="A211" s="138"/>
      <c r="B211" s="138"/>
      <c r="C211" s="138"/>
      <c r="D211" s="138"/>
      <c r="E211" s="138"/>
      <c r="F211" s="138"/>
      <c r="G211" s="138"/>
      <c r="H211" s="138"/>
      <c r="I211" s="138"/>
      <c r="J211" s="3"/>
      <c r="K211" s="3"/>
      <c r="L211" s="3"/>
      <c r="M211" s="145"/>
      <c r="N211" s="145"/>
      <c r="O211" s="145"/>
      <c r="P211" s="139"/>
      <c r="Q211" s="138"/>
      <c r="R211" s="138"/>
      <c r="S211" s="138"/>
      <c r="T211" s="3"/>
      <c r="U211" s="3"/>
      <c r="V211" s="3"/>
      <c r="W211" s="3"/>
      <c r="X211" s="3"/>
      <c r="Y211" s="3"/>
      <c r="Z211" s="3"/>
    </row>
    <row r="212" spans="1:26" x14ac:dyDescent="0.25">
      <c r="A212" s="3" t="s">
        <v>37</v>
      </c>
      <c r="F212" s="203" t="s">
        <v>57</v>
      </c>
      <c r="G212" s="203"/>
      <c r="H212" s="203"/>
      <c r="I212" s="203"/>
      <c r="J212" s="203"/>
      <c r="K212" s="203"/>
    </row>
    <row r="213" spans="1:26" x14ac:dyDescent="0.25">
      <c r="A213" s="3" t="s">
        <v>38</v>
      </c>
      <c r="G213" s="203">
        <v>174</v>
      </c>
      <c r="H213" s="203"/>
      <c r="I213" s="203"/>
      <c r="J213" s="203"/>
      <c r="K213" s="203"/>
      <c r="L213" s="220" t="s">
        <v>39</v>
      </c>
      <c r="M213" s="220"/>
      <c r="N213" s="220"/>
      <c r="O213" s="223">
        <v>43229</v>
      </c>
      <c r="P213" s="203"/>
      <c r="Q213" s="203"/>
      <c r="R213" s="203"/>
    </row>
    <row r="214" spans="1:26" x14ac:dyDescent="0.25">
      <c r="A214" s="3" t="s">
        <v>41</v>
      </c>
      <c r="C214" s="208">
        <v>8488.41</v>
      </c>
      <c r="D214" s="208"/>
      <c r="E214" s="208"/>
      <c r="F214" s="208"/>
      <c r="G214" s="208"/>
      <c r="L214" s="220" t="s">
        <v>59</v>
      </c>
      <c r="M214" s="220"/>
      <c r="N214" s="220"/>
      <c r="O214" s="220"/>
      <c r="P214" s="221">
        <v>1743</v>
      </c>
      <c r="Q214" s="221"/>
      <c r="R214" s="221"/>
      <c r="S214" s="221"/>
      <c r="T214" s="221"/>
      <c r="U214" s="221"/>
    </row>
    <row r="215" spans="1:26" x14ac:dyDescent="0.25">
      <c r="A215" s="9" t="s">
        <v>12</v>
      </c>
      <c r="B215" s="141"/>
      <c r="C215" s="141"/>
      <c r="D215" s="141"/>
      <c r="E215" s="141"/>
      <c r="F215" s="141"/>
      <c r="G215" s="141"/>
      <c r="H215" s="141"/>
      <c r="I215" s="144"/>
      <c r="J215" s="210" t="s">
        <v>29</v>
      </c>
      <c r="K215" s="210"/>
      <c r="L215" s="210"/>
      <c r="M215" s="210" t="s">
        <v>25</v>
      </c>
      <c r="N215" s="210"/>
      <c r="O215" s="210"/>
      <c r="P215" s="210" t="s">
        <v>30</v>
      </c>
      <c r="Q215" s="210"/>
      <c r="R215" s="210"/>
      <c r="S215" s="210"/>
      <c r="T215" s="222" t="s">
        <v>21</v>
      </c>
      <c r="U215" s="222"/>
      <c r="V215" s="222"/>
      <c r="W215" s="222"/>
      <c r="X215" s="211" t="s">
        <v>40</v>
      </c>
      <c r="Y215" s="211"/>
      <c r="Z215" s="211"/>
    </row>
    <row r="216" spans="1:26" x14ac:dyDescent="0.25">
      <c r="A216" s="210" t="str">
        <f>CADASTRO!A$727</f>
        <v>ESCOLA ALAÍDES S. PINHEIRO</v>
      </c>
      <c r="B216" s="210"/>
      <c r="C216" s="210"/>
      <c r="D216" s="210"/>
      <c r="E216" s="210"/>
      <c r="F216" s="210"/>
      <c r="G216" s="210"/>
      <c r="H216" s="210"/>
      <c r="I216" s="210"/>
      <c r="M216" s="218">
        <f>SUM(M217:N219)</f>
        <v>0.4</v>
      </c>
      <c r="N216" s="218"/>
      <c r="O216" s="218"/>
      <c r="P216" s="202">
        <f>SUM(P217:S219)</f>
        <v>3395.364</v>
      </c>
      <c r="Q216" s="201"/>
      <c r="R216" s="201"/>
      <c r="S216" s="201"/>
      <c r="T216" s="6"/>
      <c r="U216" s="6"/>
      <c r="V216" s="6"/>
      <c r="W216" s="6"/>
    </row>
    <row r="217" spans="1:26" x14ac:dyDescent="0.25">
      <c r="A217" s="200" t="str">
        <f>CADASTRO!A$728</f>
        <v>Ensino Fundamental</v>
      </c>
      <c r="B217" s="200"/>
      <c r="C217" s="200"/>
      <c r="D217" s="200"/>
      <c r="E217" s="200"/>
      <c r="F217" s="200"/>
      <c r="G217" s="200"/>
      <c r="H217" s="200"/>
      <c r="I217" s="200"/>
      <c r="J217" s="203" t="s">
        <v>172</v>
      </c>
      <c r="K217" s="203"/>
      <c r="L217" s="203"/>
      <c r="M217" s="205">
        <f>ROUND((V$12/V$23),2)</f>
        <v>0.38</v>
      </c>
      <c r="N217" s="205"/>
      <c r="O217" s="205"/>
      <c r="P217" s="204">
        <f>C214*M217</f>
        <v>3225.5958000000001</v>
      </c>
      <c r="Q217" s="203"/>
      <c r="R217" s="203"/>
      <c r="S217" s="203"/>
      <c r="T217" s="203" t="str">
        <f>CADASTRO!$P$728</f>
        <v>1013 PeateRS</v>
      </c>
      <c r="U217" s="203"/>
      <c r="V217" s="203"/>
      <c r="W217" s="203"/>
      <c r="X217" s="203">
        <f>M$12</f>
        <v>1667</v>
      </c>
      <c r="Y217" s="203"/>
      <c r="Z217" s="203"/>
    </row>
    <row r="218" spans="1:26" x14ac:dyDescent="0.25">
      <c r="A218" s="200" t="str">
        <f>CADASTRO!A$729</f>
        <v>Ensino Médio - Eja</v>
      </c>
      <c r="B218" s="200"/>
      <c r="C218" s="200"/>
      <c r="D218" s="200"/>
      <c r="E218" s="200"/>
      <c r="F218" s="200"/>
      <c r="G218" s="200"/>
      <c r="H218" s="200"/>
      <c r="I218" s="200"/>
      <c r="J218" s="203">
        <v>0</v>
      </c>
      <c r="K218" s="203"/>
      <c r="L218" s="203"/>
      <c r="M218" s="205">
        <f>ROUND((V$13/V$23),2)</f>
        <v>0</v>
      </c>
      <c r="N218" s="205"/>
      <c r="O218" s="205"/>
      <c r="P218" s="204">
        <f>C214*M218</f>
        <v>0</v>
      </c>
      <c r="Q218" s="203"/>
      <c r="R218" s="203"/>
      <c r="S218" s="203"/>
      <c r="T218" s="203" t="str">
        <f>CADASTRO!$P$729</f>
        <v>1013 PeateRS</v>
      </c>
      <c r="U218" s="203"/>
      <c r="V218" s="203"/>
      <c r="W218" s="203"/>
      <c r="X218" s="203">
        <f>M$13</f>
        <v>0</v>
      </c>
      <c r="Y218" s="203"/>
      <c r="Z218" s="203"/>
    </row>
    <row r="219" spans="1:26" x14ac:dyDescent="0.25">
      <c r="A219" s="200" t="str">
        <f>CADASTRO!A$730</f>
        <v xml:space="preserve">Ensino Médio </v>
      </c>
      <c r="B219" s="200"/>
      <c r="C219" s="200"/>
      <c r="D219" s="200"/>
      <c r="E219" s="200"/>
      <c r="F219" s="200"/>
      <c r="G219" s="200"/>
      <c r="H219" s="200"/>
      <c r="I219" s="200"/>
      <c r="J219" s="203" t="s">
        <v>173</v>
      </c>
      <c r="K219" s="203"/>
      <c r="L219" s="203"/>
      <c r="M219" s="205">
        <f>ROUND((V$14/V$23),2)</f>
        <v>0.02</v>
      </c>
      <c r="N219" s="205"/>
      <c r="O219" s="205"/>
      <c r="P219" s="204">
        <f>C214*M219</f>
        <v>169.76820000000001</v>
      </c>
      <c r="Q219" s="203"/>
      <c r="R219" s="203"/>
      <c r="S219" s="203"/>
      <c r="T219" s="203" t="str">
        <f>CADASTRO!$P$730</f>
        <v>1013 PeateRS</v>
      </c>
      <c r="U219" s="203"/>
      <c r="V219" s="203"/>
      <c r="W219" s="203"/>
      <c r="X219" s="203">
        <f>M$14</f>
        <v>1679</v>
      </c>
      <c r="Y219" s="203"/>
      <c r="Z219" s="203"/>
    </row>
    <row r="220" spans="1:26" x14ac:dyDescent="0.25">
      <c r="A220" s="201" t="str">
        <f>CADASTRO!A$732</f>
        <v>ESCOLA MUN. SANTA LUZIA</v>
      </c>
      <c r="B220" s="201"/>
      <c r="C220" s="201"/>
      <c r="D220" s="201"/>
      <c r="E220" s="201"/>
      <c r="F220" s="201"/>
      <c r="G220" s="201"/>
      <c r="H220" s="201"/>
      <c r="I220" s="201"/>
      <c r="M220" s="218">
        <f>SUM(M221:N224)</f>
        <v>0.60000000000000009</v>
      </c>
      <c r="N220" s="218"/>
      <c r="O220" s="218"/>
      <c r="P220" s="202">
        <f>SUM(P221:S224)</f>
        <v>5093.0360000000001</v>
      </c>
      <c r="Q220" s="201"/>
      <c r="R220" s="201"/>
      <c r="S220" s="201"/>
    </row>
    <row r="221" spans="1:26" x14ac:dyDescent="0.25">
      <c r="A221" s="200" t="str">
        <f>CADASTRO!A$733</f>
        <v>Ed. Infantil</v>
      </c>
      <c r="B221" s="200"/>
      <c r="C221" s="200"/>
      <c r="D221" s="200"/>
      <c r="E221" s="200"/>
      <c r="F221" s="200"/>
      <c r="G221" s="200"/>
      <c r="H221" s="200"/>
      <c r="I221" s="200"/>
      <c r="J221" s="203" t="s">
        <v>174</v>
      </c>
      <c r="K221" s="203"/>
      <c r="L221" s="203"/>
      <c r="M221" s="205">
        <f>ROUND((V$18/V$23),2)</f>
        <v>7.0000000000000007E-2</v>
      </c>
      <c r="N221" s="205"/>
      <c r="O221" s="205"/>
      <c r="P221" s="204">
        <f>C214*M221</f>
        <v>594.18870000000004</v>
      </c>
      <c r="Q221" s="203"/>
      <c r="R221" s="203"/>
      <c r="S221" s="203"/>
      <c r="T221" s="203" t="str">
        <f>CADASTRO!$P$733</f>
        <v>31 FUNDEB</v>
      </c>
      <c r="U221" s="203"/>
      <c r="V221" s="203"/>
      <c r="W221" s="203"/>
      <c r="X221" s="203">
        <f>M$18</f>
        <v>1645</v>
      </c>
      <c r="Y221" s="203"/>
      <c r="Z221" s="203"/>
    </row>
    <row r="222" spans="1:26" x14ac:dyDescent="0.25">
      <c r="A222" s="200" t="str">
        <f>CADASTRO!A$734</f>
        <v>Ed. Especial</v>
      </c>
      <c r="B222" s="200"/>
      <c r="C222" s="200"/>
      <c r="D222" s="200"/>
      <c r="E222" s="200"/>
      <c r="F222" s="200"/>
      <c r="G222" s="200"/>
      <c r="H222" s="200"/>
      <c r="I222" s="200"/>
      <c r="J222" s="203" t="s">
        <v>175</v>
      </c>
      <c r="K222" s="203"/>
      <c r="L222" s="203"/>
      <c r="M222" s="205">
        <f>ROUND((V$19/V$23),2)</f>
        <v>7.0000000000000007E-2</v>
      </c>
      <c r="N222" s="205"/>
      <c r="O222" s="205"/>
      <c r="P222" s="204">
        <f>C214*M222</f>
        <v>594.18870000000004</v>
      </c>
      <c r="Q222" s="203"/>
      <c r="R222" s="203"/>
      <c r="S222" s="203"/>
      <c r="T222" s="203" t="str">
        <f>CADASTRO!$P$734</f>
        <v>31 FUNDEB</v>
      </c>
      <c r="U222" s="203"/>
      <c r="V222" s="203"/>
      <c r="W222" s="203"/>
      <c r="X222" s="203">
        <f>M$19</f>
        <v>2212</v>
      </c>
      <c r="Y222" s="203"/>
      <c r="Z222" s="203"/>
    </row>
    <row r="223" spans="1:26" x14ac:dyDescent="0.25">
      <c r="A223" s="200" t="str">
        <f>CADASTRO!A$735</f>
        <v>Ensino Fundamental</v>
      </c>
      <c r="B223" s="200"/>
      <c r="C223" s="200"/>
      <c r="D223" s="200"/>
      <c r="E223" s="200"/>
      <c r="F223" s="200"/>
      <c r="G223" s="200"/>
      <c r="H223" s="200"/>
      <c r="I223" s="200"/>
      <c r="J223" s="203" t="s">
        <v>176</v>
      </c>
      <c r="K223" s="203"/>
      <c r="L223" s="203"/>
      <c r="M223" s="205">
        <f>ROUND((V$20/V$23),2)</f>
        <v>0.46</v>
      </c>
      <c r="N223" s="205"/>
      <c r="O223" s="205"/>
      <c r="P223" s="204">
        <f>C214*M223-0.01</f>
        <v>3904.6585999999998</v>
      </c>
      <c r="Q223" s="203"/>
      <c r="R223" s="203"/>
      <c r="S223" s="203"/>
      <c r="T223" s="203" t="str">
        <f>CADASTRO!$P$735</f>
        <v>31 FUNDEB</v>
      </c>
      <c r="U223" s="203"/>
      <c r="V223" s="203"/>
      <c r="W223" s="203"/>
      <c r="X223" s="203">
        <f>M$20</f>
        <v>1629</v>
      </c>
      <c r="Y223" s="203"/>
      <c r="Z223" s="203"/>
    </row>
    <row r="224" spans="1:26" x14ac:dyDescent="0.25">
      <c r="A224" s="200" t="str">
        <f>CADASTRO!A$736</f>
        <v>Ed. Jovens e Adultos</v>
      </c>
      <c r="B224" s="200"/>
      <c r="C224" s="200"/>
      <c r="D224" s="200"/>
      <c r="E224" s="200"/>
      <c r="F224" s="200"/>
      <c r="G224" s="200"/>
      <c r="H224" s="200"/>
      <c r="I224" s="200"/>
      <c r="J224" s="203">
        <v>0</v>
      </c>
      <c r="K224" s="203"/>
      <c r="L224" s="203"/>
      <c r="M224" s="205">
        <f>ROUND((V$21/V$23),2)</f>
        <v>0</v>
      </c>
      <c r="N224" s="205"/>
      <c r="O224" s="205"/>
      <c r="P224" s="204">
        <f>C214*M224</f>
        <v>0</v>
      </c>
      <c r="Q224" s="203"/>
      <c r="R224" s="203"/>
      <c r="S224" s="203"/>
      <c r="T224" s="203">
        <f>CADASTRO!$P$736</f>
        <v>0</v>
      </c>
      <c r="U224" s="203"/>
      <c r="V224" s="203"/>
      <c r="W224" s="203"/>
      <c r="X224" s="203">
        <f>M$21</f>
        <v>0</v>
      </c>
      <c r="Y224" s="203"/>
      <c r="Z224" s="203"/>
    </row>
    <row r="225" spans="1:26" x14ac:dyDescent="0.25">
      <c r="A225" s="201" t="s">
        <v>26</v>
      </c>
      <c r="B225" s="201"/>
      <c r="C225" s="201"/>
      <c r="D225" s="201"/>
      <c r="E225" s="201"/>
      <c r="F225" s="201"/>
      <c r="G225" s="201"/>
      <c r="H225" s="201"/>
      <c r="I225" s="201"/>
      <c r="J225" s="3"/>
      <c r="K225" s="3"/>
      <c r="L225" s="3"/>
      <c r="M225" s="218">
        <f>M216+M220</f>
        <v>1</v>
      </c>
      <c r="N225" s="218"/>
      <c r="O225" s="218"/>
      <c r="P225" s="202">
        <f>P220+P216+0.01</f>
        <v>8488.41</v>
      </c>
      <c r="Q225" s="201"/>
      <c r="R225" s="201"/>
      <c r="S225" s="201"/>
      <c r="T225" s="3"/>
      <c r="U225" s="3"/>
      <c r="V225" s="3"/>
      <c r="W225" s="3"/>
      <c r="X225" s="3"/>
      <c r="Y225" s="3"/>
      <c r="Z225" s="3"/>
    </row>
    <row r="227" spans="1:26" x14ac:dyDescent="0.25">
      <c r="A227" s="3" t="s">
        <v>37</v>
      </c>
      <c r="F227" s="203" t="s">
        <v>58</v>
      </c>
      <c r="G227" s="203"/>
      <c r="H227" s="203"/>
      <c r="I227" s="203"/>
      <c r="J227" s="203"/>
      <c r="K227" s="203"/>
    </row>
    <row r="228" spans="1:26" x14ac:dyDescent="0.25">
      <c r="A228" s="3" t="s">
        <v>38</v>
      </c>
      <c r="G228" s="203">
        <v>4</v>
      </c>
      <c r="H228" s="203"/>
      <c r="I228" s="203"/>
      <c r="J228" s="203"/>
      <c r="K228" s="203"/>
      <c r="L228" s="220" t="s">
        <v>39</v>
      </c>
      <c r="M228" s="220"/>
      <c r="N228" s="220"/>
      <c r="O228" s="223">
        <v>43223</v>
      </c>
      <c r="P228" s="203"/>
      <c r="Q228" s="203"/>
      <c r="R228" s="203"/>
    </row>
    <row r="229" spans="1:26" x14ac:dyDescent="0.25">
      <c r="A229" s="3" t="s">
        <v>41</v>
      </c>
      <c r="C229" s="208">
        <v>19000</v>
      </c>
      <c r="D229" s="208"/>
      <c r="E229" s="208"/>
      <c r="F229" s="208"/>
      <c r="G229" s="208"/>
      <c r="L229" s="220" t="s">
        <v>59</v>
      </c>
      <c r="M229" s="220"/>
      <c r="N229" s="220"/>
      <c r="O229" s="220"/>
      <c r="P229" s="221">
        <v>1350</v>
      </c>
      <c r="Q229" s="221"/>
      <c r="R229" s="221"/>
      <c r="S229" s="221"/>
      <c r="T229" s="221"/>
      <c r="U229" s="221"/>
    </row>
    <row r="230" spans="1:26" x14ac:dyDescent="0.25">
      <c r="A230" s="9" t="s">
        <v>12</v>
      </c>
      <c r="B230" s="141"/>
      <c r="C230" s="141"/>
      <c r="D230" s="141"/>
      <c r="E230" s="141"/>
      <c r="F230" s="141"/>
      <c r="G230" s="141"/>
      <c r="H230" s="141"/>
      <c r="I230" s="144"/>
      <c r="J230" s="210" t="s">
        <v>29</v>
      </c>
      <c r="K230" s="210"/>
      <c r="L230" s="210"/>
      <c r="M230" s="210" t="s">
        <v>25</v>
      </c>
      <c r="N230" s="210"/>
      <c r="O230" s="210"/>
      <c r="P230" s="210" t="s">
        <v>30</v>
      </c>
      <c r="Q230" s="210"/>
      <c r="R230" s="210"/>
      <c r="S230" s="210"/>
      <c r="T230" s="222" t="s">
        <v>21</v>
      </c>
      <c r="U230" s="222"/>
      <c r="V230" s="222"/>
      <c r="W230" s="222"/>
      <c r="X230" s="211" t="s">
        <v>40</v>
      </c>
      <c r="Y230" s="211"/>
      <c r="Z230" s="211"/>
    </row>
    <row r="231" spans="1:26" x14ac:dyDescent="0.25">
      <c r="A231" s="210" t="str">
        <f>CADASTRO!A$727</f>
        <v>ESCOLA ALAÍDES S. PINHEIRO</v>
      </c>
      <c r="B231" s="210"/>
      <c r="C231" s="210"/>
      <c r="D231" s="210"/>
      <c r="E231" s="210"/>
      <c r="F231" s="210"/>
      <c r="G231" s="210"/>
      <c r="H231" s="210"/>
      <c r="I231" s="210"/>
      <c r="M231" s="218">
        <f>SUM(M232:N234)</f>
        <v>0.4</v>
      </c>
      <c r="N231" s="218"/>
      <c r="O231" s="218"/>
      <c r="P231" s="202">
        <f>SUM(P232:S234)</f>
        <v>7600</v>
      </c>
      <c r="Q231" s="201"/>
      <c r="R231" s="201"/>
      <c r="S231" s="201"/>
      <c r="T231" s="6"/>
      <c r="U231" s="6"/>
      <c r="V231" s="6"/>
      <c r="W231" s="6"/>
    </row>
    <row r="232" spans="1:26" x14ac:dyDescent="0.25">
      <c r="A232" s="200" t="str">
        <f>CADASTRO!A$728</f>
        <v>Ensino Fundamental</v>
      </c>
      <c r="B232" s="200"/>
      <c r="C232" s="200"/>
      <c r="D232" s="200"/>
      <c r="E232" s="200"/>
      <c r="F232" s="200"/>
      <c r="G232" s="200"/>
      <c r="H232" s="200"/>
      <c r="I232" s="200"/>
      <c r="J232" s="203" t="s">
        <v>172</v>
      </c>
      <c r="K232" s="203"/>
      <c r="L232" s="203"/>
      <c r="M232" s="205">
        <f>ROUND((V$12/V$23),2)</f>
        <v>0.38</v>
      </c>
      <c r="N232" s="205"/>
      <c r="O232" s="205"/>
      <c r="P232" s="204">
        <f>C229*M232</f>
        <v>7220</v>
      </c>
      <c r="Q232" s="203"/>
      <c r="R232" s="203"/>
      <c r="S232" s="203"/>
      <c r="T232" s="203" t="str">
        <f>CADASTRO!$P$728</f>
        <v>1013 PeateRS</v>
      </c>
      <c r="U232" s="203"/>
      <c r="V232" s="203"/>
      <c r="W232" s="203"/>
      <c r="X232" s="203">
        <f>M$12</f>
        <v>1667</v>
      </c>
      <c r="Y232" s="203"/>
      <c r="Z232" s="203"/>
    </row>
    <row r="233" spans="1:26" x14ac:dyDescent="0.25">
      <c r="A233" s="200" t="str">
        <f>CADASTRO!A$729</f>
        <v>Ensino Médio - Eja</v>
      </c>
      <c r="B233" s="200"/>
      <c r="C233" s="200"/>
      <c r="D233" s="200"/>
      <c r="E233" s="200"/>
      <c r="F233" s="200"/>
      <c r="G233" s="200"/>
      <c r="H233" s="200"/>
      <c r="I233" s="200"/>
      <c r="J233" s="203">
        <v>0</v>
      </c>
      <c r="K233" s="203"/>
      <c r="L233" s="203"/>
      <c r="M233" s="205">
        <f>ROUND((V$13/V$23),2)</f>
        <v>0</v>
      </c>
      <c r="N233" s="205"/>
      <c r="O233" s="205"/>
      <c r="P233" s="204">
        <f>C229*M233</f>
        <v>0</v>
      </c>
      <c r="Q233" s="203"/>
      <c r="R233" s="203"/>
      <c r="S233" s="203"/>
      <c r="T233" s="203" t="str">
        <f>CADASTRO!$P$729</f>
        <v>1013 PeateRS</v>
      </c>
      <c r="U233" s="203"/>
      <c r="V233" s="203"/>
      <c r="W233" s="203"/>
      <c r="X233" s="203">
        <f>M$13</f>
        <v>0</v>
      </c>
      <c r="Y233" s="203"/>
      <c r="Z233" s="203"/>
    </row>
    <row r="234" spans="1:26" x14ac:dyDescent="0.25">
      <c r="A234" s="200" t="str">
        <f>CADASTRO!A$730</f>
        <v xml:space="preserve">Ensino Médio </v>
      </c>
      <c r="B234" s="200"/>
      <c r="C234" s="200"/>
      <c r="D234" s="200"/>
      <c r="E234" s="200"/>
      <c r="F234" s="200"/>
      <c r="G234" s="200"/>
      <c r="H234" s="200"/>
      <c r="I234" s="200"/>
      <c r="J234" s="203" t="s">
        <v>173</v>
      </c>
      <c r="K234" s="203"/>
      <c r="L234" s="203"/>
      <c r="M234" s="205">
        <f>ROUND((V$14/V$23),2)</f>
        <v>0.02</v>
      </c>
      <c r="N234" s="205"/>
      <c r="O234" s="205"/>
      <c r="P234" s="204">
        <f>C229*M234</f>
        <v>380</v>
      </c>
      <c r="Q234" s="203"/>
      <c r="R234" s="203"/>
      <c r="S234" s="203"/>
      <c r="T234" s="203" t="str">
        <f>CADASTRO!$P$730</f>
        <v>1013 PeateRS</v>
      </c>
      <c r="U234" s="203"/>
      <c r="V234" s="203"/>
      <c r="W234" s="203"/>
      <c r="X234" s="203">
        <f>M$14</f>
        <v>1679</v>
      </c>
      <c r="Y234" s="203"/>
      <c r="Z234" s="203"/>
    </row>
    <row r="235" spans="1:26" x14ac:dyDescent="0.25">
      <c r="A235" s="201" t="str">
        <f>CADASTRO!A$732</f>
        <v>ESCOLA MUN. SANTA LUZIA</v>
      </c>
      <c r="B235" s="201"/>
      <c r="C235" s="201"/>
      <c r="D235" s="201"/>
      <c r="E235" s="201"/>
      <c r="F235" s="201"/>
      <c r="G235" s="201"/>
      <c r="H235" s="201"/>
      <c r="I235" s="201"/>
      <c r="M235" s="218">
        <f>SUM(M236:N239)</f>
        <v>0.60000000000000009</v>
      </c>
      <c r="N235" s="218"/>
      <c r="O235" s="218"/>
      <c r="P235" s="202">
        <f>SUM(P236:S239)</f>
        <v>11400</v>
      </c>
      <c r="Q235" s="201"/>
      <c r="R235" s="201"/>
      <c r="S235" s="201"/>
    </row>
    <row r="236" spans="1:26" x14ac:dyDescent="0.25">
      <c r="A236" s="200" t="str">
        <f>CADASTRO!A$733</f>
        <v>Ed. Infantil</v>
      </c>
      <c r="B236" s="200"/>
      <c r="C236" s="200"/>
      <c r="D236" s="200"/>
      <c r="E236" s="200"/>
      <c r="F236" s="200"/>
      <c r="G236" s="200"/>
      <c r="H236" s="200"/>
      <c r="I236" s="200"/>
      <c r="J236" s="203" t="s">
        <v>174</v>
      </c>
      <c r="K236" s="203"/>
      <c r="L236" s="203"/>
      <c r="M236" s="205">
        <f>ROUND((V$18/V$23),2)</f>
        <v>7.0000000000000007E-2</v>
      </c>
      <c r="N236" s="205"/>
      <c r="O236" s="205"/>
      <c r="P236" s="204">
        <f>C229*M236</f>
        <v>1330.0000000000002</v>
      </c>
      <c r="Q236" s="203"/>
      <c r="R236" s="203"/>
      <c r="S236" s="203"/>
      <c r="T236" s="203" t="str">
        <f>CADASTRO!$P$733</f>
        <v>31 FUNDEB</v>
      </c>
      <c r="U236" s="203"/>
      <c r="V236" s="203"/>
      <c r="W236" s="203"/>
      <c r="X236" s="203">
        <f>M$18</f>
        <v>1645</v>
      </c>
      <c r="Y236" s="203"/>
      <c r="Z236" s="203"/>
    </row>
    <row r="237" spans="1:26" x14ac:dyDescent="0.25">
      <c r="A237" s="200" t="str">
        <f>CADASTRO!A$734</f>
        <v>Ed. Especial</v>
      </c>
      <c r="B237" s="200"/>
      <c r="C237" s="200"/>
      <c r="D237" s="200"/>
      <c r="E237" s="200"/>
      <c r="F237" s="200"/>
      <c r="G237" s="200"/>
      <c r="H237" s="200"/>
      <c r="I237" s="200"/>
      <c r="J237" s="203" t="s">
        <v>175</v>
      </c>
      <c r="K237" s="203"/>
      <c r="L237" s="203"/>
      <c r="M237" s="205">
        <f>ROUND((V$19/V$23),2)</f>
        <v>7.0000000000000007E-2</v>
      </c>
      <c r="N237" s="205"/>
      <c r="O237" s="205"/>
      <c r="P237" s="204">
        <f>C229*M237</f>
        <v>1330.0000000000002</v>
      </c>
      <c r="Q237" s="203"/>
      <c r="R237" s="203"/>
      <c r="S237" s="203"/>
      <c r="T237" s="203" t="str">
        <f>CADASTRO!$P$734</f>
        <v>31 FUNDEB</v>
      </c>
      <c r="U237" s="203"/>
      <c r="V237" s="203"/>
      <c r="W237" s="203"/>
      <c r="X237" s="203">
        <f>M$19</f>
        <v>2212</v>
      </c>
      <c r="Y237" s="203"/>
      <c r="Z237" s="203"/>
    </row>
    <row r="238" spans="1:26" x14ac:dyDescent="0.25">
      <c r="A238" s="200" t="str">
        <f>CADASTRO!A$735</f>
        <v>Ensino Fundamental</v>
      </c>
      <c r="B238" s="200"/>
      <c r="C238" s="200"/>
      <c r="D238" s="200"/>
      <c r="E238" s="200"/>
      <c r="F238" s="200"/>
      <c r="G238" s="200"/>
      <c r="H238" s="200"/>
      <c r="I238" s="200"/>
      <c r="J238" s="203" t="s">
        <v>176</v>
      </c>
      <c r="K238" s="203"/>
      <c r="L238" s="203"/>
      <c r="M238" s="205">
        <f>ROUND((V$20/V$23),2)</f>
        <v>0.46</v>
      </c>
      <c r="N238" s="205"/>
      <c r="O238" s="205"/>
      <c r="P238" s="204">
        <f>C229*M238</f>
        <v>8740</v>
      </c>
      <c r="Q238" s="203"/>
      <c r="R238" s="203"/>
      <c r="S238" s="203"/>
      <c r="T238" s="203" t="str">
        <f>CADASTRO!$P$735</f>
        <v>31 FUNDEB</v>
      </c>
      <c r="U238" s="203"/>
      <c r="V238" s="203"/>
      <c r="W238" s="203"/>
      <c r="X238" s="203">
        <f>M$20</f>
        <v>1629</v>
      </c>
      <c r="Y238" s="203"/>
      <c r="Z238" s="203"/>
    </row>
    <row r="239" spans="1:26" x14ac:dyDescent="0.25">
      <c r="A239" s="200" t="str">
        <f>CADASTRO!A$736</f>
        <v>Ed. Jovens e Adultos</v>
      </c>
      <c r="B239" s="200"/>
      <c r="C239" s="200"/>
      <c r="D239" s="200"/>
      <c r="E239" s="200"/>
      <c r="F239" s="200"/>
      <c r="G239" s="200"/>
      <c r="H239" s="200"/>
      <c r="I239" s="200"/>
      <c r="J239" s="203">
        <v>0</v>
      </c>
      <c r="K239" s="203"/>
      <c r="L239" s="203"/>
      <c r="M239" s="205">
        <f>ROUND((V$21/V$23),2)</f>
        <v>0</v>
      </c>
      <c r="N239" s="205"/>
      <c r="O239" s="205"/>
      <c r="P239" s="204">
        <f>C229*M239</f>
        <v>0</v>
      </c>
      <c r="Q239" s="203"/>
      <c r="R239" s="203"/>
      <c r="S239" s="203"/>
      <c r="T239" s="203">
        <f>CADASTRO!$P$736</f>
        <v>0</v>
      </c>
      <c r="U239" s="203"/>
      <c r="V239" s="203"/>
      <c r="W239" s="203"/>
      <c r="X239" s="203">
        <f>M$21</f>
        <v>0</v>
      </c>
      <c r="Y239" s="203"/>
      <c r="Z239" s="203"/>
    </row>
    <row r="240" spans="1:26" x14ac:dyDescent="0.25">
      <c r="A240" s="201" t="s">
        <v>26</v>
      </c>
      <c r="B240" s="201"/>
      <c r="C240" s="201"/>
      <c r="D240" s="201"/>
      <c r="E240" s="201"/>
      <c r="F240" s="201"/>
      <c r="G240" s="201"/>
      <c r="H240" s="201"/>
      <c r="I240" s="201"/>
      <c r="J240" s="3"/>
      <c r="K240" s="3"/>
      <c r="L240" s="3"/>
      <c r="M240" s="218">
        <f>M231+M235</f>
        <v>1</v>
      </c>
      <c r="N240" s="218"/>
      <c r="O240" s="218"/>
      <c r="P240" s="202">
        <f>P235+P231</f>
        <v>19000</v>
      </c>
      <c r="Q240" s="201"/>
      <c r="R240" s="201"/>
      <c r="S240" s="201"/>
      <c r="T240" s="3"/>
      <c r="U240" s="3"/>
      <c r="V240" s="3"/>
      <c r="W240" s="3"/>
      <c r="X240" s="3"/>
      <c r="Y240" s="3"/>
      <c r="Z240" s="3"/>
    </row>
    <row r="242" spans="1:26" x14ac:dyDescent="0.25">
      <c r="A242" s="3" t="s">
        <v>37</v>
      </c>
      <c r="B242" s="3"/>
      <c r="C242" s="3"/>
      <c r="D242" s="3"/>
      <c r="E242" s="3"/>
      <c r="F242" s="203" t="s">
        <v>51</v>
      </c>
      <c r="G242" s="203"/>
      <c r="H242" s="203"/>
      <c r="I242" s="203"/>
      <c r="J242" s="203"/>
      <c r="K242" s="203"/>
    </row>
    <row r="243" spans="1:26" x14ac:dyDescent="0.25">
      <c r="A243" s="3" t="s">
        <v>38</v>
      </c>
      <c r="G243" s="203">
        <v>176</v>
      </c>
      <c r="H243" s="203"/>
      <c r="I243" s="203"/>
      <c r="J243" s="203"/>
      <c r="K243" s="203"/>
      <c r="L243" s="220" t="s">
        <v>39</v>
      </c>
      <c r="M243" s="220"/>
      <c r="N243" s="220"/>
      <c r="O243" s="223">
        <v>43285</v>
      </c>
      <c r="P243" s="203"/>
      <c r="Q243" s="203"/>
      <c r="R243" s="203"/>
    </row>
    <row r="244" spans="1:26" x14ac:dyDescent="0.25">
      <c r="A244" s="3" t="s">
        <v>41</v>
      </c>
      <c r="C244" s="208">
        <v>7821.22</v>
      </c>
      <c r="D244" s="208"/>
      <c r="E244" s="208"/>
      <c r="F244" s="208"/>
      <c r="G244" s="208"/>
      <c r="L244" s="220" t="s">
        <v>59</v>
      </c>
      <c r="M244" s="220"/>
      <c r="N244" s="220"/>
      <c r="O244" s="220"/>
      <c r="P244" s="221">
        <v>1606</v>
      </c>
      <c r="Q244" s="221"/>
      <c r="R244" s="221"/>
      <c r="S244" s="221"/>
      <c r="T244" s="221"/>
      <c r="U244" s="221"/>
    </row>
    <row r="245" spans="1:26" x14ac:dyDescent="0.25">
      <c r="A245" s="9" t="s">
        <v>12</v>
      </c>
      <c r="B245" s="141"/>
      <c r="C245" s="141"/>
      <c r="D245" s="141"/>
      <c r="E245" s="141"/>
      <c r="F245" s="141"/>
      <c r="G245" s="141"/>
      <c r="H245" s="141"/>
      <c r="I245" s="144"/>
      <c r="J245" s="210" t="s">
        <v>29</v>
      </c>
      <c r="K245" s="210"/>
      <c r="L245" s="210"/>
      <c r="M245" s="210" t="s">
        <v>25</v>
      </c>
      <c r="N245" s="210"/>
      <c r="O245" s="210"/>
      <c r="P245" s="210" t="s">
        <v>30</v>
      </c>
      <c r="Q245" s="210"/>
      <c r="R245" s="210"/>
      <c r="S245" s="210"/>
      <c r="T245" s="222" t="s">
        <v>21</v>
      </c>
      <c r="U245" s="222"/>
      <c r="V245" s="222"/>
      <c r="W245" s="222"/>
      <c r="X245" s="211" t="s">
        <v>40</v>
      </c>
      <c r="Y245" s="211"/>
      <c r="Z245" s="211"/>
    </row>
    <row r="246" spans="1:26" x14ac:dyDescent="0.25">
      <c r="A246" s="210" t="str">
        <f>CADASTRO!A$727</f>
        <v>ESCOLA ALAÍDES S. PINHEIRO</v>
      </c>
      <c r="B246" s="210"/>
      <c r="C246" s="210"/>
      <c r="D246" s="210"/>
      <c r="E246" s="210"/>
      <c r="F246" s="210"/>
      <c r="G246" s="210"/>
      <c r="H246" s="210"/>
      <c r="I246" s="210"/>
      <c r="M246" s="218">
        <f>SUM(M247:N249)</f>
        <v>0.4</v>
      </c>
      <c r="N246" s="218"/>
      <c r="O246" s="218"/>
      <c r="P246" s="202">
        <f>SUM(P247:S249)</f>
        <v>3128.4879999999998</v>
      </c>
      <c r="Q246" s="201"/>
      <c r="R246" s="201"/>
      <c r="S246" s="201"/>
      <c r="T246" s="6"/>
      <c r="U246" s="6"/>
      <c r="V246" s="6"/>
      <c r="W246" s="6"/>
    </row>
    <row r="247" spans="1:26" x14ac:dyDescent="0.25">
      <c r="A247" s="200" t="str">
        <f>CADASTRO!A$728</f>
        <v>Ensino Fundamental</v>
      </c>
      <c r="B247" s="200"/>
      <c r="C247" s="200"/>
      <c r="D247" s="200"/>
      <c r="E247" s="200"/>
      <c r="F247" s="200"/>
      <c r="G247" s="200"/>
      <c r="H247" s="200"/>
      <c r="I247" s="200"/>
      <c r="J247" s="203" t="s">
        <v>172</v>
      </c>
      <c r="K247" s="203"/>
      <c r="L247" s="203"/>
      <c r="M247" s="205">
        <f>ROUND((V$12/V$23),2)</f>
        <v>0.38</v>
      </c>
      <c r="N247" s="205"/>
      <c r="O247" s="205"/>
      <c r="P247" s="204">
        <f>C244*M247</f>
        <v>2972.0636</v>
      </c>
      <c r="Q247" s="203"/>
      <c r="R247" s="203"/>
      <c r="S247" s="203"/>
      <c r="T247" s="203" t="str">
        <f>CADASTRO!$P$728</f>
        <v>1013 PeateRS</v>
      </c>
      <c r="U247" s="203"/>
      <c r="V247" s="203"/>
      <c r="W247" s="203"/>
      <c r="X247" s="203">
        <f>M$12</f>
        <v>1667</v>
      </c>
      <c r="Y247" s="203"/>
      <c r="Z247" s="203"/>
    </row>
    <row r="248" spans="1:26" x14ac:dyDescent="0.25">
      <c r="A248" s="200" t="str">
        <f>CADASTRO!A$729</f>
        <v>Ensino Médio - Eja</v>
      </c>
      <c r="B248" s="200"/>
      <c r="C248" s="200"/>
      <c r="D248" s="200"/>
      <c r="E248" s="200"/>
      <c r="F248" s="200"/>
      <c r="G248" s="200"/>
      <c r="H248" s="200"/>
      <c r="I248" s="200"/>
      <c r="J248" s="203">
        <v>0</v>
      </c>
      <c r="K248" s="203"/>
      <c r="L248" s="203"/>
      <c r="M248" s="205">
        <f>ROUND((V$13/V$23),2)</f>
        <v>0</v>
      </c>
      <c r="N248" s="205"/>
      <c r="O248" s="205"/>
      <c r="P248" s="204">
        <f>C244*M248</f>
        <v>0</v>
      </c>
      <c r="Q248" s="203"/>
      <c r="R248" s="203"/>
      <c r="S248" s="203"/>
      <c r="T248" s="203" t="str">
        <f>CADASTRO!$P$729</f>
        <v>1013 PeateRS</v>
      </c>
      <c r="U248" s="203"/>
      <c r="V248" s="203"/>
      <c r="W248" s="203"/>
      <c r="X248" s="203">
        <f>M$13</f>
        <v>0</v>
      </c>
      <c r="Y248" s="203"/>
      <c r="Z248" s="203"/>
    </row>
    <row r="249" spans="1:26" x14ac:dyDescent="0.25">
      <c r="A249" s="200" t="str">
        <f>CADASTRO!A$730</f>
        <v xml:space="preserve">Ensino Médio </v>
      </c>
      <c r="B249" s="200"/>
      <c r="C249" s="200"/>
      <c r="D249" s="200"/>
      <c r="E249" s="200"/>
      <c r="F249" s="200"/>
      <c r="G249" s="200"/>
      <c r="H249" s="200"/>
      <c r="I249" s="200"/>
      <c r="J249" s="203" t="s">
        <v>173</v>
      </c>
      <c r="K249" s="203"/>
      <c r="L249" s="203"/>
      <c r="M249" s="205">
        <f>ROUND((V$14/V$23),2)</f>
        <v>0.02</v>
      </c>
      <c r="N249" s="205"/>
      <c r="O249" s="205"/>
      <c r="P249" s="204">
        <f>C244*M249</f>
        <v>156.42440000000002</v>
      </c>
      <c r="Q249" s="203"/>
      <c r="R249" s="203"/>
      <c r="S249" s="203"/>
      <c r="T249" s="203" t="str">
        <f>CADASTRO!$P$730</f>
        <v>1013 PeateRS</v>
      </c>
      <c r="U249" s="203"/>
      <c r="V249" s="203"/>
      <c r="W249" s="203"/>
      <c r="X249" s="203">
        <f>M$14</f>
        <v>1679</v>
      </c>
      <c r="Y249" s="203"/>
      <c r="Z249" s="203"/>
    </row>
    <row r="250" spans="1:26" x14ac:dyDescent="0.25">
      <c r="A250" s="201" t="str">
        <f>CADASTRO!A$732</f>
        <v>ESCOLA MUN. SANTA LUZIA</v>
      </c>
      <c r="B250" s="201"/>
      <c r="C250" s="201"/>
      <c r="D250" s="201"/>
      <c r="E250" s="201"/>
      <c r="F250" s="201"/>
      <c r="G250" s="201"/>
      <c r="H250" s="201"/>
      <c r="I250" s="201"/>
      <c r="M250" s="218">
        <f>SUM(M251:N254)</f>
        <v>0.60000000000000009</v>
      </c>
      <c r="N250" s="218"/>
      <c r="O250" s="218"/>
      <c r="P250" s="202">
        <f>SUM(P251:S254)</f>
        <v>4692.732</v>
      </c>
      <c r="Q250" s="201"/>
      <c r="R250" s="201"/>
      <c r="S250" s="201"/>
    </row>
    <row r="251" spans="1:26" x14ac:dyDescent="0.25">
      <c r="A251" s="200" t="str">
        <f>CADASTRO!A$733</f>
        <v>Ed. Infantil</v>
      </c>
      <c r="B251" s="200"/>
      <c r="C251" s="200"/>
      <c r="D251" s="200"/>
      <c r="E251" s="200"/>
      <c r="F251" s="200"/>
      <c r="G251" s="200"/>
      <c r="H251" s="200"/>
      <c r="I251" s="200"/>
      <c r="J251" s="203" t="s">
        <v>174</v>
      </c>
      <c r="K251" s="203"/>
      <c r="L251" s="203"/>
      <c r="M251" s="205">
        <f>ROUND((V$18/V$23),2)</f>
        <v>7.0000000000000007E-2</v>
      </c>
      <c r="N251" s="205"/>
      <c r="O251" s="205"/>
      <c r="P251" s="204">
        <f>C244*M251</f>
        <v>547.48540000000003</v>
      </c>
      <c r="Q251" s="203"/>
      <c r="R251" s="203"/>
      <c r="S251" s="203"/>
      <c r="T251" s="203" t="str">
        <f>CADASTRO!$P$733</f>
        <v>31 FUNDEB</v>
      </c>
      <c r="U251" s="203"/>
      <c r="V251" s="203"/>
      <c r="W251" s="203"/>
      <c r="X251" s="203">
        <f>M$18</f>
        <v>1645</v>
      </c>
      <c r="Y251" s="203"/>
      <c r="Z251" s="203"/>
    </row>
    <row r="252" spans="1:26" x14ac:dyDescent="0.25">
      <c r="A252" s="200" t="str">
        <f>CADASTRO!A$734</f>
        <v>Ed. Especial</v>
      </c>
      <c r="B252" s="200"/>
      <c r="C252" s="200"/>
      <c r="D252" s="200"/>
      <c r="E252" s="200"/>
      <c r="F252" s="200"/>
      <c r="G252" s="200"/>
      <c r="H252" s="200"/>
      <c r="I252" s="200"/>
      <c r="J252" s="203" t="s">
        <v>175</v>
      </c>
      <c r="K252" s="203"/>
      <c r="L252" s="203"/>
      <c r="M252" s="205">
        <f>ROUND((V$19/V$23),2)</f>
        <v>7.0000000000000007E-2</v>
      </c>
      <c r="N252" s="205"/>
      <c r="O252" s="205"/>
      <c r="P252" s="204">
        <f>C244*M252</f>
        <v>547.48540000000003</v>
      </c>
      <c r="Q252" s="203"/>
      <c r="R252" s="203"/>
      <c r="S252" s="203"/>
      <c r="T252" s="203" t="str">
        <f>CADASTRO!$P$734</f>
        <v>31 FUNDEB</v>
      </c>
      <c r="U252" s="203"/>
      <c r="V252" s="203"/>
      <c r="W252" s="203"/>
      <c r="X252" s="203">
        <f>M$19</f>
        <v>2212</v>
      </c>
      <c r="Y252" s="203"/>
      <c r="Z252" s="203"/>
    </row>
    <row r="253" spans="1:26" x14ac:dyDescent="0.25">
      <c r="A253" s="200" t="str">
        <f>CADASTRO!A$735</f>
        <v>Ensino Fundamental</v>
      </c>
      <c r="B253" s="200"/>
      <c r="C253" s="200"/>
      <c r="D253" s="200"/>
      <c r="E253" s="200"/>
      <c r="F253" s="200"/>
      <c r="G253" s="200"/>
      <c r="H253" s="200"/>
      <c r="I253" s="200"/>
      <c r="J253" s="203" t="s">
        <v>176</v>
      </c>
      <c r="K253" s="203"/>
      <c r="L253" s="203"/>
      <c r="M253" s="205">
        <f>ROUND((V$20/V$23),2)</f>
        <v>0.46</v>
      </c>
      <c r="N253" s="205"/>
      <c r="O253" s="205"/>
      <c r="P253" s="204">
        <f>C244*M253</f>
        <v>3597.7612000000004</v>
      </c>
      <c r="Q253" s="203"/>
      <c r="R253" s="203"/>
      <c r="S253" s="203"/>
      <c r="T253" s="203" t="str">
        <f>CADASTRO!$P$735</f>
        <v>31 FUNDEB</v>
      </c>
      <c r="U253" s="203"/>
      <c r="V253" s="203"/>
      <c r="W253" s="203"/>
      <c r="X253" s="203">
        <f>M$20</f>
        <v>1629</v>
      </c>
      <c r="Y253" s="203"/>
      <c r="Z253" s="203"/>
    </row>
    <row r="254" spans="1:26" x14ac:dyDescent="0.25">
      <c r="A254" s="200" t="str">
        <f>CADASTRO!A$736</f>
        <v>Ed. Jovens e Adultos</v>
      </c>
      <c r="B254" s="200"/>
      <c r="C254" s="200"/>
      <c r="D254" s="200"/>
      <c r="E254" s="200"/>
      <c r="F254" s="200"/>
      <c r="G254" s="200"/>
      <c r="H254" s="200"/>
      <c r="I254" s="200"/>
      <c r="J254" s="203">
        <v>0</v>
      </c>
      <c r="K254" s="203"/>
      <c r="L254" s="203"/>
      <c r="M254" s="205">
        <f>ROUND((V$21/V$23),2)</f>
        <v>0</v>
      </c>
      <c r="N254" s="205"/>
      <c r="O254" s="205"/>
      <c r="P254" s="204">
        <f>C244*M254</f>
        <v>0</v>
      </c>
      <c r="Q254" s="203"/>
      <c r="R254" s="203"/>
      <c r="S254" s="203"/>
      <c r="T254" s="203">
        <f>CADASTRO!$P$736</f>
        <v>0</v>
      </c>
      <c r="U254" s="203"/>
      <c r="V254" s="203"/>
      <c r="W254" s="203"/>
      <c r="X254" s="203">
        <f>M$21</f>
        <v>0</v>
      </c>
      <c r="Y254" s="203"/>
      <c r="Z254" s="203"/>
    </row>
    <row r="255" spans="1:26" x14ac:dyDescent="0.25">
      <c r="A255" s="201" t="s">
        <v>26</v>
      </c>
      <c r="B255" s="201"/>
      <c r="C255" s="201"/>
      <c r="D255" s="201"/>
      <c r="E255" s="201"/>
      <c r="F255" s="201"/>
      <c r="G255" s="201"/>
      <c r="H255" s="201"/>
      <c r="I255" s="201"/>
      <c r="J255" s="3"/>
      <c r="K255" s="3"/>
      <c r="L255" s="3"/>
      <c r="M255" s="218">
        <f>M246+M250</f>
        <v>1</v>
      </c>
      <c r="N255" s="218"/>
      <c r="O255" s="218"/>
      <c r="P255" s="202">
        <f>P250+P246</f>
        <v>7821.2199999999993</v>
      </c>
      <c r="Q255" s="201"/>
      <c r="R255" s="201"/>
      <c r="S255" s="201"/>
      <c r="T255" s="3"/>
      <c r="U255" s="3"/>
      <c r="V255" s="3"/>
      <c r="W255" s="3"/>
      <c r="X255" s="3"/>
      <c r="Y255" s="3"/>
      <c r="Z255" s="3"/>
    </row>
    <row r="257" spans="1:26" x14ac:dyDescent="0.25">
      <c r="A257" s="3" t="s">
        <v>37</v>
      </c>
      <c r="B257" s="3"/>
      <c r="C257" s="3"/>
      <c r="D257" s="3"/>
      <c r="E257" s="3"/>
      <c r="F257" s="203" t="s">
        <v>52</v>
      </c>
      <c r="G257" s="203"/>
      <c r="H257" s="203"/>
      <c r="I257" s="203"/>
      <c r="J257" s="203"/>
      <c r="K257" s="203"/>
    </row>
    <row r="258" spans="1:26" x14ac:dyDescent="0.25">
      <c r="A258" s="3" t="s">
        <v>38</v>
      </c>
      <c r="G258" s="203">
        <v>177</v>
      </c>
      <c r="H258" s="203"/>
      <c r="I258" s="203"/>
      <c r="J258" s="203"/>
      <c r="K258" s="203"/>
      <c r="L258" s="220" t="s">
        <v>39</v>
      </c>
      <c r="M258" s="220"/>
      <c r="N258" s="220"/>
      <c r="O258" s="223">
        <v>43315</v>
      </c>
      <c r="P258" s="203"/>
      <c r="Q258" s="203"/>
      <c r="R258" s="203"/>
    </row>
    <row r="259" spans="1:26" x14ac:dyDescent="0.25">
      <c r="A259" s="3" t="s">
        <v>41</v>
      </c>
      <c r="C259" s="208">
        <v>7202.73</v>
      </c>
      <c r="D259" s="208"/>
      <c r="E259" s="208"/>
      <c r="F259" s="208"/>
      <c r="G259" s="208"/>
      <c r="L259" s="220" t="s">
        <v>59</v>
      </c>
      <c r="M259" s="220"/>
      <c r="N259" s="220"/>
      <c r="O259" s="220"/>
      <c r="P259" s="221">
        <v>1479</v>
      </c>
      <c r="Q259" s="221"/>
      <c r="R259" s="221"/>
      <c r="S259" s="221"/>
      <c r="T259" s="221"/>
      <c r="U259" s="221"/>
    </row>
    <row r="260" spans="1:26" x14ac:dyDescent="0.25">
      <c r="A260" s="9" t="s">
        <v>12</v>
      </c>
      <c r="B260" s="141"/>
      <c r="C260" s="141"/>
      <c r="D260" s="141"/>
      <c r="E260" s="141"/>
      <c r="F260" s="141"/>
      <c r="G260" s="141"/>
      <c r="H260" s="141"/>
      <c r="I260" s="144"/>
      <c r="J260" s="210" t="s">
        <v>29</v>
      </c>
      <c r="K260" s="210"/>
      <c r="L260" s="210"/>
      <c r="M260" s="210" t="s">
        <v>25</v>
      </c>
      <c r="N260" s="210"/>
      <c r="O260" s="210"/>
      <c r="P260" s="210" t="s">
        <v>30</v>
      </c>
      <c r="Q260" s="210"/>
      <c r="R260" s="210"/>
      <c r="S260" s="210"/>
      <c r="T260" s="222" t="s">
        <v>21</v>
      </c>
      <c r="U260" s="222"/>
      <c r="V260" s="222"/>
      <c r="W260" s="222"/>
      <c r="X260" s="211" t="s">
        <v>40</v>
      </c>
      <c r="Y260" s="211"/>
      <c r="Z260" s="211"/>
    </row>
    <row r="261" spans="1:26" x14ac:dyDescent="0.25">
      <c r="A261" s="210" t="str">
        <f>CADASTRO!A$727</f>
        <v>ESCOLA ALAÍDES S. PINHEIRO</v>
      </c>
      <c r="B261" s="210"/>
      <c r="C261" s="210"/>
      <c r="D261" s="210"/>
      <c r="E261" s="210"/>
      <c r="F261" s="210"/>
      <c r="G261" s="210"/>
      <c r="H261" s="210"/>
      <c r="I261" s="210"/>
      <c r="M261" s="218">
        <f>SUM(M262:N264)</f>
        <v>0.4</v>
      </c>
      <c r="N261" s="218"/>
      <c r="O261" s="218"/>
      <c r="P261" s="202">
        <f>SUM(P262:S264)</f>
        <v>2881.0919999999996</v>
      </c>
      <c r="Q261" s="201"/>
      <c r="R261" s="201"/>
      <c r="S261" s="201"/>
      <c r="T261" s="6"/>
      <c r="U261" s="6"/>
      <c r="V261" s="6"/>
      <c r="W261" s="6"/>
    </row>
    <row r="262" spans="1:26" x14ac:dyDescent="0.25">
      <c r="A262" s="200" t="str">
        <f>CADASTRO!A$728</f>
        <v>Ensino Fundamental</v>
      </c>
      <c r="B262" s="200"/>
      <c r="C262" s="200"/>
      <c r="D262" s="200"/>
      <c r="E262" s="200"/>
      <c r="F262" s="200"/>
      <c r="G262" s="200"/>
      <c r="H262" s="200"/>
      <c r="I262" s="200"/>
      <c r="J262" s="203" t="s">
        <v>172</v>
      </c>
      <c r="K262" s="203"/>
      <c r="L262" s="203"/>
      <c r="M262" s="205">
        <f>ROUND((V$12/V$23),2)</f>
        <v>0.38</v>
      </c>
      <c r="N262" s="205"/>
      <c r="O262" s="205"/>
      <c r="P262" s="204">
        <f>C259*M262</f>
        <v>2737.0373999999997</v>
      </c>
      <c r="Q262" s="203"/>
      <c r="R262" s="203"/>
      <c r="S262" s="203"/>
      <c r="T262" s="203" t="str">
        <f>CADASTRO!$P$728</f>
        <v>1013 PeateRS</v>
      </c>
      <c r="U262" s="203"/>
      <c r="V262" s="203"/>
      <c r="W262" s="203"/>
      <c r="X262" s="203">
        <f>M$12</f>
        <v>1667</v>
      </c>
      <c r="Y262" s="203"/>
      <c r="Z262" s="203"/>
    </row>
    <row r="263" spans="1:26" x14ac:dyDescent="0.25">
      <c r="A263" s="200" t="str">
        <f>CADASTRO!A$729</f>
        <v>Ensino Médio - Eja</v>
      </c>
      <c r="B263" s="200"/>
      <c r="C263" s="200"/>
      <c r="D263" s="200"/>
      <c r="E263" s="200"/>
      <c r="F263" s="200"/>
      <c r="G263" s="200"/>
      <c r="H263" s="200"/>
      <c r="I263" s="200"/>
      <c r="J263" s="203">
        <v>0</v>
      </c>
      <c r="K263" s="203"/>
      <c r="L263" s="203"/>
      <c r="M263" s="205">
        <f>ROUND((V$13/V$23),2)</f>
        <v>0</v>
      </c>
      <c r="N263" s="205"/>
      <c r="O263" s="205"/>
      <c r="P263" s="204">
        <f>C259*M263</f>
        <v>0</v>
      </c>
      <c r="Q263" s="203"/>
      <c r="R263" s="203"/>
      <c r="S263" s="203"/>
      <c r="T263" s="203" t="str">
        <f>CADASTRO!$P$729</f>
        <v>1013 PeateRS</v>
      </c>
      <c r="U263" s="203"/>
      <c r="V263" s="203"/>
      <c r="W263" s="203"/>
      <c r="X263" s="203">
        <f>M$13</f>
        <v>0</v>
      </c>
      <c r="Y263" s="203"/>
      <c r="Z263" s="203"/>
    </row>
    <row r="264" spans="1:26" x14ac:dyDescent="0.25">
      <c r="A264" s="200" t="str">
        <f>CADASTRO!A$730</f>
        <v xml:space="preserve">Ensino Médio </v>
      </c>
      <c r="B264" s="200"/>
      <c r="C264" s="200"/>
      <c r="D264" s="200"/>
      <c r="E264" s="200"/>
      <c r="F264" s="200"/>
      <c r="G264" s="200"/>
      <c r="H264" s="200"/>
      <c r="I264" s="200"/>
      <c r="J264" s="203" t="s">
        <v>173</v>
      </c>
      <c r="K264" s="203"/>
      <c r="L264" s="203"/>
      <c r="M264" s="205">
        <f>ROUND((V$14/V$23),2)</f>
        <v>0.02</v>
      </c>
      <c r="N264" s="205"/>
      <c r="O264" s="205"/>
      <c r="P264" s="204">
        <f>C259*M264</f>
        <v>144.05459999999999</v>
      </c>
      <c r="Q264" s="203"/>
      <c r="R264" s="203"/>
      <c r="S264" s="203"/>
      <c r="T264" s="203" t="str">
        <f>CADASTRO!$P$730</f>
        <v>1013 PeateRS</v>
      </c>
      <c r="U264" s="203"/>
      <c r="V264" s="203"/>
      <c r="W264" s="203"/>
      <c r="X264" s="203">
        <f>M$14</f>
        <v>1679</v>
      </c>
      <c r="Y264" s="203"/>
      <c r="Z264" s="203"/>
    </row>
    <row r="265" spans="1:26" x14ac:dyDescent="0.25">
      <c r="A265" s="201" t="str">
        <f>CADASTRO!A$732</f>
        <v>ESCOLA MUN. SANTA LUZIA</v>
      </c>
      <c r="B265" s="201"/>
      <c r="C265" s="201"/>
      <c r="D265" s="201"/>
      <c r="E265" s="201"/>
      <c r="F265" s="201"/>
      <c r="G265" s="201"/>
      <c r="H265" s="201"/>
      <c r="I265" s="201"/>
      <c r="M265" s="218">
        <f>SUM(M266:N269)</f>
        <v>0.60000000000000009</v>
      </c>
      <c r="N265" s="218"/>
      <c r="O265" s="218"/>
      <c r="P265" s="202">
        <f>SUM(P266:S269)</f>
        <v>4321.6379999999999</v>
      </c>
      <c r="Q265" s="201"/>
      <c r="R265" s="201"/>
      <c r="S265" s="201"/>
    </row>
    <row r="266" spans="1:26" x14ac:dyDescent="0.25">
      <c r="A266" s="200" t="str">
        <f>CADASTRO!A$733</f>
        <v>Ed. Infantil</v>
      </c>
      <c r="B266" s="200"/>
      <c r="C266" s="200"/>
      <c r="D266" s="200"/>
      <c r="E266" s="200"/>
      <c r="F266" s="200"/>
      <c r="G266" s="200"/>
      <c r="H266" s="200"/>
      <c r="I266" s="200"/>
      <c r="J266" s="203" t="s">
        <v>174</v>
      </c>
      <c r="K266" s="203"/>
      <c r="L266" s="203"/>
      <c r="M266" s="205">
        <f>ROUND((V$18/V$23),2)</f>
        <v>7.0000000000000007E-2</v>
      </c>
      <c r="N266" s="205"/>
      <c r="O266" s="205"/>
      <c r="P266" s="204">
        <f>C259*M266</f>
        <v>504.19110000000001</v>
      </c>
      <c r="Q266" s="203"/>
      <c r="R266" s="203"/>
      <c r="S266" s="203"/>
      <c r="T266" s="203" t="str">
        <f>CADASTRO!$P$733</f>
        <v>31 FUNDEB</v>
      </c>
      <c r="U266" s="203"/>
      <c r="V266" s="203"/>
      <c r="W266" s="203"/>
      <c r="X266" s="203">
        <f>M$18</f>
        <v>1645</v>
      </c>
      <c r="Y266" s="203"/>
      <c r="Z266" s="203"/>
    </row>
    <row r="267" spans="1:26" x14ac:dyDescent="0.25">
      <c r="A267" s="200" t="str">
        <f>CADASTRO!A$734</f>
        <v>Ed. Especial</v>
      </c>
      <c r="B267" s="200"/>
      <c r="C267" s="200"/>
      <c r="D267" s="200"/>
      <c r="E267" s="200"/>
      <c r="F267" s="200"/>
      <c r="G267" s="200"/>
      <c r="H267" s="200"/>
      <c r="I267" s="200"/>
      <c r="J267" s="203" t="s">
        <v>175</v>
      </c>
      <c r="K267" s="203"/>
      <c r="L267" s="203"/>
      <c r="M267" s="205">
        <f>ROUND((V$19/V$23),2)</f>
        <v>7.0000000000000007E-2</v>
      </c>
      <c r="N267" s="205"/>
      <c r="O267" s="205"/>
      <c r="P267" s="204">
        <f>C259*M267</f>
        <v>504.19110000000001</v>
      </c>
      <c r="Q267" s="203"/>
      <c r="R267" s="203"/>
      <c r="S267" s="203"/>
      <c r="T267" s="203" t="str">
        <f>CADASTRO!$P$734</f>
        <v>31 FUNDEB</v>
      </c>
      <c r="U267" s="203"/>
      <c r="V267" s="203"/>
      <c r="W267" s="203"/>
      <c r="X267" s="203">
        <f>M$19</f>
        <v>2212</v>
      </c>
      <c r="Y267" s="203"/>
      <c r="Z267" s="203"/>
    </row>
    <row r="268" spans="1:26" x14ac:dyDescent="0.25">
      <c r="A268" s="200" t="str">
        <f>CADASTRO!A$735</f>
        <v>Ensino Fundamental</v>
      </c>
      <c r="B268" s="200"/>
      <c r="C268" s="200"/>
      <c r="D268" s="200"/>
      <c r="E268" s="200"/>
      <c r="F268" s="200"/>
      <c r="G268" s="200"/>
      <c r="H268" s="200"/>
      <c r="I268" s="200"/>
      <c r="J268" s="203" t="s">
        <v>176</v>
      </c>
      <c r="K268" s="203"/>
      <c r="L268" s="203"/>
      <c r="M268" s="205">
        <f>ROUND((V$20/V$23),2)</f>
        <v>0.46</v>
      </c>
      <c r="N268" s="205"/>
      <c r="O268" s="205"/>
      <c r="P268" s="204">
        <f>C259*M268</f>
        <v>3313.2557999999999</v>
      </c>
      <c r="Q268" s="203"/>
      <c r="R268" s="203"/>
      <c r="S268" s="203"/>
      <c r="T268" s="203" t="str">
        <f>CADASTRO!$P$735</f>
        <v>31 FUNDEB</v>
      </c>
      <c r="U268" s="203"/>
      <c r="V268" s="203"/>
      <c r="W268" s="203"/>
      <c r="X268" s="203">
        <f>M$20</f>
        <v>1629</v>
      </c>
      <c r="Y268" s="203"/>
      <c r="Z268" s="203"/>
    </row>
    <row r="269" spans="1:26" x14ac:dyDescent="0.25">
      <c r="A269" s="200" t="str">
        <f>CADASTRO!A$736</f>
        <v>Ed. Jovens e Adultos</v>
      </c>
      <c r="B269" s="200"/>
      <c r="C269" s="200"/>
      <c r="D269" s="200"/>
      <c r="E269" s="200"/>
      <c r="F269" s="200"/>
      <c r="G269" s="200"/>
      <c r="H269" s="200"/>
      <c r="I269" s="200"/>
      <c r="J269" s="203">
        <v>0</v>
      </c>
      <c r="K269" s="203"/>
      <c r="L269" s="203"/>
      <c r="M269" s="205">
        <f>ROUND((V$21/V$23),2)</f>
        <v>0</v>
      </c>
      <c r="N269" s="205"/>
      <c r="O269" s="205"/>
      <c r="P269" s="204">
        <f>C259*M269</f>
        <v>0</v>
      </c>
      <c r="Q269" s="203"/>
      <c r="R269" s="203"/>
      <c r="S269" s="203"/>
      <c r="T269" s="203">
        <f>CADASTRO!$P$736</f>
        <v>0</v>
      </c>
      <c r="U269" s="203"/>
      <c r="V269" s="203"/>
      <c r="W269" s="203"/>
      <c r="X269" s="203">
        <f>M$21</f>
        <v>0</v>
      </c>
      <c r="Y269" s="203"/>
      <c r="Z269" s="203"/>
    </row>
    <row r="270" spans="1:26" x14ac:dyDescent="0.25">
      <c r="A270" s="201" t="s">
        <v>26</v>
      </c>
      <c r="B270" s="201"/>
      <c r="C270" s="201"/>
      <c r="D270" s="201"/>
      <c r="E270" s="201"/>
      <c r="F270" s="201"/>
      <c r="G270" s="201"/>
      <c r="H270" s="201"/>
      <c r="I270" s="201"/>
      <c r="J270" s="3"/>
      <c r="K270" s="3"/>
      <c r="L270" s="3"/>
      <c r="M270" s="218">
        <f>M261+M265</f>
        <v>1</v>
      </c>
      <c r="N270" s="218"/>
      <c r="O270" s="218"/>
      <c r="P270" s="202">
        <f>P265+P261</f>
        <v>7202.73</v>
      </c>
      <c r="Q270" s="201"/>
      <c r="R270" s="201"/>
      <c r="S270" s="201"/>
      <c r="T270" s="3"/>
      <c r="U270" s="3"/>
      <c r="V270" s="3"/>
      <c r="W270" s="3"/>
      <c r="X270" s="3"/>
      <c r="Y270" s="3"/>
      <c r="Z270" s="3"/>
    </row>
    <row r="272" spans="1:26" x14ac:dyDescent="0.25">
      <c r="A272" s="3" t="s">
        <v>37</v>
      </c>
      <c r="B272" s="3"/>
      <c r="C272" s="3"/>
      <c r="D272" s="3"/>
      <c r="E272" s="3"/>
      <c r="F272" s="203" t="s">
        <v>53</v>
      </c>
      <c r="G272" s="203"/>
      <c r="H272" s="203"/>
      <c r="I272" s="203"/>
      <c r="J272" s="203"/>
      <c r="K272" s="203"/>
    </row>
    <row r="273" spans="1:26" x14ac:dyDescent="0.25">
      <c r="A273" s="3" t="s">
        <v>38</v>
      </c>
      <c r="G273" s="203">
        <v>179</v>
      </c>
      <c r="H273" s="203"/>
      <c r="I273" s="203"/>
      <c r="J273" s="203"/>
      <c r="K273" s="203"/>
      <c r="L273" s="220" t="s">
        <v>39</v>
      </c>
      <c r="M273" s="220"/>
      <c r="N273" s="220"/>
      <c r="O273" s="223">
        <v>43348</v>
      </c>
      <c r="P273" s="203"/>
      <c r="Q273" s="203"/>
      <c r="R273" s="203"/>
    </row>
    <row r="274" spans="1:26" x14ac:dyDescent="0.25">
      <c r="A274" s="3" t="s">
        <v>41</v>
      </c>
      <c r="C274" s="208">
        <v>9487.24</v>
      </c>
      <c r="D274" s="208"/>
      <c r="E274" s="208"/>
      <c r="F274" s="208"/>
      <c r="G274" s="208"/>
      <c r="L274" s="220" t="s">
        <v>59</v>
      </c>
      <c r="M274" s="220"/>
      <c r="N274" s="220"/>
      <c r="O274" s="220"/>
      <c r="P274" s="221">
        <v>1948.1</v>
      </c>
      <c r="Q274" s="221"/>
      <c r="R274" s="221"/>
      <c r="S274" s="221"/>
      <c r="T274" s="221"/>
      <c r="U274" s="221"/>
    </row>
    <row r="275" spans="1:26" x14ac:dyDescent="0.25">
      <c r="A275" s="9" t="s">
        <v>12</v>
      </c>
      <c r="B275" s="141"/>
      <c r="C275" s="141"/>
      <c r="D275" s="141"/>
      <c r="E275" s="141"/>
      <c r="F275" s="141"/>
      <c r="G275" s="141"/>
      <c r="H275" s="141"/>
      <c r="I275" s="144"/>
      <c r="J275" s="210" t="s">
        <v>29</v>
      </c>
      <c r="K275" s="210"/>
      <c r="L275" s="210"/>
      <c r="M275" s="210" t="s">
        <v>25</v>
      </c>
      <c r="N275" s="210"/>
      <c r="O275" s="210"/>
      <c r="P275" s="210" t="s">
        <v>30</v>
      </c>
      <c r="Q275" s="210"/>
      <c r="R275" s="210"/>
      <c r="S275" s="210"/>
      <c r="T275" s="222" t="s">
        <v>21</v>
      </c>
      <c r="U275" s="222"/>
      <c r="V275" s="222"/>
      <c r="W275" s="222"/>
      <c r="X275" s="211" t="s">
        <v>40</v>
      </c>
      <c r="Y275" s="211"/>
      <c r="Z275" s="211"/>
    </row>
    <row r="276" spans="1:26" x14ac:dyDescent="0.25">
      <c r="A276" s="210" t="str">
        <f>CADASTRO!A$727</f>
        <v>ESCOLA ALAÍDES S. PINHEIRO</v>
      </c>
      <c r="B276" s="210"/>
      <c r="C276" s="210"/>
      <c r="D276" s="210"/>
      <c r="E276" s="210"/>
      <c r="F276" s="210"/>
      <c r="G276" s="210"/>
      <c r="H276" s="210"/>
      <c r="I276" s="210"/>
      <c r="M276" s="218">
        <f>SUM(M277:N279)</f>
        <v>0.4</v>
      </c>
      <c r="N276" s="218"/>
      <c r="O276" s="218"/>
      <c r="P276" s="202">
        <f>SUM(P277:S279)</f>
        <v>3794.8959999999997</v>
      </c>
      <c r="Q276" s="201"/>
      <c r="R276" s="201"/>
      <c r="S276" s="201"/>
      <c r="T276" s="6"/>
      <c r="U276" s="6"/>
      <c r="V276" s="6"/>
      <c r="W276" s="6"/>
    </row>
    <row r="277" spans="1:26" x14ac:dyDescent="0.25">
      <c r="A277" s="200" t="str">
        <f>CADASTRO!A$728</f>
        <v>Ensino Fundamental</v>
      </c>
      <c r="B277" s="200"/>
      <c r="C277" s="200"/>
      <c r="D277" s="200"/>
      <c r="E277" s="200"/>
      <c r="F277" s="200"/>
      <c r="G277" s="200"/>
      <c r="H277" s="200"/>
      <c r="I277" s="200"/>
      <c r="J277" s="203" t="s">
        <v>172</v>
      </c>
      <c r="K277" s="203"/>
      <c r="L277" s="203"/>
      <c r="M277" s="205">
        <f>ROUND((V$12/V$23),2)</f>
        <v>0.38</v>
      </c>
      <c r="N277" s="205"/>
      <c r="O277" s="205"/>
      <c r="P277" s="204">
        <f>C274*M277</f>
        <v>3605.1511999999998</v>
      </c>
      <c r="Q277" s="203"/>
      <c r="R277" s="203"/>
      <c r="S277" s="203"/>
      <c r="T277" s="203" t="str">
        <f>CADASTRO!$P$728</f>
        <v>1013 PeateRS</v>
      </c>
      <c r="U277" s="203"/>
      <c r="V277" s="203"/>
      <c r="W277" s="203"/>
      <c r="X277" s="203">
        <f>M$12</f>
        <v>1667</v>
      </c>
      <c r="Y277" s="203"/>
      <c r="Z277" s="203"/>
    </row>
    <row r="278" spans="1:26" x14ac:dyDescent="0.25">
      <c r="A278" s="200" t="str">
        <f>CADASTRO!A$729</f>
        <v>Ensino Médio - Eja</v>
      </c>
      <c r="B278" s="200"/>
      <c r="C278" s="200"/>
      <c r="D278" s="200"/>
      <c r="E278" s="200"/>
      <c r="F278" s="200"/>
      <c r="G278" s="200"/>
      <c r="H278" s="200"/>
      <c r="I278" s="200"/>
      <c r="J278" s="203">
        <v>0</v>
      </c>
      <c r="K278" s="203"/>
      <c r="L278" s="203"/>
      <c r="M278" s="205">
        <f>ROUND((V$13/V$23),2)</f>
        <v>0</v>
      </c>
      <c r="N278" s="205"/>
      <c r="O278" s="205"/>
      <c r="P278" s="204">
        <f>C274*M278</f>
        <v>0</v>
      </c>
      <c r="Q278" s="203"/>
      <c r="R278" s="203"/>
      <c r="S278" s="203"/>
      <c r="T278" s="203" t="str">
        <f>CADASTRO!$P$729</f>
        <v>1013 PeateRS</v>
      </c>
      <c r="U278" s="203"/>
      <c r="V278" s="203"/>
      <c r="W278" s="203"/>
      <c r="X278" s="203">
        <f>M$13</f>
        <v>0</v>
      </c>
      <c r="Y278" s="203"/>
      <c r="Z278" s="203"/>
    </row>
    <row r="279" spans="1:26" x14ac:dyDescent="0.25">
      <c r="A279" s="200" t="str">
        <f>CADASTRO!A$730</f>
        <v xml:space="preserve">Ensino Médio </v>
      </c>
      <c r="B279" s="200"/>
      <c r="C279" s="200"/>
      <c r="D279" s="200"/>
      <c r="E279" s="200"/>
      <c r="F279" s="200"/>
      <c r="G279" s="200"/>
      <c r="H279" s="200"/>
      <c r="I279" s="200"/>
      <c r="J279" s="203" t="s">
        <v>173</v>
      </c>
      <c r="K279" s="203"/>
      <c r="L279" s="203"/>
      <c r="M279" s="205">
        <f>ROUND((V$14/V$23),2)</f>
        <v>0.02</v>
      </c>
      <c r="N279" s="205"/>
      <c r="O279" s="205"/>
      <c r="P279" s="204">
        <f>C274*M279</f>
        <v>189.7448</v>
      </c>
      <c r="Q279" s="203"/>
      <c r="R279" s="203"/>
      <c r="S279" s="203"/>
      <c r="T279" s="203" t="str">
        <f>CADASTRO!$P$730</f>
        <v>1013 PeateRS</v>
      </c>
      <c r="U279" s="203"/>
      <c r="V279" s="203"/>
      <c r="W279" s="203"/>
      <c r="X279" s="203">
        <f>M$14</f>
        <v>1679</v>
      </c>
      <c r="Y279" s="203"/>
      <c r="Z279" s="203"/>
    </row>
    <row r="280" spans="1:26" x14ac:dyDescent="0.25">
      <c r="A280" s="201" t="str">
        <f>CADASTRO!A$732</f>
        <v>ESCOLA MUN. SANTA LUZIA</v>
      </c>
      <c r="B280" s="201"/>
      <c r="C280" s="201"/>
      <c r="D280" s="201"/>
      <c r="E280" s="201"/>
      <c r="F280" s="201"/>
      <c r="G280" s="201"/>
      <c r="H280" s="201"/>
      <c r="I280" s="201"/>
      <c r="M280" s="218">
        <f>SUM(M281:N284)</f>
        <v>0.60000000000000009</v>
      </c>
      <c r="N280" s="218"/>
      <c r="O280" s="218"/>
      <c r="P280" s="202">
        <f>SUM(P281:S284)</f>
        <v>5692.3440000000001</v>
      </c>
      <c r="Q280" s="201"/>
      <c r="R280" s="201"/>
      <c r="S280" s="201"/>
    </row>
    <row r="281" spans="1:26" x14ac:dyDescent="0.25">
      <c r="A281" s="200" t="str">
        <f>CADASTRO!A$733</f>
        <v>Ed. Infantil</v>
      </c>
      <c r="B281" s="200"/>
      <c r="C281" s="200"/>
      <c r="D281" s="200"/>
      <c r="E281" s="200"/>
      <c r="F281" s="200"/>
      <c r="G281" s="200"/>
      <c r="H281" s="200"/>
      <c r="I281" s="200"/>
      <c r="J281" s="203" t="s">
        <v>174</v>
      </c>
      <c r="K281" s="203"/>
      <c r="L281" s="203"/>
      <c r="M281" s="205">
        <f>ROUND((V$18/V$23),2)</f>
        <v>7.0000000000000007E-2</v>
      </c>
      <c r="N281" s="205"/>
      <c r="O281" s="205"/>
      <c r="P281" s="204">
        <f>C274*M281</f>
        <v>664.10680000000002</v>
      </c>
      <c r="Q281" s="203"/>
      <c r="R281" s="203"/>
      <c r="S281" s="203"/>
      <c r="T281" s="203" t="str">
        <f>CADASTRO!$P$733</f>
        <v>31 FUNDEB</v>
      </c>
      <c r="U281" s="203"/>
      <c r="V281" s="203"/>
      <c r="W281" s="203"/>
      <c r="X281" s="203">
        <f>M$18</f>
        <v>1645</v>
      </c>
      <c r="Y281" s="203"/>
      <c r="Z281" s="203"/>
    </row>
    <row r="282" spans="1:26" x14ac:dyDescent="0.25">
      <c r="A282" s="200" t="str">
        <f>CADASTRO!A$734</f>
        <v>Ed. Especial</v>
      </c>
      <c r="B282" s="200"/>
      <c r="C282" s="200"/>
      <c r="D282" s="200"/>
      <c r="E282" s="200"/>
      <c r="F282" s="200"/>
      <c r="G282" s="200"/>
      <c r="H282" s="200"/>
      <c r="I282" s="200"/>
      <c r="J282" s="203" t="s">
        <v>175</v>
      </c>
      <c r="K282" s="203"/>
      <c r="L282" s="203"/>
      <c r="M282" s="205">
        <f>ROUND((V$19/V$23),2)</f>
        <v>7.0000000000000007E-2</v>
      </c>
      <c r="N282" s="205"/>
      <c r="O282" s="205"/>
      <c r="P282" s="204">
        <f>C274*M282</f>
        <v>664.10680000000002</v>
      </c>
      <c r="Q282" s="203"/>
      <c r="R282" s="203"/>
      <c r="S282" s="203"/>
      <c r="T282" s="203" t="str">
        <f>CADASTRO!$P$734</f>
        <v>31 FUNDEB</v>
      </c>
      <c r="U282" s="203"/>
      <c r="V282" s="203"/>
      <c r="W282" s="203"/>
      <c r="X282" s="203">
        <f>M$19</f>
        <v>2212</v>
      </c>
      <c r="Y282" s="203"/>
      <c r="Z282" s="203"/>
    </row>
    <row r="283" spans="1:26" x14ac:dyDescent="0.25">
      <c r="A283" s="200" t="str">
        <f>CADASTRO!A$735</f>
        <v>Ensino Fundamental</v>
      </c>
      <c r="B283" s="200"/>
      <c r="C283" s="200"/>
      <c r="D283" s="200"/>
      <c r="E283" s="200"/>
      <c r="F283" s="200"/>
      <c r="G283" s="200"/>
      <c r="H283" s="200"/>
      <c r="I283" s="200"/>
      <c r="J283" s="203" t="s">
        <v>176</v>
      </c>
      <c r="K283" s="203"/>
      <c r="L283" s="203"/>
      <c r="M283" s="205">
        <f>ROUND((V$20/V$23),2)</f>
        <v>0.46</v>
      </c>
      <c r="N283" s="205"/>
      <c r="O283" s="205"/>
      <c r="P283" s="204">
        <f>C274*M283</f>
        <v>4364.1304</v>
      </c>
      <c r="Q283" s="203"/>
      <c r="R283" s="203"/>
      <c r="S283" s="203"/>
      <c r="T283" s="203" t="str">
        <f>CADASTRO!$P$735</f>
        <v>31 FUNDEB</v>
      </c>
      <c r="U283" s="203"/>
      <c r="V283" s="203"/>
      <c r="W283" s="203"/>
      <c r="X283" s="203">
        <f>M$20</f>
        <v>1629</v>
      </c>
      <c r="Y283" s="203"/>
      <c r="Z283" s="203"/>
    </row>
    <row r="284" spans="1:26" x14ac:dyDescent="0.25">
      <c r="A284" s="200" t="str">
        <f>CADASTRO!A$736</f>
        <v>Ed. Jovens e Adultos</v>
      </c>
      <c r="B284" s="200"/>
      <c r="C284" s="200"/>
      <c r="D284" s="200"/>
      <c r="E284" s="200"/>
      <c r="F284" s="200"/>
      <c r="G284" s="200"/>
      <c r="H284" s="200"/>
      <c r="I284" s="200"/>
      <c r="J284" s="203">
        <v>0</v>
      </c>
      <c r="K284" s="203"/>
      <c r="L284" s="203"/>
      <c r="M284" s="205">
        <f>ROUND((V$21/V$23),2)</f>
        <v>0</v>
      </c>
      <c r="N284" s="205"/>
      <c r="O284" s="205"/>
      <c r="P284" s="204">
        <f>C274*M284</f>
        <v>0</v>
      </c>
      <c r="Q284" s="203"/>
      <c r="R284" s="203"/>
      <c r="S284" s="203"/>
      <c r="T284" s="203">
        <f>CADASTRO!$P$736</f>
        <v>0</v>
      </c>
      <c r="U284" s="203"/>
      <c r="V284" s="203"/>
      <c r="W284" s="203"/>
      <c r="X284" s="203">
        <f>M$21</f>
        <v>0</v>
      </c>
      <c r="Y284" s="203"/>
      <c r="Z284" s="203"/>
    </row>
    <row r="285" spans="1:26" x14ac:dyDescent="0.25">
      <c r="A285" s="201" t="s">
        <v>26</v>
      </c>
      <c r="B285" s="201"/>
      <c r="C285" s="201"/>
      <c r="D285" s="201"/>
      <c r="E285" s="201"/>
      <c r="F285" s="201"/>
      <c r="G285" s="201"/>
      <c r="H285" s="201"/>
      <c r="I285" s="201"/>
      <c r="J285" s="3"/>
      <c r="K285" s="3"/>
      <c r="L285" s="3"/>
      <c r="M285" s="218">
        <f>M276+M280</f>
        <v>1</v>
      </c>
      <c r="N285" s="218"/>
      <c r="O285" s="218"/>
      <c r="P285" s="202">
        <f>P280+P276</f>
        <v>9487.24</v>
      </c>
      <c r="Q285" s="201"/>
      <c r="R285" s="201"/>
      <c r="S285" s="201"/>
      <c r="T285" s="3"/>
      <c r="U285" s="3"/>
      <c r="V285" s="3"/>
      <c r="W285" s="3"/>
      <c r="X285" s="3"/>
      <c r="Y285" s="3"/>
      <c r="Z285" s="3"/>
    </row>
    <row r="287" spans="1:26" x14ac:dyDescent="0.25">
      <c r="A287" s="3" t="s">
        <v>37</v>
      </c>
      <c r="B287" s="3"/>
      <c r="C287" s="3"/>
      <c r="D287" s="3"/>
      <c r="E287" s="3"/>
      <c r="F287" s="203" t="s">
        <v>54</v>
      </c>
      <c r="G287" s="203"/>
      <c r="H287" s="203"/>
      <c r="I287" s="203"/>
      <c r="J287" s="203"/>
      <c r="K287" s="203"/>
    </row>
    <row r="288" spans="1:26" x14ac:dyDescent="0.25">
      <c r="A288" s="3" t="s">
        <v>38</v>
      </c>
      <c r="G288" s="203">
        <v>8</v>
      </c>
      <c r="H288" s="203"/>
      <c r="I288" s="203"/>
      <c r="J288" s="203"/>
      <c r="K288" s="203"/>
      <c r="L288" s="220" t="s">
        <v>39</v>
      </c>
      <c r="M288" s="220"/>
      <c r="N288" s="220"/>
      <c r="O288" s="223">
        <v>43378</v>
      </c>
      <c r="P288" s="203"/>
      <c r="Q288" s="203"/>
      <c r="R288" s="203"/>
    </row>
    <row r="289" spans="1:26" x14ac:dyDescent="0.25">
      <c r="A289" s="3" t="s">
        <v>41</v>
      </c>
      <c r="C289" s="208">
        <v>21000</v>
      </c>
      <c r="D289" s="208"/>
      <c r="E289" s="208"/>
      <c r="F289" s="208"/>
      <c r="G289" s="208"/>
      <c r="L289" s="220" t="s">
        <v>59</v>
      </c>
      <c r="M289" s="220"/>
      <c r="N289" s="220"/>
      <c r="O289" s="220"/>
      <c r="P289" s="221">
        <v>1600</v>
      </c>
      <c r="Q289" s="221"/>
      <c r="R289" s="221"/>
      <c r="S289" s="221"/>
      <c r="T289" s="221"/>
      <c r="U289" s="221"/>
    </row>
    <row r="290" spans="1:26" x14ac:dyDescent="0.25">
      <c r="A290" s="9" t="s">
        <v>12</v>
      </c>
      <c r="B290" s="141"/>
      <c r="C290" s="141"/>
      <c r="D290" s="141"/>
      <c r="E290" s="141"/>
      <c r="F290" s="141"/>
      <c r="G290" s="141"/>
      <c r="H290" s="141"/>
      <c r="I290" s="144"/>
      <c r="J290" s="210" t="s">
        <v>29</v>
      </c>
      <c r="K290" s="210"/>
      <c r="L290" s="210"/>
      <c r="M290" s="210" t="s">
        <v>25</v>
      </c>
      <c r="N290" s="210"/>
      <c r="O290" s="210"/>
      <c r="P290" s="210" t="s">
        <v>30</v>
      </c>
      <c r="Q290" s="210"/>
      <c r="R290" s="210"/>
      <c r="S290" s="210"/>
      <c r="T290" s="222" t="s">
        <v>21</v>
      </c>
      <c r="U290" s="222"/>
      <c r="V290" s="222"/>
      <c r="W290" s="222"/>
      <c r="X290" s="211" t="s">
        <v>40</v>
      </c>
      <c r="Y290" s="211"/>
      <c r="Z290" s="211"/>
    </row>
    <row r="291" spans="1:26" x14ac:dyDescent="0.25">
      <c r="A291" s="210" t="str">
        <f>CADASTRO!A$727</f>
        <v>ESCOLA ALAÍDES S. PINHEIRO</v>
      </c>
      <c r="B291" s="210"/>
      <c r="C291" s="210"/>
      <c r="D291" s="210"/>
      <c r="E291" s="210"/>
      <c r="F291" s="210"/>
      <c r="G291" s="210"/>
      <c r="H291" s="210"/>
      <c r="I291" s="210"/>
      <c r="M291" s="218">
        <f>SUM(M292:N294)</f>
        <v>0.4</v>
      </c>
      <c r="N291" s="218"/>
      <c r="O291" s="218"/>
      <c r="P291" s="202">
        <f>SUM(P292:S294)</f>
        <v>8400</v>
      </c>
      <c r="Q291" s="201"/>
      <c r="R291" s="201"/>
      <c r="S291" s="201"/>
      <c r="T291" s="6"/>
      <c r="U291" s="6"/>
      <c r="V291" s="6"/>
      <c r="W291" s="6"/>
    </row>
    <row r="292" spans="1:26" x14ac:dyDescent="0.25">
      <c r="A292" s="200" t="str">
        <f>CADASTRO!A$728</f>
        <v>Ensino Fundamental</v>
      </c>
      <c r="B292" s="200"/>
      <c r="C292" s="200"/>
      <c r="D292" s="200"/>
      <c r="E292" s="200"/>
      <c r="F292" s="200"/>
      <c r="G292" s="200"/>
      <c r="H292" s="200"/>
      <c r="I292" s="200"/>
      <c r="J292" s="203" t="s">
        <v>172</v>
      </c>
      <c r="K292" s="203"/>
      <c r="L292" s="203"/>
      <c r="M292" s="205">
        <f>ROUND((V$12/V$23),2)</f>
        <v>0.38</v>
      </c>
      <c r="N292" s="205"/>
      <c r="O292" s="205"/>
      <c r="P292" s="204">
        <f>C289*M292</f>
        <v>7980</v>
      </c>
      <c r="Q292" s="203"/>
      <c r="R292" s="203"/>
      <c r="S292" s="203"/>
      <c r="T292" s="203" t="str">
        <f>CADASTRO!$P$728</f>
        <v>1013 PeateRS</v>
      </c>
      <c r="U292" s="203"/>
      <c r="V292" s="203"/>
      <c r="W292" s="203"/>
      <c r="X292" s="203">
        <f>M$12</f>
        <v>1667</v>
      </c>
      <c r="Y292" s="203"/>
      <c r="Z292" s="203"/>
    </row>
    <row r="293" spans="1:26" x14ac:dyDescent="0.25">
      <c r="A293" s="200" t="str">
        <f>CADASTRO!A$729</f>
        <v>Ensino Médio - Eja</v>
      </c>
      <c r="B293" s="200"/>
      <c r="C293" s="200"/>
      <c r="D293" s="200"/>
      <c r="E293" s="200"/>
      <c r="F293" s="200"/>
      <c r="G293" s="200"/>
      <c r="H293" s="200"/>
      <c r="I293" s="200"/>
      <c r="J293" s="203">
        <v>0</v>
      </c>
      <c r="K293" s="203"/>
      <c r="L293" s="203"/>
      <c r="M293" s="205">
        <f>ROUND((V$13/V$23),2)</f>
        <v>0</v>
      </c>
      <c r="N293" s="205"/>
      <c r="O293" s="205"/>
      <c r="P293" s="204">
        <f>C289*M293</f>
        <v>0</v>
      </c>
      <c r="Q293" s="203"/>
      <c r="R293" s="203"/>
      <c r="S293" s="203"/>
      <c r="T293" s="203" t="str">
        <f>CADASTRO!$P$729</f>
        <v>1013 PeateRS</v>
      </c>
      <c r="U293" s="203"/>
      <c r="V293" s="203"/>
      <c r="W293" s="203"/>
      <c r="X293" s="203">
        <f>M$13</f>
        <v>0</v>
      </c>
      <c r="Y293" s="203"/>
      <c r="Z293" s="203"/>
    </row>
    <row r="294" spans="1:26" x14ac:dyDescent="0.25">
      <c r="A294" s="200" t="str">
        <f>CADASTRO!A$730</f>
        <v xml:space="preserve">Ensino Médio </v>
      </c>
      <c r="B294" s="200"/>
      <c r="C294" s="200"/>
      <c r="D294" s="200"/>
      <c r="E294" s="200"/>
      <c r="F294" s="200"/>
      <c r="G294" s="200"/>
      <c r="H294" s="200"/>
      <c r="I294" s="200"/>
      <c r="J294" s="203" t="s">
        <v>173</v>
      </c>
      <c r="K294" s="203"/>
      <c r="L294" s="203"/>
      <c r="M294" s="205">
        <f>ROUND((V$14/V$23),2)</f>
        <v>0.02</v>
      </c>
      <c r="N294" s="205"/>
      <c r="O294" s="205"/>
      <c r="P294" s="204">
        <f>C289*M294</f>
        <v>420</v>
      </c>
      <c r="Q294" s="203"/>
      <c r="R294" s="203"/>
      <c r="S294" s="203"/>
      <c r="T294" s="203" t="str">
        <f>CADASTRO!$P$730</f>
        <v>1013 PeateRS</v>
      </c>
      <c r="U294" s="203"/>
      <c r="V294" s="203"/>
      <c r="W294" s="203"/>
      <c r="X294" s="203">
        <f>M$14</f>
        <v>1679</v>
      </c>
      <c r="Y294" s="203"/>
      <c r="Z294" s="203"/>
    </row>
    <row r="295" spans="1:26" x14ac:dyDescent="0.25">
      <c r="A295" s="201" t="str">
        <f>CADASTRO!A$732</f>
        <v>ESCOLA MUN. SANTA LUZIA</v>
      </c>
      <c r="B295" s="201"/>
      <c r="C295" s="201"/>
      <c r="D295" s="201"/>
      <c r="E295" s="201"/>
      <c r="F295" s="201"/>
      <c r="G295" s="201"/>
      <c r="H295" s="201"/>
      <c r="I295" s="201"/>
      <c r="M295" s="218">
        <f>SUM(M296:N299)</f>
        <v>0.60000000000000009</v>
      </c>
      <c r="N295" s="218"/>
      <c r="O295" s="218"/>
      <c r="P295" s="202">
        <f>SUM(P296:S299)</f>
        <v>12600</v>
      </c>
      <c r="Q295" s="201"/>
      <c r="R295" s="201"/>
      <c r="S295" s="201"/>
    </row>
    <row r="296" spans="1:26" x14ac:dyDescent="0.25">
      <c r="A296" s="200" t="str">
        <f>CADASTRO!A$733</f>
        <v>Ed. Infantil</v>
      </c>
      <c r="B296" s="200"/>
      <c r="C296" s="200"/>
      <c r="D296" s="200"/>
      <c r="E296" s="200"/>
      <c r="F296" s="200"/>
      <c r="G296" s="200"/>
      <c r="H296" s="200"/>
      <c r="I296" s="200"/>
      <c r="J296" s="203" t="s">
        <v>174</v>
      </c>
      <c r="K296" s="203"/>
      <c r="L296" s="203"/>
      <c r="M296" s="205">
        <f>ROUND((V$18/V$23),2)</f>
        <v>7.0000000000000007E-2</v>
      </c>
      <c r="N296" s="205"/>
      <c r="O296" s="205"/>
      <c r="P296" s="204">
        <f>C289*M296</f>
        <v>1470.0000000000002</v>
      </c>
      <c r="Q296" s="203"/>
      <c r="R296" s="203"/>
      <c r="S296" s="203"/>
      <c r="T296" s="203" t="str">
        <f>CADASTRO!$P$733</f>
        <v>31 FUNDEB</v>
      </c>
      <c r="U296" s="203"/>
      <c r="V296" s="203"/>
      <c r="W296" s="203"/>
      <c r="X296" s="203">
        <f>M$18</f>
        <v>1645</v>
      </c>
      <c r="Y296" s="203"/>
      <c r="Z296" s="203"/>
    </row>
    <row r="297" spans="1:26" x14ac:dyDescent="0.25">
      <c r="A297" s="200" t="str">
        <f>CADASTRO!A$734</f>
        <v>Ed. Especial</v>
      </c>
      <c r="B297" s="200"/>
      <c r="C297" s="200"/>
      <c r="D297" s="200"/>
      <c r="E297" s="200"/>
      <c r="F297" s="200"/>
      <c r="G297" s="200"/>
      <c r="H297" s="200"/>
      <c r="I297" s="200"/>
      <c r="J297" s="203" t="s">
        <v>175</v>
      </c>
      <c r="K297" s="203"/>
      <c r="L297" s="203"/>
      <c r="M297" s="205">
        <f>ROUND((V$19/V$23),2)</f>
        <v>7.0000000000000007E-2</v>
      </c>
      <c r="N297" s="205"/>
      <c r="O297" s="205"/>
      <c r="P297" s="204">
        <f>C289*M297</f>
        <v>1470.0000000000002</v>
      </c>
      <c r="Q297" s="203"/>
      <c r="R297" s="203"/>
      <c r="S297" s="203"/>
      <c r="T297" s="203" t="str">
        <f>CADASTRO!$P$734</f>
        <v>31 FUNDEB</v>
      </c>
      <c r="U297" s="203"/>
      <c r="V297" s="203"/>
      <c r="W297" s="203"/>
      <c r="X297" s="203">
        <f>M$19</f>
        <v>2212</v>
      </c>
      <c r="Y297" s="203"/>
      <c r="Z297" s="203"/>
    </row>
    <row r="298" spans="1:26" x14ac:dyDescent="0.25">
      <c r="A298" s="200" t="str">
        <f>CADASTRO!A$735</f>
        <v>Ensino Fundamental</v>
      </c>
      <c r="B298" s="200"/>
      <c r="C298" s="200"/>
      <c r="D298" s="200"/>
      <c r="E298" s="200"/>
      <c r="F298" s="200"/>
      <c r="G298" s="200"/>
      <c r="H298" s="200"/>
      <c r="I298" s="200"/>
      <c r="J298" s="203" t="s">
        <v>176</v>
      </c>
      <c r="K298" s="203"/>
      <c r="L298" s="203"/>
      <c r="M298" s="205">
        <f>ROUND((V$20/V$23),2)</f>
        <v>0.46</v>
      </c>
      <c r="N298" s="205"/>
      <c r="O298" s="205"/>
      <c r="P298" s="204">
        <f>C289*M298</f>
        <v>9660</v>
      </c>
      <c r="Q298" s="203"/>
      <c r="R298" s="203"/>
      <c r="S298" s="203"/>
      <c r="T298" s="203" t="str">
        <f>CADASTRO!$P$735</f>
        <v>31 FUNDEB</v>
      </c>
      <c r="U298" s="203"/>
      <c r="V298" s="203"/>
      <c r="W298" s="203"/>
      <c r="X298" s="203">
        <f>M$20</f>
        <v>1629</v>
      </c>
      <c r="Y298" s="203"/>
      <c r="Z298" s="203"/>
    </row>
    <row r="299" spans="1:26" x14ac:dyDescent="0.25">
      <c r="A299" s="200" t="str">
        <f>CADASTRO!A$736</f>
        <v>Ed. Jovens e Adultos</v>
      </c>
      <c r="B299" s="200"/>
      <c r="C299" s="200"/>
      <c r="D299" s="200"/>
      <c r="E299" s="200"/>
      <c r="F299" s="200"/>
      <c r="G299" s="200"/>
      <c r="H299" s="200"/>
      <c r="I299" s="200"/>
      <c r="J299" s="203">
        <v>0</v>
      </c>
      <c r="K299" s="203"/>
      <c r="L299" s="203"/>
      <c r="M299" s="205">
        <f>ROUND((V$21/V$23),2)</f>
        <v>0</v>
      </c>
      <c r="N299" s="205"/>
      <c r="O299" s="205"/>
      <c r="P299" s="204">
        <f>C289*M299</f>
        <v>0</v>
      </c>
      <c r="Q299" s="203"/>
      <c r="R299" s="203"/>
      <c r="S299" s="203"/>
      <c r="T299" s="203">
        <f>CADASTRO!$P$736</f>
        <v>0</v>
      </c>
      <c r="U299" s="203"/>
      <c r="V299" s="203"/>
      <c r="W299" s="203"/>
      <c r="X299" s="203">
        <f>M$21</f>
        <v>0</v>
      </c>
      <c r="Y299" s="203"/>
      <c r="Z299" s="203"/>
    </row>
    <row r="300" spans="1:26" x14ac:dyDescent="0.25">
      <c r="A300" s="201" t="s">
        <v>26</v>
      </c>
      <c r="B300" s="201"/>
      <c r="C300" s="201"/>
      <c r="D300" s="201"/>
      <c r="E300" s="201"/>
      <c r="F300" s="201"/>
      <c r="G300" s="201"/>
      <c r="H300" s="201"/>
      <c r="I300" s="201"/>
      <c r="J300" s="3"/>
      <c r="K300" s="3"/>
      <c r="L300" s="3"/>
      <c r="M300" s="218">
        <f>M291+M295</f>
        <v>1</v>
      </c>
      <c r="N300" s="218"/>
      <c r="O300" s="218"/>
      <c r="P300" s="202">
        <f>P295+P291</f>
        <v>21000</v>
      </c>
      <c r="Q300" s="201"/>
      <c r="R300" s="201"/>
      <c r="S300" s="201"/>
      <c r="T300" s="3"/>
      <c r="U300" s="3"/>
      <c r="V300" s="3"/>
      <c r="W300" s="3"/>
      <c r="X300" s="3"/>
      <c r="Y300" s="3"/>
      <c r="Z300" s="3"/>
    </row>
    <row r="302" spans="1:26" x14ac:dyDescent="0.25">
      <c r="A302" s="3" t="s">
        <v>37</v>
      </c>
      <c r="B302" s="3"/>
      <c r="C302" s="3"/>
      <c r="D302" s="3"/>
      <c r="E302" s="3"/>
      <c r="F302" s="203" t="s">
        <v>55</v>
      </c>
      <c r="G302" s="203"/>
      <c r="H302" s="203"/>
      <c r="I302" s="203"/>
      <c r="J302" s="203"/>
      <c r="K302" s="203"/>
    </row>
    <row r="303" spans="1:26" x14ac:dyDescent="0.25">
      <c r="A303" s="3" t="s">
        <v>38</v>
      </c>
      <c r="G303" s="203">
        <v>9</v>
      </c>
      <c r="H303" s="203"/>
      <c r="I303" s="203"/>
      <c r="J303" s="203"/>
      <c r="K303" s="203"/>
      <c r="L303" s="220" t="s">
        <v>39</v>
      </c>
      <c r="M303" s="220"/>
      <c r="N303" s="220"/>
      <c r="O303" s="223">
        <v>43410</v>
      </c>
      <c r="P303" s="203"/>
      <c r="Q303" s="203"/>
      <c r="R303" s="203"/>
    </row>
    <row r="304" spans="1:26" x14ac:dyDescent="0.25">
      <c r="A304" s="3" t="s">
        <v>41</v>
      </c>
      <c r="C304" s="208">
        <v>22000</v>
      </c>
      <c r="D304" s="208"/>
      <c r="E304" s="208"/>
      <c r="F304" s="208"/>
      <c r="G304" s="208"/>
      <c r="L304" s="220" t="s">
        <v>59</v>
      </c>
      <c r="M304" s="220"/>
      <c r="N304" s="220"/>
      <c r="O304" s="220"/>
      <c r="P304" s="221">
        <v>1700</v>
      </c>
      <c r="Q304" s="221"/>
      <c r="R304" s="221"/>
      <c r="S304" s="221"/>
      <c r="T304" s="221"/>
      <c r="U304" s="221"/>
    </row>
    <row r="305" spans="1:26" x14ac:dyDescent="0.25">
      <c r="A305" s="9" t="s">
        <v>12</v>
      </c>
      <c r="B305" s="141"/>
      <c r="C305" s="141"/>
      <c r="D305" s="141"/>
      <c r="E305" s="141"/>
      <c r="F305" s="141"/>
      <c r="G305" s="141"/>
      <c r="H305" s="141"/>
      <c r="I305" s="144"/>
      <c r="J305" s="210" t="s">
        <v>29</v>
      </c>
      <c r="K305" s="210"/>
      <c r="L305" s="210"/>
      <c r="M305" s="210" t="s">
        <v>25</v>
      </c>
      <c r="N305" s="210"/>
      <c r="O305" s="210"/>
      <c r="P305" s="210" t="s">
        <v>30</v>
      </c>
      <c r="Q305" s="210"/>
      <c r="R305" s="210"/>
      <c r="S305" s="210"/>
      <c r="T305" s="222" t="s">
        <v>21</v>
      </c>
      <c r="U305" s="222"/>
      <c r="V305" s="222"/>
      <c r="W305" s="222"/>
      <c r="X305" s="211" t="s">
        <v>40</v>
      </c>
      <c r="Y305" s="211"/>
      <c r="Z305" s="211"/>
    </row>
    <row r="306" spans="1:26" x14ac:dyDescent="0.25">
      <c r="A306" s="210" t="str">
        <f>CADASTRO!A$727</f>
        <v>ESCOLA ALAÍDES S. PINHEIRO</v>
      </c>
      <c r="B306" s="210"/>
      <c r="C306" s="210"/>
      <c r="D306" s="210"/>
      <c r="E306" s="210"/>
      <c r="F306" s="210"/>
      <c r="G306" s="210"/>
      <c r="H306" s="210"/>
      <c r="I306" s="210"/>
      <c r="M306" s="218">
        <f>SUM(M307:N309)</f>
        <v>0.4</v>
      </c>
      <c r="N306" s="218"/>
      <c r="O306" s="218"/>
      <c r="P306" s="202">
        <f>SUM(P307:S309)</f>
        <v>8800</v>
      </c>
      <c r="Q306" s="201"/>
      <c r="R306" s="201"/>
      <c r="S306" s="201"/>
      <c r="T306" s="6"/>
      <c r="U306" s="6"/>
      <c r="V306" s="6"/>
      <c r="W306" s="6"/>
    </row>
    <row r="307" spans="1:26" x14ac:dyDescent="0.25">
      <c r="A307" s="200" t="str">
        <f>CADASTRO!A$728</f>
        <v>Ensino Fundamental</v>
      </c>
      <c r="B307" s="200"/>
      <c r="C307" s="200"/>
      <c r="D307" s="200"/>
      <c r="E307" s="200"/>
      <c r="F307" s="200"/>
      <c r="G307" s="200"/>
      <c r="H307" s="200"/>
      <c r="I307" s="200"/>
      <c r="J307" s="203" t="s">
        <v>172</v>
      </c>
      <c r="K307" s="203"/>
      <c r="L307" s="203"/>
      <c r="M307" s="205">
        <f>ROUND((V$12/V$23),2)</f>
        <v>0.38</v>
      </c>
      <c r="N307" s="205"/>
      <c r="O307" s="205"/>
      <c r="P307" s="204">
        <f>C304*M307</f>
        <v>8360</v>
      </c>
      <c r="Q307" s="203"/>
      <c r="R307" s="203"/>
      <c r="S307" s="203"/>
      <c r="T307" s="203" t="str">
        <f>CADASTRO!$P$728</f>
        <v>1013 PeateRS</v>
      </c>
      <c r="U307" s="203"/>
      <c r="V307" s="203"/>
      <c r="W307" s="203"/>
      <c r="X307" s="203">
        <f>M$12</f>
        <v>1667</v>
      </c>
      <c r="Y307" s="203"/>
      <c r="Z307" s="203"/>
    </row>
    <row r="308" spans="1:26" x14ac:dyDescent="0.25">
      <c r="A308" s="200" t="str">
        <f>CADASTRO!A$729</f>
        <v>Ensino Médio - Eja</v>
      </c>
      <c r="B308" s="200"/>
      <c r="C308" s="200"/>
      <c r="D308" s="200"/>
      <c r="E308" s="200"/>
      <c r="F308" s="200"/>
      <c r="G308" s="200"/>
      <c r="H308" s="200"/>
      <c r="I308" s="200"/>
      <c r="J308" s="203">
        <v>0</v>
      </c>
      <c r="K308" s="203"/>
      <c r="L308" s="203"/>
      <c r="M308" s="205">
        <f>ROUND((V$13/V$23),2)</f>
        <v>0</v>
      </c>
      <c r="N308" s="205"/>
      <c r="O308" s="205"/>
      <c r="P308" s="204">
        <f>C304*M308</f>
        <v>0</v>
      </c>
      <c r="Q308" s="203"/>
      <c r="R308" s="203"/>
      <c r="S308" s="203"/>
      <c r="T308" s="203" t="str">
        <f>CADASTRO!$P$729</f>
        <v>1013 PeateRS</v>
      </c>
      <c r="U308" s="203"/>
      <c r="V308" s="203"/>
      <c r="W308" s="203"/>
      <c r="X308" s="203">
        <f>M$13</f>
        <v>0</v>
      </c>
      <c r="Y308" s="203"/>
      <c r="Z308" s="203"/>
    </row>
    <row r="309" spans="1:26" x14ac:dyDescent="0.25">
      <c r="A309" s="200" t="str">
        <f>CADASTRO!A$730</f>
        <v xml:space="preserve">Ensino Médio </v>
      </c>
      <c r="B309" s="200"/>
      <c r="C309" s="200"/>
      <c r="D309" s="200"/>
      <c r="E309" s="200"/>
      <c r="F309" s="200"/>
      <c r="G309" s="200"/>
      <c r="H309" s="200"/>
      <c r="I309" s="200"/>
      <c r="J309" s="203" t="s">
        <v>173</v>
      </c>
      <c r="K309" s="203"/>
      <c r="L309" s="203"/>
      <c r="M309" s="205">
        <f>ROUND((V$14/V$23),2)</f>
        <v>0.02</v>
      </c>
      <c r="N309" s="205"/>
      <c r="O309" s="205"/>
      <c r="P309" s="204">
        <f>C304*M309</f>
        <v>440</v>
      </c>
      <c r="Q309" s="203"/>
      <c r="R309" s="203"/>
      <c r="S309" s="203"/>
      <c r="T309" s="203" t="str">
        <f>CADASTRO!$P$730</f>
        <v>1013 PeateRS</v>
      </c>
      <c r="U309" s="203"/>
      <c r="V309" s="203"/>
      <c r="W309" s="203"/>
      <c r="X309" s="203">
        <f>M$14</f>
        <v>1679</v>
      </c>
      <c r="Y309" s="203"/>
      <c r="Z309" s="203"/>
    </row>
    <row r="310" spans="1:26" x14ac:dyDescent="0.25">
      <c r="A310" s="201" t="str">
        <f>CADASTRO!A$732</f>
        <v>ESCOLA MUN. SANTA LUZIA</v>
      </c>
      <c r="B310" s="201"/>
      <c r="C310" s="201"/>
      <c r="D310" s="201"/>
      <c r="E310" s="201"/>
      <c r="F310" s="201"/>
      <c r="G310" s="201"/>
      <c r="H310" s="201"/>
      <c r="I310" s="201"/>
      <c r="M310" s="218">
        <f>SUM(M311:N314)</f>
        <v>0.60000000000000009</v>
      </c>
      <c r="N310" s="218"/>
      <c r="O310" s="218"/>
      <c r="P310" s="202">
        <f>SUM(P311:S314)</f>
        <v>13200</v>
      </c>
      <c r="Q310" s="201"/>
      <c r="R310" s="201"/>
      <c r="S310" s="201"/>
    </row>
    <row r="311" spans="1:26" x14ac:dyDescent="0.25">
      <c r="A311" s="200" t="str">
        <f>CADASTRO!A$733</f>
        <v>Ed. Infantil</v>
      </c>
      <c r="B311" s="200"/>
      <c r="C311" s="200"/>
      <c r="D311" s="200"/>
      <c r="E311" s="200"/>
      <c r="F311" s="200"/>
      <c r="G311" s="200"/>
      <c r="H311" s="200"/>
      <c r="I311" s="200"/>
      <c r="J311" s="203" t="s">
        <v>174</v>
      </c>
      <c r="K311" s="203"/>
      <c r="L311" s="203"/>
      <c r="M311" s="205">
        <f>ROUND((V$18/V$23),2)</f>
        <v>7.0000000000000007E-2</v>
      </c>
      <c r="N311" s="205"/>
      <c r="O311" s="205"/>
      <c r="P311" s="204">
        <f>C304*M311</f>
        <v>1540.0000000000002</v>
      </c>
      <c r="Q311" s="203"/>
      <c r="R311" s="203"/>
      <c r="S311" s="203"/>
      <c r="T311" s="203" t="str">
        <f>CADASTRO!$P$733</f>
        <v>31 FUNDEB</v>
      </c>
      <c r="U311" s="203"/>
      <c r="V311" s="203"/>
      <c r="W311" s="203"/>
      <c r="X311" s="203">
        <f>M$18</f>
        <v>1645</v>
      </c>
      <c r="Y311" s="203"/>
      <c r="Z311" s="203"/>
    </row>
    <row r="312" spans="1:26" x14ac:dyDescent="0.25">
      <c r="A312" s="200" t="str">
        <f>CADASTRO!A$734</f>
        <v>Ed. Especial</v>
      </c>
      <c r="B312" s="200"/>
      <c r="C312" s="200"/>
      <c r="D312" s="200"/>
      <c r="E312" s="200"/>
      <c r="F312" s="200"/>
      <c r="G312" s="200"/>
      <c r="H312" s="200"/>
      <c r="I312" s="200"/>
      <c r="J312" s="203" t="s">
        <v>175</v>
      </c>
      <c r="K312" s="203"/>
      <c r="L312" s="203"/>
      <c r="M312" s="205">
        <f>ROUND((V$19/V$23),2)</f>
        <v>7.0000000000000007E-2</v>
      </c>
      <c r="N312" s="205"/>
      <c r="O312" s="205"/>
      <c r="P312" s="204">
        <f>C304*M312</f>
        <v>1540.0000000000002</v>
      </c>
      <c r="Q312" s="203"/>
      <c r="R312" s="203"/>
      <c r="S312" s="203"/>
      <c r="T312" s="203" t="str">
        <f>CADASTRO!$P$734</f>
        <v>31 FUNDEB</v>
      </c>
      <c r="U312" s="203"/>
      <c r="V312" s="203"/>
      <c r="W312" s="203"/>
      <c r="X312" s="203">
        <f>M$19</f>
        <v>2212</v>
      </c>
      <c r="Y312" s="203"/>
      <c r="Z312" s="203"/>
    </row>
    <row r="313" spans="1:26" x14ac:dyDescent="0.25">
      <c r="A313" s="200" t="str">
        <f>CADASTRO!A$735</f>
        <v>Ensino Fundamental</v>
      </c>
      <c r="B313" s="200"/>
      <c r="C313" s="200"/>
      <c r="D313" s="200"/>
      <c r="E313" s="200"/>
      <c r="F313" s="200"/>
      <c r="G313" s="200"/>
      <c r="H313" s="200"/>
      <c r="I313" s="200"/>
      <c r="J313" s="203" t="s">
        <v>176</v>
      </c>
      <c r="K313" s="203"/>
      <c r="L313" s="203"/>
      <c r="M313" s="205">
        <f>ROUND((V$20/V$23),2)</f>
        <v>0.46</v>
      </c>
      <c r="N313" s="205"/>
      <c r="O313" s="205"/>
      <c r="P313" s="204">
        <f>C304*M313</f>
        <v>10120</v>
      </c>
      <c r="Q313" s="203"/>
      <c r="R313" s="203"/>
      <c r="S313" s="203"/>
      <c r="T313" s="203" t="str">
        <f>CADASTRO!$P$735</f>
        <v>31 FUNDEB</v>
      </c>
      <c r="U313" s="203"/>
      <c r="V313" s="203"/>
      <c r="W313" s="203"/>
      <c r="X313" s="203">
        <f>M$20</f>
        <v>1629</v>
      </c>
      <c r="Y313" s="203"/>
      <c r="Z313" s="203"/>
    </row>
    <row r="314" spans="1:26" x14ac:dyDescent="0.25">
      <c r="A314" s="200" t="str">
        <f>CADASTRO!A$736</f>
        <v>Ed. Jovens e Adultos</v>
      </c>
      <c r="B314" s="200"/>
      <c r="C314" s="200"/>
      <c r="D314" s="200"/>
      <c r="E314" s="200"/>
      <c r="F314" s="200"/>
      <c r="G314" s="200"/>
      <c r="H314" s="200"/>
      <c r="I314" s="200"/>
      <c r="J314" s="203">
        <v>0</v>
      </c>
      <c r="K314" s="203"/>
      <c r="L314" s="203"/>
      <c r="M314" s="205">
        <f>ROUND((V$21/V$23),2)</f>
        <v>0</v>
      </c>
      <c r="N314" s="205"/>
      <c r="O314" s="205"/>
      <c r="P314" s="204">
        <f>C304*M314</f>
        <v>0</v>
      </c>
      <c r="Q314" s="203"/>
      <c r="R314" s="203"/>
      <c r="S314" s="203"/>
      <c r="T314" s="203">
        <f>CADASTRO!$P$736</f>
        <v>0</v>
      </c>
      <c r="U314" s="203"/>
      <c r="V314" s="203"/>
      <c r="W314" s="203"/>
      <c r="X314" s="203">
        <f>M$21</f>
        <v>0</v>
      </c>
      <c r="Y314" s="203"/>
      <c r="Z314" s="203"/>
    </row>
    <row r="315" spans="1:26" x14ac:dyDescent="0.25">
      <c r="A315" s="201" t="s">
        <v>26</v>
      </c>
      <c r="B315" s="201"/>
      <c r="C315" s="201"/>
      <c r="D315" s="201"/>
      <c r="E315" s="201"/>
      <c r="F315" s="201"/>
      <c r="G315" s="201"/>
      <c r="H315" s="201"/>
      <c r="I315" s="201"/>
      <c r="J315" s="3"/>
      <c r="K315" s="3"/>
      <c r="L315" s="3"/>
      <c r="M315" s="218">
        <f>M306+M310</f>
        <v>1</v>
      </c>
      <c r="N315" s="218"/>
      <c r="O315" s="218"/>
      <c r="P315" s="202">
        <f>P310+P306</f>
        <v>22000</v>
      </c>
      <c r="Q315" s="201"/>
      <c r="R315" s="201"/>
      <c r="S315" s="201"/>
      <c r="T315" s="3"/>
      <c r="U315" s="3"/>
      <c r="V315" s="3"/>
      <c r="W315" s="3"/>
      <c r="X315" s="3"/>
      <c r="Y315" s="3"/>
      <c r="Z315" s="3"/>
    </row>
    <row r="317" spans="1:26" x14ac:dyDescent="0.25">
      <c r="A317" s="3" t="s">
        <v>37</v>
      </c>
      <c r="B317" s="3"/>
      <c r="C317" s="3"/>
      <c r="D317" s="3"/>
      <c r="E317" s="3"/>
      <c r="F317" s="203" t="s">
        <v>56</v>
      </c>
      <c r="G317" s="203"/>
      <c r="H317" s="203"/>
      <c r="I317" s="203"/>
      <c r="J317" s="203"/>
      <c r="K317" s="203"/>
    </row>
    <row r="318" spans="1:26" x14ac:dyDescent="0.25">
      <c r="A318" s="3" t="s">
        <v>38</v>
      </c>
      <c r="G318" s="203">
        <v>10</v>
      </c>
      <c r="H318" s="203"/>
      <c r="I318" s="203"/>
      <c r="J318" s="203"/>
      <c r="K318" s="203"/>
      <c r="L318" s="220" t="s">
        <v>39</v>
      </c>
      <c r="M318" s="220"/>
      <c r="N318" s="220"/>
      <c r="O318" s="223">
        <v>43441</v>
      </c>
      <c r="P318" s="203"/>
      <c r="Q318" s="203"/>
      <c r="R318" s="203"/>
    </row>
    <row r="319" spans="1:26" x14ac:dyDescent="0.25">
      <c r="A319" s="3" t="s">
        <v>41</v>
      </c>
      <c r="C319" s="208">
        <v>28000</v>
      </c>
      <c r="D319" s="208"/>
      <c r="E319" s="208"/>
      <c r="F319" s="208"/>
      <c r="G319" s="208"/>
      <c r="L319" s="220" t="s">
        <v>59</v>
      </c>
      <c r="M319" s="220"/>
      <c r="N319" s="220"/>
      <c r="O319" s="220"/>
      <c r="P319" s="221">
        <v>1500</v>
      </c>
      <c r="Q319" s="221"/>
      <c r="R319" s="221"/>
      <c r="S319" s="221"/>
      <c r="T319" s="221"/>
      <c r="U319" s="221"/>
    </row>
    <row r="320" spans="1:26" x14ac:dyDescent="0.25">
      <c r="A320" s="9" t="s">
        <v>12</v>
      </c>
      <c r="B320" s="141"/>
      <c r="C320" s="141"/>
      <c r="D320" s="141"/>
      <c r="E320" s="141"/>
      <c r="F320" s="141"/>
      <c r="G320" s="141"/>
      <c r="H320" s="141"/>
      <c r="I320" s="144"/>
      <c r="J320" s="210" t="s">
        <v>29</v>
      </c>
      <c r="K320" s="210"/>
      <c r="L320" s="210"/>
      <c r="M320" s="210" t="s">
        <v>25</v>
      </c>
      <c r="N320" s="210"/>
      <c r="O320" s="210"/>
      <c r="P320" s="210" t="s">
        <v>30</v>
      </c>
      <c r="Q320" s="210"/>
      <c r="R320" s="210"/>
      <c r="S320" s="210"/>
      <c r="T320" s="222" t="s">
        <v>21</v>
      </c>
      <c r="U320" s="222"/>
      <c r="V320" s="222"/>
      <c r="W320" s="222"/>
      <c r="X320" s="211" t="s">
        <v>40</v>
      </c>
      <c r="Y320" s="211"/>
      <c r="Z320" s="211"/>
    </row>
    <row r="321" spans="1:26" x14ac:dyDescent="0.25">
      <c r="A321" s="210" t="str">
        <f>CADASTRO!A$727</f>
        <v>ESCOLA ALAÍDES S. PINHEIRO</v>
      </c>
      <c r="B321" s="210"/>
      <c r="C321" s="210"/>
      <c r="D321" s="210"/>
      <c r="E321" s="210"/>
      <c r="F321" s="210"/>
      <c r="G321" s="210"/>
      <c r="H321" s="210"/>
      <c r="I321" s="210"/>
      <c r="M321" s="218">
        <f>SUM(M322:N324)</f>
        <v>0.4</v>
      </c>
      <c r="N321" s="218"/>
      <c r="O321" s="218"/>
      <c r="P321" s="202">
        <f>SUM(P322:S324)</f>
        <v>11200</v>
      </c>
      <c r="Q321" s="201"/>
      <c r="R321" s="201"/>
      <c r="S321" s="201"/>
      <c r="T321" s="6"/>
      <c r="U321" s="6"/>
      <c r="V321" s="6"/>
      <c r="W321" s="6"/>
    </row>
    <row r="322" spans="1:26" x14ac:dyDescent="0.25">
      <c r="A322" s="200" t="str">
        <f>CADASTRO!A$728</f>
        <v>Ensino Fundamental</v>
      </c>
      <c r="B322" s="200"/>
      <c r="C322" s="200"/>
      <c r="D322" s="200"/>
      <c r="E322" s="200"/>
      <c r="F322" s="200"/>
      <c r="G322" s="200"/>
      <c r="H322" s="200"/>
      <c r="I322" s="200"/>
      <c r="J322" s="203" t="s">
        <v>172</v>
      </c>
      <c r="K322" s="203"/>
      <c r="L322" s="203"/>
      <c r="M322" s="205">
        <f>ROUND((V$12/V$23),2)</f>
        <v>0.38</v>
      </c>
      <c r="N322" s="205"/>
      <c r="O322" s="205"/>
      <c r="P322" s="204">
        <f>C319*M322</f>
        <v>10640</v>
      </c>
      <c r="Q322" s="203"/>
      <c r="R322" s="203"/>
      <c r="S322" s="203"/>
      <c r="T322" s="203" t="str">
        <f>CADASTRO!$P$728</f>
        <v>1013 PeateRS</v>
      </c>
      <c r="U322" s="203"/>
      <c r="V322" s="203"/>
      <c r="W322" s="203"/>
      <c r="X322" s="203">
        <f>M$12</f>
        <v>1667</v>
      </c>
      <c r="Y322" s="203"/>
      <c r="Z322" s="203"/>
    </row>
    <row r="323" spans="1:26" x14ac:dyDescent="0.25">
      <c r="A323" s="200" t="str">
        <f>CADASTRO!A$729</f>
        <v>Ensino Médio - Eja</v>
      </c>
      <c r="B323" s="200"/>
      <c r="C323" s="200"/>
      <c r="D323" s="200"/>
      <c r="E323" s="200"/>
      <c r="F323" s="200"/>
      <c r="G323" s="200"/>
      <c r="H323" s="200"/>
      <c r="I323" s="200"/>
      <c r="J323" s="203">
        <v>0</v>
      </c>
      <c r="K323" s="203"/>
      <c r="L323" s="203"/>
      <c r="M323" s="205">
        <f>ROUND((V$13/V$23),2)</f>
        <v>0</v>
      </c>
      <c r="N323" s="205"/>
      <c r="O323" s="205"/>
      <c r="P323" s="204">
        <f>C319*M323</f>
        <v>0</v>
      </c>
      <c r="Q323" s="203"/>
      <c r="R323" s="203"/>
      <c r="S323" s="203"/>
      <c r="T323" s="203" t="str">
        <f>CADASTRO!$P$729</f>
        <v>1013 PeateRS</v>
      </c>
      <c r="U323" s="203"/>
      <c r="V323" s="203"/>
      <c r="W323" s="203"/>
      <c r="X323" s="203">
        <f>M$13</f>
        <v>0</v>
      </c>
      <c r="Y323" s="203"/>
      <c r="Z323" s="203"/>
    </row>
    <row r="324" spans="1:26" x14ac:dyDescent="0.25">
      <c r="A324" s="200" t="str">
        <f>CADASTRO!A$730</f>
        <v xml:space="preserve">Ensino Médio </v>
      </c>
      <c r="B324" s="200"/>
      <c r="C324" s="200"/>
      <c r="D324" s="200"/>
      <c r="E324" s="200"/>
      <c r="F324" s="200"/>
      <c r="G324" s="200"/>
      <c r="H324" s="200"/>
      <c r="I324" s="200"/>
      <c r="J324" s="203" t="s">
        <v>173</v>
      </c>
      <c r="K324" s="203"/>
      <c r="L324" s="203"/>
      <c r="M324" s="205">
        <f>ROUND((V$14/V$23),2)</f>
        <v>0.02</v>
      </c>
      <c r="N324" s="205"/>
      <c r="O324" s="205"/>
      <c r="P324" s="204">
        <f>C319*M324</f>
        <v>560</v>
      </c>
      <c r="Q324" s="203"/>
      <c r="R324" s="203"/>
      <c r="S324" s="203"/>
      <c r="T324" s="203" t="str">
        <f>CADASTRO!$P$730</f>
        <v>1013 PeateRS</v>
      </c>
      <c r="U324" s="203"/>
      <c r="V324" s="203"/>
      <c r="W324" s="203"/>
      <c r="X324" s="203">
        <f>M$14</f>
        <v>1679</v>
      </c>
      <c r="Y324" s="203"/>
      <c r="Z324" s="203"/>
    </row>
    <row r="325" spans="1:26" x14ac:dyDescent="0.25">
      <c r="A325" s="201" t="str">
        <f>CADASTRO!A$732</f>
        <v>ESCOLA MUN. SANTA LUZIA</v>
      </c>
      <c r="B325" s="201"/>
      <c r="C325" s="201"/>
      <c r="D325" s="201"/>
      <c r="E325" s="201"/>
      <c r="F325" s="201"/>
      <c r="G325" s="201"/>
      <c r="H325" s="201"/>
      <c r="I325" s="201"/>
      <c r="M325" s="218">
        <f>SUM(M326:N329)</f>
        <v>0.60000000000000009</v>
      </c>
      <c r="N325" s="218"/>
      <c r="O325" s="218"/>
      <c r="P325" s="202">
        <f>SUM(P326:S329)</f>
        <v>16800</v>
      </c>
      <c r="Q325" s="201"/>
      <c r="R325" s="201"/>
      <c r="S325" s="201"/>
    </row>
    <row r="326" spans="1:26" x14ac:dyDescent="0.25">
      <c r="A326" s="200" t="str">
        <f>CADASTRO!A$733</f>
        <v>Ed. Infantil</v>
      </c>
      <c r="B326" s="200"/>
      <c r="C326" s="200"/>
      <c r="D326" s="200"/>
      <c r="E326" s="200"/>
      <c r="F326" s="200"/>
      <c r="G326" s="200"/>
      <c r="H326" s="200"/>
      <c r="I326" s="200"/>
      <c r="J326" s="203" t="s">
        <v>174</v>
      </c>
      <c r="K326" s="203"/>
      <c r="L326" s="203"/>
      <c r="M326" s="205">
        <f>ROUND((V$18/V$23),2)</f>
        <v>7.0000000000000007E-2</v>
      </c>
      <c r="N326" s="205"/>
      <c r="O326" s="205"/>
      <c r="P326" s="204">
        <f>C319*M326</f>
        <v>1960.0000000000002</v>
      </c>
      <c r="Q326" s="203"/>
      <c r="R326" s="203"/>
      <c r="S326" s="203"/>
      <c r="T326" s="203" t="str">
        <f>CADASTRO!$P$733</f>
        <v>31 FUNDEB</v>
      </c>
      <c r="U326" s="203"/>
      <c r="V326" s="203"/>
      <c r="W326" s="203"/>
      <c r="X326" s="203">
        <f>M$18</f>
        <v>1645</v>
      </c>
      <c r="Y326" s="203"/>
      <c r="Z326" s="203"/>
    </row>
    <row r="327" spans="1:26" x14ac:dyDescent="0.25">
      <c r="A327" s="200" t="str">
        <f>CADASTRO!A$734</f>
        <v>Ed. Especial</v>
      </c>
      <c r="B327" s="200"/>
      <c r="C327" s="200"/>
      <c r="D327" s="200"/>
      <c r="E327" s="200"/>
      <c r="F327" s="200"/>
      <c r="G327" s="200"/>
      <c r="H327" s="200"/>
      <c r="I327" s="200"/>
      <c r="J327" s="203" t="s">
        <v>175</v>
      </c>
      <c r="K327" s="203"/>
      <c r="L327" s="203"/>
      <c r="M327" s="205">
        <f>ROUND((V$19/V$23),2)</f>
        <v>7.0000000000000007E-2</v>
      </c>
      <c r="N327" s="205"/>
      <c r="O327" s="205"/>
      <c r="P327" s="204">
        <f>C319*M327</f>
        <v>1960.0000000000002</v>
      </c>
      <c r="Q327" s="203"/>
      <c r="R327" s="203"/>
      <c r="S327" s="203"/>
      <c r="T327" s="203" t="str">
        <f>CADASTRO!$P$734</f>
        <v>31 FUNDEB</v>
      </c>
      <c r="U327" s="203"/>
      <c r="V327" s="203"/>
      <c r="W327" s="203"/>
      <c r="X327" s="203">
        <f>M$19</f>
        <v>2212</v>
      </c>
      <c r="Y327" s="203"/>
      <c r="Z327" s="203"/>
    </row>
    <row r="328" spans="1:26" x14ac:dyDescent="0.25">
      <c r="A328" s="200" t="str">
        <f>CADASTRO!A$735</f>
        <v>Ensino Fundamental</v>
      </c>
      <c r="B328" s="200"/>
      <c r="C328" s="200"/>
      <c r="D328" s="200"/>
      <c r="E328" s="200"/>
      <c r="F328" s="200"/>
      <c r="G328" s="200"/>
      <c r="H328" s="200"/>
      <c r="I328" s="200"/>
      <c r="J328" s="203" t="s">
        <v>176</v>
      </c>
      <c r="K328" s="203"/>
      <c r="L328" s="203"/>
      <c r="M328" s="205">
        <f>ROUND((V$20/V$23),2)</f>
        <v>0.46</v>
      </c>
      <c r="N328" s="205"/>
      <c r="O328" s="205"/>
      <c r="P328" s="204">
        <f>C319*M328</f>
        <v>12880</v>
      </c>
      <c r="Q328" s="203"/>
      <c r="R328" s="203"/>
      <c r="S328" s="203"/>
      <c r="T328" s="203" t="str">
        <f>CADASTRO!$P$735</f>
        <v>31 FUNDEB</v>
      </c>
      <c r="U328" s="203"/>
      <c r="V328" s="203"/>
      <c r="W328" s="203"/>
      <c r="X328" s="203">
        <f>M$20</f>
        <v>1629</v>
      </c>
      <c r="Y328" s="203"/>
      <c r="Z328" s="203"/>
    </row>
    <row r="329" spans="1:26" x14ac:dyDescent="0.25">
      <c r="A329" s="200" t="str">
        <f>CADASTRO!A$736</f>
        <v>Ed. Jovens e Adultos</v>
      </c>
      <c r="B329" s="200"/>
      <c r="C329" s="200"/>
      <c r="D329" s="200"/>
      <c r="E329" s="200"/>
      <c r="F329" s="200"/>
      <c r="G329" s="200"/>
      <c r="H329" s="200"/>
      <c r="I329" s="200"/>
      <c r="J329" s="203">
        <v>0</v>
      </c>
      <c r="K329" s="203"/>
      <c r="L329" s="203"/>
      <c r="M329" s="205">
        <f>ROUND((V$21/V$23),2)</f>
        <v>0</v>
      </c>
      <c r="N329" s="205"/>
      <c r="O329" s="205"/>
      <c r="P329" s="204">
        <f>C319*M329</f>
        <v>0</v>
      </c>
      <c r="Q329" s="203"/>
      <c r="R329" s="203"/>
      <c r="S329" s="203"/>
      <c r="T329" s="203">
        <f>CADASTRO!$P$736</f>
        <v>0</v>
      </c>
      <c r="U329" s="203"/>
      <c r="V329" s="203"/>
      <c r="W329" s="203"/>
      <c r="X329" s="203">
        <f>M$21</f>
        <v>0</v>
      </c>
      <c r="Y329" s="203"/>
      <c r="Z329" s="203"/>
    </row>
    <row r="330" spans="1:26" x14ac:dyDescent="0.25">
      <c r="A330" s="201" t="s">
        <v>26</v>
      </c>
      <c r="B330" s="201"/>
      <c r="C330" s="201"/>
      <c r="D330" s="201"/>
      <c r="E330" s="201"/>
      <c r="F330" s="201"/>
      <c r="G330" s="201"/>
      <c r="H330" s="201"/>
      <c r="I330" s="201"/>
      <c r="J330" s="3"/>
      <c r="K330" s="3"/>
      <c r="L330" s="3"/>
      <c r="M330" s="218">
        <f>M321+M325</f>
        <v>1</v>
      </c>
      <c r="N330" s="218"/>
      <c r="O330" s="218"/>
      <c r="P330" s="202">
        <f>P325+P321</f>
        <v>28000</v>
      </c>
      <c r="Q330" s="201"/>
      <c r="R330" s="201"/>
      <c r="S330" s="201"/>
      <c r="T330" s="3"/>
      <c r="U330" s="3"/>
      <c r="V330" s="3"/>
      <c r="W330" s="3"/>
      <c r="X330" s="3"/>
      <c r="Y330" s="3"/>
      <c r="Z330" s="3"/>
    </row>
    <row r="332" spans="1:26" x14ac:dyDescent="0.25">
      <c r="A332" s="3" t="s">
        <v>37</v>
      </c>
      <c r="B332" s="3"/>
      <c r="C332" s="3"/>
      <c r="D332" s="3"/>
      <c r="E332" s="3"/>
      <c r="F332" s="203" t="s">
        <v>60</v>
      </c>
      <c r="G332" s="203"/>
      <c r="H332" s="203"/>
      <c r="I332" s="203"/>
      <c r="J332" s="203"/>
      <c r="K332" s="203"/>
    </row>
    <row r="333" spans="1:26" x14ac:dyDescent="0.25">
      <c r="A333" s="3" t="s">
        <v>38</v>
      </c>
      <c r="G333" s="203">
        <v>11</v>
      </c>
      <c r="H333" s="203"/>
      <c r="I333" s="203"/>
      <c r="J333" s="203"/>
      <c r="K333" s="203"/>
      <c r="L333" s="220" t="s">
        <v>39</v>
      </c>
      <c r="M333" s="220"/>
      <c r="N333" s="220"/>
      <c r="O333" s="223">
        <v>43465</v>
      </c>
      <c r="P333" s="203"/>
      <c r="Q333" s="203"/>
      <c r="R333" s="203"/>
    </row>
    <row r="334" spans="1:26" x14ac:dyDescent="0.25">
      <c r="A334" s="3" t="s">
        <v>41</v>
      </c>
      <c r="C334" s="208">
        <v>31000</v>
      </c>
      <c r="D334" s="208"/>
      <c r="E334" s="208"/>
      <c r="F334" s="208"/>
      <c r="G334" s="208"/>
      <c r="L334" s="220" t="s">
        <v>59</v>
      </c>
      <c r="M334" s="220"/>
      <c r="N334" s="220"/>
      <c r="O334" s="220"/>
      <c r="P334" s="221">
        <v>1950</v>
      </c>
      <c r="Q334" s="221"/>
      <c r="R334" s="221"/>
      <c r="S334" s="221"/>
      <c r="T334" s="221"/>
      <c r="U334" s="221"/>
    </row>
    <row r="335" spans="1:26" x14ac:dyDescent="0.25">
      <c r="A335" s="9" t="s">
        <v>12</v>
      </c>
      <c r="B335" s="141"/>
      <c r="C335" s="141"/>
      <c r="D335" s="141"/>
      <c r="E335" s="141"/>
      <c r="F335" s="141"/>
      <c r="G335" s="141"/>
      <c r="H335" s="141"/>
      <c r="I335" s="144"/>
      <c r="J335" s="210" t="s">
        <v>29</v>
      </c>
      <c r="K335" s="210"/>
      <c r="L335" s="210"/>
      <c r="M335" s="210" t="s">
        <v>25</v>
      </c>
      <c r="N335" s="210"/>
      <c r="O335" s="210"/>
      <c r="P335" s="210" t="s">
        <v>30</v>
      </c>
      <c r="Q335" s="210"/>
      <c r="R335" s="210"/>
      <c r="S335" s="210"/>
      <c r="T335" s="222" t="s">
        <v>21</v>
      </c>
      <c r="U335" s="222"/>
      <c r="V335" s="222"/>
      <c r="W335" s="222"/>
      <c r="X335" s="211" t="s">
        <v>40</v>
      </c>
      <c r="Y335" s="211"/>
      <c r="Z335" s="211"/>
    </row>
    <row r="336" spans="1:26" x14ac:dyDescent="0.25">
      <c r="A336" s="210" t="str">
        <f>CADASTRO!A$727</f>
        <v>ESCOLA ALAÍDES S. PINHEIRO</v>
      </c>
      <c r="B336" s="210"/>
      <c r="C336" s="210"/>
      <c r="D336" s="210"/>
      <c r="E336" s="210"/>
      <c r="F336" s="210"/>
      <c r="G336" s="210"/>
      <c r="H336" s="210"/>
      <c r="I336" s="210"/>
      <c r="M336" s="218">
        <f>SUM(M337:N339)</f>
        <v>0.4</v>
      </c>
      <c r="N336" s="218"/>
      <c r="O336" s="218"/>
      <c r="P336" s="202">
        <f>SUM(P337:S339)</f>
        <v>12400</v>
      </c>
      <c r="Q336" s="201"/>
      <c r="R336" s="201"/>
      <c r="S336" s="201"/>
      <c r="T336" s="6"/>
      <c r="U336" s="6"/>
      <c r="V336" s="6"/>
      <c r="W336" s="6"/>
    </row>
    <row r="337" spans="1:26" x14ac:dyDescent="0.25">
      <c r="A337" s="200" t="str">
        <f>CADASTRO!A$728</f>
        <v>Ensino Fundamental</v>
      </c>
      <c r="B337" s="200"/>
      <c r="C337" s="200"/>
      <c r="D337" s="200"/>
      <c r="E337" s="200"/>
      <c r="F337" s="200"/>
      <c r="G337" s="200"/>
      <c r="H337" s="200"/>
      <c r="I337" s="200"/>
      <c r="J337" s="203" t="s">
        <v>172</v>
      </c>
      <c r="K337" s="203"/>
      <c r="L337" s="203"/>
      <c r="M337" s="205">
        <f>ROUND((V$12/V$23),2)</f>
        <v>0.38</v>
      </c>
      <c r="N337" s="205"/>
      <c r="O337" s="205"/>
      <c r="P337" s="204">
        <f>C334*M337</f>
        <v>11780</v>
      </c>
      <c r="Q337" s="203"/>
      <c r="R337" s="203"/>
      <c r="S337" s="203"/>
      <c r="T337" s="203" t="str">
        <f>CADASTRO!$P$728</f>
        <v>1013 PeateRS</v>
      </c>
      <c r="U337" s="203"/>
      <c r="V337" s="203"/>
      <c r="W337" s="203"/>
      <c r="X337" s="203">
        <f>M$12</f>
        <v>1667</v>
      </c>
      <c r="Y337" s="203"/>
      <c r="Z337" s="203"/>
    </row>
    <row r="338" spans="1:26" x14ac:dyDescent="0.25">
      <c r="A338" s="200" t="str">
        <f>CADASTRO!A$729</f>
        <v>Ensino Médio - Eja</v>
      </c>
      <c r="B338" s="200"/>
      <c r="C338" s="200"/>
      <c r="D338" s="200"/>
      <c r="E338" s="200"/>
      <c r="F338" s="200"/>
      <c r="G338" s="200"/>
      <c r="H338" s="200"/>
      <c r="I338" s="200"/>
      <c r="J338" s="203">
        <v>0</v>
      </c>
      <c r="K338" s="203"/>
      <c r="L338" s="203"/>
      <c r="M338" s="205">
        <f>ROUND((V$13/V$23),2)</f>
        <v>0</v>
      </c>
      <c r="N338" s="205"/>
      <c r="O338" s="205"/>
      <c r="P338" s="204">
        <f>C334*M338</f>
        <v>0</v>
      </c>
      <c r="Q338" s="203"/>
      <c r="R338" s="203"/>
      <c r="S338" s="203"/>
      <c r="T338" s="203" t="str">
        <f>CADASTRO!$P$729</f>
        <v>1013 PeateRS</v>
      </c>
      <c r="U338" s="203"/>
      <c r="V338" s="203"/>
      <c r="W338" s="203"/>
      <c r="X338" s="203">
        <f>M$13</f>
        <v>0</v>
      </c>
      <c r="Y338" s="203"/>
      <c r="Z338" s="203"/>
    </row>
    <row r="339" spans="1:26" x14ac:dyDescent="0.25">
      <c r="A339" s="200" t="str">
        <f>CADASTRO!A$730</f>
        <v xml:space="preserve">Ensino Médio </v>
      </c>
      <c r="B339" s="200"/>
      <c r="C339" s="200"/>
      <c r="D339" s="200"/>
      <c r="E339" s="200"/>
      <c r="F339" s="200"/>
      <c r="G339" s="200"/>
      <c r="H339" s="200"/>
      <c r="I339" s="200"/>
      <c r="J339" s="203" t="s">
        <v>173</v>
      </c>
      <c r="K339" s="203"/>
      <c r="L339" s="203"/>
      <c r="M339" s="205">
        <f>ROUND((V$14/V$23),2)</f>
        <v>0.02</v>
      </c>
      <c r="N339" s="205"/>
      <c r="O339" s="205"/>
      <c r="P339" s="204">
        <f>C334*M339</f>
        <v>620</v>
      </c>
      <c r="Q339" s="203"/>
      <c r="R339" s="203"/>
      <c r="S339" s="203"/>
      <c r="T339" s="203" t="str">
        <f>CADASTRO!$P$730</f>
        <v>1013 PeateRS</v>
      </c>
      <c r="U339" s="203"/>
      <c r="V339" s="203"/>
      <c r="W339" s="203"/>
      <c r="X339" s="203">
        <f>M$14</f>
        <v>1679</v>
      </c>
      <c r="Y339" s="203"/>
      <c r="Z339" s="203"/>
    </row>
    <row r="340" spans="1:26" x14ac:dyDescent="0.25">
      <c r="A340" s="201" t="str">
        <f>CADASTRO!A$732</f>
        <v>ESCOLA MUN. SANTA LUZIA</v>
      </c>
      <c r="B340" s="201"/>
      <c r="C340" s="201"/>
      <c r="D340" s="201"/>
      <c r="E340" s="201"/>
      <c r="F340" s="201"/>
      <c r="G340" s="201"/>
      <c r="H340" s="201"/>
      <c r="I340" s="201"/>
      <c r="M340" s="218">
        <f>SUM(M341:N344)</f>
        <v>0.60000000000000009</v>
      </c>
      <c r="N340" s="218"/>
      <c r="O340" s="218"/>
      <c r="P340" s="202">
        <f>SUM(P341:S344)</f>
        <v>18600</v>
      </c>
      <c r="Q340" s="201"/>
      <c r="R340" s="201"/>
      <c r="S340" s="201"/>
    </row>
    <row r="341" spans="1:26" x14ac:dyDescent="0.25">
      <c r="A341" s="200" t="str">
        <f>CADASTRO!A$733</f>
        <v>Ed. Infantil</v>
      </c>
      <c r="B341" s="200"/>
      <c r="C341" s="200"/>
      <c r="D341" s="200"/>
      <c r="E341" s="200"/>
      <c r="F341" s="200"/>
      <c r="G341" s="200"/>
      <c r="H341" s="200"/>
      <c r="I341" s="200"/>
      <c r="J341" s="203" t="s">
        <v>174</v>
      </c>
      <c r="K341" s="203"/>
      <c r="L341" s="203"/>
      <c r="M341" s="205">
        <f>ROUND((V$18/V$23),2)</f>
        <v>7.0000000000000007E-2</v>
      </c>
      <c r="N341" s="205"/>
      <c r="O341" s="205"/>
      <c r="P341" s="204">
        <f>C334*M341</f>
        <v>2170</v>
      </c>
      <c r="Q341" s="203"/>
      <c r="R341" s="203"/>
      <c r="S341" s="203"/>
      <c r="T341" s="203" t="str">
        <f>CADASTRO!$P$733</f>
        <v>31 FUNDEB</v>
      </c>
      <c r="U341" s="203"/>
      <c r="V341" s="203"/>
      <c r="W341" s="203"/>
      <c r="X341" s="203">
        <f>M$18</f>
        <v>1645</v>
      </c>
      <c r="Y341" s="203"/>
      <c r="Z341" s="203"/>
    </row>
    <row r="342" spans="1:26" x14ac:dyDescent="0.25">
      <c r="A342" s="200" t="str">
        <f>CADASTRO!A$734</f>
        <v>Ed. Especial</v>
      </c>
      <c r="B342" s="200"/>
      <c r="C342" s="200"/>
      <c r="D342" s="200"/>
      <c r="E342" s="200"/>
      <c r="F342" s="200"/>
      <c r="G342" s="200"/>
      <c r="H342" s="200"/>
      <c r="I342" s="200"/>
      <c r="J342" s="203" t="s">
        <v>175</v>
      </c>
      <c r="K342" s="203"/>
      <c r="L342" s="203"/>
      <c r="M342" s="205">
        <f>ROUND((V$19/V$23),2)</f>
        <v>7.0000000000000007E-2</v>
      </c>
      <c r="N342" s="205"/>
      <c r="O342" s="205"/>
      <c r="P342" s="204">
        <f>C334*M342</f>
        <v>2170</v>
      </c>
      <c r="Q342" s="203"/>
      <c r="R342" s="203"/>
      <c r="S342" s="203"/>
      <c r="T342" s="203" t="str">
        <f>CADASTRO!$P$734</f>
        <v>31 FUNDEB</v>
      </c>
      <c r="U342" s="203"/>
      <c r="V342" s="203"/>
      <c r="W342" s="203"/>
      <c r="X342" s="203">
        <f>M$19</f>
        <v>2212</v>
      </c>
      <c r="Y342" s="203"/>
      <c r="Z342" s="203"/>
    </row>
    <row r="343" spans="1:26" x14ac:dyDescent="0.25">
      <c r="A343" s="200" t="str">
        <f>CADASTRO!A$735</f>
        <v>Ensino Fundamental</v>
      </c>
      <c r="B343" s="200"/>
      <c r="C343" s="200"/>
      <c r="D343" s="200"/>
      <c r="E343" s="200"/>
      <c r="F343" s="200"/>
      <c r="G343" s="200"/>
      <c r="H343" s="200"/>
      <c r="I343" s="200"/>
      <c r="J343" s="203" t="s">
        <v>176</v>
      </c>
      <c r="K343" s="203"/>
      <c r="L343" s="203"/>
      <c r="M343" s="205">
        <f>ROUND((V$20/V$23),2)</f>
        <v>0.46</v>
      </c>
      <c r="N343" s="205"/>
      <c r="O343" s="205"/>
      <c r="P343" s="204">
        <f>C334*M343</f>
        <v>14260</v>
      </c>
      <c r="Q343" s="203"/>
      <c r="R343" s="203"/>
      <c r="S343" s="203"/>
      <c r="T343" s="203" t="str">
        <f>CADASTRO!$P$735</f>
        <v>31 FUNDEB</v>
      </c>
      <c r="U343" s="203"/>
      <c r="V343" s="203"/>
      <c r="W343" s="203"/>
      <c r="X343" s="203">
        <f>M$20</f>
        <v>1629</v>
      </c>
      <c r="Y343" s="203"/>
      <c r="Z343" s="203"/>
    </row>
    <row r="344" spans="1:26" x14ac:dyDescent="0.25">
      <c r="A344" s="200" t="str">
        <f>CADASTRO!A$736</f>
        <v>Ed. Jovens e Adultos</v>
      </c>
      <c r="B344" s="200"/>
      <c r="C344" s="200"/>
      <c r="D344" s="200"/>
      <c r="E344" s="200"/>
      <c r="F344" s="200"/>
      <c r="G344" s="200"/>
      <c r="H344" s="200"/>
      <c r="I344" s="200"/>
      <c r="J344" s="203">
        <v>0</v>
      </c>
      <c r="K344" s="203"/>
      <c r="L344" s="203"/>
      <c r="M344" s="205">
        <f>ROUND((V$21/V$23),2)</f>
        <v>0</v>
      </c>
      <c r="N344" s="205"/>
      <c r="O344" s="205"/>
      <c r="P344" s="204">
        <f>C334*M344</f>
        <v>0</v>
      </c>
      <c r="Q344" s="203"/>
      <c r="R344" s="203"/>
      <c r="S344" s="203"/>
      <c r="T344" s="203">
        <f>CADASTRO!$P$736</f>
        <v>0</v>
      </c>
      <c r="U344" s="203"/>
      <c r="V344" s="203"/>
      <c r="W344" s="203"/>
      <c r="X344" s="203">
        <f>M$21</f>
        <v>0</v>
      </c>
      <c r="Y344" s="203"/>
      <c r="Z344" s="203"/>
    </row>
    <row r="345" spans="1:26" x14ac:dyDescent="0.25">
      <c r="A345" s="201" t="s">
        <v>26</v>
      </c>
      <c r="B345" s="201"/>
      <c r="C345" s="201"/>
      <c r="D345" s="201"/>
      <c r="E345" s="201"/>
      <c r="F345" s="201"/>
      <c r="G345" s="201"/>
      <c r="H345" s="201"/>
      <c r="I345" s="201"/>
      <c r="J345" s="3"/>
      <c r="K345" s="3"/>
      <c r="L345" s="3"/>
      <c r="M345" s="218">
        <f>M336+M340</f>
        <v>1</v>
      </c>
      <c r="N345" s="218"/>
      <c r="O345" s="218"/>
      <c r="P345" s="202">
        <f>P340+P336</f>
        <v>31000</v>
      </c>
      <c r="Q345" s="201"/>
      <c r="R345" s="201"/>
      <c r="S345" s="201"/>
      <c r="T345" s="3"/>
      <c r="U345" s="3"/>
      <c r="V345" s="3"/>
      <c r="W345" s="3"/>
      <c r="X345" s="3"/>
      <c r="Y345" s="3"/>
      <c r="Z345" s="3"/>
    </row>
  </sheetData>
  <mergeCells count="763">
    <mergeCell ref="A1:C1"/>
    <mergeCell ref="D3:H3"/>
    <mergeCell ref="F4:I4"/>
    <mergeCell ref="D6:F6"/>
    <mergeCell ref="K6:L6"/>
    <mergeCell ref="Q6:S6"/>
    <mergeCell ref="A12:I12"/>
    <mergeCell ref="J12:L12"/>
    <mergeCell ref="M12:O12"/>
    <mergeCell ref="P12:S12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C199:G199"/>
    <mergeCell ref="L199:O199"/>
    <mergeCell ref="P199:U199"/>
    <mergeCell ref="J200:L200"/>
    <mergeCell ref="M200:O200"/>
    <mergeCell ref="P200:S200"/>
    <mergeCell ref="T200:W200"/>
    <mergeCell ref="A39:I39"/>
    <mergeCell ref="M39:O39"/>
    <mergeCell ref="P39:S39"/>
    <mergeCell ref="F197:K197"/>
    <mergeCell ref="G198:K198"/>
    <mergeCell ref="L198:N198"/>
    <mergeCell ref="O198:R198"/>
    <mergeCell ref="X200:Z200"/>
    <mergeCell ref="A201:I201"/>
    <mergeCell ref="M201:O201"/>
    <mergeCell ref="P201:S201"/>
    <mergeCell ref="A202:I202"/>
    <mergeCell ref="J202:L202"/>
    <mergeCell ref="M202:O202"/>
    <mergeCell ref="P202:S202"/>
    <mergeCell ref="T202:W202"/>
    <mergeCell ref="X202:Z202"/>
    <mergeCell ref="A204:I204"/>
    <mergeCell ref="J204:L204"/>
    <mergeCell ref="M204:O204"/>
    <mergeCell ref="P204:S204"/>
    <mergeCell ref="T204:W204"/>
    <mergeCell ref="X204:Z204"/>
    <mergeCell ref="A203:I203"/>
    <mergeCell ref="J203:L203"/>
    <mergeCell ref="M203:O203"/>
    <mergeCell ref="P203:S203"/>
    <mergeCell ref="T203:W203"/>
    <mergeCell ref="X203:Z203"/>
    <mergeCell ref="T206:W206"/>
    <mergeCell ref="X206:Z206"/>
    <mergeCell ref="A207:I207"/>
    <mergeCell ref="J207:L207"/>
    <mergeCell ref="M207:O207"/>
    <mergeCell ref="P207:S207"/>
    <mergeCell ref="T207:W207"/>
    <mergeCell ref="X207:Z207"/>
    <mergeCell ref="A205:I205"/>
    <mergeCell ref="M205:O205"/>
    <mergeCell ref="P205:S205"/>
    <mergeCell ref="A206:I206"/>
    <mergeCell ref="J206:L206"/>
    <mergeCell ref="M206:O206"/>
    <mergeCell ref="P206:S206"/>
    <mergeCell ref="A209:I209"/>
    <mergeCell ref="J209:L209"/>
    <mergeCell ref="M209:O209"/>
    <mergeCell ref="P209:S209"/>
    <mergeCell ref="T209:W209"/>
    <mergeCell ref="X209:Z209"/>
    <mergeCell ref="A208:I208"/>
    <mergeCell ref="J208:L208"/>
    <mergeCell ref="M208:O208"/>
    <mergeCell ref="P208:S208"/>
    <mergeCell ref="T208:W208"/>
    <mergeCell ref="X208:Z208"/>
    <mergeCell ref="C214:G214"/>
    <mergeCell ref="L214:O214"/>
    <mergeCell ref="P214:U214"/>
    <mergeCell ref="J215:L215"/>
    <mergeCell ref="M215:O215"/>
    <mergeCell ref="P215:S215"/>
    <mergeCell ref="T215:W215"/>
    <mergeCell ref="A210:I210"/>
    <mergeCell ref="M210:O210"/>
    <mergeCell ref="P210:S210"/>
    <mergeCell ref="F212:K212"/>
    <mergeCell ref="G213:K213"/>
    <mergeCell ref="L213:N213"/>
    <mergeCell ref="O213:R213"/>
    <mergeCell ref="X215:Z215"/>
    <mergeCell ref="A216:I216"/>
    <mergeCell ref="M216:O216"/>
    <mergeCell ref="P216:S216"/>
    <mergeCell ref="A217:I217"/>
    <mergeCell ref="J217:L217"/>
    <mergeCell ref="M217:O217"/>
    <mergeCell ref="P217:S217"/>
    <mergeCell ref="T217:W217"/>
    <mergeCell ref="X217:Z217"/>
    <mergeCell ref="A219:I219"/>
    <mergeCell ref="J219:L219"/>
    <mergeCell ref="M219:O219"/>
    <mergeCell ref="P219:S219"/>
    <mergeCell ref="T219:W219"/>
    <mergeCell ref="X219:Z219"/>
    <mergeCell ref="A218:I218"/>
    <mergeCell ref="J218:L218"/>
    <mergeCell ref="M218:O218"/>
    <mergeCell ref="P218:S218"/>
    <mergeCell ref="T218:W218"/>
    <mergeCell ref="X218:Z218"/>
    <mergeCell ref="T221:W221"/>
    <mergeCell ref="X221:Z221"/>
    <mergeCell ref="A222:I222"/>
    <mergeCell ref="J222:L222"/>
    <mergeCell ref="M222:O222"/>
    <mergeCell ref="P222:S222"/>
    <mergeCell ref="T222:W222"/>
    <mergeCell ref="X222:Z222"/>
    <mergeCell ref="A220:I220"/>
    <mergeCell ref="M220:O220"/>
    <mergeCell ref="P220:S220"/>
    <mergeCell ref="A221:I221"/>
    <mergeCell ref="J221:L221"/>
    <mergeCell ref="M221:O221"/>
    <mergeCell ref="P221:S221"/>
    <mergeCell ref="A224:I224"/>
    <mergeCell ref="J224:L224"/>
    <mergeCell ref="M224:O224"/>
    <mergeCell ref="P224:S224"/>
    <mergeCell ref="T224:W224"/>
    <mergeCell ref="X224:Z224"/>
    <mergeCell ref="A223:I223"/>
    <mergeCell ref="J223:L223"/>
    <mergeCell ref="M223:O223"/>
    <mergeCell ref="P223:S223"/>
    <mergeCell ref="T223:W223"/>
    <mergeCell ref="X223:Z223"/>
    <mergeCell ref="C229:G229"/>
    <mergeCell ref="L229:O229"/>
    <mergeCell ref="P229:U229"/>
    <mergeCell ref="J230:L230"/>
    <mergeCell ref="M230:O230"/>
    <mergeCell ref="P230:S230"/>
    <mergeCell ref="T230:W230"/>
    <mergeCell ref="A225:I225"/>
    <mergeCell ref="M225:O225"/>
    <mergeCell ref="P225:S225"/>
    <mergeCell ref="F227:K227"/>
    <mergeCell ref="G228:K228"/>
    <mergeCell ref="L228:N228"/>
    <mergeCell ref="O228:R228"/>
    <mergeCell ref="X230:Z230"/>
    <mergeCell ref="A231:I231"/>
    <mergeCell ref="M231:O231"/>
    <mergeCell ref="P231:S231"/>
    <mergeCell ref="A232:I232"/>
    <mergeCell ref="J232:L232"/>
    <mergeCell ref="M232:O232"/>
    <mergeCell ref="P232:S232"/>
    <mergeCell ref="T232:W232"/>
    <mergeCell ref="X232:Z232"/>
    <mergeCell ref="A234:I234"/>
    <mergeCell ref="J234:L234"/>
    <mergeCell ref="M234:O234"/>
    <mergeCell ref="P234:S234"/>
    <mergeCell ref="T234:W234"/>
    <mergeCell ref="X234:Z234"/>
    <mergeCell ref="A233:I233"/>
    <mergeCell ref="J233:L233"/>
    <mergeCell ref="M233:O233"/>
    <mergeCell ref="P233:S233"/>
    <mergeCell ref="T233:W233"/>
    <mergeCell ref="X233:Z233"/>
    <mergeCell ref="T236:W236"/>
    <mergeCell ref="X236:Z236"/>
    <mergeCell ref="A237:I237"/>
    <mergeCell ref="J237:L237"/>
    <mergeCell ref="M237:O237"/>
    <mergeCell ref="P237:S237"/>
    <mergeCell ref="T237:W237"/>
    <mergeCell ref="X237:Z237"/>
    <mergeCell ref="A235:I235"/>
    <mergeCell ref="M235:O235"/>
    <mergeCell ref="P235:S235"/>
    <mergeCell ref="A236:I236"/>
    <mergeCell ref="J236:L236"/>
    <mergeCell ref="M236:O236"/>
    <mergeCell ref="P236:S236"/>
    <mergeCell ref="A239:I239"/>
    <mergeCell ref="J239:L239"/>
    <mergeCell ref="M239:O239"/>
    <mergeCell ref="P239:S239"/>
    <mergeCell ref="T239:W239"/>
    <mergeCell ref="X239:Z239"/>
    <mergeCell ref="A238:I238"/>
    <mergeCell ref="J238:L238"/>
    <mergeCell ref="M238:O238"/>
    <mergeCell ref="P238:S238"/>
    <mergeCell ref="T238:W238"/>
    <mergeCell ref="X238:Z238"/>
    <mergeCell ref="C244:G244"/>
    <mergeCell ref="L244:O244"/>
    <mergeCell ref="P244:U244"/>
    <mergeCell ref="J245:L245"/>
    <mergeCell ref="M245:O245"/>
    <mergeCell ref="P245:S245"/>
    <mergeCell ref="T245:W245"/>
    <mergeCell ref="A240:I240"/>
    <mergeCell ref="M240:O240"/>
    <mergeCell ref="P240:S240"/>
    <mergeCell ref="F242:K242"/>
    <mergeCell ref="G243:K243"/>
    <mergeCell ref="L243:N243"/>
    <mergeCell ref="O243:R243"/>
    <mergeCell ref="X245:Z245"/>
    <mergeCell ref="A246:I246"/>
    <mergeCell ref="M246:O246"/>
    <mergeCell ref="P246:S246"/>
    <mergeCell ref="A247:I247"/>
    <mergeCell ref="J247:L247"/>
    <mergeCell ref="M247:O247"/>
    <mergeCell ref="P247:S247"/>
    <mergeCell ref="T247:W247"/>
    <mergeCell ref="X247:Z247"/>
    <mergeCell ref="A249:I249"/>
    <mergeCell ref="J249:L249"/>
    <mergeCell ref="M249:O249"/>
    <mergeCell ref="P249:S249"/>
    <mergeCell ref="T249:W249"/>
    <mergeCell ref="X249:Z249"/>
    <mergeCell ref="A248:I248"/>
    <mergeCell ref="J248:L248"/>
    <mergeCell ref="M248:O248"/>
    <mergeCell ref="P248:S248"/>
    <mergeCell ref="T248:W248"/>
    <mergeCell ref="X248:Z248"/>
    <mergeCell ref="T251:W251"/>
    <mergeCell ref="X251:Z251"/>
    <mergeCell ref="A252:I252"/>
    <mergeCell ref="J252:L252"/>
    <mergeCell ref="M252:O252"/>
    <mergeCell ref="P252:S252"/>
    <mergeCell ref="T252:W252"/>
    <mergeCell ref="X252:Z252"/>
    <mergeCell ref="A250:I250"/>
    <mergeCell ref="M250:O250"/>
    <mergeCell ref="P250:S250"/>
    <mergeCell ref="A251:I251"/>
    <mergeCell ref="J251:L251"/>
    <mergeCell ref="M251:O251"/>
    <mergeCell ref="P251:S251"/>
    <mergeCell ref="A254:I254"/>
    <mergeCell ref="J254:L254"/>
    <mergeCell ref="M254:O254"/>
    <mergeCell ref="P254:S254"/>
    <mergeCell ref="T254:W254"/>
    <mergeCell ref="X254:Z254"/>
    <mergeCell ref="A253:I253"/>
    <mergeCell ref="J253:L253"/>
    <mergeCell ref="M253:O253"/>
    <mergeCell ref="P253:S253"/>
    <mergeCell ref="T253:W253"/>
    <mergeCell ref="X253:Z253"/>
    <mergeCell ref="C259:G259"/>
    <mergeCell ref="L259:O259"/>
    <mergeCell ref="P259:U259"/>
    <mergeCell ref="J260:L260"/>
    <mergeCell ref="M260:O260"/>
    <mergeCell ref="P260:S260"/>
    <mergeCell ref="T260:W260"/>
    <mergeCell ref="A255:I255"/>
    <mergeCell ref="M255:O255"/>
    <mergeCell ref="P255:S255"/>
    <mergeCell ref="F257:K257"/>
    <mergeCell ref="G258:K258"/>
    <mergeCell ref="L258:N258"/>
    <mergeCell ref="O258:R258"/>
    <mergeCell ref="X260:Z260"/>
    <mergeCell ref="A261:I261"/>
    <mergeCell ref="M261:O261"/>
    <mergeCell ref="P261:S261"/>
    <mergeCell ref="A262:I262"/>
    <mergeCell ref="J262:L262"/>
    <mergeCell ref="M262:O262"/>
    <mergeCell ref="P262:S262"/>
    <mergeCell ref="T262:W262"/>
    <mergeCell ref="X262:Z262"/>
    <mergeCell ref="A264:I264"/>
    <mergeCell ref="J264:L264"/>
    <mergeCell ref="M264:O264"/>
    <mergeCell ref="P264:S264"/>
    <mergeCell ref="T264:W264"/>
    <mergeCell ref="X264:Z264"/>
    <mergeCell ref="A263:I263"/>
    <mergeCell ref="J263:L263"/>
    <mergeCell ref="M263:O263"/>
    <mergeCell ref="P263:S263"/>
    <mergeCell ref="T263:W263"/>
    <mergeCell ref="X263:Z263"/>
    <mergeCell ref="T266:W266"/>
    <mergeCell ref="X266:Z266"/>
    <mergeCell ref="A267:I267"/>
    <mergeCell ref="J267:L267"/>
    <mergeCell ref="M267:O267"/>
    <mergeCell ref="P267:S267"/>
    <mergeCell ref="T267:W267"/>
    <mergeCell ref="X267:Z267"/>
    <mergeCell ref="A265:I265"/>
    <mergeCell ref="M265:O265"/>
    <mergeCell ref="P265:S265"/>
    <mergeCell ref="A266:I266"/>
    <mergeCell ref="J266:L266"/>
    <mergeCell ref="M266:O266"/>
    <mergeCell ref="P266:S266"/>
    <mergeCell ref="A269:I269"/>
    <mergeCell ref="J269:L269"/>
    <mergeCell ref="M269:O269"/>
    <mergeCell ref="P269:S269"/>
    <mergeCell ref="T269:W269"/>
    <mergeCell ref="X269:Z269"/>
    <mergeCell ref="A268:I268"/>
    <mergeCell ref="J268:L268"/>
    <mergeCell ref="M268:O268"/>
    <mergeCell ref="P268:S268"/>
    <mergeCell ref="T268:W268"/>
    <mergeCell ref="X268:Z268"/>
    <mergeCell ref="C274:G274"/>
    <mergeCell ref="L274:O274"/>
    <mergeCell ref="P274:U274"/>
    <mergeCell ref="J275:L275"/>
    <mergeCell ref="M275:O275"/>
    <mergeCell ref="P275:S275"/>
    <mergeCell ref="T275:W275"/>
    <mergeCell ref="A270:I270"/>
    <mergeCell ref="M270:O270"/>
    <mergeCell ref="P270:S270"/>
    <mergeCell ref="F272:K272"/>
    <mergeCell ref="G273:K273"/>
    <mergeCell ref="L273:N273"/>
    <mergeCell ref="O273:R273"/>
    <mergeCell ref="X275:Z275"/>
    <mergeCell ref="A276:I276"/>
    <mergeCell ref="M276:O276"/>
    <mergeCell ref="P276:S276"/>
    <mergeCell ref="A277:I277"/>
    <mergeCell ref="J277:L277"/>
    <mergeCell ref="M277:O277"/>
    <mergeCell ref="P277:S277"/>
    <mergeCell ref="T277:W277"/>
    <mergeCell ref="X277:Z277"/>
    <mergeCell ref="A279:I279"/>
    <mergeCell ref="J279:L279"/>
    <mergeCell ref="M279:O279"/>
    <mergeCell ref="P279:S279"/>
    <mergeCell ref="T279:W279"/>
    <mergeCell ref="X279:Z279"/>
    <mergeCell ref="A278:I278"/>
    <mergeCell ref="J278:L278"/>
    <mergeCell ref="M278:O278"/>
    <mergeCell ref="P278:S278"/>
    <mergeCell ref="T278:W278"/>
    <mergeCell ref="X278:Z278"/>
    <mergeCell ref="T281:W281"/>
    <mergeCell ref="X281:Z281"/>
    <mergeCell ref="A282:I282"/>
    <mergeCell ref="J282:L282"/>
    <mergeCell ref="M282:O282"/>
    <mergeCell ref="P282:S282"/>
    <mergeCell ref="T282:W282"/>
    <mergeCell ref="X282:Z282"/>
    <mergeCell ref="A280:I280"/>
    <mergeCell ref="M280:O280"/>
    <mergeCell ref="P280:S280"/>
    <mergeCell ref="A281:I281"/>
    <mergeCell ref="J281:L281"/>
    <mergeCell ref="M281:O281"/>
    <mergeCell ref="P281:S281"/>
    <mergeCell ref="A284:I284"/>
    <mergeCell ref="J284:L284"/>
    <mergeCell ref="M284:O284"/>
    <mergeCell ref="P284:S284"/>
    <mergeCell ref="T284:W284"/>
    <mergeCell ref="X284:Z284"/>
    <mergeCell ref="A283:I283"/>
    <mergeCell ref="J283:L283"/>
    <mergeCell ref="M283:O283"/>
    <mergeCell ref="P283:S283"/>
    <mergeCell ref="T283:W283"/>
    <mergeCell ref="X283:Z283"/>
    <mergeCell ref="C289:G289"/>
    <mergeCell ref="L289:O289"/>
    <mergeCell ref="P289:U289"/>
    <mergeCell ref="J290:L290"/>
    <mergeCell ref="M290:O290"/>
    <mergeCell ref="P290:S290"/>
    <mergeCell ref="T290:W290"/>
    <mergeCell ref="A285:I285"/>
    <mergeCell ref="M285:O285"/>
    <mergeCell ref="P285:S285"/>
    <mergeCell ref="F287:K287"/>
    <mergeCell ref="G288:K288"/>
    <mergeCell ref="L288:N288"/>
    <mergeCell ref="O288:R288"/>
    <mergeCell ref="X290:Z290"/>
    <mergeCell ref="A291:I291"/>
    <mergeCell ref="M291:O291"/>
    <mergeCell ref="P291:S291"/>
    <mergeCell ref="A292:I292"/>
    <mergeCell ref="J292:L292"/>
    <mergeCell ref="M292:O292"/>
    <mergeCell ref="P292:S292"/>
    <mergeCell ref="T292:W292"/>
    <mergeCell ref="X292:Z292"/>
    <mergeCell ref="A294:I294"/>
    <mergeCell ref="J294:L294"/>
    <mergeCell ref="M294:O294"/>
    <mergeCell ref="P294:S294"/>
    <mergeCell ref="T294:W294"/>
    <mergeCell ref="X294:Z294"/>
    <mergeCell ref="A293:I293"/>
    <mergeCell ref="J293:L293"/>
    <mergeCell ref="M293:O293"/>
    <mergeCell ref="P293:S293"/>
    <mergeCell ref="T293:W293"/>
    <mergeCell ref="X293:Z293"/>
    <mergeCell ref="T296:W296"/>
    <mergeCell ref="X296:Z296"/>
    <mergeCell ref="A297:I297"/>
    <mergeCell ref="J297:L297"/>
    <mergeCell ref="M297:O297"/>
    <mergeCell ref="P297:S297"/>
    <mergeCell ref="T297:W297"/>
    <mergeCell ref="X297:Z297"/>
    <mergeCell ref="A295:I295"/>
    <mergeCell ref="M295:O295"/>
    <mergeCell ref="P295:S295"/>
    <mergeCell ref="A296:I296"/>
    <mergeCell ref="J296:L296"/>
    <mergeCell ref="M296:O296"/>
    <mergeCell ref="P296:S296"/>
    <mergeCell ref="A299:I299"/>
    <mergeCell ref="J299:L299"/>
    <mergeCell ref="M299:O299"/>
    <mergeCell ref="P299:S299"/>
    <mergeCell ref="T299:W299"/>
    <mergeCell ref="X299:Z299"/>
    <mergeCell ref="A298:I298"/>
    <mergeCell ref="J298:L298"/>
    <mergeCell ref="M298:O298"/>
    <mergeCell ref="P298:S298"/>
    <mergeCell ref="T298:W298"/>
    <mergeCell ref="X298:Z298"/>
    <mergeCell ref="C304:G304"/>
    <mergeCell ref="L304:O304"/>
    <mergeCell ref="P304:U304"/>
    <mergeCell ref="J305:L305"/>
    <mergeCell ref="M305:O305"/>
    <mergeCell ref="P305:S305"/>
    <mergeCell ref="T305:W305"/>
    <mergeCell ref="A300:I300"/>
    <mergeCell ref="M300:O300"/>
    <mergeCell ref="P300:S300"/>
    <mergeCell ref="F302:K302"/>
    <mergeCell ref="G303:K303"/>
    <mergeCell ref="L303:N303"/>
    <mergeCell ref="O303:R303"/>
    <mergeCell ref="X305:Z305"/>
    <mergeCell ref="A306:I306"/>
    <mergeCell ref="M306:O306"/>
    <mergeCell ref="P306:S306"/>
    <mergeCell ref="A307:I307"/>
    <mergeCell ref="J307:L307"/>
    <mergeCell ref="M307:O307"/>
    <mergeCell ref="P307:S307"/>
    <mergeCell ref="T307:W307"/>
    <mergeCell ref="X307:Z307"/>
    <mergeCell ref="A309:I309"/>
    <mergeCell ref="J309:L309"/>
    <mergeCell ref="M309:O309"/>
    <mergeCell ref="P309:S309"/>
    <mergeCell ref="T309:W309"/>
    <mergeCell ref="X309:Z309"/>
    <mergeCell ref="A308:I308"/>
    <mergeCell ref="J308:L308"/>
    <mergeCell ref="M308:O308"/>
    <mergeCell ref="P308:S308"/>
    <mergeCell ref="T308:W308"/>
    <mergeCell ref="X308:Z308"/>
    <mergeCell ref="T311:W311"/>
    <mergeCell ref="X311:Z311"/>
    <mergeCell ref="A312:I312"/>
    <mergeCell ref="J312:L312"/>
    <mergeCell ref="M312:O312"/>
    <mergeCell ref="P312:S312"/>
    <mergeCell ref="T312:W312"/>
    <mergeCell ref="X312:Z312"/>
    <mergeCell ref="A310:I310"/>
    <mergeCell ref="M310:O310"/>
    <mergeCell ref="P310:S310"/>
    <mergeCell ref="A311:I311"/>
    <mergeCell ref="J311:L311"/>
    <mergeCell ref="M311:O311"/>
    <mergeCell ref="P311:S311"/>
    <mergeCell ref="A314:I314"/>
    <mergeCell ref="J314:L314"/>
    <mergeCell ref="M314:O314"/>
    <mergeCell ref="P314:S314"/>
    <mergeCell ref="T314:W314"/>
    <mergeCell ref="X314:Z314"/>
    <mergeCell ref="A313:I313"/>
    <mergeCell ref="J313:L313"/>
    <mergeCell ref="M313:O313"/>
    <mergeCell ref="P313:S313"/>
    <mergeCell ref="T313:W313"/>
    <mergeCell ref="X313:Z313"/>
    <mergeCell ref="C319:G319"/>
    <mergeCell ref="L319:O319"/>
    <mergeCell ref="P319:U319"/>
    <mergeCell ref="J320:L320"/>
    <mergeCell ref="M320:O320"/>
    <mergeCell ref="P320:S320"/>
    <mergeCell ref="T320:W320"/>
    <mergeCell ref="A315:I315"/>
    <mergeCell ref="M315:O315"/>
    <mergeCell ref="P315:S315"/>
    <mergeCell ref="F317:K317"/>
    <mergeCell ref="G318:K318"/>
    <mergeCell ref="L318:N318"/>
    <mergeCell ref="O318:R318"/>
    <mergeCell ref="X320:Z320"/>
    <mergeCell ref="A321:I321"/>
    <mergeCell ref="M321:O321"/>
    <mergeCell ref="P321:S321"/>
    <mergeCell ref="A322:I322"/>
    <mergeCell ref="J322:L322"/>
    <mergeCell ref="M322:O322"/>
    <mergeCell ref="P322:S322"/>
    <mergeCell ref="T322:W322"/>
    <mergeCell ref="X322:Z322"/>
    <mergeCell ref="A324:I324"/>
    <mergeCell ref="J324:L324"/>
    <mergeCell ref="M324:O324"/>
    <mergeCell ref="P324:S324"/>
    <mergeCell ref="T324:W324"/>
    <mergeCell ref="X324:Z324"/>
    <mergeCell ref="A323:I323"/>
    <mergeCell ref="J323:L323"/>
    <mergeCell ref="M323:O323"/>
    <mergeCell ref="P323:S323"/>
    <mergeCell ref="T323:W323"/>
    <mergeCell ref="X323:Z323"/>
    <mergeCell ref="T326:W326"/>
    <mergeCell ref="X326:Z326"/>
    <mergeCell ref="A327:I327"/>
    <mergeCell ref="J327:L327"/>
    <mergeCell ref="M327:O327"/>
    <mergeCell ref="P327:S327"/>
    <mergeCell ref="T327:W327"/>
    <mergeCell ref="X327:Z327"/>
    <mergeCell ref="A325:I325"/>
    <mergeCell ref="M325:O325"/>
    <mergeCell ref="P325:S325"/>
    <mergeCell ref="A326:I326"/>
    <mergeCell ref="J326:L326"/>
    <mergeCell ref="M326:O326"/>
    <mergeCell ref="P326:S326"/>
    <mergeCell ref="A329:I329"/>
    <mergeCell ref="J329:L329"/>
    <mergeCell ref="M329:O329"/>
    <mergeCell ref="P329:S329"/>
    <mergeCell ref="T329:W329"/>
    <mergeCell ref="X329:Z329"/>
    <mergeCell ref="A328:I328"/>
    <mergeCell ref="J328:L328"/>
    <mergeCell ref="M328:O328"/>
    <mergeCell ref="P328:S328"/>
    <mergeCell ref="T328:W328"/>
    <mergeCell ref="X328:Z328"/>
    <mergeCell ref="C334:G334"/>
    <mergeCell ref="L334:O334"/>
    <mergeCell ref="P334:U334"/>
    <mergeCell ref="J335:L335"/>
    <mergeCell ref="M335:O335"/>
    <mergeCell ref="P335:S335"/>
    <mergeCell ref="T335:W335"/>
    <mergeCell ref="A330:I330"/>
    <mergeCell ref="M330:O330"/>
    <mergeCell ref="P330:S330"/>
    <mergeCell ref="F332:K332"/>
    <mergeCell ref="G333:K333"/>
    <mergeCell ref="L333:N333"/>
    <mergeCell ref="O333:R333"/>
    <mergeCell ref="T339:W339"/>
    <mergeCell ref="X339:Z339"/>
    <mergeCell ref="A338:I338"/>
    <mergeCell ref="J338:L338"/>
    <mergeCell ref="M338:O338"/>
    <mergeCell ref="P338:S338"/>
    <mergeCell ref="T338:W338"/>
    <mergeCell ref="X338:Z338"/>
    <mergeCell ref="X335:Z335"/>
    <mergeCell ref="A336:I336"/>
    <mergeCell ref="M336:O336"/>
    <mergeCell ref="P336:S336"/>
    <mergeCell ref="A337:I337"/>
    <mergeCell ref="J337:L337"/>
    <mergeCell ref="M337:O337"/>
    <mergeCell ref="P337:S337"/>
    <mergeCell ref="T337:W337"/>
    <mergeCell ref="X337:Z337"/>
    <mergeCell ref="A340:I340"/>
    <mergeCell ref="M340:O340"/>
    <mergeCell ref="P340:S340"/>
    <mergeCell ref="A341:I341"/>
    <mergeCell ref="J341:L341"/>
    <mergeCell ref="M341:O341"/>
    <mergeCell ref="P341:S341"/>
    <mergeCell ref="A339:I339"/>
    <mergeCell ref="J339:L339"/>
    <mergeCell ref="M339:O339"/>
    <mergeCell ref="P339:S339"/>
    <mergeCell ref="A343:I343"/>
    <mergeCell ref="J343:L343"/>
    <mergeCell ref="M343:O343"/>
    <mergeCell ref="P343:S343"/>
    <mergeCell ref="T343:W343"/>
    <mergeCell ref="X343:Z343"/>
    <mergeCell ref="T341:W341"/>
    <mergeCell ref="X341:Z341"/>
    <mergeCell ref="A342:I342"/>
    <mergeCell ref="J342:L342"/>
    <mergeCell ref="M342:O342"/>
    <mergeCell ref="P342:S342"/>
    <mergeCell ref="T342:W342"/>
    <mergeCell ref="X342:Z342"/>
    <mergeCell ref="A345:I345"/>
    <mergeCell ref="M345:O345"/>
    <mergeCell ref="P345:S345"/>
    <mergeCell ref="A344:I344"/>
    <mergeCell ref="J344:L344"/>
    <mergeCell ref="M344:O344"/>
    <mergeCell ref="P344:S344"/>
    <mergeCell ref="T344:W344"/>
    <mergeCell ref="X344:Z344"/>
  </mergeCells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5"/>
  <sheetViews>
    <sheetView topLeftCell="A19" workbookViewId="0">
      <selection activeCell="A42" sqref="A42:XFD42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CADASTRO!D715</f>
        <v>4826 MAVI COMERCIO E TRANSPORTES LTDA</v>
      </c>
    </row>
    <row r="2" spans="1:26" x14ac:dyDescent="0.25">
      <c r="A2" s="188" t="s">
        <v>6</v>
      </c>
      <c r="B2" s="188"/>
      <c r="C2" s="188"/>
      <c r="D2" t="str">
        <f>CADASTRO!D716</f>
        <v>13.169.312/0001-75</v>
      </c>
    </row>
    <row r="3" spans="1:26" x14ac:dyDescent="0.25">
      <c r="A3" s="188" t="s">
        <v>94</v>
      </c>
      <c r="B3" s="188"/>
      <c r="C3" s="188"/>
      <c r="D3" s="199" t="str">
        <f>CADASTRO!D717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03" t="str">
        <f>CADASTRO!F770</f>
        <v>X - 019/2017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CADASTRO!D745</f>
        <v>7</v>
      </c>
    </row>
    <row r="6" spans="1:26" x14ac:dyDescent="0.25">
      <c r="A6" s="3" t="s">
        <v>8</v>
      </c>
      <c r="B6" s="3"/>
      <c r="C6" s="3"/>
      <c r="D6" s="208">
        <f>CADASTRO!D746</f>
        <v>4.87</v>
      </c>
      <c r="E6" s="208"/>
      <c r="F6" s="208"/>
      <c r="H6" s="3" t="s">
        <v>9</v>
      </c>
      <c r="K6" s="203">
        <f>CADASTRO!K772</f>
        <v>154</v>
      </c>
      <c r="L6" s="203"/>
      <c r="M6" s="3" t="s">
        <v>11</v>
      </c>
      <c r="Q6" s="203">
        <f>CADASTRO!Q772</f>
        <v>1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749.98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CADASTRO!A$727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CADASTRO!A$728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CADASTRO!J754</f>
        <v>105104</v>
      </c>
      <c r="K12" s="203"/>
      <c r="L12" s="203"/>
      <c r="M12" s="203">
        <f>CADASTRO!M754</f>
        <v>1667</v>
      </c>
      <c r="N12" s="203"/>
      <c r="O12" s="203"/>
      <c r="P12" s="203" t="str">
        <f>CADASTRO!$P754</f>
        <v>1013 PeateRS</v>
      </c>
      <c r="Q12" s="203"/>
      <c r="R12" s="203"/>
      <c r="S12" s="203"/>
      <c r="T12" s="219">
        <f>CADASTRO!V728</f>
        <v>0.38</v>
      </c>
      <c r="U12" s="203"/>
      <c r="V12" s="204">
        <f>E$7*T12</f>
        <v>284.99240000000003</v>
      </c>
      <c r="W12" s="204"/>
      <c r="X12" s="204"/>
      <c r="Y12" s="204"/>
      <c r="Z12" s="204"/>
    </row>
    <row r="13" spans="1:26" x14ac:dyDescent="0.25">
      <c r="A13" s="200" t="str">
        <f>CADASTRO!A$729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CADASTRO!J755</f>
        <v>0</v>
      </c>
      <c r="K13" s="203"/>
      <c r="L13" s="203"/>
      <c r="M13" s="203">
        <f>CADASTRO!M755</f>
        <v>0</v>
      </c>
      <c r="N13" s="203"/>
      <c r="O13" s="203"/>
      <c r="P13" s="203" t="str">
        <f>CADASTRO!$P755</f>
        <v>1013 PeateRS</v>
      </c>
      <c r="Q13" s="203"/>
      <c r="R13" s="203"/>
      <c r="S13" s="203"/>
      <c r="T13" s="219">
        <f>CADASTRO!V729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CADASTRO!A$730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CADASTRO!J756</f>
        <v>105207</v>
      </c>
      <c r="K14" s="203"/>
      <c r="L14" s="203"/>
      <c r="M14" s="203">
        <f>CADASTRO!M756</f>
        <v>1679</v>
      </c>
      <c r="N14" s="203"/>
      <c r="O14" s="203"/>
      <c r="P14" s="203" t="str">
        <f>CADASTRO!$P756</f>
        <v>1013 PeateRS</v>
      </c>
      <c r="Q14" s="203"/>
      <c r="R14" s="203"/>
      <c r="S14" s="203"/>
      <c r="T14" s="219">
        <f>CADASTRO!V730</f>
        <v>0.02</v>
      </c>
      <c r="U14" s="203"/>
      <c r="V14" s="204">
        <f>E$7*T14</f>
        <v>14.999600000000001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299.99200000000002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CADASTRO!A$732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CADASTRO!A$733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CADASTRO!J759</f>
        <v>98009</v>
      </c>
      <c r="K18" s="203"/>
      <c r="L18" s="203"/>
      <c r="M18" s="203">
        <f>CADASTRO!M759</f>
        <v>1645</v>
      </c>
      <c r="N18" s="203"/>
      <c r="O18" s="203"/>
      <c r="P18" s="203" t="str">
        <f>CADASTRO!$P759</f>
        <v>31 FUNDEB</v>
      </c>
      <c r="Q18" s="203"/>
      <c r="R18" s="203"/>
      <c r="S18" s="203"/>
      <c r="T18" s="219">
        <f>CADASTRO!V733</f>
        <v>7.0000000000000007E-2</v>
      </c>
      <c r="U18" s="203"/>
      <c r="V18" s="204">
        <f>E$7*T18</f>
        <v>52.498600000000003</v>
      </c>
      <c r="W18" s="204"/>
      <c r="X18" s="204"/>
      <c r="Y18" s="204"/>
      <c r="Z18" s="204"/>
    </row>
    <row r="19" spans="1:26" x14ac:dyDescent="0.25">
      <c r="A19" s="200" t="str">
        <f>CADASTRO!A$734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CADASTRO!J760</f>
        <v>103008</v>
      </c>
      <c r="K19" s="203"/>
      <c r="L19" s="203"/>
      <c r="M19" s="203">
        <f>CADASTRO!M760</f>
        <v>2212</v>
      </c>
      <c r="N19" s="203"/>
      <c r="O19" s="203"/>
      <c r="P19" s="203" t="str">
        <f>CADASTRO!$P760</f>
        <v>31 FUNDEB</v>
      </c>
      <c r="Q19" s="203"/>
      <c r="R19" s="203"/>
      <c r="S19" s="203"/>
      <c r="T19" s="219">
        <f>CADASTRO!V734</f>
        <v>7.0000000000000007E-2</v>
      </c>
      <c r="U19" s="203"/>
      <c r="V19" s="204">
        <f>E$7*T19</f>
        <v>52.498600000000003</v>
      </c>
      <c r="W19" s="204"/>
      <c r="X19" s="204"/>
      <c r="Y19" s="204"/>
      <c r="Z19" s="204"/>
    </row>
    <row r="20" spans="1:26" x14ac:dyDescent="0.25">
      <c r="A20" s="200" t="str">
        <f>CADASTRO!A$735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CADASTRO!J761</f>
        <v>94021</v>
      </c>
      <c r="K20" s="203"/>
      <c r="L20" s="203"/>
      <c r="M20" s="203">
        <f>CADASTRO!M761</f>
        <v>1629</v>
      </c>
      <c r="N20" s="203"/>
      <c r="O20" s="203"/>
      <c r="P20" s="203" t="str">
        <f>CADASTRO!$P761</f>
        <v>31 FUNDEB</v>
      </c>
      <c r="Q20" s="203"/>
      <c r="R20" s="203"/>
      <c r="S20" s="203"/>
      <c r="T20" s="219">
        <f>CADASTRO!V735</f>
        <v>0.46</v>
      </c>
      <c r="U20" s="203"/>
      <c r="V20" s="204">
        <f>E$7*T20</f>
        <v>344.99080000000004</v>
      </c>
      <c r="W20" s="204"/>
      <c r="X20" s="204"/>
      <c r="Y20" s="204"/>
      <c r="Z20" s="204"/>
    </row>
    <row r="21" spans="1:26" x14ac:dyDescent="0.25">
      <c r="A21" s="200" t="str">
        <f>CADASTRO!A$736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CADASTRO!J762</f>
        <v>0</v>
      </c>
      <c r="K21" s="203"/>
      <c r="L21" s="203"/>
      <c r="M21" s="203">
        <f>CADASTRO!M762</f>
        <v>0</v>
      </c>
      <c r="N21" s="203"/>
      <c r="O21" s="203"/>
      <c r="P21" s="203">
        <f>CADASTRO!$P762</f>
        <v>0</v>
      </c>
      <c r="Q21" s="203"/>
      <c r="R21" s="203"/>
      <c r="S21" s="203"/>
      <c r="T21" s="219">
        <f>CADASTRO!V736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449.98800000000006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749.98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24">
        <v>43344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184</v>
      </c>
      <c r="H27" s="203"/>
      <c r="I27" s="203"/>
      <c r="J27" s="203"/>
      <c r="K27" s="203"/>
      <c r="L27" s="220" t="s">
        <v>39</v>
      </c>
      <c r="M27" s="220"/>
      <c r="N27" s="220"/>
      <c r="O27" s="223">
        <v>43410</v>
      </c>
      <c r="P27" s="203"/>
      <c r="Q27" s="203"/>
      <c r="R27" s="203"/>
    </row>
    <row r="28" spans="1:26" x14ac:dyDescent="0.25">
      <c r="A28" s="3" t="s">
        <v>41</v>
      </c>
      <c r="C28" s="208">
        <v>749.98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154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85"/>
      <c r="C29" s="185"/>
      <c r="D29" s="185"/>
      <c r="E29" s="185"/>
      <c r="F29" s="185"/>
      <c r="G29" s="185"/>
      <c r="H29" s="185"/>
      <c r="I29" s="189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CADASTRO!A$727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0.4</v>
      </c>
      <c r="N30" s="218"/>
      <c r="O30" s="218"/>
      <c r="P30" s="202">
        <f>SUM(P31:S33)</f>
        <v>299.99200000000002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CADASTRO!A$728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 t="s">
        <v>374</v>
      </c>
      <c r="K31" s="203"/>
      <c r="L31" s="203"/>
      <c r="M31" s="205">
        <f>ROUND((V$12/V$23),2)</f>
        <v>0.38</v>
      </c>
      <c r="N31" s="205"/>
      <c r="O31" s="205"/>
      <c r="P31" s="204">
        <f>C28*M31</f>
        <v>284.99240000000003</v>
      </c>
      <c r="Q31" s="203"/>
      <c r="R31" s="203"/>
      <c r="S31" s="203"/>
      <c r="T31" s="203" t="str">
        <f>CADASTRO!$P$728</f>
        <v>1013 PeateRS</v>
      </c>
      <c r="U31" s="203"/>
      <c r="V31" s="203"/>
      <c r="W31" s="203"/>
      <c r="X31" s="203">
        <f>M$12</f>
        <v>1667</v>
      </c>
      <c r="Y31" s="203"/>
      <c r="Z31" s="203"/>
    </row>
    <row r="32" spans="1:26" x14ac:dyDescent="0.25">
      <c r="A32" s="200" t="str">
        <f>CADASTRO!A$729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 t="str">
        <f>CADASTRO!$P$729</f>
        <v>1013 PeateRS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CADASTRO!A$730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375</v>
      </c>
      <c r="K33" s="203"/>
      <c r="L33" s="203"/>
      <c r="M33" s="205">
        <f>ROUND((V$14/V$23),2)</f>
        <v>0.02</v>
      </c>
      <c r="N33" s="205"/>
      <c r="O33" s="205"/>
      <c r="P33" s="204">
        <f>C28*M33</f>
        <v>14.999600000000001</v>
      </c>
      <c r="Q33" s="203"/>
      <c r="R33" s="203"/>
      <c r="S33" s="203"/>
      <c r="T33" s="203" t="str">
        <f>CADASTRO!$P$730</f>
        <v>1013 PeateRS</v>
      </c>
      <c r="U33" s="203"/>
      <c r="V33" s="203"/>
      <c r="W33" s="203"/>
      <c r="X33" s="203">
        <f>M$14</f>
        <v>1679</v>
      </c>
      <c r="Y33" s="203"/>
      <c r="Z33" s="203"/>
    </row>
    <row r="34" spans="1:26" x14ac:dyDescent="0.25">
      <c r="A34" s="201" t="str">
        <f>CADASTRO!A$732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0.60000000000000009</v>
      </c>
      <c r="N34" s="218"/>
      <c r="O34" s="218"/>
      <c r="P34" s="202">
        <f>SUM(P35:S38)</f>
        <v>449.98800000000006</v>
      </c>
      <c r="Q34" s="201"/>
      <c r="R34" s="201"/>
      <c r="S34" s="201"/>
    </row>
    <row r="35" spans="1:26" x14ac:dyDescent="0.25">
      <c r="A35" s="200" t="str">
        <f>CADASTRO!A$733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376</v>
      </c>
      <c r="K35" s="203"/>
      <c r="L35" s="203"/>
      <c r="M35" s="205">
        <f>ROUND((V$18/V$23),2)</f>
        <v>7.0000000000000007E-2</v>
      </c>
      <c r="N35" s="205"/>
      <c r="O35" s="205"/>
      <c r="P35" s="204">
        <f>C28*M35</f>
        <v>52.498600000000003</v>
      </c>
      <c r="Q35" s="203"/>
      <c r="R35" s="203"/>
      <c r="S35" s="203"/>
      <c r="T35" s="203" t="str">
        <f>CADASTRO!$P$733</f>
        <v>31 FUNDEB</v>
      </c>
      <c r="U35" s="203"/>
      <c r="V35" s="203"/>
      <c r="W35" s="203"/>
      <c r="X35" s="203">
        <f>M$18</f>
        <v>1645</v>
      </c>
      <c r="Y35" s="203"/>
      <c r="Z35" s="203"/>
    </row>
    <row r="36" spans="1:26" x14ac:dyDescent="0.25">
      <c r="A36" s="200" t="str">
        <f>CADASTRO!A$734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 t="s">
        <v>377</v>
      </c>
      <c r="K36" s="203"/>
      <c r="L36" s="203"/>
      <c r="M36" s="205">
        <f>ROUND((V$19/V$23),2)</f>
        <v>7.0000000000000007E-2</v>
      </c>
      <c r="N36" s="205"/>
      <c r="O36" s="205"/>
      <c r="P36" s="204">
        <f>C28*M36</f>
        <v>52.498600000000003</v>
      </c>
      <c r="Q36" s="203"/>
      <c r="R36" s="203"/>
      <c r="S36" s="203"/>
      <c r="T36" s="203" t="str">
        <f>CADASTRO!$P$734</f>
        <v>31 FUNDEB</v>
      </c>
      <c r="U36" s="203"/>
      <c r="V36" s="203"/>
      <c r="W36" s="203"/>
      <c r="X36" s="203">
        <f>M$19</f>
        <v>2212</v>
      </c>
      <c r="Y36" s="203"/>
      <c r="Z36" s="203"/>
    </row>
    <row r="37" spans="1:26" x14ac:dyDescent="0.25">
      <c r="A37" s="200" t="str">
        <f>CADASTRO!A$735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378</v>
      </c>
      <c r="K37" s="203"/>
      <c r="L37" s="203"/>
      <c r="M37" s="205">
        <f>ROUND((V$20/V$23),2)</f>
        <v>0.46</v>
      </c>
      <c r="N37" s="205"/>
      <c r="O37" s="205"/>
      <c r="P37" s="204">
        <f>C28*M37</f>
        <v>344.99080000000004</v>
      </c>
      <c r="Q37" s="203"/>
      <c r="R37" s="203"/>
      <c r="S37" s="203"/>
      <c r="T37" s="203" t="str">
        <f>CADASTRO!$P$735</f>
        <v>31 FUNDEB</v>
      </c>
      <c r="U37" s="203"/>
      <c r="V37" s="203"/>
      <c r="W37" s="203"/>
      <c r="X37" s="203">
        <f>M$20</f>
        <v>1629</v>
      </c>
      <c r="Y37" s="203"/>
      <c r="Z37" s="203"/>
    </row>
    <row r="38" spans="1:26" x14ac:dyDescent="0.25">
      <c r="A38" s="200" t="str">
        <f>CADASTRO!A$736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CADASTRO!$P$736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749.98</v>
      </c>
      <c r="Q39" s="201"/>
      <c r="R39" s="201"/>
      <c r="S39" s="201"/>
    </row>
    <row r="197" spans="1:35" x14ac:dyDescent="0.25">
      <c r="A197" s="3" t="s">
        <v>37</v>
      </c>
      <c r="F197" s="203" t="s">
        <v>48</v>
      </c>
      <c r="G197" s="203"/>
      <c r="H197" s="203"/>
      <c r="I197" s="203"/>
      <c r="J197" s="203"/>
      <c r="K197" s="203"/>
    </row>
    <row r="198" spans="1:35" x14ac:dyDescent="0.25">
      <c r="A198" s="3" t="s">
        <v>38</v>
      </c>
      <c r="G198" s="203">
        <v>173</v>
      </c>
      <c r="H198" s="203"/>
      <c r="I198" s="203"/>
      <c r="J198" s="203"/>
      <c r="K198" s="203"/>
      <c r="L198" s="220" t="s">
        <v>39</v>
      </c>
      <c r="M198" s="220"/>
      <c r="N198" s="220"/>
      <c r="O198" s="223">
        <v>43200</v>
      </c>
      <c r="P198" s="203"/>
      <c r="Q198" s="203"/>
      <c r="R198" s="203"/>
    </row>
    <row r="199" spans="1:35" x14ac:dyDescent="0.25">
      <c r="A199" s="3" t="s">
        <v>41</v>
      </c>
      <c r="C199" s="208">
        <v>7945.4</v>
      </c>
      <c r="D199" s="208"/>
      <c r="E199" s="208"/>
      <c r="F199" s="208"/>
      <c r="G199" s="208"/>
      <c r="L199" s="220" t="s">
        <v>59</v>
      </c>
      <c r="M199" s="220"/>
      <c r="N199" s="220"/>
      <c r="O199" s="220"/>
      <c r="P199" s="221">
        <v>1631.5</v>
      </c>
      <c r="Q199" s="221"/>
      <c r="R199" s="221"/>
      <c r="S199" s="221"/>
      <c r="T199" s="221"/>
      <c r="U199" s="221"/>
    </row>
    <row r="200" spans="1:35" x14ac:dyDescent="0.25">
      <c r="A200" s="9" t="s">
        <v>12</v>
      </c>
      <c r="B200" s="185"/>
      <c r="C200" s="185"/>
      <c r="D200" s="185"/>
      <c r="E200" s="185"/>
      <c r="F200" s="185"/>
      <c r="G200" s="185"/>
      <c r="H200" s="185"/>
      <c r="I200" s="189"/>
      <c r="J200" s="210" t="s">
        <v>29</v>
      </c>
      <c r="K200" s="210"/>
      <c r="L200" s="210"/>
      <c r="M200" s="210" t="s">
        <v>25</v>
      </c>
      <c r="N200" s="210"/>
      <c r="O200" s="210"/>
      <c r="P200" s="210" t="s">
        <v>30</v>
      </c>
      <c r="Q200" s="210"/>
      <c r="R200" s="210"/>
      <c r="S200" s="210"/>
      <c r="T200" s="222" t="s">
        <v>21</v>
      </c>
      <c r="U200" s="222"/>
      <c r="V200" s="222"/>
      <c r="W200" s="222"/>
      <c r="X200" s="211" t="s">
        <v>40</v>
      </c>
      <c r="Y200" s="211"/>
      <c r="Z200" s="211"/>
    </row>
    <row r="201" spans="1:35" x14ac:dyDescent="0.25">
      <c r="A201" s="210" t="str">
        <f>CADASTRO!A$727</f>
        <v>ESCOLA ALAÍDES S. PINHEIRO</v>
      </c>
      <c r="B201" s="210"/>
      <c r="C201" s="210"/>
      <c r="D201" s="210"/>
      <c r="E201" s="210"/>
      <c r="F201" s="210"/>
      <c r="G201" s="210"/>
      <c r="H201" s="210"/>
      <c r="I201" s="210"/>
      <c r="M201" s="218">
        <f>SUM(M202:N204)</f>
        <v>0.4</v>
      </c>
      <c r="N201" s="218"/>
      <c r="O201" s="218"/>
      <c r="P201" s="202">
        <f>SUM(P202:S204)</f>
        <v>3178.16</v>
      </c>
      <c r="Q201" s="201"/>
      <c r="R201" s="201"/>
      <c r="S201" s="201"/>
      <c r="T201" s="6"/>
      <c r="U201" s="6"/>
      <c r="V201" s="6"/>
      <c r="W201" s="6"/>
    </row>
    <row r="202" spans="1:35" x14ac:dyDescent="0.25">
      <c r="A202" s="200" t="str">
        <f>CADASTRO!A$728</f>
        <v>Ensino Fundamental</v>
      </c>
      <c r="B202" s="200"/>
      <c r="C202" s="200"/>
      <c r="D202" s="200"/>
      <c r="E202" s="200"/>
      <c r="F202" s="200"/>
      <c r="G202" s="200"/>
      <c r="H202" s="200"/>
      <c r="I202" s="200"/>
      <c r="J202" s="203" t="s">
        <v>172</v>
      </c>
      <c r="K202" s="203"/>
      <c r="L202" s="203"/>
      <c r="M202" s="205">
        <f>ROUND((V$12/V$23),2)</f>
        <v>0.38</v>
      </c>
      <c r="N202" s="205"/>
      <c r="O202" s="205"/>
      <c r="P202" s="204">
        <f>C199*M202</f>
        <v>3019.252</v>
      </c>
      <c r="Q202" s="203"/>
      <c r="R202" s="203"/>
      <c r="S202" s="203"/>
      <c r="T202" s="203" t="str">
        <f>CADASTRO!$P$728</f>
        <v>1013 PeateRS</v>
      </c>
      <c r="U202" s="203"/>
      <c r="V202" s="203"/>
      <c r="W202" s="203"/>
      <c r="X202" s="203">
        <f>M$12</f>
        <v>1667</v>
      </c>
      <c r="Y202" s="203"/>
      <c r="Z202" s="203"/>
    </row>
    <row r="203" spans="1:35" x14ac:dyDescent="0.25">
      <c r="A203" s="200" t="str">
        <f>CADASTRO!A$729</f>
        <v>Ensino Médio - Eja</v>
      </c>
      <c r="B203" s="200"/>
      <c r="C203" s="200"/>
      <c r="D203" s="200"/>
      <c r="E203" s="200"/>
      <c r="F203" s="200"/>
      <c r="G203" s="200"/>
      <c r="H203" s="200"/>
      <c r="I203" s="200"/>
      <c r="J203" s="203">
        <v>0</v>
      </c>
      <c r="K203" s="203"/>
      <c r="L203" s="203"/>
      <c r="M203" s="205">
        <f>ROUND((V$13/V$23),2)</f>
        <v>0</v>
      </c>
      <c r="N203" s="205"/>
      <c r="O203" s="205"/>
      <c r="P203" s="204">
        <f>C199*M203</f>
        <v>0</v>
      </c>
      <c r="Q203" s="203"/>
      <c r="R203" s="203"/>
      <c r="S203" s="203"/>
      <c r="T203" s="203" t="str">
        <f>CADASTRO!$P$729</f>
        <v>1013 PeateRS</v>
      </c>
      <c r="U203" s="203"/>
      <c r="V203" s="203"/>
      <c r="W203" s="203"/>
      <c r="X203" s="203">
        <f>M$13</f>
        <v>0</v>
      </c>
      <c r="Y203" s="203"/>
      <c r="Z203" s="203"/>
    </row>
    <row r="204" spans="1:35" x14ac:dyDescent="0.25">
      <c r="A204" s="200" t="str">
        <f>CADASTRO!A$730</f>
        <v xml:space="preserve">Ensino Médio </v>
      </c>
      <c r="B204" s="200"/>
      <c r="C204" s="200"/>
      <c r="D204" s="200"/>
      <c r="E204" s="200"/>
      <c r="F204" s="200"/>
      <c r="G204" s="200"/>
      <c r="H204" s="200"/>
      <c r="I204" s="200"/>
      <c r="J204" s="203" t="s">
        <v>173</v>
      </c>
      <c r="K204" s="203"/>
      <c r="L204" s="203"/>
      <c r="M204" s="205">
        <f>ROUND((V$14/V$23),2)</f>
        <v>0.02</v>
      </c>
      <c r="N204" s="205"/>
      <c r="O204" s="205"/>
      <c r="P204" s="204">
        <f>C199*M204</f>
        <v>158.90799999999999</v>
      </c>
      <c r="Q204" s="203"/>
      <c r="R204" s="203"/>
      <c r="S204" s="203"/>
      <c r="T204" s="203" t="str">
        <f>CADASTRO!$P$730</f>
        <v>1013 PeateRS</v>
      </c>
      <c r="U204" s="203"/>
      <c r="V204" s="203"/>
      <c r="W204" s="203"/>
      <c r="X204" s="203">
        <f>M$14</f>
        <v>1679</v>
      </c>
      <c r="Y204" s="203"/>
      <c r="Z204" s="203"/>
    </row>
    <row r="205" spans="1:35" x14ac:dyDescent="0.25">
      <c r="A205" s="201" t="str">
        <f>CADASTRO!A$732</f>
        <v>ESCOLA MUN. SANTA LUZIA</v>
      </c>
      <c r="B205" s="201"/>
      <c r="C205" s="201"/>
      <c r="D205" s="201"/>
      <c r="E205" s="201"/>
      <c r="F205" s="201"/>
      <c r="G205" s="201"/>
      <c r="H205" s="201"/>
      <c r="I205" s="201"/>
      <c r="M205" s="218">
        <f>SUM(M206:N209)</f>
        <v>0.60000000000000009</v>
      </c>
      <c r="N205" s="218"/>
      <c r="O205" s="218"/>
      <c r="P205" s="202">
        <f>SUM(P206:S209)</f>
        <v>4767.24</v>
      </c>
      <c r="Q205" s="201"/>
      <c r="R205" s="201"/>
      <c r="S205" s="201"/>
    </row>
    <row r="206" spans="1:35" x14ac:dyDescent="0.25">
      <c r="A206" s="200" t="str">
        <f>CADASTRO!A$733</f>
        <v>Ed. Infantil</v>
      </c>
      <c r="B206" s="200"/>
      <c r="C206" s="200"/>
      <c r="D206" s="200"/>
      <c r="E206" s="200"/>
      <c r="F206" s="200"/>
      <c r="G206" s="200"/>
      <c r="H206" s="200"/>
      <c r="I206" s="200"/>
      <c r="J206" s="203" t="s">
        <v>174</v>
      </c>
      <c r="K206" s="203"/>
      <c r="L206" s="203"/>
      <c r="M206" s="205">
        <f>ROUND((V$18/V$23),2)</f>
        <v>7.0000000000000007E-2</v>
      </c>
      <c r="N206" s="205"/>
      <c r="O206" s="205"/>
      <c r="P206" s="204">
        <f>C199*M206</f>
        <v>556.178</v>
      </c>
      <c r="Q206" s="203"/>
      <c r="R206" s="203"/>
      <c r="S206" s="203"/>
      <c r="T206" s="203" t="str">
        <f>CADASTRO!$P$733</f>
        <v>31 FUNDEB</v>
      </c>
      <c r="U206" s="203"/>
      <c r="V206" s="203"/>
      <c r="W206" s="203"/>
      <c r="X206" s="203">
        <f>M$18</f>
        <v>1645</v>
      </c>
      <c r="Y206" s="203"/>
      <c r="Z206" s="203"/>
    </row>
    <row r="207" spans="1:35" x14ac:dyDescent="0.25">
      <c r="A207" s="200" t="str">
        <f>CADASTRO!A$734</f>
        <v>Ed. Especial</v>
      </c>
      <c r="B207" s="200"/>
      <c r="C207" s="200"/>
      <c r="D207" s="200"/>
      <c r="E207" s="200"/>
      <c r="F207" s="200"/>
      <c r="G207" s="200"/>
      <c r="H207" s="200"/>
      <c r="I207" s="200"/>
      <c r="J207" s="203" t="s">
        <v>175</v>
      </c>
      <c r="K207" s="203"/>
      <c r="L207" s="203"/>
      <c r="M207" s="205">
        <f>ROUND((V$19/V$23),2)</f>
        <v>7.0000000000000007E-2</v>
      </c>
      <c r="N207" s="205"/>
      <c r="O207" s="205"/>
      <c r="P207" s="204">
        <f>C199*M207</f>
        <v>556.178</v>
      </c>
      <c r="Q207" s="203"/>
      <c r="R207" s="203"/>
      <c r="S207" s="203"/>
      <c r="T207" s="203" t="str">
        <f>CADASTRO!$P$734</f>
        <v>31 FUNDEB</v>
      </c>
      <c r="U207" s="203"/>
      <c r="V207" s="203"/>
      <c r="W207" s="203"/>
      <c r="X207" s="203">
        <f>M$19</f>
        <v>2212</v>
      </c>
      <c r="Y207" s="203"/>
      <c r="Z207" s="203"/>
      <c r="AI207" s="3"/>
    </row>
    <row r="208" spans="1:35" x14ac:dyDescent="0.25">
      <c r="A208" s="200" t="str">
        <f>CADASTRO!A$735</f>
        <v>Ensino Fundamental</v>
      </c>
      <c r="B208" s="200"/>
      <c r="C208" s="200"/>
      <c r="D208" s="200"/>
      <c r="E208" s="200"/>
      <c r="F208" s="200"/>
      <c r="G208" s="200"/>
      <c r="H208" s="200"/>
      <c r="I208" s="200"/>
      <c r="J208" s="203" t="s">
        <v>176</v>
      </c>
      <c r="K208" s="203"/>
      <c r="L208" s="203"/>
      <c r="M208" s="205">
        <f>ROUND((V$20/V$23),2)</f>
        <v>0.46</v>
      </c>
      <c r="N208" s="205"/>
      <c r="O208" s="205"/>
      <c r="P208" s="204">
        <f>C199*M208</f>
        <v>3654.884</v>
      </c>
      <c r="Q208" s="203"/>
      <c r="R208" s="203"/>
      <c r="S208" s="203"/>
      <c r="T208" s="203" t="str">
        <f>CADASTRO!$P$735</f>
        <v>31 FUNDEB</v>
      </c>
      <c r="U208" s="203"/>
      <c r="V208" s="203"/>
      <c r="W208" s="203"/>
      <c r="X208" s="203">
        <f>M$20</f>
        <v>1629</v>
      </c>
      <c r="Y208" s="203"/>
      <c r="Z208" s="203"/>
    </row>
    <row r="209" spans="1:26" x14ac:dyDescent="0.25">
      <c r="A209" s="200" t="str">
        <f>CADASTRO!A$736</f>
        <v>Ed. Jovens e Adultos</v>
      </c>
      <c r="B209" s="200"/>
      <c r="C209" s="200"/>
      <c r="D209" s="200"/>
      <c r="E209" s="200"/>
      <c r="F209" s="200"/>
      <c r="G209" s="200"/>
      <c r="H209" s="200"/>
      <c r="I209" s="200"/>
      <c r="J209" s="203">
        <v>0</v>
      </c>
      <c r="K209" s="203"/>
      <c r="L209" s="203"/>
      <c r="M209" s="205">
        <f>ROUND((V$21/V$23),2)</f>
        <v>0</v>
      </c>
      <c r="N209" s="205"/>
      <c r="O209" s="205"/>
      <c r="P209" s="204">
        <f>C199*M209</f>
        <v>0</v>
      </c>
      <c r="Q209" s="203"/>
      <c r="R209" s="203"/>
      <c r="S209" s="203"/>
      <c r="T209" s="203">
        <f>CADASTRO!$P$736</f>
        <v>0</v>
      </c>
      <c r="U209" s="203"/>
      <c r="V209" s="203"/>
      <c r="W209" s="203"/>
      <c r="X209" s="203">
        <f>M$21</f>
        <v>0</v>
      </c>
      <c r="Y209" s="203"/>
      <c r="Z209" s="203"/>
    </row>
    <row r="210" spans="1:26" x14ac:dyDescent="0.25">
      <c r="A210" s="201" t="s">
        <v>26</v>
      </c>
      <c r="B210" s="201"/>
      <c r="C210" s="201"/>
      <c r="D210" s="201"/>
      <c r="E210" s="201"/>
      <c r="F210" s="201"/>
      <c r="G210" s="201"/>
      <c r="H210" s="201"/>
      <c r="I210" s="201"/>
      <c r="J210" s="3"/>
      <c r="K210" s="3"/>
      <c r="L210" s="3"/>
      <c r="M210" s="218">
        <f>M201+M205</f>
        <v>1</v>
      </c>
      <c r="N210" s="218"/>
      <c r="O210" s="218"/>
      <c r="P210" s="202">
        <f>P205+P201</f>
        <v>7945.4</v>
      </c>
      <c r="Q210" s="201"/>
      <c r="R210" s="201"/>
      <c r="S210" s="201"/>
      <c r="T210" s="3"/>
      <c r="U210" s="3"/>
      <c r="V210" s="3"/>
      <c r="W210" s="3"/>
      <c r="X210" s="3"/>
      <c r="Y210" s="3"/>
      <c r="Z210" s="3"/>
    </row>
    <row r="211" spans="1:26" x14ac:dyDescent="0.25">
      <c r="A211" s="187"/>
      <c r="B211" s="187"/>
      <c r="C211" s="187"/>
      <c r="D211" s="187"/>
      <c r="E211" s="187"/>
      <c r="F211" s="187"/>
      <c r="G211" s="187"/>
      <c r="H211" s="187"/>
      <c r="I211" s="187"/>
      <c r="J211" s="3"/>
      <c r="K211" s="3"/>
      <c r="L211" s="3"/>
      <c r="M211" s="190"/>
      <c r="N211" s="190"/>
      <c r="O211" s="190"/>
      <c r="P211" s="186"/>
      <c r="Q211" s="187"/>
      <c r="R211" s="187"/>
      <c r="S211" s="187"/>
      <c r="T211" s="3"/>
      <c r="U211" s="3"/>
      <c r="V211" s="3"/>
      <c r="W211" s="3"/>
      <c r="X211" s="3"/>
      <c r="Y211" s="3"/>
      <c r="Z211" s="3"/>
    </row>
    <row r="212" spans="1:26" x14ac:dyDescent="0.25">
      <c r="A212" s="3" t="s">
        <v>37</v>
      </c>
      <c r="F212" s="203" t="s">
        <v>57</v>
      </c>
      <c r="G212" s="203"/>
      <c r="H212" s="203"/>
      <c r="I212" s="203"/>
      <c r="J212" s="203"/>
      <c r="K212" s="203"/>
    </row>
    <row r="213" spans="1:26" x14ac:dyDescent="0.25">
      <c r="A213" s="3" t="s">
        <v>38</v>
      </c>
      <c r="G213" s="203">
        <v>174</v>
      </c>
      <c r="H213" s="203"/>
      <c r="I213" s="203"/>
      <c r="J213" s="203"/>
      <c r="K213" s="203"/>
      <c r="L213" s="220" t="s">
        <v>39</v>
      </c>
      <c r="M213" s="220"/>
      <c r="N213" s="220"/>
      <c r="O213" s="223">
        <v>43229</v>
      </c>
      <c r="P213" s="203"/>
      <c r="Q213" s="203"/>
      <c r="R213" s="203"/>
    </row>
    <row r="214" spans="1:26" x14ac:dyDescent="0.25">
      <c r="A214" s="3" t="s">
        <v>41</v>
      </c>
      <c r="C214" s="208">
        <v>8488.41</v>
      </c>
      <c r="D214" s="208"/>
      <c r="E214" s="208"/>
      <c r="F214" s="208"/>
      <c r="G214" s="208"/>
      <c r="L214" s="220" t="s">
        <v>59</v>
      </c>
      <c r="M214" s="220"/>
      <c r="N214" s="220"/>
      <c r="O214" s="220"/>
      <c r="P214" s="221">
        <v>1743</v>
      </c>
      <c r="Q214" s="221"/>
      <c r="R214" s="221"/>
      <c r="S214" s="221"/>
      <c r="T214" s="221"/>
      <c r="U214" s="221"/>
    </row>
    <row r="215" spans="1:26" x14ac:dyDescent="0.25">
      <c r="A215" s="9" t="s">
        <v>12</v>
      </c>
      <c r="B215" s="185"/>
      <c r="C215" s="185"/>
      <c r="D215" s="185"/>
      <c r="E215" s="185"/>
      <c r="F215" s="185"/>
      <c r="G215" s="185"/>
      <c r="H215" s="185"/>
      <c r="I215" s="189"/>
      <c r="J215" s="210" t="s">
        <v>29</v>
      </c>
      <c r="K215" s="210"/>
      <c r="L215" s="210"/>
      <c r="M215" s="210" t="s">
        <v>25</v>
      </c>
      <c r="N215" s="210"/>
      <c r="O215" s="210"/>
      <c r="P215" s="210" t="s">
        <v>30</v>
      </c>
      <c r="Q215" s="210"/>
      <c r="R215" s="210"/>
      <c r="S215" s="210"/>
      <c r="T215" s="222" t="s">
        <v>21</v>
      </c>
      <c r="U215" s="222"/>
      <c r="V215" s="222"/>
      <c r="W215" s="222"/>
      <c r="X215" s="211" t="s">
        <v>40</v>
      </c>
      <c r="Y215" s="211"/>
      <c r="Z215" s="211"/>
    </row>
    <row r="216" spans="1:26" x14ac:dyDescent="0.25">
      <c r="A216" s="210" t="str">
        <f>CADASTRO!A$727</f>
        <v>ESCOLA ALAÍDES S. PINHEIRO</v>
      </c>
      <c r="B216" s="210"/>
      <c r="C216" s="210"/>
      <c r="D216" s="210"/>
      <c r="E216" s="210"/>
      <c r="F216" s="210"/>
      <c r="G216" s="210"/>
      <c r="H216" s="210"/>
      <c r="I216" s="210"/>
      <c r="M216" s="218">
        <f>SUM(M217:N219)</f>
        <v>0.4</v>
      </c>
      <c r="N216" s="218"/>
      <c r="O216" s="218"/>
      <c r="P216" s="202">
        <f>SUM(P217:S219)</f>
        <v>3395.364</v>
      </c>
      <c r="Q216" s="201"/>
      <c r="R216" s="201"/>
      <c r="S216" s="201"/>
      <c r="T216" s="6"/>
      <c r="U216" s="6"/>
      <c r="V216" s="6"/>
      <c r="W216" s="6"/>
    </row>
    <row r="217" spans="1:26" x14ac:dyDescent="0.25">
      <c r="A217" s="200" t="str">
        <f>CADASTRO!A$728</f>
        <v>Ensino Fundamental</v>
      </c>
      <c r="B217" s="200"/>
      <c r="C217" s="200"/>
      <c r="D217" s="200"/>
      <c r="E217" s="200"/>
      <c r="F217" s="200"/>
      <c r="G217" s="200"/>
      <c r="H217" s="200"/>
      <c r="I217" s="200"/>
      <c r="J217" s="203" t="s">
        <v>172</v>
      </c>
      <c r="K217" s="203"/>
      <c r="L217" s="203"/>
      <c r="M217" s="205">
        <f>ROUND((V$12/V$23),2)</f>
        <v>0.38</v>
      </c>
      <c r="N217" s="205"/>
      <c r="O217" s="205"/>
      <c r="P217" s="204">
        <f>C214*M217</f>
        <v>3225.5958000000001</v>
      </c>
      <c r="Q217" s="203"/>
      <c r="R217" s="203"/>
      <c r="S217" s="203"/>
      <c r="T217" s="203" t="str">
        <f>CADASTRO!$P$728</f>
        <v>1013 PeateRS</v>
      </c>
      <c r="U217" s="203"/>
      <c r="V217" s="203"/>
      <c r="W217" s="203"/>
      <c r="X217" s="203">
        <f>M$12</f>
        <v>1667</v>
      </c>
      <c r="Y217" s="203"/>
      <c r="Z217" s="203"/>
    </row>
    <row r="218" spans="1:26" x14ac:dyDescent="0.25">
      <c r="A218" s="200" t="str">
        <f>CADASTRO!A$729</f>
        <v>Ensino Médio - Eja</v>
      </c>
      <c r="B218" s="200"/>
      <c r="C218" s="200"/>
      <c r="D218" s="200"/>
      <c r="E218" s="200"/>
      <c r="F218" s="200"/>
      <c r="G218" s="200"/>
      <c r="H218" s="200"/>
      <c r="I218" s="200"/>
      <c r="J218" s="203">
        <v>0</v>
      </c>
      <c r="K218" s="203"/>
      <c r="L218" s="203"/>
      <c r="M218" s="205">
        <f>ROUND((V$13/V$23),2)</f>
        <v>0</v>
      </c>
      <c r="N218" s="205"/>
      <c r="O218" s="205"/>
      <c r="P218" s="204">
        <f>C214*M218</f>
        <v>0</v>
      </c>
      <c r="Q218" s="203"/>
      <c r="R218" s="203"/>
      <c r="S218" s="203"/>
      <c r="T218" s="203" t="str">
        <f>CADASTRO!$P$729</f>
        <v>1013 PeateRS</v>
      </c>
      <c r="U218" s="203"/>
      <c r="V218" s="203"/>
      <c r="W218" s="203"/>
      <c r="X218" s="203">
        <f>M$13</f>
        <v>0</v>
      </c>
      <c r="Y218" s="203"/>
      <c r="Z218" s="203"/>
    </row>
    <row r="219" spans="1:26" x14ac:dyDescent="0.25">
      <c r="A219" s="200" t="str">
        <f>CADASTRO!A$730</f>
        <v xml:space="preserve">Ensino Médio </v>
      </c>
      <c r="B219" s="200"/>
      <c r="C219" s="200"/>
      <c r="D219" s="200"/>
      <c r="E219" s="200"/>
      <c r="F219" s="200"/>
      <c r="G219" s="200"/>
      <c r="H219" s="200"/>
      <c r="I219" s="200"/>
      <c r="J219" s="203" t="s">
        <v>173</v>
      </c>
      <c r="K219" s="203"/>
      <c r="L219" s="203"/>
      <c r="M219" s="205">
        <f>ROUND((V$14/V$23),2)</f>
        <v>0.02</v>
      </c>
      <c r="N219" s="205"/>
      <c r="O219" s="205"/>
      <c r="P219" s="204">
        <f>C214*M219</f>
        <v>169.76820000000001</v>
      </c>
      <c r="Q219" s="203"/>
      <c r="R219" s="203"/>
      <c r="S219" s="203"/>
      <c r="T219" s="203" t="str">
        <f>CADASTRO!$P$730</f>
        <v>1013 PeateRS</v>
      </c>
      <c r="U219" s="203"/>
      <c r="V219" s="203"/>
      <c r="W219" s="203"/>
      <c r="X219" s="203">
        <f>M$14</f>
        <v>1679</v>
      </c>
      <c r="Y219" s="203"/>
      <c r="Z219" s="203"/>
    </row>
    <row r="220" spans="1:26" x14ac:dyDescent="0.25">
      <c r="A220" s="201" t="str">
        <f>CADASTRO!A$732</f>
        <v>ESCOLA MUN. SANTA LUZIA</v>
      </c>
      <c r="B220" s="201"/>
      <c r="C220" s="201"/>
      <c r="D220" s="201"/>
      <c r="E220" s="201"/>
      <c r="F220" s="201"/>
      <c r="G220" s="201"/>
      <c r="H220" s="201"/>
      <c r="I220" s="201"/>
      <c r="M220" s="218">
        <f>SUM(M221:N224)</f>
        <v>0.60000000000000009</v>
      </c>
      <c r="N220" s="218"/>
      <c r="O220" s="218"/>
      <c r="P220" s="202">
        <f>SUM(P221:S224)</f>
        <v>5093.0360000000001</v>
      </c>
      <c r="Q220" s="201"/>
      <c r="R220" s="201"/>
      <c r="S220" s="201"/>
    </row>
    <row r="221" spans="1:26" x14ac:dyDescent="0.25">
      <c r="A221" s="200" t="str">
        <f>CADASTRO!A$733</f>
        <v>Ed. Infantil</v>
      </c>
      <c r="B221" s="200"/>
      <c r="C221" s="200"/>
      <c r="D221" s="200"/>
      <c r="E221" s="200"/>
      <c r="F221" s="200"/>
      <c r="G221" s="200"/>
      <c r="H221" s="200"/>
      <c r="I221" s="200"/>
      <c r="J221" s="203" t="s">
        <v>174</v>
      </c>
      <c r="K221" s="203"/>
      <c r="L221" s="203"/>
      <c r="M221" s="205">
        <f>ROUND((V$18/V$23),2)</f>
        <v>7.0000000000000007E-2</v>
      </c>
      <c r="N221" s="205"/>
      <c r="O221" s="205"/>
      <c r="P221" s="204">
        <f>C214*M221</f>
        <v>594.18870000000004</v>
      </c>
      <c r="Q221" s="203"/>
      <c r="R221" s="203"/>
      <c r="S221" s="203"/>
      <c r="T221" s="203" t="str">
        <f>CADASTRO!$P$733</f>
        <v>31 FUNDEB</v>
      </c>
      <c r="U221" s="203"/>
      <c r="V221" s="203"/>
      <c r="W221" s="203"/>
      <c r="X221" s="203">
        <f>M$18</f>
        <v>1645</v>
      </c>
      <c r="Y221" s="203"/>
      <c r="Z221" s="203"/>
    </row>
    <row r="222" spans="1:26" x14ac:dyDescent="0.25">
      <c r="A222" s="200" t="str">
        <f>CADASTRO!A$734</f>
        <v>Ed. Especial</v>
      </c>
      <c r="B222" s="200"/>
      <c r="C222" s="200"/>
      <c r="D222" s="200"/>
      <c r="E222" s="200"/>
      <c r="F222" s="200"/>
      <c r="G222" s="200"/>
      <c r="H222" s="200"/>
      <c r="I222" s="200"/>
      <c r="J222" s="203" t="s">
        <v>175</v>
      </c>
      <c r="K222" s="203"/>
      <c r="L222" s="203"/>
      <c r="M222" s="205">
        <f>ROUND((V$19/V$23),2)</f>
        <v>7.0000000000000007E-2</v>
      </c>
      <c r="N222" s="205"/>
      <c r="O222" s="205"/>
      <c r="P222" s="204">
        <f>C214*M222</f>
        <v>594.18870000000004</v>
      </c>
      <c r="Q222" s="203"/>
      <c r="R222" s="203"/>
      <c r="S222" s="203"/>
      <c r="T222" s="203" t="str">
        <f>CADASTRO!$P$734</f>
        <v>31 FUNDEB</v>
      </c>
      <c r="U222" s="203"/>
      <c r="V222" s="203"/>
      <c r="W222" s="203"/>
      <c r="X222" s="203">
        <f>M$19</f>
        <v>2212</v>
      </c>
      <c r="Y222" s="203"/>
      <c r="Z222" s="203"/>
    </row>
    <row r="223" spans="1:26" x14ac:dyDescent="0.25">
      <c r="A223" s="200" t="str">
        <f>CADASTRO!A$735</f>
        <v>Ensino Fundamental</v>
      </c>
      <c r="B223" s="200"/>
      <c r="C223" s="200"/>
      <c r="D223" s="200"/>
      <c r="E223" s="200"/>
      <c r="F223" s="200"/>
      <c r="G223" s="200"/>
      <c r="H223" s="200"/>
      <c r="I223" s="200"/>
      <c r="J223" s="203" t="s">
        <v>176</v>
      </c>
      <c r="K223" s="203"/>
      <c r="L223" s="203"/>
      <c r="M223" s="205">
        <f>ROUND((V$20/V$23),2)</f>
        <v>0.46</v>
      </c>
      <c r="N223" s="205"/>
      <c r="O223" s="205"/>
      <c r="P223" s="204">
        <f>C214*M223-0.01</f>
        <v>3904.6585999999998</v>
      </c>
      <c r="Q223" s="203"/>
      <c r="R223" s="203"/>
      <c r="S223" s="203"/>
      <c r="T223" s="203" t="str">
        <f>CADASTRO!$P$735</f>
        <v>31 FUNDEB</v>
      </c>
      <c r="U223" s="203"/>
      <c r="V223" s="203"/>
      <c r="W223" s="203"/>
      <c r="X223" s="203">
        <f>M$20</f>
        <v>1629</v>
      </c>
      <c r="Y223" s="203"/>
      <c r="Z223" s="203"/>
    </row>
    <row r="224" spans="1:26" x14ac:dyDescent="0.25">
      <c r="A224" s="200" t="str">
        <f>CADASTRO!A$736</f>
        <v>Ed. Jovens e Adultos</v>
      </c>
      <c r="B224" s="200"/>
      <c r="C224" s="200"/>
      <c r="D224" s="200"/>
      <c r="E224" s="200"/>
      <c r="F224" s="200"/>
      <c r="G224" s="200"/>
      <c r="H224" s="200"/>
      <c r="I224" s="200"/>
      <c r="J224" s="203">
        <v>0</v>
      </c>
      <c r="K224" s="203"/>
      <c r="L224" s="203"/>
      <c r="M224" s="205">
        <f>ROUND((V$21/V$23),2)</f>
        <v>0</v>
      </c>
      <c r="N224" s="205"/>
      <c r="O224" s="205"/>
      <c r="P224" s="204">
        <f>C214*M224</f>
        <v>0</v>
      </c>
      <c r="Q224" s="203"/>
      <c r="R224" s="203"/>
      <c r="S224" s="203"/>
      <c r="T224" s="203">
        <f>CADASTRO!$P$736</f>
        <v>0</v>
      </c>
      <c r="U224" s="203"/>
      <c r="V224" s="203"/>
      <c r="W224" s="203"/>
      <c r="X224" s="203">
        <f>M$21</f>
        <v>0</v>
      </c>
      <c r="Y224" s="203"/>
      <c r="Z224" s="203"/>
    </row>
    <row r="225" spans="1:26" x14ac:dyDescent="0.25">
      <c r="A225" s="201" t="s">
        <v>26</v>
      </c>
      <c r="B225" s="201"/>
      <c r="C225" s="201"/>
      <c r="D225" s="201"/>
      <c r="E225" s="201"/>
      <c r="F225" s="201"/>
      <c r="G225" s="201"/>
      <c r="H225" s="201"/>
      <c r="I225" s="201"/>
      <c r="J225" s="3"/>
      <c r="K225" s="3"/>
      <c r="L225" s="3"/>
      <c r="M225" s="218">
        <f>M216+M220</f>
        <v>1</v>
      </c>
      <c r="N225" s="218"/>
      <c r="O225" s="218"/>
      <c r="P225" s="202">
        <f>P220+P216+0.01</f>
        <v>8488.41</v>
      </c>
      <c r="Q225" s="201"/>
      <c r="R225" s="201"/>
      <c r="S225" s="201"/>
      <c r="T225" s="3"/>
      <c r="U225" s="3"/>
      <c r="V225" s="3"/>
      <c r="W225" s="3"/>
      <c r="X225" s="3"/>
      <c r="Y225" s="3"/>
      <c r="Z225" s="3"/>
    </row>
    <row r="227" spans="1:26" x14ac:dyDescent="0.25">
      <c r="A227" s="3" t="s">
        <v>37</v>
      </c>
      <c r="F227" s="203" t="s">
        <v>58</v>
      </c>
      <c r="G227" s="203"/>
      <c r="H227" s="203"/>
      <c r="I227" s="203"/>
      <c r="J227" s="203"/>
      <c r="K227" s="203"/>
    </row>
    <row r="228" spans="1:26" x14ac:dyDescent="0.25">
      <c r="A228" s="3" t="s">
        <v>38</v>
      </c>
      <c r="G228" s="203">
        <v>4</v>
      </c>
      <c r="H228" s="203"/>
      <c r="I228" s="203"/>
      <c r="J228" s="203"/>
      <c r="K228" s="203"/>
      <c r="L228" s="220" t="s">
        <v>39</v>
      </c>
      <c r="M228" s="220"/>
      <c r="N228" s="220"/>
      <c r="O228" s="223">
        <v>43223</v>
      </c>
      <c r="P228" s="203"/>
      <c r="Q228" s="203"/>
      <c r="R228" s="203"/>
    </row>
    <row r="229" spans="1:26" x14ac:dyDescent="0.25">
      <c r="A229" s="3" t="s">
        <v>41</v>
      </c>
      <c r="C229" s="208">
        <v>19000</v>
      </c>
      <c r="D229" s="208"/>
      <c r="E229" s="208"/>
      <c r="F229" s="208"/>
      <c r="G229" s="208"/>
      <c r="L229" s="220" t="s">
        <v>59</v>
      </c>
      <c r="M229" s="220"/>
      <c r="N229" s="220"/>
      <c r="O229" s="220"/>
      <c r="P229" s="221">
        <v>1350</v>
      </c>
      <c r="Q229" s="221"/>
      <c r="R229" s="221"/>
      <c r="S229" s="221"/>
      <c r="T229" s="221"/>
      <c r="U229" s="221"/>
    </row>
    <row r="230" spans="1:26" x14ac:dyDescent="0.25">
      <c r="A230" s="9" t="s">
        <v>12</v>
      </c>
      <c r="B230" s="185"/>
      <c r="C230" s="185"/>
      <c r="D230" s="185"/>
      <c r="E230" s="185"/>
      <c r="F230" s="185"/>
      <c r="G230" s="185"/>
      <c r="H230" s="185"/>
      <c r="I230" s="189"/>
      <c r="J230" s="210" t="s">
        <v>29</v>
      </c>
      <c r="K230" s="210"/>
      <c r="L230" s="210"/>
      <c r="M230" s="210" t="s">
        <v>25</v>
      </c>
      <c r="N230" s="210"/>
      <c r="O230" s="210"/>
      <c r="P230" s="210" t="s">
        <v>30</v>
      </c>
      <c r="Q230" s="210"/>
      <c r="R230" s="210"/>
      <c r="S230" s="210"/>
      <c r="T230" s="222" t="s">
        <v>21</v>
      </c>
      <c r="U230" s="222"/>
      <c r="V230" s="222"/>
      <c r="W230" s="222"/>
      <c r="X230" s="211" t="s">
        <v>40</v>
      </c>
      <c r="Y230" s="211"/>
      <c r="Z230" s="211"/>
    </row>
    <row r="231" spans="1:26" x14ac:dyDescent="0.25">
      <c r="A231" s="210" t="str">
        <f>CADASTRO!A$727</f>
        <v>ESCOLA ALAÍDES S. PINHEIRO</v>
      </c>
      <c r="B231" s="210"/>
      <c r="C231" s="210"/>
      <c r="D231" s="210"/>
      <c r="E231" s="210"/>
      <c r="F231" s="210"/>
      <c r="G231" s="210"/>
      <c r="H231" s="210"/>
      <c r="I231" s="210"/>
      <c r="M231" s="218">
        <f>SUM(M232:N234)</f>
        <v>0.4</v>
      </c>
      <c r="N231" s="218"/>
      <c r="O231" s="218"/>
      <c r="P231" s="202">
        <f>SUM(P232:S234)</f>
        <v>7600</v>
      </c>
      <c r="Q231" s="201"/>
      <c r="R231" s="201"/>
      <c r="S231" s="201"/>
      <c r="T231" s="6"/>
      <c r="U231" s="6"/>
      <c r="V231" s="6"/>
      <c r="W231" s="6"/>
    </row>
    <row r="232" spans="1:26" x14ac:dyDescent="0.25">
      <c r="A232" s="200" t="str">
        <f>CADASTRO!A$728</f>
        <v>Ensino Fundamental</v>
      </c>
      <c r="B232" s="200"/>
      <c r="C232" s="200"/>
      <c r="D232" s="200"/>
      <c r="E232" s="200"/>
      <c r="F232" s="200"/>
      <c r="G232" s="200"/>
      <c r="H232" s="200"/>
      <c r="I232" s="200"/>
      <c r="J232" s="203" t="s">
        <v>172</v>
      </c>
      <c r="K232" s="203"/>
      <c r="L232" s="203"/>
      <c r="M232" s="205">
        <f>ROUND((V$12/V$23),2)</f>
        <v>0.38</v>
      </c>
      <c r="N232" s="205"/>
      <c r="O232" s="205"/>
      <c r="P232" s="204">
        <f>C229*M232</f>
        <v>7220</v>
      </c>
      <c r="Q232" s="203"/>
      <c r="R232" s="203"/>
      <c r="S232" s="203"/>
      <c r="T232" s="203" t="str">
        <f>CADASTRO!$P$728</f>
        <v>1013 PeateRS</v>
      </c>
      <c r="U232" s="203"/>
      <c r="V232" s="203"/>
      <c r="W232" s="203"/>
      <c r="X232" s="203">
        <f>M$12</f>
        <v>1667</v>
      </c>
      <c r="Y232" s="203"/>
      <c r="Z232" s="203"/>
    </row>
    <row r="233" spans="1:26" x14ac:dyDescent="0.25">
      <c r="A233" s="200" t="str">
        <f>CADASTRO!A$729</f>
        <v>Ensino Médio - Eja</v>
      </c>
      <c r="B233" s="200"/>
      <c r="C233" s="200"/>
      <c r="D233" s="200"/>
      <c r="E233" s="200"/>
      <c r="F233" s="200"/>
      <c r="G233" s="200"/>
      <c r="H233" s="200"/>
      <c r="I233" s="200"/>
      <c r="J233" s="203">
        <v>0</v>
      </c>
      <c r="K233" s="203"/>
      <c r="L233" s="203"/>
      <c r="M233" s="205">
        <f>ROUND((V$13/V$23),2)</f>
        <v>0</v>
      </c>
      <c r="N233" s="205"/>
      <c r="O233" s="205"/>
      <c r="P233" s="204">
        <f>C229*M233</f>
        <v>0</v>
      </c>
      <c r="Q233" s="203"/>
      <c r="R233" s="203"/>
      <c r="S233" s="203"/>
      <c r="T233" s="203" t="str">
        <f>CADASTRO!$P$729</f>
        <v>1013 PeateRS</v>
      </c>
      <c r="U233" s="203"/>
      <c r="V233" s="203"/>
      <c r="W233" s="203"/>
      <c r="X233" s="203">
        <f>M$13</f>
        <v>0</v>
      </c>
      <c r="Y233" s="203"/>
      <c r="Z233" s="203"/>
    </row>
    <row r="234" spans="1:26" x14ac:dyDescent="0.25">
      <c r="A234" s="200" t="str">
        <f>CADASTRO!A$730</f>
        <v xml:space="preserve">Ensino Médio </v>
      </c>
      <c r="B234" s="200"/>
      <c r="C234" s="200"/>
      <c r="D234" s="200"/>
      <c r="E234" s="200"/>
      <c r="F234" s="200"/>
      <c r="G234" s="200"/>
      <c r="H234" s="200"/>
      <c r="I234" s="200"/>
      <c r="J234" s="203" t="s">
        <v>173</v>
      </c>
      <c r="K234" s="203"/>
      <c r="L234" s="203"/>
      <c r="M234" s="205">
        <f>ROUND((V$14/V$23),2)</f>
        <v>0.02</v>
      </c>
      <c r="N234" s="205"/>
      <c r="O234" s="205"/>
      <c r="P234" s="204">
        <f>C229*M234</f>
        <v>380</v>
      </c>
      <c r="Q234" s="203"/>
      <c r="R234" s="203"/>
      <c r="S234" s="203"/>
      <c r="T234" s="203" t="str">
        <f>CADASTRO!$P$730</f>
        <v>1013 PeateRS</v>
      </c>
      <c r="U234" s="203"/>
      <c r="V234" s="203"/>
      <c r="W234" s="203"/>
      <c r="X234" s="203">
        <f>M$14</f>
        <v>1679</v>
      </c>
      <c r="Y234" s="203"/>
      <c r="Z234" s="203"/>
    </row>
    <row r="235" spans="1:26" x14ac:dyDescent="0.25">
      <c r="A235" s="201" t="str">
        <f>CADASTRO!A$732</f>
        <v>ESCOLA MUN. SANTA LUZIA</v>
      </c>
      <c r="B235" s="201"/>
      <c r="C235" s="201"/>
      <c r="D235" s="201"/>
      <c r="E235" s="201"/>
      <c r="F235" s="201"/>
      <c r="G235" s="201"/>
      <c r="H235" s="201"/>
      <c r="I235" s="201"/>
      <c r="M235" s="218">
        <f>SUM(M236:N239)</f>
        <v>0.60000000000000009</v>
      </c>
      <c r="N235" s="218"/>
      <c r="O235" s="218"/>
      <c r="P235" s="202">
        <f>SUM(P236:S239)</f>
        <v>11400</v>
      </c>
      <c r="Q235" s="201"/>
      <c r="R235" s="201"/>
      <c r="S235" s="201"/>
    </row>
    <row r="236" spans="1:26" x14ac:dyDescent="0.25">
      <c r="A236" s="200" t="str">
        <f>CADASTRO!A$733</f>
        <v>Ed. Infantil</v>
      </c>
      <c r="B236" s="200"/>
      <c r="C236" s="200"/>
      <c r="D236" s="200"/>
      <c r="E236" s="200"/>
      <c r="F236" s="200"/>
      <c r="G236" s="200"/>
      <c r="H236" s="200"/>
      <c r="I236" s="200"/>
      <c r="J236" s="203" t="s">
        <v>174</v>
      </c>
      <c r="K236" s="203"/>
      <c r="L236" s="203"/>
      <c r="M236" s="205">
        <f>ROUND((V$18/V$23),2)</f>
        <v>7.0000000000000007E-2</v>
      </c>
      <c r="N236" s="205"/>
      <c r="O236" s="205"/>
      <c r="P236" s="204">
        <f>C229*M236</f>
        <v>1330.0000000000002</v>
      </c>
      <c r="Q236" s="203"/>
      <c r="R236" s="203"/>
      <c r="S236" s="203"/>
      <c r="T236" s="203" t="str">
        <f>CADASTRO!$P$733</f>
        <v>31 FUNDEB</v>
      </c>
      <c r="U236" s="203"/>
      <c r="V236" s="203"/>
      <c r="W236" s="203"/>
      <c r="X236" s="203">
        <f>M$18</f>
        <v>1645</v>
      </c>
      <c r="Y236" s="203"/>
      <c r="Z236" s="203"/>
    </row>
    <row r="237" spans="1:26" x14ac:dyDescent="0.25">
      <c r="A237" s="200" t="str">
        <f>CADASTRO!A$734</f>
        <v>Ed. Especial</v>
      </c>
      <c r="B237" s="200"/>
      <c r="C237" s="200"/>
      <c r="D237" s="200"/>
      <c r="E237" s="200"/>
      <c r="F237" s="200"/>
      <c r="G237" s="200"/>
      <c r="H237" s="200"/>
      <c r="I237" s="200"/>
      <c r="J237" s="203" t="s">
        <v>175</v>
      </c>
      <c r="K237" s="203"/>
      <c r="L237" s="203"/>
      <c r="M237" s="205">
        <f>ROUND((V$19/V$23),2)</f>
        <v>7.0000000000000007E-2</v>
      </c>
      <c r="N237" s="205"/>
      <c r="O237" s="205"/>
      <c r="P237" s="204">
        <f>C229*M237</f>
        <v>1330.0000000000002</v>
      </c>
      <c r="Q237" s="203"/>
      <c r="R237" s="203"/>
      <c r="S237" s="203"/>
      <c r="T237" s="203" t="str">
        <f>CADASTRO!$P$734</f>
        <v>31 FUNDEB</v>
      </c>
      <c r="U237" s="203"/>
      <c r="V237" s="203"/>
      <c r="W237" s="203"/>
      <c r="X237" s="203">
        <f>M$19</f>
        <v>2212</v>
      </c>
      <c r="Y237" s="203"/>
      <c r="Z237" s="203"/>
    </row>
    <row r="238" spans="1:26" x14ac:dyDescent="0.25">
      <c r="A238" s="200" t="str">
        <f>CADASTRO!A$735</f>
        <v>Ensino Fundamental</v>
      </c>
      <c r="B238" s="200"/>
      <c r="C238" s="200"/>
      <c r="D238" s="200"/>
      <c r="E238" s="200"/>
      <c r="F238" s="200"/>
      <c r="G238" s="200"/>
      <c r="H238" s="200"/>
      <c r="I238" s="200"/>
      <c r="J238" s="203" t="s">
        <v>176</v>
      </c>
      <c r="K238" s="203"/>
      <c r="L238" s="203"/>
      <c r="M238" s="205">
        <f>ROUND((V$20/V$23),2)</f>
        <v>0.46</v>
      </c>
      <c r="N238" s="205"/>
      <c r="O238" s="205"/>
      <c r="P238" s="204">
        <f>C229*M238</f>
        <v>8740</v>
      </c>
      <c r="Q238" s="203"/>
      <c r="R238" s="203"/>
      <c r="S238" s="203"/>
      <c r="T238" s="203" t="str">
        <f>CADASTRO!$P$735</f>
        <v>31 FUNDEB</v>
      </c>
      <c r="U238" s="203"/>
      <c r="V238" s="203"/>
      <c r="W238" s="203"/>
      <c r="X238" s="203">
        <f>M$20</f>
        <v>1629</v>
      </c>
      <c r="Y238" s="203"/>
      <c r="Z238" s="203"/>
    </row>
    <row r="239" spans="1:26" x14ac:dyDescent="0.25">
      <c r="A239" s="200" t="str">
        <f>CADASTRO!A$736</f>
        <v>Ed. Jovens e Adultos</v>
      </c>
      <c r="B239" s="200"/>
      <c r="C239" s="200"/>
      <c r="D239" s="200"/>
      <c r="E239" s="200"/>
      <c r="F239" s="200"/>
      <c r="G239" s="200"/>
      <c r="H239" s="200"/>
      <c r="I239" s="200"/>
      <c r="J239" s="203">
        <v>0</v>
      </c>
      <c r="K239" s="203"/>
      <c r="L239" s="203"/>
      <c r="M239" s="205">
        <f>ROUND((V$21/V$23),2)</f>
        <v>0</v>
      </c>
      <c r="N239" s="205"/>
      <c r="O239" s="205"/>
      <c r="P239" s="204">
        <f>C229*M239</f>
        <v>0</v>
      </c>
      <c r="Q239" s="203"/>
      <c r="R239" s="203"/>
      <c r="S239" s="203"/>
      <c r="T239" s="203">
        <f>CADASTRO!$P$736</f>
        <v>0</v>
      </c>
      <c r="U239" s="203"/>
      <c r="V239" s="203"/>
      <c r="W239" s="203"/>
      <c r="X239" s="203">
        <f>M$21</f>
        <v>0</v>
      </c>
      <c r="Y239" s="203"/>
      <c r="Z239" s="203"/>
    </row>
    <row r="240" spans="1:26" x14ac:dyDescent="0.25">
      <c r="A240" s="201" t="s">
        <v>26</v>
      </c>
      <c r="B240" s="201"/>
      <c r="C240" s="201"/>
      <c r="D240" s="201"/>
      <c r="E240" s="201"/>
      <c r="F240" s="201"/>
      <c r="G240" s="201"/>
      <c r="H240" s="201"/>
      <c r="I240" s="201"/>
      <c r="J240" s="3"/>
      <c r="K240" s="3"/>
      <c r="L240" s="3"/>
      <c r="M240" s="218">
        <f>M231+M235</f>
        <v>1</v>
      </c>
      <c r="N240" s="218"/>
      <c r="O240" s="218"/>
      <c r="P240" s="202">
        <f>P235+P231</f>
        <v>19000</v>
      </c>
      <c r="Q240" s="201"/>
      <c r="R240" s="201"/>
      <c r="S240" s="201"/>
      <c r="T240" s="3"/>
      <c r="U240" s="3"/>
      <c r="V240" s="3"/>
      <c r="W240" s="3"/>
      <c r="X240" s="3"/>
      <c r="Y240" s="3"/>
      <c r="Z240" s="3"/>
    </row>
    <row r="242" spans="1:26" x14ac:dyDescent="0.25">
      <c r="A242" s="3" t="s">
        <v>37</v>
      </c>
      <c r="B242" s="3"/>
      <c r="C242" s="3"/>
      <c r="D242" s="3"/>
      <c r="E242" s="3"/>
      <c r="F242" s="203" t="s">
        <v>51</v>
      </c>
      <c r="G242" s="203"/>
      <c r="H242" s="203"/>
      <c r="I242" s="203"/>
      <c r="J242" s="203"/>
      <c r="K242" s="203"/>
    </row>
    <row r="243" spans="1:26" x14ac:dyDescent="0.25">
      <c r="A243" s="3" t="s">
        <v>38</v>
      </c>
      <c r="G243" s="203">
        <v>176</v>
      </c>
      <c r="H243" s="203"/>
      <c r="I243" s="203"/>
      <c r="J243" s="203"/>
      <c r="K243" s="203"/>
      <c r="L243" s="220" t="s">
        <v>39</v>
      </c>
      <c r="M243" s="220"/>
      <c r="N243" s="220"/>
      <c r="O243" s="223">
        <v>43285</v>
      </c>
      <c r="P243" s="203"/>
      <c r="Q243" s="203"/>
      <c r="R243" s="203"/>
    </row>
    <row r="244" spans="1:26" x14ac:dyDescent="0.25">
      <c r="A244" s="3" t="s">
        <v>41</v>
      </c>
      <c r="C244" s="208">
        <v>7821.22</v>
      </c>
      <c r="D244" s="208"/>
      <c r="E244" s="208"/>
      <c r="F244" s="208"/>
      <c r="G244" s="208"/>
      <c r="L244" s="220" t="s">
        <v>59</v>
      </c>
      <c r="M244" s="220"/>
      <c r="N244" s="220"/>
      <c r="O244" s="220"/>
      <c r="P244" s="221">
        <v>1606</v>
      </c>
      <c r="Q244" s="221"/>
      <c r="R244" s="221"/>
      <c r="S244" s="221"/>
      <c r="T244" s="221"/>
      <c r="U244" s="221"/>
    </row>
    <row r="245" spans="1:26" x14ac:dyDescent="0.25">
      <c r="A245" s="9" t="s">
        <v>12</v>
      </c>
      <c r="B245" s="185"/>
      <c r="C245" s="185"/>
      <c r="D245" s="185"/>
      <c r="E245" s="185"/>
      <c r="F245" s="185"/>
      <c r="G245" s="185"/>
      <c r="H245" s="185"/>
      <c r="I245" s="189"/>
      <c r="J245" s="210" t="s">
        <v>29</v>
      </c>
      <c r="K245" s="210"/>
      <c r="L245" s="210"/>
      <c r="M245" s="210" t="s">
        <v>25</v>
      </c>
      <c r="N245" s="210"/>
      <c r="O245" s="210"/>
      <c r="P245" s="210" t="s">
        <v>30</v>
      </c>
      <c r="Q245" s="210"/>
      <c r="R245" s="210"/>
      <c r="S245" s="210"/>
      <c r="T245" s="222" t="s">
        <v>21</v>
      </c>
      <c r="U245" s="222"/>
      <c r="V245" s="222"/>
      <c r="W245" s="222"/>
      <c r="X245" s="211" t="s">
        <v>40</v>
      </c>
      <c r="Y245" s="211"/>
      <c r="Z245" s="211"/>
    </row>
    <row r="246" spans="1:26" x14ac:dyDescent="0.25">
      <c r="A246" s="210" t="str">
        <f>CADASTRO!A$727</f>
        <v>ESCOLA ALAÍDES S. PINHEIRO</v>
      </c>
      <c r="B246" s="210"/>
      <c r="C246" s="210"/>
      <c r="D246" s="210"/>
      <c r="E246" s="210"/>
      <c r="F246" s="210"/>
      <c r="G246" s="210"/>
      <c r="H246" s="210"/>
      <c r="I246" s="210"/>
      <c r="M246" s="218">
        <f>SUM(M247:N249)</f>
        <v>0.4</v>
      </c>
      <c r="N246" s="218"/>
      <c r="O246" s="218"/>
      <c r="P246" s="202">
        <f>SUM(P247:S249)</f>
        <v>3128.4879999999998</v>
      </c>
      <c r="Q246" s="201"/>
      <c r="R246" s="201"/>
      <c r="S246" s="201"/>
      <c r="T246" s="6"/>
      <c r="U246" s="6"/>
      <c r="V246" s="6"/>
      <c r="W246" s="6"/>
    </row>
    <row r="247" spans="1:26" x14ac:dyDescent="0.25">
      <c r="A247" s="200" t="str">
        <f>CADASTRO!A$728</f>
        <v>Ensino Fundamental</v>
      </c>
      <c r="B247" s="200"/>
      <c r="C247" s="200"/>
      <c r="D247" s="200"/>
      <c r="E247" s="200"/>
      <c r="F247" s="200"/>
      <c r="G247" s="200"/>
      <c r="H247" s="200"/>
      <c r="I247" s="200"/>
      <c r="J247" s="203" t="s">
        <v>172</v>
      </c>
      <c r="K247" s="203"/>
      <c r="L247" s="203"/>
      <c r="M247" s="205">
        <f>ROUND((V$12/V$23),2)</f>
        <v>0.38</v>
      </c>
      <c r="N247" s="205"/>
      <c r="O247" s="205"/>
      <c r="P247" s="204">
        <f>C244*M247</f>
        <v>2972.0636</v>
      </c>
      <c r="Q247" s="203"/>
      <c r="R247" s="203"/>
      <c r="S247" s="203"/>
      <c r="T247" s="203" t="str">
        <f>CADASTRO!$P$728</f>
        <v>1013 PeateRS</v>
      </c>
      <c r="U247" s="203"/>
      <c r="V247" s="203"/>
      <c r="W247" s="203"/>
      <c r="X247" s="203">
        <f>M$12</f>
        <v>1667</v>
      </c>
      <c r="Y247" s="203"/>
      <c r="Z247" s="203"/>
    </row>
    <row r="248" spans="1:26" x14ac:dyDescent="0.25">
      <c r="A248" s="200" t="str">
        <f>CADASTRO!A$729</f>
        <v>Ensino Médio - Eja</v>
      </c>
      <c r="B248" s="200"/>
      <c r="C248" s="200"/>
      <c r="D248" s="200"/>
      <c r="E248" s="200"/>
      <c r="F248" s="200"/>
      <c r="G248" s="200"/>
      <c r="H248" s="200"/>
      <c r="I248" s="200"/>
      <c r="J248" s="203">
        <v>0</v>
      </c>
      <c r="K248" s="203"/>
      <c r="L248" s="203"/>
      <c r="M248" s="205">
        <f>ROUND((V$13/V$23),2)</f>
        <v>0</v>
      </c>
      <c r="N248" s="205"/>
      <c r="O248" s="205"/>
      <c r="P248" s="204">
        <f>C244*M248</f>
        <v>0</v>
      </c>
      <c r="Q248" s="203"/>
      <c r="R248" s="203"/>
      <c r="S248" s="203"/>
      <c r="T248" s="203" t="str">
        <f>CADASTRO!$P$729</f>
        <v>1013 PeateRS</v>
      </c>
      <c r="U248" s="203"/>
      <c r="V248" s="203"/>
      <c r="W248" s="203"/>
      <c r="X248" s="203">
        <f>M$13</f>
        <v>0</v>
      </c>
      <c r="Y248" s="203"/>
      <c r="Z248" s="203"/>
    </row>
    <row r="249" spans="1:26" x14ac:dyDescent="0.25">
      <c r="A249" s="200" t="str">
        <f>CADASTRO!A$730</f>
        <v xml:space="preserve">Ensino Médio </v>
      </c>
      <c r="B249" s="200"/>
      <c r="C249" s="200"/>
      <c r="D249" s="200"/>
      <c r="E249" s="200"/>
      <c r="F249" s="200"/>
      <c r="G249" s="200"/>
      <c r="H249" s="200"/>
      <c r="I249" s="200"/>
      <c r="J249" s="203" t="s">
        <v>173</v>
      </c>
      <c r="K249" s="203"/>
      <c r="L249" s="203"/>
      <c r="M249" s="205">
        <f>ROUND((V$14/V$23),2)</f>
        <v>0.02</v>
      </c>
      <c r="N249" s="205"/>
      <c r="O249" s="205"/>
      <c r="P249" s="204">
        <f>C244*M249</f>
        <v>156.42440000000002</v>
      </c>
      <c r="Q249" s="203"/>
      <c r="R249" s="203"/>
      <c r="S249" s="203"/>
      <c r="T249" s="203" t="str">
        <f>CADASTRO!$P$730</f>
        <v>1013 PeateRS</v>
      </c>
      <c r="U249" s="203"/>
      <c r="V249" s="203"/>
      <c r="W249" s="203"/>
      <c r="X249" s="203">
        <f>M$14</f>
        <v>1679</v>
      </c>
      <c r="Y249" s="203"/>
      <c r="Z249" s="203"/>
    </row>
    <row r="250" spans="1:26" x14ac:dyDescent="0.25">
      <c r="A250" s="201" t="str">
        <f>CADASTRO!A$732</f>
        <v>ESCOLA MUN. SANTA LUZIA</v>
      </c>
      <c r="B250" s="201"/>
      <c r="C250" s="201"/>
      <c r="D250" s="201"/>
      <c r="E250" s="201"/>
      <c r="F250" s="201"/>
      <c r="G250" s="201"/>
      <c r="H250" s="201"/>
      <c r="I250" s="201"/>
      <c r="M250" s="218">
        <f>SUM(M251:N254)</f>
        <v>0.60000000000000009</v>
      </c>
      <c r="N250" s="218"/>
      <c r="O250" s="218"/>
      <c r="P250" s="202">
        <f>SUM(P251:S254)</f>
        <v>4692.732</v>
      </c>
      <c r="Q250" s="201"/>
      <c r="R250" s="201"/>
      <c r="S250" s="201"/>
    </row>
    <row r="251" spans="1:26" x14ac:dyDescent="0.25">
      <c r="A251" s="200" t="str">
        <f>CADASTRO!A$733</f>
        <v>Ed. Infantil</v>
      </c>
      <c r="B251" s="200"/>
      <c r="C251" s="200"/>
      <c r="D251" s="200"/>
      <c r="E251" s="200"/>
      <c r="F251" s="200"/>
      <c r="G251" s="200"/>
      <c r="H251" s="200"/>
      <c r="I251" s="200"/>
      <c r="J251" s="203" t="s">
        <v>174</v>
      </c>
      <c r="K251" s="203"/>
      <c r="L251" s="203"/>
      <c r="M251" s="205">
        <f>ROUND((V$18/V$23),2)</f>
        <v>7.0000000000000007E-2</v>
      </c>
      <c r="N251" s="205"/>
      <c r="O251" s="205"/>
      <c r="P251" s="204">
        <f>C244*M251</f>
        <v>547.48540000000003</v>
      </c>
      <c r="Q251" s="203"/>
      <c r="R251" s="203"/>
      <c r="S251" s="203"/>
      <c r="T251" s="203" t="str">
        <f>CADASTRO!$P$733</f>
        <v>31 FUNDEB</v>
      </c>
      <c r="U251" s="203"/>
      <c r="V251" s="203"/>
      <c r="W251" s="203"/>
      <c r="X251" s="203">
        <f>M$18</f>
        <v>1645</v>
      </c>
      <c r="Y251" s="203"/>
      <c r="Z251" s="203"/>
    </row>
    <row r="252" spans="1:26" x14ac:dyDescent="0.25">
      <c r="A252" s="200" t="str">
        <f>CADASTRO!A$734</f>
        <v>Ed. Especial</v>
      </c>
      <c r="B252" s="200"/>
      <c r="C252" s="200"/>
      <c r="D252" s="200"/>
      <c r="E252" s="200"/>
      <c r="F252" s="200"/>
      <c r="G252" s="200"/>
      <c r="H252" s="200"/>
      <c r="I252" s="200"/>
      <c r="J252" s="203" t="s">
        <v>175</v>
      </c>
      <c r="K252" s="203"/>
      <c r="L252" s="203"/>
      <c r="M252" s="205">
        <f>ROUND((V$19/V$23),2)</f>
        <v>7.0000000000000007E-2</v>
      </c>
      <c r="N252" s="205"/>
      <c r="O252" s="205"/>
      <c r="P252" s="204">
        <f>C244*M252</f>
        <v>547.48540000000003</v>
      </c>
      <c r="Q252" s="203"/>
      <c r="R252" s="203"/>
      <c r="S252" s="203"/>
      <c r="T252" s="203" t="str">
        <f>CADASTRO!$P$734</f>
        <v>31 FUNDEB</v>
      </c>
      <c r="U252" s="203"/>
      <c r="V252" s="203"/>
      <c r="W252" s="203"/>
      <c r="X252" s="203">
        <f>M$19</f>
        <v>2212</v>
      </c>
      <c r="Y252" s="203"/>
      <c r="Z252" s="203"/>
    </row>
    <row r="253" spans="1:26" x14ac:dyDescent="0.25">
      <c r="A253" s="200" t="str">
        <f>CADASTRO!A$735</f>
        <v>Ensino Fundamental</v>
      </c>
      <c r="B253" s="200"/>
      <c r="C253" s="200"/>
      <c r="D253" s="200"/>
      <c r="E253" s="200"/>
      <c r="F253" s="200"/>
      <c r="G253" s="200"/>
      <c r="H253" s="200"/>
      <c r="I253" s="200"/>
      <c r="J253" s="203" t="s">
        <v>176</v>
      </c>
      <c r="K253" s="203"/>
      <c r="L253" s="203"/>
      <c r="M253" s="205">
        <f>ROUND((V$20/V$23),2)</f>
        <v>0.46</v>
      </c>
      <c r="N253" s="205"/>
      <c r="O253" s="205"/>
      <c r="P253" s="204">
        <f>C244*M253</f>
        <v>3597.7612000000004</v>
      </c>
      <c r="Q253" s="203"/>
      <c r="R253" s="203"/>
      <c r="S253" s="203"/>
      <c r="T253" s="203" t="str">
        <f>CADASTRO!$P$735</f>
        <v>31 FUNDEB</v>
      </c>
      <c r="U253" s="203"/>
      <c r="V253" s="203"/>
      <c r="W253" s="203"/>
      <c r="X253" s="203">
        <f>M$20</f>
        <v>1629</v>
      </c>
      <c r="Y253" s="203"/>
      <c r="Z253" s="203"/>
    </row>
    <row r="254" spans="1:26" x14ac:dyDescent="0.25">
      <c r="A254" s="200" t="str">
        <f>CADASTRO!A$736</f>
        <v>Ed. Jovens e Adultos</v>
      </c>
      <c r="B254" s="200"/>
      <c r="C254" s="200"/>
      <c r="D254" s="200"/>
      <c r="E254" s="200"/>
      <c r="F254" s="200"/>
      <c r="G254" s="200"/>
      <c r="H254" s="200"/>
      <c r="I254" s="200"/>
      <c r="J254" s="203">
        <v>0</v>
      </c>
      <c r="K254" s="203"/>
      <c r="L254" s="203"/>
      <c r="M254" s="205">
        <f>ROUND((V$21/V$23),2)</f>
        <v>0</v>
      </c>
      <c r="N254" s="205"/>
      <c r="O254" s="205"/>
      <c r="P254" s="204">
        <f>C244*M254</f>
        <v>0</v>
      </c>
      <c r="Q254" s="203"/>
      <c r="R254" s="203"/>
      <c r="S254" s="203"/>
      <c r="T254" s="203">
        <f>CADASTRO!$P$736</f>
        <v>0</v>
      </c>
      <c r="U254" s="203"/>
      <c r="V254" s="203"/>
      <c r="W254" s="203"/>
      <c r="X254" s="203">
        <f>M$21</f>
        <v>0</v>
      </c>
      <c r="Y254" s="203"/>
      <c r="Z254" s="203"/>
    </row>
    <row r="255" spans="1:26" x14ac:dyDescent="0.25">
      <c r="A255" s="201" t="s">
        <v>26</v>
      </c>
      <c r="B255" s="201"/>
      <c r="C255" s="201"/>
      <c r="D255" s="201"/>
      <c r="E255" s="201"/>
      <c r="F255" s="201"/>
      <c r="G255" s="201"/>
      <c r="H255" s="201"/>
      <c r="I255" s="201"/>
      <c r="J255" s="3"/>
      <c r="K255" s="3"/>
      <c r="L255" s="3"/>
      <c r="M255" s="218">
        <f>M246+M250</f>
        <v>1</v>
      </c>
      <c r="N255" s="218"/>
      <c r="O255" s="218"/>
      <c r="P255" s="202">
        <f>P250+P246</f>
        <v>7821.2199999999993</v>
      </c>
      <c r="Q255" s="201"/>
      <c r="R255" s="201"/>
      <c r="S255" s="201"/>
      <c r="T255" s="3"/>
      <c r="U255" s="3"/>
      <c r="V255" s="3"/>
      <c r="W255" s="3"/>
      <c r="X255" s="3"/>
      <c r="Y255" s="3"/>
      <c r="Z255" s="3"/>
    </row>
    <row r="257" spans="1:26" x14ac:dyDescent="0.25">
      <c r="A257" s="3" t="s">
        <v>37</v>
      </c>
      <c r="B257" s="3"/>
      <c r="C257" s="3"/>
      <c r="D257" s="3"/>
      <c r="E257" s="3"/>
      <c r="F257" s="203" t="s">
        <v>52</v>
      </c>
      <c r="G257" s="203"/>
      <c r="H257" s="203"/>
      <c r="I257" s="203"/>
      <c r="J257" s="203"/>
      <c r="K257" s="203"/>
    </row>
    <row r="258" spans="1:26" x14ac:dyDescent="0.25">
      <c r="A258" s="3" t="s">
        <v>38</v>
      </c>
      <c r="G258" s="203">
        <v>177</v>
      </c>
      <c r="H258" s="203"/>
      <c r="I258" s="203"/>
      <c r="J258" s="203"/>
      <c r="K258" s="203"/>
      <c r="L258" s="220" t="s">
        <v>39</v>
      </c>
      <c r="M258" s="220"/>
      <c r="N258" s="220"/>
      <c r="O258" s="223">
        <v>43315</v>
      </c>
      <c r="P258" s="203"/>
      <c r="Q258" s="203"/>
      <c r="R258" s="203"/>
    </row>
    <row r="259" spans="1:26" x14ac:dyDescent="0.25">
      <c r="A259" s="3" t="s">
        <v>41</v>
      </c>
      <c r="C259" s="208">
        <v>7202.73</v>
      </c>
      <c r="D259" s="208"/>
      <c r="E259" s="208"/>
      <c r="F259" s="208"/>
      <c r="G259" s="208"/>
      <c r="L259" s="220" t="s">
        <v>59</v>
      </c>
      <c r="M259" s="220"/>
      <c r="N259" s="220"/>
      <c r="O259" s="220"/>
      <c r="P259" s="221">
        <v>1479</v>
      </c>
      <c r="Q259" s="221"/>
      <c r="R259" s="221"/>
      <c r="S259" s="221"/>
      <c r="T259" s="221"/>
      <c r="U259" s="221"/>
    </row>
    <row r="260" spans="1:26" x14ac:dyDescent="0.25">
      <c r="A260" s="9" t="s">
        <v>12</v>
      </c>
      <c r="B260" s="185"/>
      <c r="C260" s="185"/>
      <c r="D260" s="185"/>
      <c r="E260" s="185"/>
      <c r="F260" s="185"/>
      <c r="G260" s="185"/>
      <c r="H260" s="185"/>
      <c r="I260" s="189"/>
      <c r="J260" s="210" t="s">
        <v>29</v>
      </c>
      <c r="K260" s="210"/>
      <c r="L260" s="210"/>
      <c r="M260" s="210" t="s">
        <v>25</v>
      </c>
      <c r="N260" s="210"/>
      <c r="O260" s="210"/>
      <c r="P260" s="210" t="s">
        <v>30</v>
      </c>
      <c r="Q260" s="210"/>
      <c r="R260" s="210"/>
      <c r="S260" s="210"/>
      <c r="T260" s="222" t="s">
        <v>21</v>
      </c>
      <c r="U260" s="222"/>
      <c r="V260" s="222"/>
      <c r="W260" s="222"/>
      <c r="X260" s="211" t="s">
        <v>40</v>
      </c>
      <c r="Y260" s="211"/>
      <c r="Z260" s="211"/>
    </row>
    <row r="261" spans="1:26" x14ac:dyDescent="0.25">
      <c r="A261" s="210" t="str">
        <f>CADASTRO!A$727</f>
        <v>ESCOLA ALAÍDES S. PINHEIRO</v>
      </c>
      <c r="B261" s="210"/>
      <c r="C261" s="210"/>
      <c r="D261" s="210"/>
      <c r="E261" s="210"/>
      <c r="F261" s="210"/>
      <c r="G261" s="210"/>
      <c r="H261" s="210"/>
      <c r="I261" s="210"/>
      <c r="M261" s="218">
        <f>SUM(M262:N264)</f>
        <v>0.4</v>
      </c>
      <c r="N261" s="218"/>
      <c r="O261" s="218"/>
      <c r="P261" s="202">
        <f>SUM(P262:S264)</f>
        <v>2881.0919999999996</v>
      </c>
      <c r="Q261" s="201"/>
      <c r="R261" s="201"/>
      <c r="S261" s="201"/>
      <c r="T261" s="6"/>
      <c r="U261" s="6"/>
      <c r="V261" s="6"/>
      <c r="W261" s="6"/>
    </row>
    <row r="262" spans="1:26" x14ac:dyDescent="0.25">
      <c r="A262" s="200" t="str">
        <f>CADASTRO!A$728</f>
        <v>Ensino Fundamental</v>
      </c>
      <c r="B262" s="200"/>
      <c r="C262" s="200"/>
      <c r="D262" s="200"/>
      <c r="E262" s="200"/>
      <c r="F262" s="200"/>
      <c r="G262" s="200"/>
      <c r="H262" s="200"/>
      <c r="I262" s="200"/>
      <c r="J262" s="203" t="s">
        <v>172</v>
      </c>
      <c r="K262" s="203"/>
      <c r="L262" s="203"/>
      <c r="M262" s="205">
        <f>ROUND((V$12/V$23),2)</f>
        <v>0.38</v>
      </c>
      <c r="N262" s="205"/>
      <c r="O262" s="205"/>
      <c r="P262" s="204">
        <f>C259*M262</f>
        <v>2737.0373999999997</v>
      </c>
      <c r="Q262" s="203"/>
      <c r="R262" s="203"/>
      <c r="S262" s="203"/>
      <c r="T262" s="203" t="str">
        <f>CADASTRO!$P$728</f>
        <v>1013 PeateRS</v>
      </c>
      <c r="U262" s="203"/>
      <c r="V262" s="203"/>
      <c r="W262" s="203"/>
      <c r="X262" s="203">
        <f>M$12</f>
        <v>1667</v>
      </c>
      <c r="Y262" s="203"/>
      <c r="Z262" s="203"/>
    </row>
    <row r="263" spans="1:26" x14ac:dyDescent="0.25">
      <c r="A263" s="200" t="str">
        <f>CADASTRO!A$729</f>
        <v>Ensino Médio - Eja</v>
      </c>
      <c r="B263" s="200"/>
      <c r="C263" s="200"/>
      <c r="D263" s="200"/>
      <c r="E263" s="200"/>
      <c r="F263" s="200"/>
      <c r="G263" s="200"/>
      <c r="H263" s="200"/>
      <c r="I263" s="200"/>
      <c r="J263" s="203">
        <v>0</v>
      </c>
      <c r="K263" s="203"/>
      <c r="L263" s="203"/>
      <c r="M263" s="205">
        <f>ROUND((V$13/V$23),2)</f>
        <v>0</v>
      </c>
      <c r="N263" s="205"/>
      <c r="O263" s="205"/>
      <c r="P263" s="204">
        <f>C259*M263</f>
        <v>0</v>
      </c>
      <c r="Q263" s="203"/>
      <c r="R263" s="203"/>
      <c r="S263" s="203"/>
      <c r="T263" s="203" t="str">
        <f>CADASTRO!$P$729</f>
        <v>1013 PeateRS</v>
      </c>
      <c r="U263" s="203"/>
      <c r="V263" s="203"/>
      <c r="W263" s="203"/>
      <c r="X263" s="203">
        <f>M$13</f>
        <v>0</v>
      </c>
      <c r="Y263" s="203"/>
      <c r="Z263" s="203"/>
    </row>
    <row r="264" spans="1:26" x14ac:dyDescent="0.25">
      <c r="A264" s="200" t="str">
        <f>CADASTRO!A$730</f>
        <v xml:space="preserve">Ensino Médio </v>
      </c>
      <c r="B264" s="200"/>
      <c r="C264" s="200"/>
      <c r="D264" s="200"/>
      <c r="E264" s="200"/>
      <c r="F264" s="200"/>
      <c r="G264" s="200"/>
      <c r="H264" s="200"/>
      <c r="I264" s="200"/>
      <c r="J264" s="203" t="s">
        <v>173</v>
      </c>
      <c r="K264" s="203"/>
      <c r="L264" s="203"/>
      <c r="M264" s="205">
        <f>ROUND((V$14/V$23),2)</f>
        <v>0.02</v>
      </c>
      <c r="N264" s="205"/>
      <c r="O264" s="205"/>
      <c r="P264" s="204">
        <f>C259*M264</f>
        <v>144.05459999999999</v>
      </c>
      <c r="Q264" s="203"/>
      <c r="R264" s="203"/>
      <c r="S264" s="203"/>
      <c r="T264" s="203" t="str">
        <f>CADASTRO!$P$730</f>
        <v>1013 PeateRS</v>
      </c>
      <c r="U264" s="203"/>
      <c r="V264" s="203"/>
      <c r="W264" s="203"/>
      <c r="X264" s="203">
        <f>M$14</f>
        <v>1679</v>
      </c>
      <c r="Y264" s="203"/>
      <c r="Z264" s="203"/>
    </row>
    <row r="265" spans="1:26" x14ac:dyDescent="0.25">
      <c r="A265" s="201" t="str">
        <f>CADASTRO!A$732</f>
        <v>ESCOLA MUN. SANTA LUZIA</v>
      </c>
      <c r="B265" s="201"/>
      <c r="C265" s="201"/>
      <c r="D265" s="201"/>
      <c r="E265" s="201"/>
      <c r="F265" s="201"/>
      <c r="G265" s="201"/>
      <c r="H265" s="201"/>
      <c r="I265" s="201"/>
      <c r="M265" s="218">
        <f>SUM(M266:N269)</f>
        <v>0.60000000000000009</v>
      </c>
      <c r="N265" s="218"/>
      <c r="O265" s="218"/>
      <c r="P265" s="202">
        <f>SUM(P266:S269)</f>
        <v>4321.6379999999999</v>
      </c>
      <c r="Q265" s="201"/>
      <c r="R265" s="201"/>
      <c r="S265" s="201"/>
    </row>
    <row r="266" spans="1:26" x14ac:dyDescent="0.25">
      <c r="A266" s="200" t="str">
        <f>CADASTRO!A$733</f>
        <v>Ed. Infantil</v>
      </c>
      <c r="B266" s="200"/>
      <c r="C266" s="200"/>
      <c r="D266" s="200"/>
      <c r="E266" s="200"/>
      <c r="F266" s="200"/>
      <c r="G266" s="200"/>
      <c r="H266" s="200"/>
      <c r="I266" s="200"/>
      <c r="J266" s="203" t="s">
        <v>174</v>
      </c>
      <c r="K266" s="203"/>
      <c r="L266" s="203"/>
      <c r="M266" s="205">
        <f>ROUND((V$18/V$23),2)</f>
        <v>7.0000000000000007E-2</v>
      </c>
      <c r="N266" s="205"/>
      <c r="O266" s="205"/>
      <c r="P266" s="204">
        <f>C259*M266</f>
        <v>504.19110000000001</v>
      </c>
      <c r="Q266" s="203"/>
      <c r="R266" s="203"/>
      <c r="S266" s="203"/>
      <c r="T266" s="203" t="str">
        <f>CADASTRO!$P$733</f>
        <v>31 FUNDEB</v>
      </c>
      <c r="U266" s="203"/>
      <c r="V266" s="203"/>
      <c r="W266" s="203"/>
      <c r="X266" s="203">
        <f>M$18</f>
        <v>1645</v>
      </c>
      <c r="Y266" s="203"/>
      <c r="Z266" s="203"/>
    </row>
    <row r="267" spans="1:26" x14ac:dyDescent="0.25">
      <c r="A267" s="200" t="str">
        <f>CADASTRO!A$734</f>
        <v>Ed. Especial</v>
      </c>
      <c r="B267" s="200"/>
      <c r="C267" s="200"/>
      <c r="D267" s="200"/>
      <c r="E267" s="200"/>
      <c r="F267" s="200"/>
      <c r="G267" s="200"/>
      <c r="H267" s="200"/>
      <c r="I267" s="200"/>
      <c r="J267" s="203" t="s">
        <v>175</v>
      </c>
      <c r="K267" s="203"/>
      <c r="L267" s="203"/>
      <c r="M267" s="205">
        <f>ROUND((V$19/V$23),2)</f>
        <v>7.0000000000000007E-2</v>
      </c>
      <c r="N267" s="205"/>
      <c r="O267" s="205"/>
      <c r="P267" s="204">
        <f>C259*M267</f>
        <v>504.19110000000001</v>
      </c>
      <c r="Q267" s="203"/>
      <c r="R267" s="203"/>
      <c r="S267" s="203"/>
      <c r="T267" s="203" t="str">
        <f>CADASTRO!$P$734</f>
        <v>31 FUNDEB</v>
      </c>
      <c r="U267" s="203"/>
      <c r="V267" s="203"/>
      <c r="W267" s="203"/>
      <c r="X267" s="203">
        <f>M$19</f>
        <v>2212</v>
      </c>
      <c r="Y267" s="203"/>
      <c r="Z267" s="203"/>
    </row>
    <row r="268" spans="1:26" x14ac:dyDescent="0.25">
      <c r="A268" s="200" t="str">
        <f>CADASTRO!A$735</f>
        <v>Ensino Fundamental</v>
      </c>
      <c r="B268" s="200"/>
      <c r="C268" s="200"/>
      <c r="D268" s="200"/>
      <c r="E268" s="200"/>
      <c r="F268" s="200"/>
      <c r="G268" s="200"/>
      <c r="H268" s="200"/>
      <c r="I268" s="200"/>
      <c r="J268" s="203" t="s">
        <v>176</v>
      </c>
      <c r="K268" s="203"/>
      <c r="L268" s="203"/>
      <c r="M268" s="205">
        <f>ROUND((V$20/V$23),2)</f>
        <v>0.46</v>
      </c>
      <c r="N268" s="205"/>
      <c r="O268" s="205"/>
      <c r="P268" s="204">
        <f>C259*M268</f>
        <v>3313.2557999999999</v>
      </c>
      <c r="Q268" s="203"/>
      <c r="R268" s="203"/>
      <c r="S268" s="203"/>
      <c r="T268" s="203" t="str">
        <f>CADASTRO!$P$735</f>
        <v>31 FUNDEB</v>
      </c>
      <c r="U268" s="203"/>
      <c r="V268" s="203"/>
      <c r="W268" s="203"/>
      <c r="X268" s="203">
        <f>M$20</f>
        <v>1629</v>
      </c>
      <c r="Y268" s="203"/>
      <c r="Z268" s="203"/>
    </row>
    <row r="269" spans="1:26" x14ac:dyDescent="0.25">
      <c r="A269" s="200" t="str">
        <f>CADASTRO!A$736</f>
        <v>Ed. Jovens e Adultos</v>
      </c>
      <c r="B269" s="200"/>
      <c r="C269" s="200"/>
      <c r="D269" s="200"/>
      <c r="E269" s="200"/>
      <c r="F269" s="200"/>
      <c r="G269" s="200"/>
      <c r="H269" s="200"/>
      <c r="I269" s="200"/>
      <c r="J269" s="203">
        <v>0</v>
      </c>
      <c r="K269" s="203"/>
      <c r="L269" s="203"/>
      <c r="M269" s="205">
        <f>ROUND((V$21/V$23),2)</f>
        <v>0</v>
      </c>
      <c r="N269" s="205"/>
      <c r="O269" s="205"/>
      <c r="P269" s="204">
        <f>C259*M269</f>
        <v>0</v>
      </c>
      <c r="Q269" s="203"/>
      <c r="R269" s="203"/>
      <c r="S269" s="203"/>
      <c r="T269" s="203">
        <f>CADASTRO!$P$736</f>
        <v>0</v>
      </c>
      <c r="U269" s="203"/>
      <c r="V269" s="203"/>
      <c r="W269" s="203"/>
      <c r="X269" s="203">
        <f>M$21</f>
        <v>0</v>
      </c>
      <c r="Y269" s="203"/>
      <c r="Z269" s="203"/>
    </row>
    <row r="270" spans="1:26" x14ac:dyDescent="0.25">
      <c r="A270" s="201" t="s">
        <v>26</v>
      </c>
      <c r="B270" s="201"/>
      <c r="C270" s="201"/>
      <c r="D270" s="201"/>
      <c r="E270" s="201"/>
      <c r="F270" s="201"/>
      <c r="G270" s="201"/>
      <c r="H270" s="201"/>
      <c r="I270" s="201"/>
      <c r="J270" s="3"/>
      <c r="K270" s="3"/>
      <c r="L270" s="3"/>
      <c r="M270" s="218">
        <f>M261+M265</f>
        <v>1</v>
      </c>
      <c r="N270" s="218"/>
      <c r="O270" s="218"/>
      <c r="P270" s="202">
        <f>P265+P261</f>
        <v>7202.73</v>
      </c>
      <c r="Q270" s="201"/>
      <c r="R270" s="201"/>
      <c r="S270" s="201"/>
      <c r="T270" s="3"/>
      <c r="U270" s="3"/>
      <c r="V270" s="3"/>
      <c r="W270" s="3"/>
      <c r="X270" s="3"/>
      <c r="Y270" s="3"/>
      <c r="Z270" s="3"/>
    </row>
    <row r="272" spans="1:26" x14ac:dyDescent="0.25">
      <c r="A272" s="3" t="s">
        <v>37</v>
      </c>
      <c r="B272" s="3"/>
      <c r="C272" s="3"/>
      <c r="D272" s="3"/>
      <c r="E272" s="3"/>
      <c r="F272" s="203" t="s">
        <v>53</v>
      </c>
      <c r="G272" s="203"/>
      <c r="H272" s="203"/>
      <c r="I272" s="203"/>
      <c r="J272" s="203"/>
      <c r="K272" s="203"/>
    </row>
    <row r="273" spans="1:26" x14ac:dyDescent="0.25">
      <c r="A273" s="3" t="s">
        <v>38</v>
      </c>
      <c r="G273" s="203">
        <v>179</v>
      </c>
      <c r="H273" s="203"/>
      <c r="I273" s="203"/>
      <c r="J273" s="203"/>
      <c r="K273" s="203"/>
      <c r="L273" s="220" t="s">
        <v>39</v>
      </c>
      <c r="M273" s="220"/>
      <c r="N273" s="220"/>
      <c r="O273" s="223">
        <v>43348</v>
      </c>
      <c r="P273" s="203"/>
      <c r="Q273" s="203"/>
      <c r="R273" s="203"/>
    </row>
    <row r="274" spans="1:26" x14ac:dyDescent="0.25">
      <c r="A274" s="3" t="s">
        <v>41</v>
      </c>
      <c r="C274" s="208">
        <v>9487.24</v>
      </c>
      <c r="D274" s="208"/>
      <c r="E274" s="208"/>
      <c r="F274" s="208"/>
      <c r="G274" s="208"/>
      <c r="L274" s="220" t="s">
        <v>59</v>
      </c>
      <c r="M274" s="220"/>
      <c r="N274" s="220"/>
      <c r="O274" s="220"/>
      <c r="P274" s="221">
        <v>1948.1</v>
      </c>
      <c r="Q274" s="221"/>
      <c r="R274" s="221"/>
      <c r="S274" s="221"/>
      <c r="T274" s="221"/>
      <c r="U274" s="221"/>
    </row>
    <row r="275" spans="1:26" x14ac:dyDescent="0.25">
      <c r="A275" s="9" t="s">
        <v>12</v>
      </c>
      <c r="B275" s="185"/>
      <c r="C275" s="185"/>
      <c r="D275" s="185"/>
      <c r="E275" s="185"/>
      <c r="F275" s="185"/>
      <c r="G275" s="185"/>
      <c r="H275" s="185"/>
      <c r="I275" s="189"/>
      <c r="J275" s="210" t="s">
        <v>29</v>
      </c>
      <c r="K275" s="210"/>
      <c r="L275" s="210"/>
      <c r="M275" s="210" t="s">
        <v>25</v>
      </c>
      <c r="N275" s="210"/>
      <c r="O275" s="210"/>
      <c r="P275" s="210" t="s">
        <v>30</v>
      </c>
      <c r="Q275" s="210"/>
      <c r="R275" s="210"/>
      <c r="S275" s="210"/>
      <c r="T275" s="222" t="s">
        <v>21</v>
      </c>
      <c r="U275" s="222"/>
      <c r="V275" s="222"/>
      <c r="W275" s="222"/>
      <c r="X275" s="211" t="s">
        <v>40</v>
      </c>
      <c r="Y275" s="211"/>
      <c r="Z275" s="211"/>
    </row>
    <row r="276" spans="1:26" x14ac:dyDescent="0.25">
      <c r="A276" s="210" t="str">
        <f>CADASTRO!A$727</f>
        <v>ESCOLA ALAÍDES S. PINHEIRO</v>
      </c>
      <c r="B276" s="210"/>
      <c r="C276" s="210"/>
      <c r="D276" s="210"/>
      <c r="E276" s="210"/>
      <c r="F276" s="210"/>
      <c r="G276" s="210"/>
      <c r="H276" s="210"/>
      <c r="I276" s="210"/>
      <c r="M276" s="218">
        <f>SUM(M277:N279)</f>
        <v>0.4</v>
      </c>
      <c r="N276" s="218"/>
      <c r="O276" s="218"/>
      <c r="P276" s="202">
        <f>SUM(P277:S279)</f>
        <v>3794.8959999999997</v>
      </c>
      <c r="Q276" s="201"/>
      <c r="R276" s="201"/>
      <c r="S276" s="201"/>
      <c r="T276" s="6"/>
      <c r="U276" s="6"/>
      <c r="V276" s="6"/>
      <c r="W276" s="6"/>
    </row>
    <row r="277" spans="1:26" x14ac:dyDescent="0.25">
      <c r="A277" s="200" t="str">
        <f>CADASTRO!A$728</f>
        <v>Ensino Fundamental</v>
      </c>
      <c r="B277" s="200"/>
      <c r="C277" s="200"/>
      <c r="D277" s="200"/>
      <c r="E277" s="200"/>
      <c r="F277" s="200"/>
      <c r="G277" s="200"/>
      <c r="H277" s="200"/>
      <c r="I277" s="200"/>
      <c r="J277" s="203" t="s">
        <v>172</v>
      </c>
      <c r="K277" s="203"/>
      <c r="L277" s="203"/>
      <c r="M277" s="205">
        <f>ROUND((V$12/V$23),2)</f>
        <v>0.38</v>
      </c>
      <c r="N277" s="205"/>
      <c r="O277" s="205"/>
      <c r="P277" s="204">
        <f>C274*M277</f>
        <v>3605.1511999999998</v>
      </c>
      <c r="Q277" s="203"/>
      <c r="R277" s="203"/>
      <c r="S277" s="203"/>
      <c r="T277" s="203" t="str">
        <f>CADASTRO!$P$728</f>
        <v>1013 PeateRS</v>
      </c>
      <c r="U277" s="203"/>
      <c r="V277" s="203"/>
      <c r="W277" s="203"/>
      <c r="X277" s="203">
        <f>M$12</f>
        <v>1667</v>
      </c>
      <c r="Y277" s="203"/>
      <c r="Z277" s="203"/>
    </row>
    <row r="278" spans="1:26" x14ac:dyDescent="0.25">
      <c r="A278" s="200" t="str">
        <f>CADASTRO!A$729</f>
        <v>Ensino Médio - Eja</v>
      </c>
      <c r="B278" s="200"/>
      <c r="C278" s="200"/>
      <c r="D278" s="200"/>
      <c r="E278" s="200"/>
      <c r="F278" s="200"/>
      <c r="G278" s="200"/>
      <c r="H278" s="200"/>
      <c r="I278" s="200"/>
      <c r="J278" s="203">
        <v>0</v>
      </c>
      <c r="K278" s="203"/>
      <c r="L278" s="203"/>
      <c r="M278" s="205">
        <f>ROUND((V$13/V$23),2)</f>
        <v>0</v>
      </c>
      <c r="N278" s="205"/>
      <c r="O278" s="205"/>
      <c r="P278" s="204">
        <f>C274*M278</f>
        <v>0</v>
      </c>
      <c r="Q278" s="203"/>
      <c r="R278" s="203"/>
      <c r="S278" s="203"/>
      <c r="T278" s="203" t="str">
        <f>CADASTRO!$P$729</f>
        <v>1013 PeateRS</v>
      </c>
      <c r="U278" s="203"/>
      <c r="V278" s="203"/>
      <c r="W278" s="203"/>
      <c r="X278" s="203">
        <f>M$13</f>
        <v>0</v>
      </c>
      <c r="Y278" s="203"/>
      <c r="Z278" s="203"/>
    </row>
    <row r="279" spans="1:26" x14ac:dyDescent="0.25">
      <c r="A279" s="200" t="str">
        <f>CADASTRO!A$730</f>
        <v xml:space="preserve">Ensino Médio </v>
      </c>
      <c r="B279" s="200"/>
      <c r="C279" s="200"/>
      <c r="D279" s="200"/>
      <c r="E279" s="200"/>
      <c r="F279" s="200"/>
      <c r="G279" s="200"/>
      <c r="H279" s="200"/>
      <c r="I279" s="200"/>
      <c r="J279" s="203" t="s">
        <v>173</v>
      </c>
      <c r="K279" s="203"/>
      <c r="L279" s="203"/>
      <c r="M279" s="205">
        <f>ROUND((V$14/V$23),2)</f>
        <v>0.02</v>
      </c>
      <c r="N279" s="205"/>
      <c r="O279" s="205"/>
      <c r="P279" s="204">
        <f>C274*M279</f>
        <v>189.7448</v>
      </c>
      <c r="Q279" s="203"/>
      <c r="R279" s="203"/>
      <c r="S279" s="203"/>
      <c r="T279" s="203" t="str">
        <f>CADASTRO!$P$730</f>
        <v>1013 PeateRS</v>
      </c>
      <c r="U279" s="203"/>
      <c r="V279" s="203"/>
      <c r="W279" s="203"/>
      <c r="X279" s="203">
        <f>M$14</f>
        <v>1679</v>
      </c>
      <c r="Y279" s="203"/>
      <c r="Z279" s="203"/>
    </row>
    <row r="280" spans="1:26" x14ac:dyDescent="0.25">
      <c r="A280" s="201" t="str">
        <f>CADASTRO!A$732</f>
        <v>ESCOLA MUN. SANTA LUZIA</v>
      </c>
      <c r="B280" s="201"/>
      <c r="C280" s="201"/>
      <c r="D280" s="201"/>
      <c r="E280" s="201"/>
      <c r="F280" s="201"/>
      <c r="G280" s="201"/>
      <c r="H280" s="201"/>
      <c r="I280" s="201"/>
      <c r="M280" s="218">
        <f>SUM(M281:N284)</f>
        <v>0.60000000000000009</v>
      </c>
      <c r="N280" s="218"/>
      <c r="O280" s="218"/>
      <c r="P280" s="202">
        <f>SUM(P281:S284)</f>
        <v>5692.3440000000001</v>
      </c>
      <c r="Q280" s="201"/>
      <c r="R280" s="201"/>
      <c r="S280" s="201"/>
    </row>
    <row r="281" spans="1:26" x14ac:dyDescent="0.25">
      <c r="A281" s="200" t="str">
        <f>CADASTRO!A$733</f>
        <v>Ed. Infantil</v>
      </c>
      <c r="B281" s="200"/>
      <c r="C281" s="200"/>
      <c r="D281" s="200"/>
      <c r="E281" s="200"/>
      <c r="F281" s="200"/>
      <c r="G281" s="200"/>
      <c r="H281" s="200"/>
      <c r="I281" s="200"/>
      <c r="J281" s="203" t="s">
        <v>174</v>
      </c>
      <c r="K281" s="203"/>
      <c r="L281" s="203"/>
      <c r="M281" s="205">
        <f>ROUND((V$18/V$23),2)</f>
        <v>7.0000000000000007E-2</v>
      </c>
      <c r="N281" s="205"/>
      <c r="O281" s="205"/>
      <c r="P281" s="204">
        <f>C274*M281</f>
        <v>664.10680000000002</v>
      </c>
      <c r="Q281" s="203"/>
      <c r="R281" s="203"/>
      <c r="S281" s="203"/>
      <c r="T281" s="203" t="str">
        <f>CADASTRO!$P$733</f>
        <v>31 FUNDEB</v>
      </c>
      <c r="U281" s="203"/>
      <c r="V281" s="203"/>
      <c r="W281" s="203"/>
      <c r="X281" s="203">
        <f>M$18</f>
        <v>1645</v>
      </c>
      <c r="Y281" s="203"/>
      <c r="Z281" s="203"/>
    </row>
    <row r="282" spans="1:26" x14ac:dyDescent="0.25">
      <c r="A282" s="200" t="str">
        <f>CADASTRO!A$734</f>
        <v>Ed. Especial</v>
      </c>
      <c r="B282" s="200"/>
      <c r="C282" s="200"/>
      <c r="D282" s="200"/>
      <c r="E282" s="200"/>
      <c r="F282" s="200"/>
      <c r="G282" s="200"/>
      <c r="H282" s="200"/>
      <c r="I282" s="200"/>
      <c r="J282" s="203" t="s">
        <v>175</v>
      </c>
      <c r="K282" s="203"/>
      <c r="L282" s="203"/>
      <c r="M282" s="205">
        <f>ROUND((V$19/V$23),2)</f>
        <v>7.0000000000000007E-2</v>
      </c>
      <c r="N282" s="205"/>
      <c r="O282" s="205"/>
      <c r="P282" s="204">
        <f>C274*M282</f>
        <v>664.10680000000002</v>
      </c>
      <c r="Q282" s="203"/>
      <c r="R282" s="203"/>
      <c r="S282" s="203"/>
      <c r="T282" s="203" t="str">
        <f>CADASTRO!$P$734</f>
        <v>31 FUNDEB</v>
      </c>
      <c r="U282" s="203"/>
      <c r="V282" s="203"/>
      <c r="W282" s="203"/>
      <c r="X282" s="203">
        <f>M$19</f>
        <v>2212</v>
      </c>
      <c r="Y282" s="203"/>
      <c r="Z282" s="203"/>
    </row>
    <row r="283" spans="1:26" x14ac:dyDescent="0.25">
      <c r="A283" s="200" t="str">
        <f>CADASTRO!A$735</f>
        <v>Ensino Fundamental</v>
      </c>
      <c r="B283" s="200"/>
      <c r="C283" s="200"/>
      <c r="D283" s="200"/>
      <c r="E283" s="200"/>
      <c r="F283" s="200"/>
      <c r="G283" s="200"/>
      <c r="H283" s="200"/>
      <c r="I283" s="200"/>
      <c r="J283" s="203" t="s">
        <v>176</v>
      </c>
      <c r="K283" s="203"/>
      <c r="L283" s="203"/>
      <c r="M283" s="205">
        <f>ROUND((V$20/V$23),2)</f>
        <v>0.46</v>
      </c>
      <c r="N283" s="205"/>
      <c r="O283" s="205"/>
      <c r="P283" s="204">
        <f>C274*M283</f>
        <v>4364.1304</v>
      </c>
      <c r="Q283" s="203"/>
      <c r="R283" s="203"/>
      <c r="S283" s="203"/>
      <c r="T283" s="203" t="str">
        <f>CADASTRO!$P$735</f>
        <v>31 FUNDEB</v>
      </c>
      <c r="U283" s="203"/>
      <c r="V283" s="203"/>
      <c r="W283" s="203"/>
      <c r="X283" s="203">
        <f>M$20</f>
        <v>1629</v>
      </c>
      <c r="Y283" s="203"/>
      <c r="Z283" s="203"/>
    </row>
    <row r="284" spans="1:26" x14ac:dyDescent="0.25">
      <c r="A284" s="200" t="str">
        <f>CADASTRO!A$736</f>
        <v>Ed. Jovens e Adultos</v>
      </c>
      <c r="B284" s="200"/>
      <c r="C284" s="200"/>
      <c r="D284" s="200"/>
      <c r="E284" s="200"/>
      <c r="F284" s="200"/>
      <c r="G284" s="200"/>
      <c r="H284" s="200"/>
      <c r="I284" s="200"/>
      <c r="J284" s="203">
        <v>0</v>
      </c>
      <c r="K284" s="203"/>
      <c r="L284" s="203"/>
      <c r="M284" s="205">
        <f>ROUND((V$21/V$23),2)</f>
        <v>0</v>
      </c>
      <c r="N284" s="205"/>
      <c r="O284" s="205"/>
      <c r="P284" s="204">
        <f>C274*M284</f>
        <v>0</v>
      </c>
      <c r="Q284" s="203"/>
      <c r="R284" s="203"/>
      <c r="S284" s="203"/>
      <c r="T284" s="203">
        <f>CADASTRO!$P$736</f>
        <v>0</v>
      </c>
      <c r="U284" s="203"/>
      <c r="V284" s="203"/>
      <c r="W284" s="203"/>
      <c r="X284" s="203">
        <f>M$21</f>
        <v>0</v>
      </c>
      <c r="Y284" s="203"/>
      <c r="Z284" s="203"/>
    </row>
    <row r="285" spans="1:26" x14ac:dyDescent="0.25">
      <c r="A285" s="201" t="s">
        <v>26</v>
      </c>
      <c r="B285" s="201"/>
      <c r="C285" s="201"/>
      <c r="D285" s="201"/>
      <c r="E285" s="201"/>
      <c r="F285" s="201"/>
      <c r="G285" s="201"/>
      <c r="H285" s="201"/>
      <c r="I285" s="201"/>
      <c r="J285" s="3"/>
      <c r="K285" s="3"/>
      <c r="L285" s="3"/>
      <c r="M285" s="218">
        <f>M276+M280</f>
        <v>1</v>
      </c>
      <c r="N285" s="218"/>
      <c r="O285" s="218"/>
      <c r="P285" s="202">
        <f>P280+P276</f>
        <v>9487.24</v>
      </c>
      <c r="Q285" s="201"/>
      <c r="R285" s="201"/>
      <c r="S285" s="201"/>
      <c r="T285" s="3"/>
      <c r="U285" s="3"/>
      <c r="V285" s="3"/>
      <c r="W285" s="3"/>
      <c r="X285" s="3"/>
      <c r="Y285" s="3"/>
      <c r="Z285" s="3"/>
    </row>
    <row r="287" spans="1:26" x14ac:dyDescent="0.25">
      <c r="A287" s="3" t="s">
        <v>37</v>
      </c>
      <c r="B287" s="3"/>
      <c r="C287" s="3"/>
      <c r="D287" s="3"/>
      <c r="E287" s="3"/>
      <c r="F287" s="203" t="s">
        <v>54</v>
      </c>
      <c r="G287" s="203"/>
      <c r="H287" s="203"/>
      <c r="I287" s="203"/>
      <c r="J287" s="203"/>
      <c r="K287" s="203"/>
    </row>
    <row r="288" spans="1:26" x14ac:dyDescent="0.25">
      <c r="A288" s="3" t="s">
        <v>38</v>
      </c>
      <c r="G288" s="203">
        <v>8</v>
      </c>
      <c r="H288" s="203"/>
      <c r="I288" s="203"/>
      <c r="J288" s="203"/>
      <c r="K288" s="203"/>
      <c r="L288" s="220" t="s">
        <v>39</v>
      </c>
      <c r="M288" s="220"/>
      <c r="N288" s="220"/>
      <c r="O288" s="223">
        <v>43378</v>
      </c>
      <c r="P288" s="203"/>
      <c r="Q288" s="203"/>
      <c r="R288" s="203"/>
    </row>
    <row r="289" spans="1:26" x14ac:dyDescent="0.25">
      <c r="A289" s="3" t="s">
        <v>41</v>
      </c>
      <c r="C289" s="208">
        <v>21000</v>
      </c>
      <c r="D289" s="208"/>
      <c r="E289" s="208"/>
      <c r="F289" s="208"/>
      <c r="G289" s="208"/>
      <c r="L289" s="220" t="s">
        <v>59</v>
      </c>
      <c r="M289" s="220"/>
      <c r="N289" s="220"/>
      <c r="O289" s="220"/>
      <c r="P289" s="221">
        <v>1600</v>
      </c>
      <c r="Q289" s="221"/>
      <c r="R289" s="221"/>
      <c r="S289" s="221"/>
      <c r="T289" s="221"/>
      <c r="U289" s="221"/>
    </row>
    <row r="290" spans="1:26" x14ac:dyDescent="0.25">
      <c r="A290" s="9" t="s">
        <v>12</v>
      </c>
      <c r="B290" s="185"/>
      <c r="C290" s="185"/>
      <c r="D290" s="185"/>
      <c r="E290" s="185"/>
      <c r="F290" s="185"/>
      <c r="G290" s="185"/>
      <c r="H290" s="185"/>
      <c r="I290" s="189"/>
      <c r="J290" s="210" t="s">
        <v>29</v>
      </c>
      <c r="K290" s="210"/>
      <c r="L290" s="210"/>
      <c r="M290" s="210" t="s">
        <v>25</v>
      </c>
      <c r="N290" s="210"/>
      <c r="O290" s="210"/>
      <c r="P290" s="210" t="s">
        <v>30</v>
      </c>
      <c r="Q290" s="210"/>
      <c r="R290" s="210"/>
      <c r="S290" s="210"/>
      <c r="T290" s="222" t="s">
        <v>21</v>
      </c>
      <c r="U290" s="222"/>
      <c r="V290" s="222"/>
      <c r="W290" s="222"/>
      <c r="X290" s="211" t="s">
        <v>40</v>
      </c>
      <c r="Y290" s="211"/>
      <c r="Z290" s="211"/>
    </row>
    <row r="291" spans="1:26" x14ac:dyDescent="0.25">
      <c r="A291" s="210" t="str">
        <f>CADASTRO!A$727</f>
        <v>ESCOLA ALAÍDES S. PINHEIRO</v>
      </c>
      <c r="B291" s="210"/>
      <c r="C291" s="210"/>
      <c r="D291" s="210"/>
      <c r="E291" s="210"/>
      <c r="F291" s="210"/>
      <c r="G291" s="210"/>
      <c r="H291" s="210"/>
      <c r="I291" s="210"/>
      <c r="M291" s="218">
        <f>SUM(M292:N294)</f>
        <v>0.4</v>
      </c>
      <c r="N291" s="218"/>
      <c r="O291" s="218"/>
      <c r="P291" s="202">
        <f>SUM(P292:S294)</f>
        <v>8400</v>
      </c>
      <c r="Q291" s="201"/>
      <c r="R291" s="201"/>
      <c r="S291" s="201"/>
      <c r="T291" s="6"/>
      <c r="U291" s="6"/>
      <c r="V291" s="6"/>
      <c r="W291" s="6"/>
    </row>
    <row r="292" spans="1:26" x14ac:dyDescent="0.25">
      <c r="A292" s="200" t="str">
        <f>CADASTRO!A$728</f>
        <v>Ensino Fundamental</v>
      </c>
      <c r="B292" s="200"/>
      <c r="C292" s="200"/>
      <c r="D292" s="200"/>
      <c r="E292" s="200"/>
      <c r="F292" s="200"/>
      <c r="G292" s="200"/>
      <c r="H292" s="200"/>
      <c r="I292" s="200"/>
      <c r="J292" s="203" t="s">
        <v>172</v>
      </c>
      <c r="K292" s="203"/>
      <c r="L292" s="203"/>
      <c r="M292" s="205">
        <f>ROUND((V$12/V$23),2)</f>
        <v>0.38</v>
      </c>
      <c r="N292" s="205"/>
      <c r="O292" s="205"/>
      <c r="P292" s="204">
        <f>C289*M292</f>
        <v>7980</v>
      </c>
      <c r="Q292" s="203"/>
      <c r="R292" s="203"/>
      <c r="S292" s="203"/>
      <c r="T292" s="203" t="str">
        <f>CADASTRO!$P$728</f>
        <v>1013 PeateRS</v>
      </c>
      <c r="U292" s="203"/>
      <c r="V292" s="203"/>
      <c r="W292" s="203"/>
      <c r="X292" s="203">
        <f>M$12</f>
        <v>1667</v>
      </c>
      <c r="Y292" s="203"/>
      <c r="Z292" s="203"/>
    </row>
    <row r="293" spans="1:26" x14ac:dyDescent="0.25">
      <c r="A293" s="200" t="str">
        <f>CADASTRO!A$729</f>
        <v>Ensino Médio - Eja</v>
      </c>
      <c r="B293" s="200"/>
      <c r="C293" s="200"/>
      <c r="D293" s="200"/>
      <c r="E293" s="200"/>
      <c r="F293" s="200"/>
      <c r="G293" s="200"/>
      <c r="H293" s="200"/>
      <c r="I293" s="200"/>
      <c r="J293" s="203">
        <v>0</v>
      </c>
      <c r="K293" s="203"/>
      <c r="L293" s="203"/>
      <c r="M293" s="205">
        <f>ROUND((V$13/V$23),2)</f>
        <v>0</v>
      </c>
      <c r="N293" s="205"/>
      <c r="O293" s="205"/>
      <c r="P293" s="204">
        <f>C289*M293</f>
        <v>0</v>
      </c>
      <c r="Q293" s="203"/>
      <c r="R293" s="203"/>
      <c r="S293" s="203"/>
      <c r="T293" s="203" t="str">
        <f>CADASTRO!$P$729</f>
        <v>1013 PeateRS</v>
      </c>
      <c r="U293" s="203"/>
      <c r="V293" s="203"/>
      <c r="W293" s="203"/>
      <c r="X293" s="203">
        <f>M$13</f>
        <v>0</v>
      </c>
      <c r="Y293" s="203"/>
      <c r="Z293" s="203"/>
    </row>
    <row r="294" spans="1:26" x14ac:dyDescent="0.25">
      <c r="A294" s="200" t="str">
        <f>CADASTRO!A$730</f>
        <v xml:space="preserve">Ensino Médio </v>
      </c>
      <c r="B294" s="200"/>
      <c r="C294" s="200"/>
      <c r="D294" s="200"/>
      <c r="E294" s="200"/>
      <c r="F294" s="200"/>
      <c r="G294" s="200"/>
      <c r="H294" s="200"/>
      <c r="I294" s="200"/>
      <c r="J294" s="203" t="s">
        <v>173</v>
      </c>
      <c r="K294" s="203"/>
      <c r="L294" s="203"/>
      <c r="M294" s="205">
        <f>ROUND((V$14/V$23),2)</f>
        <v>0.02</v>
      </c>
      <c r="N294" s="205"/>
      <c r="O294" s="205"/>
      <c r="P294" s="204">
        <f>C289*M294</f>
        <v>420</v>
      </c>
      <c r="Q294" s="203"/>
      <c r="R294" s="203"/>
      <c r="S294" s="203"/>
      <c r="T294" s="203" t="str">
        <f>CADASTRO!$P$730</f>
        <v>1013 PeateRS</v>
      </c>
      <c r="U294" s="203"/>
      <c r="V294" s="203"/>
      <c r="W294" s="203"/>
      <c r="X294" s="203">
        <f>M$14</f>
        <v>1679</v>
      </c>
      <c r="Y294" s="203"/>
      <c r="Z294" s="203"/>
    </row>
    <row r="295" spans="1:26" x14ac:dyDescent="0.25">
      <c r="A295" s="201" t="str">
        <f>CADASTRO!A$732</f>
        <v>ESCOLA MUN. SANTA LUZIA</v>
      </c>
      <c r="B295" s="201"/>
      <c r="C295" s="201"/>
      <c r="D295" s="201"/>
      <c r="E295" s="201"/>
      <c r="F295" s="201"/>
      <c r="G295" s="201"/>
      <c r="H295" s="201"/>
      <c r="I295" s="201"/>
      <c r="M295" s="218">
        <f>SUM(M296:N299)</f>
        <v>0.60000000000000009</v>
      </c>
      <c r="N295" s="218"/>
      <c r="O295" s="218"/>
      <c r="P295" s="202">
        <f>SUM(P296:S299)</f>
        <v>12600</v>
      </c>
      <c r="Q295" s="201"/>
      <c r="R295" s="201"/>
      <c r="S295" s="201"/>
    </row>
    <row r="296" spans="1:26" x14ac:dyDescent="0.25">
      <c r="A296" s="200" t="str">
        <f>CADASTRO!A$733</f>
        <v>Ed. Infantil</v>
      </c>
      <c r="B296" s="200"/>
      <c r="C296" s="200"/>
      <c r="D296" s="200"/>
      <c r="E296" s="200"/>
      <c r="F296" s="200"/>
      <c r="G296" s="200"/>
      <c r="H296" s="200"/>
      <c r="I296" s="200"/>
      <c r="J296" s="203" t="s">
        <v>174</v>
      </c>
      <c r="K296" s="203"/>
      <c r="L296" s="203"/>
      <c r="M296" s="205">
        <f>ROUND((V$18/V$23),2)</f>
        <v>7.0000000000000007E-2</v>
      </c>
      <c r="N296" s="205"/>
      <c r="O296" s="205"/>
      <c r="P296" s="204">
        <f>C289*M296</f>
        <v>1470.0000000000002</v>
      </c>
      <c r="Q296" s="203"/>
      <c r="R296" s="203"/>
      <c r="S296" s="203"/>
      <c r="T296" s="203" t="str">
        <f>CADASTRO!$P$733</f>
        <v>31 FUNDEB</v>
      </c>
      <c r="U296" s="203"/>
      <c r="V296" s="203"/>
      <c r="W296" s="203"/>
      <c r="X296" s="203">
        <f>M$18</f>
        <v>1645</v>
      </c>
      <c r="Y296" s="203"/>
      <c r="Z296" s="203"/>
    </row>
    <row r="297" spans="1:26" x14ac:dyDescent="0.25">
      <c r="A297" s="200" t="str">
        <f>CADASTRO!A$734</f>
        <v>Ed. Especial</v>
      </c>
      <c r="B297" s="200"/>
      <c r="C297" s="200"/>
      <c r="D297" s="200"/>
      <c r="E297" s="200"/>
      <c r="F297" s="200"/>
      <c r="G297" s="200"/>
      <c r="H297" s="200"/>
      <c r="I297" s="200"/>
      <c r="J297" s="203" t="s">
        <v>175</v>
      </c>
      <c r="K297" s="203"/>
      <c r="L297" s="203"/>
      <c r="M297" s="205">
        <f>ROUND((V$19/V$23),2)</f>
        <v>7.0000000000000007E-2</v>
      </c>
      <c r="N297" s="205"/>
      <c r="O297" s="205"/>
      <c r="P297" s="204">
        <f>C289*M297</f>
        <v>1470.0000000000002</v>
      </c>
      <c r="Q297" s="203"/>
      <c r="R297" s="203"/>
      <c r="S297" s="203"/>
      <c r="T297" s="203" t="str">
        <f>CADASTRO!$P$734</f>
        <v>31 FUNDEB</v>
      </c>
      <c r="U297" s="203"/>
      <c r="V297" s="203"/>
      <c r="W297" s="203"/>
      <c r="X297" s="203">
        <f>M$19</f>
        <v>2212</v>
      </c>
      <c r="Y297" s="203"/>
      <c r="Z297" s="203"/>
    </row>
    <row r="298" spans="1:26" x14ac:dyDescent="0.25">
      <c r="A298" s="200" t="str">
        <f>CADASTRO!A$735</f>
        <v>Ensino Fundamental</v>
      </c>
      <c r="B298" s="200"/>
      <c r="C298" s="200"/>
      <c r="D298" s="200"/>
      <c r="E298" s="200"/>
      <c r="F298" s="200"/>
      <c r="G298" s="200"/>
      <c r="H298" s="200"/>
      <c r="I298" s="200"/>
      <c r="J298" s="203" t="s">
        <v>176</v>
      </c>
      <c r="K298" s="203"/>
      <c r="L298" s="203"/>
      <c r="M298" s="205">
        <f>ROUND((V$20/V$23),2)</f>
        <v>0.46</v>
      </c>
      <c r="N298" s="205"/>
      <c r="O298" s="205"/>
      <c r="P298" s="204">
        <f>C289*M298</f>
        <v>9660</v>
      </c>
      <c r="Q298" s="203"/>
      <c r="R298" s="203"/>
      <c r="S298" s="203"/>
      <c r="T298" s="203" t="str">
        <f>CADASTRO!$P$735</f>
        <v>31 FUNDEB</v>
      </c>
      <c r="U298" s="203"/>
      <c r="V298" s="203"/>
      <c r="W298" s="203"/>
      <c r="X298" s="203">
        <f>M$20</f>
        <v>1629</v>
      </c>
      <c r="Y298" s="203"/>
      <c r="Z298" s="203"/>
    </row>
    <row r="299" spans="1:26" x14ac:dyDescent="0.25">
      <c r="A299" s="200" t="str">
        <f>CADASTRO!A$736</f>
        <v>Ed. Jovens e Adultos</v>
      </c>
      <c r="B299" s="200"/>
      <c r="C299" s="200"/>
      <c r="D299" s="200"/>
      <c r="E299" s="200"/>
      <c r="F299" s="200"/>
      <c r="G299" s="200"/>
      <c r="H299" s="200"/>
      <c r="I299" s="200"/>
      <c r="J299" s="203">
        <v>0</v>
      </c>
      <c r="K299" s="203"/>
      <c r="L299" s="203"/>
      <c r="M299" s="205">
        <f>ROUND((V$21/V$23),2)</f>
        <v>0</v>
      </c>
      <c r="N299" s="205"/>
      <c r="O299" s="205"/>
      <c r="P299" s="204">
        <f>C289*M299</f>
        <v>0</v>
      </c>
      <c r="Q299" s="203"/>
      <c r="R299" s="203"/>
      <c r="S299" s="203"/>
      <c r="T299" s="203">
        <f>CADASTRO!$P$736</f>
        <v>0</v>
      </c>
      <c r="U299" s="203"/>
      <c r="V299" s="203"/>
      <c r="W299" s="203"/>
      <c r="X299" s="203">
        <f>M$21</f>
        <v>0</v>
      </c>
      <c r="Y299" s="203"/>
      <c r="Z299" s="203"/>
    </row>
    <row r="300" spans="1:26" x14ac:dyDescent="0.25">
      <c r="A300" s="201" t="s">
        <v>26</v>
      </c>
      <c r="B300" s="201"/>
      <c r="C300" s="201"/>
      <c r="D300" s="201"/>
      <c r="E300" s="201"/>
      <c r="F300" s="201"/>
      <c r="G300" s="201"/>
      <c r="H300" s="201"/>
      <c r="I300" s="201"/>
      <c r="J300" s="3"/>
      <c r="K300" s="3"/>
      <c r="L300" s="3"/>
      <c r="M300" s="218">
        <f>M291+M295</f>
        <v>1</v>
      </c>
      <c r="N300" s="218"/>
      <c r="O300" s="218"/>
      <c r="P300" s="202">
        <f>P295+P291</f>
        <v>21000</v>
      </c>
      <c r="Q300" s="201"/>
      <c r="R300" s="201"/>
      <c r="S300" s="201"/>
      <c r="T300" s="3"/>
      <c r="U300" s="3"/>
      <c r="V300" s="3"/>
      <c r="W300" s="3"/>
      <c r="X300" s="3"/>
      <c r="Y300" s="3"/>
      <c r="Z300" s="3"/>
    </row>
    <row r="302" spans="1:26" x14ac:dyDescent="0.25">
      <c r="A302" s="3" t="s">
        <v>37</v>
      </c>
      <c r="B302" s="3"/>
      <c r="C302" s="3"/>
      <c r="D302" s="3"/>
      <c r="E302" s="3"/>
      <c r="F302" s="203" t="s">
        <v>55</v>
      </c>
      <c r="G302" s="203"/>
      <c r="H302" s="203"/>
      <c r="I302" s="203"/>
      <c r="J302" s="203"/>
      <c r="K302" s="203"/>
    </row>
    <row r="303" spans="1:26" x14ac:dyDescent="0.25">
      <c r="A303" s="3" t="s">
        <v>38</v>
      </c>
      <c r="G303" s="203">
        <v>9</v>
      </c>
      <c r="H303" s="203"/>
      <c r="I303" s="203"/>
      <c r="J303" s="203"/>
      <c r="K303" s="203"/>
      <c r="L303" s="220" t="s">
        <v>39</v>
      </c>
      <c r="M303" s="220"/>
      <c r="N303" s="220"/>
      <c r="O303" s="223">
        <v>43410</v>
      </c>
      <c r="P303" s="203"/>
      <c r="Q303" s="203"/>
      <c r="R303" s="203"/>
    </row>
    <row r="304" spans="1:26" x14ac:dyDescent="0.25">
      <c r="A304" s="3" t="s">
        <v>41</v>
      </c>
      <c r="C304" s="208">
        <v>22000</v>
      </c>
      <c r="D304" s="208"/>
      <c r="E304" s="208"/>
      <c r="F304" s="208"/>
      <c r="G304" s="208"/>
      <c r="L304" s="220" t="s">
        <v>59</v>
      </c>
      <c r="M304" s="220"/>
      <c r="N304" s="220"/>
      <c r="O304" s="220"/>
      <c r="P304" s="221">
        <v>1700</v>
      </c>
      <c r="Q304" s="221"/>
      <c r="R304" s="221"/>
      <c r="S304" s="221"/>
      <c r="T304" s="221"/>
      <c r="U304" s="221"/>
    </row>
    <row r="305" spans="1:26" x14ac:dyDescent="0.25">
      <c r="A305" s="9" t="s">
        <v>12</v>
      </c>
      <c r="B305" s="185"/>
      <c r="C305" s="185"/>
      <c r="D305" s="185"/>
      <c r="E305" s="185"/>
      <c r="F305" s="185"/>
      <c r="G305" s="185"/>
      <c r="H305" s="185"/>
      <c r="I305" s="189"/>
      <c r="J305" s="210" t="s">
        <v>29</v>
      </c>
      <c r="K305" s="210"/>
      <c r="L305" s="210"/>
      <c r="M305" s="210" t="s">
        <v>25</v>
      </c>
      <c r="N305" s="210"/>
      <c r="O305" s="210"/>
      <c r="P305" s="210" t="s">
        <v>30</v>
      </c>
      <c r="Q305" s="210"/>
      <c r="R305" s="210"/>
      <c r="S305" s="210"/>
      <c r="T305" s="222" t="s">
        <v>21</v>
      </c>
      <c r="U305" s="222"/>
      <c r="V305" s="222"/>
      <c r="W305" s="222"/>
      <c r="X305" s="211" t="s">
        <v>40</v>
      </c>
      <c r="Y305" s="211"/>
      <c r="Z305" s="211"/>
    </row>
    <row r="306" spans="1:26" x14ac:dyDescent="0.25">
      <c r="A306" s="210" t="str">
        <f>CADASTRO!A$727</f>
        <v>ESCOLA ALAÍDES S. PINHEIRO</v>
      </c>
      <c r="B306" s="210"/>
      <c r="C306" s="210"/>
      <c r="D306" s="210"/>
      <c r="E306" s="210"/>
      <c r="F306" s="210"/>
      <c r="G306" s="210"/>
      <c r="H306" s="210"/>
      <c r="I306" s="210"/>
      <c r="M306" s="218">
        <f>SUM(M307:N309)</f>
        <v>0.4</v>
      </c>
      <c r="N306" s="218"/>
      <c r="O306" s="218"/>
      <c r="P306" s="202">
        <f>SUM(P307:S309)</f>
        <v>8800</v>
      </c>
      <c r="Q306" s="201"/>
      <c r="R306" s="201"/>
      <c r="S306" s="201"/>
      <c r="T306" s="6"/>
      <c r="U306" s="6"/>
      <c r="V306" s="6"/>
      <c r="W306" s="6"/>
    </row>
    <row r="307" spans="1:26" x14ac:dyDescent="0.25">
      <c r="A307" s="200" t="str">
        <f>CADASTRO!A$728</f>
        <v>Ensino Fundamental</v>
      </c>
      <c r="B307" s="200"/>
      <c r="C307" s="200"/>
      <c r="D307" s="200"/>
      <c r="E307" s="200"/>
      <c r="F307" s="200"/>
      <c r="G307" s="200"/>
      <c r="H307" s="200"/>
      <c r="I307" s="200"/>
      <c r="J307" s="203" t="s">
        <v>172</v>
      </c>
      <c r="K307" s="203"/>
      <c r="L307" s="203"/>
      <c r="M307" s="205">
        <f>ROUND((V$12/V$23),2)</f>
        <v>0.38</v>
      </c>
      <c r="N307" s="205"/>
      <c r="O307" s="205"/>
      <c r="P307" s="204">
        <f>C304*M307</f>
        <v>8360</v>
      </c>
      <c r="Q307" s="203"/>
      <c r="R307" s="203"/>
      <c r="S307" s="203"/>
      <c r="T307" s="203" t="str">
        <f>CADASTRO!$P$728</f>
        <v>1013 PeateRS</v>
      </c>
      <c r="U307" s="203"/>
      <c r="V307" s="203"/>
      <c r="W307" s="203"/>
      <c r="X307" s="203">
        <f>M$12</f>
        <v>1667</v>
      </c>
      <c r="Y307" s="203"/>
      <c r="Z307" s="203"/>
    </row>
    <row r="308" spans="1:26" x14ac:dyDescent="0.25">
      <c r="A308" s="200" t="str">
        <f>CADASTRO!A$729</f>
        <v>Ensino Médio - Eja</v>
      </c>
      <c r="B308" s="200"/>
      <c r="C308" s="200"/>
      <c r="D308" s="200"/>
      <c r="E308" s="200"/>
      <c r="F308" s="200"/>
      <c r="G308" s="200"/>
      <c r="H308" s="200"/>
      <c r="I308" s="200"/>
      <c r="J308" s="203">
        <v>0</v>
      </c>
      <c r="K308" s="203"/>
      <c r="L308" s="203"/>
      <c r="M308" s="205">
        <f>ROUND((V$13/V$23),2)</f>
        <v>0</v>
      </c>
      <c r="N308" s="205"/>
      <c r="O308" s="205"/>
      <c r="P308" s="204">
        <f>C304*M308</f>
        <v>0</v>
      </c>
      <c r="Q308" s="203"/>
      <c r="R308" s="203"/>
      <c r="S308" s="203"/>
      <c r="T308" s="203" t="str">
        <f>CADASTRO!$P$729</f>
        <v>1013 PeateRS</v>
      </c>
      <c r="U308" s="203"/>
      <c r="V308" s="203"/>
      <c r="W308" s="203"/>
      <c r="X308" s="203">
        <f>M$13</f>
        <v>0</v>
      </c>
      <c r="Y308" s="203"/>
      <c r="Z308" s="203"/>
    </row>
    <row r="309" spans="1:26" x14ac:dyDescent="0.25">
      <c r="A309" s="200" t="str">
        <f>CADASTRO!A$730</f>
        <v xml:space="preserve">Ensino Médio </v>
      </c>
      <c r="B309" s="200"/>
      <c r="C309" s="200"/>
      <c r="D309" s="200"/>
      <c r="E309" s="200"/>
      <c r="F309" s="200"/>
      <c r="G309" s="200"/>
      <c r="H309" s="200"/>
      <c r="I309" s="200"/>
      <c r="J309" s="203" t="s">
        <v>173</v>
      </c>
      <c r="K309" s="203"/>
      <c r="L309" s="203"/>
      <c r="M309" s="205">
        <f>ROUND((V$14/V$23),2)</f>
        <v>0.02</v>
      </c>
      <c r="N309" s="205"/>
      <c r="O309" s="205"/>
      <c r="P309" s="204">
        <f>C304*M309</f>
        <v>440</v>
      </c>
      <c r="Q309" s="203"/>
      <c r="R309" s="203"/>
      <c r="S309" s="203"/>
      <c r="T309" s="203" t="str">
        <f>CADASTRO!$P$730</f>
        <v>1013 PeateRS</v>
      </c>
      <c r="U309" s="203"/>
      <c r="V309" s="203"/>
      <c r="W309" s="203"/>
      <c r="X309" s="203">
        <f>M$14</f>
        <v>1679</v>
      </c>
      <c r="Y309" s="203"/>
      <c r="Z309" s="203"/>
    </row>
    <row r="310" spans="1:26" x14ac:dyDescent="0.25">
      <c r="A310" s="201" t="str">
        <f>CADASTRO!A$732</f>
        <v>ESCOLA MUN. SANTA LUZIA</v>
      </c>
      <c r="B310" s="201"/>
      <c r="C310" s="201"/>
      <c r="D310" s="201"/>
      <c r="E310" s="201"/>
      <c r="F310" s="201"/>
      <c r="G310" s="201"/>
      <c r="H310" s="201"/>
      <c r="I310" s="201"/>
      <c r="M310" s="218">
        <f>SUM(M311:N314)</f>
        <v>0.60000000000000009</v>
      </c>
      <c r="N310" s="218"/>
      <c r="O310" s="218"/>
      <c r="P310" s="202">
        <f>SUM(P311:S314)</f>
        <v>13200</v>
      </c>
      <c r="Q310" s="201"/>
      <c r="R310" s="201"/>
      <c r="S310" s="201"/>
    </row>
    <row r="311" spans="1:26" x14ac:dyDescent="0.25">
      <c r="A311" s="200" t="str">
        <f>CADASTRO!A$733</f>
        <v>Ed. Infantil</v>
      </c>
      <c r="B311" s="200"/>
      <c r="C311" s="200"/>
      <c r="D311" s="200"/>
      <c r="E311" s="200"/>
      <c r="F311" s="200"/>
      <c r="G311" s="200"/>
      <c r="H311" s="200"/>
      <c r="I311" s="200"/>
      <c r="J311" s="203" t="s">
        <v>174</v>
      </c>
      <c r="K311" s="203"/>
      <c r="L311" s="203"/>
      <c r="M311" s="205">
        <f>ROUND((V$18/V$23),2)</f>
        <v>7.0000000000000007E-2</v>
      </c>
      <c r="N311" s="205"/>
      <c r="O311" s="205"/>
      <c r="P311" s="204">
        <f>C304*M311</f>
        <v>1540.0000000000002</v>
      </c>
      <c r="Q311" s="203"/>
      <c r="R311" s="203"/>
      <c r="S311" s="203"/>
      <c r="T311" s="203" t="str">
        <f>CADASTRO!$P$733</f>
        <v>31 FUNDEB</v>
      </c>
      <c r="U311" s="203"/>
      <c r="V311" s="203"/>
      <c r="W311" s="203"/>
      <c r="X311" s="203">
        <f>M$18</f>
        <v>1645</v>
      </c>
      <c r="Y311" s="203"/>
      <c r="Z311" s="203"/>
    </row>
    <row r="312" spans="1:26" x14ac:dyDescent="0.25">
      <c r="A312" s="200" t="str">
        <f>CADASTRO!A$734</f>
        <v>Ed. Especial</v>
      </c>
      <c r="B312" s="200"/>
      <c r="C312" s="200"/>
      <c r="D312" s="200"/>
      <c r="E312" s="200"/>
      <c r="F312" s="200"/>
      <c r="G312" s="200"/>
      <c r="H312" s="200"/>
      <c r="I312" s="200"/>
      <c r="J312" s="203" t="s">
        <v>175</v>
      </c>
      <c r="K312" s="203"/>
      <c r="L312" s="203"/>
      <c r="M312" s="205">
        <f>ROUND((V$19/V$23),2)</f>
        <v>7.0000000000000007E-2</v>
      </c>
      <c r="N312" s="205"/>
      <c r="O312" s="205"/>
      <c r="P312" s="204">
        <f>C304*M312</f>
        <v>1540.0000000000002</v>
      </c>
      <c r="Q312" s="203"/>
      <c r="R312" s="203"/>
      <c r="S312" s="203"/>
      <c r="T312" s="203" t="str">
        <f>CADASTRO!$P$734</f>
        <v>31 FUNDEB</v>
      </c>
      <c r="U312" s="203"/>
      <c r="V312" s="203"/>
      <c r="W312" s="203"/>
      <c r="X312" s="203">
        <f>M$19</f>
        <v>2212</v>
      </c>
      <c r="Y312" s="203"/>
      <c r="Z312" s="203"/>
    </row>
    <row r="313" spans="1:26" x14ac:dyDescent="0.25">
      <c r="A313" s="200" t="str">
        <f>CADASTRO!A$735</f>
        <v>Ensino Fundamental</v>
      </c>
      <c r="B313" s="200"/>
      <c r="C313" s="200"/>
      <c r="D313" s="200"/>
      <c r="E313" s="200"/>
      <c r="F313" s="200"/>
      <c r="G313" s="200"/>
      <c r="H313" s="200"/>
      <c r="I313" s="200"/>
      <c r="J313" s="203" t="s">
        <v>176</v>
      </c>
      <c r="K313" s="203"/>
      <c r="L313" s="203"/>
      <c r="M313" s="205">
        <f>ROUND((V$20/V$23),2)</f>
        <v>0.46</v>
      </c>
      <c r="N313" s="205"/>
      <c r="O313" s="205"/>
      <c r="P313" s="204">
        <f>C304*M313</f>
        <v>10120</v>
      </c>
      <c r="Q313" s="203"/>
      <c r="R313" s="203"/>
      <c r="S313" s="203"/>
      <c r="T313" s="203" t="str">
        <f>CADASTRO!$P$735</f>
        <v>31 FUNDEB</v>
      </c>
      <c r="U313" s="203"/>
      <c r="V313" s="203"/>
      <c r="W313" s="203"/>
      <c r="X313" s="203">
        <f>M$20</f>
        <v>1629</v>
      </c>
      <c r="Y313" s="203"/>
      <c r="Z313" s="203"/>
    </row>
    <row r="314" spans="1:26" x14ac:dyDescent="0.25">
      <c r="A314" s="200" t="str">
        <f>CADASTRO!A$736</f>
        <v>Ed. Jovens e Adultos</v>
      </c>
      <c r="B314" s="200"/>
      <c r="C314" s="200"/>
      <c r="D314" s="200"/>
      <c r="E314" s="200"/>
      <c r="F314" s="200"/>
      <c r="G314" s="200"/>
      <c r="H314" s="200"/>
      <c r="I314" s="200"/>
      <c r="J314" s="203">
        <v>0</v>
      </c>
      <c r="K314" s="203"/>
      <c r="L314" s="203"/>
      <c r="M314" s="205">
        <f>ROUND((V$21/V$23),2)</f>
        <v>0</v>
      </c>
      <c r="N314" s="205"/>
      <c r="O314" s="205"/>
      <c r="P314" s="204">
        <f>C304*M314</f>
        <v>0</v>
      </c>
      <c r="Q314" s="203"/>
      <c r="R314" s="203"/>
      <c r="S314" s="203"/>
      <c r="T314" s="203">
        <f>CADASTRO!$P$736</f>
        <v>0</v>
      </c>
      <c r="U314" s="203"/>
      <c r="V314" s="203"/>
      <c r="W314" s="203"/>
      <c r="X314" s="203">
        <f>M$21</f>
        <v>0</v>
      </c>
      <c r="Y314" s="203"/>
      <c r="Z314" s="203"/>
    </row>
    <row r="315" spans="1:26" x14ac:dyDescent="0.25">
      <c r="A315" s="201" t="s">
        <v>26</v>
      </c>
      <c r="B315" s="201"/>
      <c r="C315" s="201"/>
      <c r="D315" s="201"/>
      <c r="E315" s="201"/>
      <c r="F315" s="201"/>
      <c r="G315" s="201"/>
      <c r="H315" s="201"/>
      <c r="I315" s="201"/>
      <c r="J315" s="3"/>
      <c r="K315" s="3"/>
      <c r="L315" s="3"/>
      <c r="M315" s="218">
        <f>M306+M310</f>
        <v>1</v>
      </c>
      <c r="N315" s="218"/>
      <c r="O315" s="218"/>
      <c r="P315" s="202">
        <f>P310+P306</f>
        <v>22000</v>
      </c>
      <c r="Q315" s="201"/>
      <c r="R315" s="201"/>
      <c r="S315" s="201"/>
      <c r="T315" s="3"/>
      <c r="U315" s="3"/>
      <c r="V315" s="3"/>
      <c r="W315" s="3"/>
      <c r="X315" s="3"/>
      <c r="Y315" s="3"/>
      <c r="Z315" s="3"/>
    </row>
    <row r="317" spans="1:26" x14ac:dyDescent="0.25">
      <c r="A317" s="3" t="s">
        <v>37</v>
      </c>
      <c r="B317" s="3"/>
      <c r="C317" s="3"/>
      <c r="D317" s="3"/>
      <c r="E317" s="3"/>
      <c r="F317" s="203" t="s">
        <v>56</v>
      </c>
      <c r="G317" s="203"/>
      <c r="H317" s="203"/>
      <c r="I317" s="203"/>
      <c r="J317" s="203"/>
      <c r="K317" s="203"/>
    </row>
    <row r="318" spans="1:26" x14ac:dyDescent="0.25">
      <c r="A318" s="3" t="s">
        <v>38</v>
      </c>
      <c r="G318" s="203">
        <v>10</v>
      </c>
      <c r="H318" s="203"/>
      <c r="I318" s="203"/>
      <c r="J318" s="203"/>
      <c r="K318" s="203"/>
      <c r="L318" s="220" t="s">
        <v>39</v>
      </c>
      <c r="M318" s="220"/>
      <c r="N318" s="220"/>
      <c r="O318" s="223">
        <v>43441</v>
      </c>
      <c r="P318" s="203"/>
      <c r="Q318" s="203"/>
      <c r="R318" s="203"/>
    </row>
    <row r="319" spans="1:26" x14ac:dyDescent="0.25">
      <c r="A319" s="3" t="s">
        <v>41</v>
      </c>
      <c r="C319" s="208">
        <v>28000</v>
      </c>
      <c r="D319" s="208"/>
      <c r="E319" s="208"/>
      <c r="F319" s="208"/>
      <c r="G319" s="208"/>
      <c r="L319" s="220" t="s">
        <v>59</v>
      </c>
      <c r="M319" s="220"/>
      <c r="N319" s="220"/>
      <c r="O319" s="220"/>
      <c r="P319" s="221">
        <v>1500</v>
      </c>
      <c r="Q319" s="221"/>
      <c r="R319" s="221"/>
      <c r="S319" s="221"/>
      <c r="T319" s="221"/>
      <c r="U319" s="221"/>
    </row>
    <row r="320" spans="1:26" x14ac:dyDescent="0.25">
      <c r="A320" s="9" t="s">
        <v>12</v>
      </c>
      <c r="B320" s="185"/>
      <c r="C320" s="185"/>
      <c r="D320" s="185"/>
      <c r="E320" s="185"/>
      <c r="F320" s="185"/>
      <c r="G320" s="185"/>
      <c r="H320" s="185"/>
      <c r="I320" s="189"/>
      <c r="J320" s="210" t="s">
        <v>29</v>
      </c>
      <c r="K320" s="210"/>
      <c r="L320" s="210"/>
      <c r="M320" s="210" t="s">
        <v>25</v>
      </c>
      <c r="N320" s="210"/>
      <c r="O320" s="210"/>
      <c r="P320" s="210" t="s">
        <v>30</v>
      </c>
      <c r="Q320" s="210"/>
      <c r="R320" s="210"/>
      <c r="S320" s="210"/>
      <c r="T320" s="222" t="s">
        <v>21</v>
      </c>
      <c r="U320" s="222"/>
      <c r="V320" s="222"/>
      <c r="W320" s="222"/>
      <c r="X320" s="211" t="s">
        <v>40</v>
      </c>
      <c r="Y320" s="211"/>
      <c r="Z320" s="211"/>
    </row>
    <row r="321" spans="1:26" x14ac:dyDescent="0.25">
      <c r="A321" s="210" t="str">
        <f>CADASTRO!A$727</f>
        <v>ESCOLA ALAÍDES S. PINHEIRO</v>
      </c>
      <c r="B321" s="210"/>
      <c r="C321" s="210"/>
      <c r="D321" s="210"/>
      <c r="E321" s="210"/>
      <c r="F321" s="210"/>
      <c r="G321" s="210"/>
      <c r="H321" s="210"/>
      <c r="I321" s="210"/>
      <c r="M321" s="218">
        <f>SUM(M322:N324)</f>
        <v>0.4</v>
      </c>
      <c r="N321" s="218"/>
      <c r="O321" s="218"/>
      <c r="P321" s="202">
        <f>SUM(P322:S324)</f>
        <v>11200</v>
      </c>
      <c r="Q321" s="201"/>
      <c r="R321" s="201"/>
      <c r="S321" s="201"/>
      <c r="T321" s="6"/>
      <c r="U321" s="6"/>
      <c r="V321" s="6"/>
      <c r="W321" s="6"/>
    </row>
    <row r="322" spans="1:26" x14ac:dyDescent="0.25">
      <c r="A322" s="200" t="str">
        <f>CADASTRO!A$728</f>
        <v>Ensino Fundamental</v>
      </c>
      <c r="B322" s="200"/>
      <c r="C322" s="200"/>
      <c r="D322" s="200"/>
      <c r="E322" s="200"/>
      <c r="F322" s="200"/>
      <c r="G322" s="200"/>
      <c r="H322" s="200"/>
      <c r="I322" s="200"/>
      <c r="J322" s="203" t="s">
        <v>172</v>
      </c>
      <c r="K322" s="203"/>
      <c r="L322" s="203"/>
      <c r="M322" s="205">
        <f>ROUND((V$12/V$23),2)</f>
        <v>0.38</v>
      </c>
      <c r="N322" s="205"/>
      <c r="O322" s="205"/>
      <c r="P322" s="204">
        <f>C319*M322</f>
        <v>10640</v>
      </c>
      <c r="Q322" s="203"/>
      <c r="R322" s="203"/>
      <c r="S322" s="203"/>
      <c r="T322" s="203" t="str">
        <f>CADASTRO!$P$728</f>
        <v>1013 PeateRS</v>
      </c>
      <c r="U322" s="203"/>
      <c r="V322" s="203"/>
      <c r="W322" s="203"/>
      <c r="X322" s="203">
        <f>M$12</f>
        <v>1667</v>
      </c>
      <c r="Y322" s="203"/>
      <c r="Z322" s="203"/>
    </row>
    <row r="323" spans="1:26" x14ac:dyDescent="0.25">
      <c r="A323" s="200" t="str">
        <f>CADASTRO!A$729</f>
        <v>Ensino Médio - Eja</v>
      </c>
      <c r="B323" s="200"/>
      <c r="C323" s="200"/>
      <c r="D323" s="200"/>
      <c r="E323" s="200"/>
      <c r="F323" s="200"/>
      <c r="G323" s="200"/>
      <c r="H323" s="200"/>
      <c r="I323" s="200"/>
      <c r="J323" s="203">
        <v>0</v>
      </c>
      <c r="K323" s="203"/>
      <c r="L323" s="203"/>
      <c r="M323" s="205">
        <f>ROUND((V$13/V$23),2)</f>
        <v>0</v>
      </c>
      <c r="N323" s="205"/>
      <c r="O323" s="205"/>
      <c r="P323" s="204">
        <f>C319*M323</f>
        <v>0</v>
      </c>
      <c r="Q323" s="203"/>
      <c r="R323" s="203"/>
      <c r="S323" s="203"/>
      <c r="T323" s="203" t="str">
        <f>CADASTRO!$P$729</f>
        <v>1013 PeateRS</v>
      </c>
      <c r="U323" s="203"/>
      <c r="V323" s="203"/>
      <c r="W323" s="203"/>
      <c r="X323" s="203">
        <f>M$13</f>
        <v>0</v>
      </c>
      <c r="Y323" s="203"/>
      <c r="Z323" s="203"/>
    </row>
    <row r="324" spans="1:26" x14ac:dyDescent="0.25">
      <c r="A324" s="200" t="str">
        <f>CADASTRO!A$730</f>
        <v xml:space="preserve">Ensino Médio </v>
      </c>
      <c r="B324" s="200"/>
      <c r="C324" s="200"/>
      <c r="D324" s="200"/>
      <c r="E324" s="200"/>
      <c r="F324" s="200"/>
      <c r="G324" s="200"/>
      <c r="H324" s="200"/>
      <c r="I324" s="200"/>
      <c r="J324" s="203" t="s">
        <v>173</v>
      </c>
      <c r="K324" s="203"/>
      <c r="L324" s="203"/>
      <c r="M324" s="205">
        <f>ROUND((V$14/V$23),2)</f>
        <v>0.02</v>
      </c>
      <c r="N324" s="205"/>
      <c r="O324" s="205"/>
      <c r="P324" s="204">
        <f>C319*M324</f>
        <v>560</v>
      </c>
      <c r="Q324" s="203"/>
      <c r="R324" s="203"/>
      <c r="S324" s="203"/>
      <c r="T324" s="203" t="str">
        <f>CADASTRO!$P$730</f>
        <v>1013 PeateRS</v>
      </c>
      <c r="U324" s="203"/>
      <c r="V324" s="203"/>
      <c r="W324" s="203"/>
      <c r="X324" s="203">
        <f>M$14</f>
        <v>1679</v>
      </c>
      <c r="Y324" s="203"/>
      <c r="Z324" s="203"/>
    </row>
    <row r="325" spans="1:26" x14ac:dyDescent="0.25">
      <c r="A325" s="201" t="str">
        <f>CADASTRO!A$732</f>
        <v>ESCOLA MUN. SANTA LUZIA</v>
      </c>
      <c r="B325" s="201"/>
      <c r="C325" s="201"/>
      <c r="D325" s="201"/>
      <c r="E325" s="201"/>
      <c r="F325" s="201"/>
      <c r="G325" s="201"/>
      <c r="H325" s="201"/>
      <c r="I325" s="201"/>
      <c r="M325" s="218">
        <f>SUM(M326:N329)</f>
        <v>0.60000000000000009</v>
      </c>
      <c r="N325" s="218"/>
      <c r="O325" s="218"/>
      <c r="P325" s="202">
        <f>SUM(P326:S329)</f>
        <v>16800</v>
      </c>
      <c r="Q325" s="201"/>
      <c r="R325" s="201"/>
      <c r="S325" s="201"/>
    </row>
    <row r="326" spans="1:26" x14ac:dyDescent="0.25">
      <c r="A326" s="200" t="str">
        <f>CADASTRO!A$733</f>
        <v>Ed. Infantil</v>
      </c>
      <c r="B326" s="200"/>
      <c r="C326" s="200"/>
      <c r="D326" s="200"/>
      <c r="E326" s="200"/>
      <c r="F326" s="200"/>
      <c r="G326" s="200"/>
      <c r="H326" s="200"/>
      <c r="I326" s="200"/>
      <c r="J326" s="203" t="s">
        <v>174</v>
      </c>
      <c r="K326" s="203"/>
      <c r="L326" s="203"/>
      <c r="M326" s="205">
        <f>ROUND((V$18/V$23),2)</f>
        <v>7.0000000000000007E-2</v>
      </c>
      <c r="N326" s="205"/>
      <c r="O326" s="205"/>
      <c r="P326" s="204">
        <f>C319*M326</f>
        <v>1960.0000000000002</v>
      </c>
      <c r="Q326" s="203"/>
      <c r="R326" s="203"/>
      <c r="S326" s="203"/>
      <c r="T326" s="203" t="str">
        <f>CADASTRO!$P$733</f>
        <v>31 FUNDEB</v>
      </c>
      <c r="U326" s="203"/>
      <c r="V326" s="203"/>
      <c r="W326" s="203"/>
      <c r="X326" s="203">
        <f>M$18</f>
        <v>1645</v>
      </c>
      <c r="Y326" s="203"/>
      <c r="Z326" s="203"/>
    </row>
    <row r="327" spans="1:26" x14ac:dyDescent="0.25">
      <c r="A327" s="200" t="str">
        <f>CADASTRO!A$734</f>
        <v>Ed. Especial</v>
      </c>
      <c r="B327" s="200"/>
      <c r="C327" s="200"/>
      <c r="D327" s="200"/>
      <c r="E327" s="200"/>
      <c r="F327" s="200"/>
      <c r="G327" s="200"/>
      <c r="H327" s="200"/>
      <c r="I327" s="200"/>
      <c r="J327" s="203" t="s">
        <v>175</v>
      </c>
      <c r="K327" s="203"/>
      <c r="L327" s="203"/>
      <c r="M327" s="205">
        <f>ROUND((V$19/V$23),2)</f>
        <v>7.0000000000000007E-2</v>
      </c>
      <c r="N327" s="205"/>
      <c r="O327" s="205"/>
      <c r="P327" s="204">
        <f>C319*M327</f>
        <v>1960.0000000000002</v>
      </c>
      <c r="Q327" s="203"/>
      <c r="R327" s="203"/>
      <c r="S327" s="203"/>
      <c r="T327" s="203" t="str">
        <f>CADASTRO!$P$734</f>
        <v>31 FUNDEB</v>
      </c>
      <c r="U327" s="203"/>
      <c r="V327" s="203"/>
      <c r="W327" s="203"/>
      <c r="X327" s="203">
        <f>M$19</f>
        <v>2212</v>
      </c>
      <c r="Y327" s="203"/>
      <c r="Z327" s="203"/>
    </row>
    <row r="328" spans="1:26" x14ac:dyDescent="0.25">
      <c r="A328" s="200" t="str">
        <f>CADASTRO!A$735</f>
        <v>Ensino Fundamental</v>
      </c>
      <c r="B328" s="200"/>
      <c r="C328" s="200"/>
      <c r="D328" s="200"/>
      <c r="E328" s="200"/>
      <c r="F328" s="200"/>
      <c r="G328" s="200"/>
      <c r="H328" s="200"/>
      <c r="I328" s="200"/>
      <c r="J328" s="203" t="s">
        <v>176</v>
      </c>
      <c r="K328" s="203"/>
      <c r="L328" s="203"/>
      <c r="M328" s="205">
        <f>ROUND((V$20/V$23),2)</f>
        <v>0.46</v>
      </c>
      <c r="N328" s="205"/>
      <c r="O328" s="205"/>
      <c r="P328" s="204">
        <f>C319*M328</f>
        <v>12880</v>
      </c>
      <c r="Q328" s="203"/>
      <c r="R328" s="203"/>
      <c r="S328" s="203"/>
      <c r="T328" s="203" t="str">
        <f>CADASTRO!$P$735</f>
        <v>31 FUNDEB</v>
      </c>
      <c r="U328" s="203"/>
      <c r="V328" s="203"/>
      <c r="W328" s="203"/>
      <c r="X328" s="203">
        <f>M$20</f>
        <v>1629</v>
      </c>
      <c r="Y328" s="203"/>
      <c r="Z328" s="203"/>
    </row>
    <row r="329" spans="1:26" x14ac:dyDescent="0.25">
      <c r="A329" s="200" t="str">
        <f>CADASTRO!A$736</f>
        <v>Ed. Jovens e Adultos</v>
      </c>
      <c r="B329" s="200"/>
      <c r="C329" s="200"/>
      <c r="D329" s="200"/>
      <c r="E329" s="200"/>
      <c r="F329" s="200"/>
      <c r="G329" s="200"/>
      <c r="H329" s="200"/>
      <c r="I329" s="200"/>
      <c r="J329" s="203">
        <v>0</v>
      </c>
      <c r="K329" s="203"/>
      <c r="L329" s="203"/>
      <c r="M329" s="205">
        <f>ROUND((V$21/V$23),2)</f>
        <v>0</v>
      </c>
      <c r="N329" s="205"/>
      <c r="O329" s="205"/>
      <c r="P329" s="204">
        <f>C319*M329</f>
        <v>0</v>
      </c>
      <c r="Q329" s="203"/>
      <c r="R329" s="203"/>
      <c r="S329" s="203"/>
      <c r="T329" s="203">
        <f>CADASTRO!$P$736</f>
        <v>0</v>
      </c>
      <c r="U329" s="203"/>
      <c r="V329" s="203"/>
      <c r="W329" s="203"/>
      <c r="X329" s="203">
        <f>M$21</f>
        <v>0</v>
      </c>
      <c r="Y329" s="203"/>
      <c r="Z329" s="203"/>
    </row>
    <row r="330" spans="1:26" x14ac:dyDescent="0.25">
      <c r="A330" s="201" t="s">
        <v>26</v>
      </c>
      <c r="B330" s="201"/>
      <c r="C330" s="201"/>
      <c r="D330" s="201"/>
      <c r="E330" s="201"/>
      <c r="F330" s="201"/>
      <c r="G330" s="201"/>
      <c r="H330" s="201"/>
      <c r="I330" s="201"/>
      <c r="J330" s="3"/>
      <c r="K330" s="3"/>
      <c r="L330" s="3"/>
      <c r="M330" s="218">
        <f>M321+M325</f>
        <v>1</v>
      </c>
      <c r="N330" s="218"/>
      <c r="O330" s="218"/>
      <c r="P330" s="202">
        <f>P325+P321</f>
        <v>28000</v>
      </c>
      <c r="Q330" s="201"/>
      <c r="R330" s="201"/>
      <c r="S330" s="201"/>
      <c r="T330" s="3"/>
      <c r="U330" s="3"/>
      <c r="V330" s="3"/>
      <c r="W330" s="3"/>
      <c r="X330" s="3"/>
      <c r="Y330" s="3"/>
      <c r="Z330" s="3"/>
    </row>
    <row r="332" spans="1:26" x14ac:dyDescent="0.25">
      <c r="A332" s="3" t="s">
        <v>37</v>
      </c>
      <c r="B332" s="3"/>
      <c r="C332" s="3"/>
      <c r="D332" s="3"/>
      <c r="E332" s="3"/>
      <c r="F332" s="203" t="s">
        <v>60</v>
      </c>
      <c r="G332" s="203"/>
      <c r="H332" s="203"/>
      <c r="I332" s="203"/>
      <c r="J332" s="203"/>
      <c r="K332" s="203"/>
    </row>
    <row r="333" spans="1:26" x14ac:dyDescent="0.25">
      <c r="A333" s="3" t="s">
        <v>38</v>
      </c>
      <c r="G333" s="203">
        <v>11</v>
      </c>
      <c r="H333" s="203"/>
      <c r="I333" s="203"/>
      <c r="J333" s="203"/>
      <c r="K333" s="203"/>
      <c r="L333" s="220" t="s">
        <v>39</v>
      </c>
      <c r="M333" s="220"/>
      <c r="N333" s="220"/>
      <c r="O333" s="223">
        <v>43465</v>
      </c>
      <c r="P333" s="203"/>
      <c r="Q333" s="203"/>
      <c r="R333" s="203"/>
    </row>
    <row r="334" spans="1:26" x14ac:dyDescent="0.25">
      <c r="A334" s="3" t="s">
        <v>41</v>
      </c>
      <c r="C334" s="208">
        <v>31000</v>
      </c>
      <c r="D334" s="208"/>
      <c r="E334" s="208"/>
      <c r="F334" s="208"/>
      <c r="G334" s="208"/>
      <c r="L334" s="220" t="s">
        <v>59</v>
      </c>
      <c r="M334" s="220"/>
      <c r="N334" s="220"/>
      <c r="O334" s="220"/>
      <c r="P334" s="221">
        <v>1950</v>
      </c>
      <c r="Q334" s="221"/>
      <c r="R334" s="221"/>
      <c r="S334" s="221"/>
      <c r="T334" s="221"/>
      <c r="U334" s="221"/>
    </row>
    <row r="335" spans="1:26" x14ac:dyDescent="0.25">
      <c r="A335" s="9" t="s">
        <v>12</v>
      </c>
      <c r="B335" s="185"/>
      <c r="C335" s="185"/>
      <c r="D335" s="185"/>
      <c r="E335" s="185"/>
      <c r="F335" s="185"/>
      <c r="G335" s="185"/>
      <c r="H335" s="185"/>
      <c r="I335" s="189"/>
      <c r="J335" s="210" t="s">
        <v>29</v>
      </c>
      <c r="K335" s="210"/>
      <c r="L335" s="210"/>
      <c r="M335" s="210" t="s">
        <v>25</v>
      </c>
      <c r="N335" s="210"/>
      <c r="O335" s="210"/>
      <c r="P335" s="210" t="s">
        <v>30</v>
      </c>
      <c r="Q335" s="210"/>
      <c r="R335" s="210"/>
      <c r="S335" s="210"/>
      <c r="T335" s="222" t="s">
        <v>21</v>
      </c>
      <c r="U335" s="222"/>
      <c r="V335" s="222"/>
      <c r="W335" s="222"/>
      <c r="X335" s="211" t="s">
        <v>40</v>
      </c>
      <c r="Y335" s="211"/>
      <c r="Z335" s="211"/>
    </row>
    <row r="336" spans="1:26" x14ac:dyDescent="0.25">
      <c r="A336" s="210" t="str">
        <f>CADASTRO!A$727</f>
        <v>ESCOLA ALAÍDES S. PINHEIRO</v>
      </c>
      <c r="B336" s="210"/>
      <c r="C336" s="210"/>
      <c r="D336" s="210"/>
      <c r="E336" s="210"/>
      <c r="F336" s="210"/>
      <c r="G336" s="210"/>
      <c r="H336" s="210"/>
      <c r="I336" s="210"/>
      <c r="M336" s="218">
        <f>SUM(M337:N339)</f>
        <v>0.4</v>
      </c>
      <c r="N336" s="218"/>
      <c r="O336" s="218"/>
      <c r="P336" s="202">
        <f>SUM(P337:S339)</f>
        <v>12400</v>
      </c>
      <c r="Q336" s="201"/>
      <c r="R336" s="201"/>
      <c r="S336" s="201"/>
      <c r="T336" s="6"/>
      <c r="U336" s="6"/>
      <c r="V336" s="6"/>
      <c r="W336" s="6"/>
    </row>
    <row r="337" spans="1:26" x14ac:dyDescent="0.25">
      <c r="A337" s="200" t="str">
        <f>CADASTRO!A$728</f>
        <v>Ensino Fundamental</v>
      </c>
      <c r="B337" s="200"/>
      <c r="C337" s="200"/>
      <c r="D337" s="200"/>
      <c r="E337" s="200"/>
      <c r="F337" s="200"/>
      <c r="G337" s="200"/>
      <c r="H337" s="200"/>
      <c r="I337" s="200"/>
      <c r="J337" s="203" t="s">
        <v>172</v>
      </c>
      <c r="K337" s="203"/>
      <c r="L337" s="203"/>
      <c r="M337" s="205">
        <f>ROUND((V$12/V$23),2)</f>
        <v>0.38</v>
      </c>
      <c r="N337" s="205"/>
      <c r="O337" s="205"/>
      <c r="P337" s="204">
        <f>C334*M337</f>
        <v>11780</v>
      </c>
      <c r="Q337" s="203"/>
      <c r="R337" s="203"/>
      <c r="S337" s="203"/>
      <c r="T337" s="203" t="str">
        <f>CADASTRO!$P$728</f>
        <v>1013 PeateRS</v>
      </c>
      <c r="U337" s="203"/>
      <c r="V337" s="203"/>
      <c r="W337" s="203"/>
      <c r="X337" s="203">
        <f>M$12</f>
        <v>1667</v>
      </c>
      <c r="Y337" s="203"/>
      <c r="Z337" s="203"/>
    </row>
    <row r="338" spans="1:26" x14ac:dyDescent="0.25">
      <c r="A338" s="200" t="str">
        <f>CADASTRO!A$729</f>
        <v>Ensino Médio - Eja</v>
      </c>
      <c r="B338" s="200"/>
      <c r="C338" s="200"/>
      <c r="D338" s="200"/>
      <c r="E338" s="200"/>
      <c r="F338" s="200"/>
      <c r="G338" s="200"/>
      <c r="H338" s="200"/>
      <c r="I338" s="200"/>
      <c r="J338" s="203">
        <v>0</v>
      </c>
      <c r="K338" s="203"/>
      <c r="L338" s="203"/>
      <c r="M338" s="205">
        <f>ROUND((V$13/V$23),2)</f>
        <v>0</v>
      </c>
      <c r="N338" s="205"/>
      <c r="O338" s="205"/>
      <c r="P338" s="204">
        <f>C334*M338</f>
        <v>0</v>
      </c>
      <c r="Q338" s="203"/>
      <c r="R338" s="203"/>
      <c r="S338" s="203"/>
      <c r="T338" s="203" t="str">
        <f>CADASTRO!$P$729</f>
        <v>1013 PeateRS</v>
      </c>
      <c r="U338" s="203"/>
      <c r="V338" s="203"/>
      <c r="W338" s="203"/>
      <c r="X338" s="203">
        <f>M$13</f>
        <v>0</v>
      </c>
      <c r="Y338" s="203"/>
      <c r="Z338" s="203"/>
    </row>
    <row r="339" spans="1:26" x14ac:dyDescent="0.25">
      <c r="A339" s="200" t="str">
        <f>CADASTRO!A$730</f>
        <v xml:space="preserve">Ensino Médio </v>
      </c>
      <c r="B339" s="200"/>
      <c r="C339" s="200"/>
      <c r="D339" s="200"/>
      <c r="E339" s="200"/>
      <c r="F339" s="200"/>
      <c r="G339" s="200"/>
      <c r="H339" s="200"/>
      <c r="I339" s="200"/>
      <c r="J339" s="203" t="s">
        <v>173</v>
      </c>
      <c r="K339" s="203"/>
      <c r="L339" s="203"/>
      <c r="M339" s="205">
        <f>ROUND((V$14/V$23),2)</f>
        <v>0.02</v>
      </c>
      <c r="N339" s="205"/>
      <c r="O339" s="205"/>
      <c r="P339" s="204">
        <f>C334*M339</f>
        <v>620</v>
      </c>
      <c r="Q339" s="203"/>
      <c r="R339" s="203"/>
      <c r="S339" s="203"/>
      <c r="T339" s="203" t="str">
        <f>CADASTRO!$P$730</f>
        <v>1013 PeateRS</v>
      </c>
      <c r="U339" s="203"/>
      <c r="V339" s="203"/>
      <c r="W339" s="203"/>
      <c r="X339" s="203">
        <f>M$14</f>
        <v>1679</v>
      </c>
      <c r="Y339" s="203"/>
      <c r="Z339" s="203"/>
    </row>
    <row r="340" spans="1:26" x14ac:dyDescent="0.25">
      <c r="A340" s="201" t="str">
        <f>CADASTRO!A$732</f>
        <v>ESCOLA MUN. SANTA LUZIA</v>
      </c>
      <c r="B340" s="201"/>
      <c r="C340" s="201"/>
      <c r="D340" s="201"/>
      <c r="E340" s="201"/>
      <c r="F340" s="201"/>
      <c r="G340" s="201"/>
      <c r="H340" s="201"/>
      <c r="I340" s="201"/>
      <c r="M340" s="218">
        <f>SUM(M341:N344)</f>
        <v>0.60000000000000009</v>
      </c>
      <c r="N340" s="218"/>
      <c r="O340" s="218"/>
      <c r="P340" s="202">
        <f>SUM(P341:S344)</f>
        <v>18600</v>
      </c>
      <c r="Q340" s="201"/>
      <c r="R340" s="201"/>
      <c r="S340" s="201"/>
    </row>
    <row r="341" spans="1:26" x14ac:dyDescent="0.25">
      <c r="A341" s="200" t="str">
        <f>CADASTRO!A$733</f>
        <v>Ed. Infantil</v>
      </c>
      <c r="B341" s="200"/>
      <c r="C341" s="200"/>
      <c r="D341" s="200"/>
      <c r="E341" s="200"/>
      <c r="F341" s="200"/>
      <c r="G341" s="200"/>
      <c r="H341" s="200"/>
      <c r="I341" s="200"/>
      <c r="J341" s="203" t="s">
        <v>174</v>
      </c>
      <c r="K341" s="203"/>
      <c r="L341" s="203"/>
      <c r="M341" s="205">
        <f>ROUND((V$18/V$23),2)</f>
        <v>7.0000000000000007E-2</v>
      </c>
      <c r="N341" s="205"/>
      <c r="O341" s="205"/>
      <c r="P341" s="204">
        <f>C334*M341</f>
        <v>2170</v>
      </c>
      <c r="Q341" s="203"/>
      <c r="R341" s="203"/>
      <c r="S341" s="203"/>
      <c r="T341" s="203" t="str">
        <f>CADASTRO!$P$733</f>
        <v>31 FUNDEB</v>
      </c>
      <c r="U341" s="203"/>
      <c r="V341" s="203"/>
      <c r="W341" s="203"/>
      <c r="X341" s="203">
        <f>M$18</f>
        <v>1645</v>
      </c>
      <c r="Y341" s="203"/>
      <c r="Z341" s="203"/>
    </row>
    <row r="342" spans="1:26" x14ac:dyDescent="0.25">
      <c r="A342" s="200" t="str">
        <f>CADASTRO!A$734</f>
        <v>Ed. Especial</v>
      </c>
      <c r="B342" s="200"/>
      <c r="C342" s="200"/>
      <c r="D342" s="200"/>
      <c r="E342" s="200"/>
      <c r="F342" s="200"/>
      <c r="G342" s="200"/>
      <c r="H342" s="200"/>
      <c r="I342" s="200"/>
      <c r="J342" s="203" t="s">
        <v>175</v>
      </c>
      <c r="K342" s="203"/>
      <c r="L342" s="203"/>
      <c r="M342" s="205">
        <f>ROUND((V$19/V$23),2)</f>
        <v>7.0000000000000007E-2</v>
      </c>
      <c r="N342" s="205"/>
      <c r="O342" s="205"/>
      <c r="P342" s="204">
        <f>C334*M342</f>
        <v>2170</v>
      </c>
      <c r="Q342" s="203"/>
      <c r="R342" s="203"/>
      <c r="S342" s="203"/>
      <c r="T342" s="203" t="str">
        <f>CADASTRO!$P$734</f>
        <v>31 FUNDEB</v>
      </c>
      <c r="U342" s="203"/>
      <c r="V342" s="203"/>
      <c r="W342" s="203"/>
      <c r="X342" s="203">
        <f>M$19</f>
        <v>2212</v>
      </c>
      <c r="Y342" s="203"/>
      <c r="Z342" s="203"/>
    </row>
    <row r="343" spans="1:26" x14ac:dyDescent="0.25">
      <c r="A343" s="200" t="str">
        <f>CADASTRO!A$735</f>
        <v>Ensino Fundamental</v>
      </c>
      <c r="B343" s="200"/>
      <c r="C343" s="200"/>
      <c r="D343" s="200"/>
      <c r="E343" s="200"/>
      <c r="F343" s="200"/>
      <c r="G343" s="200"/>
      <c r="H343" s="200"/>
      <c r="I343" s="200"/>
      <c r="J343" s="203" t="s">
        <v>176</v>
      </c>
      <c r="K343" s="203"/>
      <c r="L343" s="203"/>
      <c r="M343" s="205">
        <f>ROUND((V$20/V$23),2)</f>
        <v>0.46</v>
      </c>
      <c r="N343" s="205"/>
      <c r="O343" s="205"/>
      <c r="P343" s="204">
        <f>C334*M343</f>
        <v>14260</v>
      </c>
      <c r="Q343" s="203"/>
      <c r="R343" s="203"/>
      <c r="S343" s="203"/>
      <c r="T343" s="203" t="str">
        <f>CADASTRO!$P$735</f>
        <v>31 FUNDEB</v>
      </c>
      <c r="U343" s="203"/>
      <c r="V343" s="203"/>
      <c r="W343" s="203"/>
      <c r="X343" s="203">
        <f>M$20</f>
        <v>1629</v>
      </c>
      <c r="Y343" s="203"/>
      <c r="Z343" s="203"/>
    </row>
    <row r="344" spans="1:26" x14ac:dyDescent="0.25">
      <c r="A344" s="200" t="str">
        <f>CADASTRO!A$736</f>
        <v>Ed. Jovens e Adultos</v>
      </c>
      <c r="B344" s="200"/>
      <c r="C344" s="200"/>
      <c r="D344" s="200"/>
      <c r="E344" s="200"/>
      <c r="F344" s="200"/>
      <c r="G344" s="200"/>
      <c r="H344" s="200"/>
      <c r="I344" s="200"/>
      <c r="J344" s="203">
        <v>0</v>
      </c>
      <c r="K344" s="203"/>
      <c r="L344" s="203"/>
      <c r="M344" s="205">
        <f>ROUND((V$21/V$23),2)</f>
        <v>0</v>
      </c>
      <c r="N344" s="205"/>
      <c r="O344" s="205"/>
      <c r="P344" s="204">
        <f>C334*M344</f>
        <v>0</v>
      </c>
      <c r="Q344" s="203"/>
      <c r="R344" s="203"/>
      <c r="S344" s="203"/>
      <c r="T344" s="203">
        <f>CADASTRO!$P$736</f>
        <v>0</v>
      </c>
      <c r="U344" s="203"/>
      <c r="V344" s="203"/>
      <c r="W344" s="203"/>
      <c r="X344" s="203">
        <f>M$21</f>
        <v>0</v>
      </c>
      <c r="Y344" s="203"/>
      <c r="Z344" s="203"/>
    </row>
    <row r="345" spans="1:26" x14ac:dyDescent="0.25">
      <c r="A345" s="201" t="s">
        <v>26</v>
      </c>
      <c r="B345" s="201"/>
      <c r="C345" s="201"/>
      <c r="D345" s="201"/>
      <c r="E345" s="201"/>
      <c r="F345" s="201"/>
      <c r="G345" s="201"/>
      <c r="H345" s="201"/>
      <c r="I345" s="201"/>
      <c r="J345" s="3"/>
      <c r="K345" s="3"/>
      <c r="L345" s="3"/>
      <c r="M345" s="218">
        <f>M336+M340</f>
        <v>1</v>
      </c>
      <c r="N345" s="218"/>
      <c r="O345" s="218"/>
      <c r="P345" s="202">
        <f>P340+P336</f>
        <v>31000</v>
      </c>
      <c r="Q345" s="201"/>
      <c r="R345" s="201"/>
      <c r="S345" s="201"/>
      <c r="T345" s="3"/>
      <c r="U345" s="3"/>
      <c r="V345" s="3"/>
      <c r="W345" s="3"/>
      <c r="X345" s="3"/>
      <c r="Y345" s="3"/>
      <c r="Z345" s="3"/>
    </row>
  </sheetData>
  <mergeCells count="763">
    <mergeCell ref="A345:I345"/>
    <mergeCell ref="M345:O345"/>
    <mergeCell ref="P345:S345"/>
    <mergeCell ref="A344:I344"/>
    <mergeCell ref="J344:L344"/>
    <mergeCell ref="M344:O344"/>
    <mergeCell ref="P344:S344"/>
    <mergeCell ref="T344:W344"/>
    <mergeCell ref="X344:Z344"/>
    <mergeCell ref="A343:I343"/>
    <mergeCell ref="J343:L343"/>
    <mergeCell ref="M343:O343"/>
    <mergeCell ref="P343:S343"/>
    <mergeCell ref="T343:W343"/>
    <mergeCell ref="X343:Z343"/>
    <mergeCell ref="T341:W341"/>
    <mergeCell ref="X341:Z341"/>
    <mergeCell ref="A342:I342"/>
    <mergeCell ref="J342:L342"/>
    <mergeCell ref="M342:O342"/>
    <mergeCell ref="P342:S342"/>
    <mergeCell ref="T342:W342"/>
    <mergeCell ref="X342:Z342"/>
    <mergeCell ref="A340:I340"/>
    <mergeCell ref="M340:O340"/>
    <mergeCell ref="P340:S340"/>
    <mergeCell ref="A341:I341"/>
    <mergeCell ref="J341:L341"/>
    <mergeCell ref="M341:O341"/>
    <mergeCell ref="P341:S341"/>
    <mergeCell ref="A339:I339"/>
    <mergeCell ref="J339:L339"/>
    <mergeCell ref="M339:O339"/>
    <mergeCell ref="P339:S339"/>
    <mergeCell ref="T339:W339"/>
    <mergeCell ref="X339:Z339"/>
    <mergeCell ref="A338:I338"/>
    <mergeCell ref="J338:L338"/>
    <mergeCell ref="M338:O338"/>
    <mergeCell ref="P338:S338"/>
    <mergeCell ref="T338:W338"/>
    <mergeCell ref="X338:Z338"/>
    <mergeCell ref="X335:Z335"/>
    <mergeCell ref="A336:I336"/>
    <mergeCell ref="M336:O336"/>
    <mergeCell ref="P336:S336"/>
    <mergeCell ref="A337:I337"/>
    <mergeCell ref="J337:L337"/>
    <mergeCell ref="M337:O337"/>
    <mergeCell ref="P337:S337"/>
    <mergeCell ref="T337:W337"/>
    <mergeCell ref="X337:Z337"/>
    <mergeCell ref="C334:G334"/>
    <mergeCell ref="L334:O334"/>
    <mergeCell ref="P334:U334"/>
    <mergeCell ref="J335:L335"/>
    <mergeCell ref="M335:O335"/>
    <mergeCell ref="P335:S335"/>
    <mergeCell ref="T335:W335"/>
    <mergeCell ref="A330:I330"/>
    <mergeCell ref="M330:O330"/>
    <mergeCell ref="P330:S330"/>
    <mergeCell ref="F332:K332"/>
    <mergeCell ref="G333:K333"/>
    <mergeCell ref="L333:N333"/>
    <mergeCell ref="O333:R333"/>
    <mergeCell ref="A329:I329"/>
    <mergeCell ref="J329:L329"/>
    <mergeCell ref="M329:O329"/>
    <mergeCell ref="P329:S329"/>
    <mergeCell ref="T329:W329"/>
    <mergeCell ref="X329:Z329"/>
    <mergeCell ref="A328:I328"/>
    <mergeCell ref="J328:L328"/>
    <mergeCell ref="M328:O328"/>
    <mergeCell ref="P328:S328"/>
    <mergeCell ref="T328:W328"/>
    <mergeCell ref="X328:Z328"/>
    <mergeCell ref="T326:W326"/>
    <mergeCell ref="X326:Z326"/>
    <mergeCell ref="A327:I327"/>
    <mergeCell ref="J327:L327"/>
    <mergeCell ref="M327:O327"/>
    <mergeCell ref="P327:S327"/>
    <mergeCell ref="T327:W327"/>
    <mergeCell ref="X327:Z327"/>
    <mergeCell ref="A325:I325"/>
    <mergeCell ref="M325:O325"/>
    <mergeCell ref="P325:S325"/>
    <mergeCell ref="A326:I326"/>
    <mergeCell ref="J326:L326"/>
    <mergeCell ref="M326:O326"/>
    <mergeCell ref="P326:S326"/>
    <mergeCell ref="A324:I324"/>
    <mergeCell ref="J324:L324"/>
    <mergeCell ref="M324:O324"/>
    <mergeCell ref="P324:S324"/>
    <mergeCell ref="T324:W324"/>
    <mergeCell ref="X324:Z324"/>
    <mergeCell ref="A323:I323"/>
    <mergeCell ref="J323:L323"/>
    <mergeCell ref="M323:O323"/>
    <mergeCell ref="P323:S323"/>
    <mergeCell ref="T323:W323"/>
    <mergeCell ref="X323:Z323"/>
    <mergeCell ref="X320:Z320"/>
    <mergeCell ref="A321:I321"/>
    <mergeCell ref="M321:O321"/>
    <mergeCell ref="P321:S321"/>
    <mergeCell ref="A322:I322"/>
    <mergeCell ref="J322:L322"/>
    <mergeCell ref="M322:O322"/>
    <mergeCell ref="P322:S322"/>
    <mergeCell ref="T322:W322"/>
    <mergeCell ref="X322:Z322"/>
    <mergeCell ref="C319:G319"/>
    <mergeCell ref="L319:O319"/>
    <mergeCell ref="P319:U319"/>
    <mergeCell ref="J320:L320"/>
    <mergeCell ref="M320:O320"/>
    <mergeCell ref="P320:S320"/>
    <mergeCell ref="T320:W320"/>
    <mergeCell ref="A315:I315"/>
    <mergeCell ref="M315:O315"/>
    <mergeCell ref="P315:S315"/>
    <mergeCell ref="F317:K317"/>
    <mergeCell ref="G318:K318"/>
    <mergeCell ref="L318:N318"/>
    <mergeCell ref="O318:R318"/>
    <mergeCell ref="A314:I314"/>
    <mergeCell ref="J314:L314"/>
    <mergeCell ref="M314:O314"/>
    <mergeCell ref="P314:S314"/>
    <mergeCell ref="T314:W314"/>
    <mergeCell ref="X314:Z314"/>
    <mergeCell ref="A313:I313"/>
    <mergeCell ref="J313:L313"/>
    <mergeCell ref="M313:O313"/>
    <mergeCell ref="P313:S313"/>
    <mergeCell ref="T313:W313"/>
    <mergeCell ref="X313:Z313"/>
    <mergeCell ref="T311:W311"/>
    <mergeCell ref="X311:Z311"/>
    <mergeCell ref="A312:I312"/>
    <mergeCell ref="J312:L312"/>
    <mergeCell ref="M312:O312"/>
    <mergeCell ref="P312:S312"/>
    <mergeCell ref="T312:W312"/>
    <mergeCell ref="X312:Z312"/>
    <mergeCell ref="A310:I310"/>
    <mergeCell ref="M310:O310"/>
    <mergeCell ref="P310:S310"/>
    <mergeCell ref="A311:I311"/>
    <mergeCell ref="J311:L311"/>
    <mergeCell ref="M311:O311"/>
    <mergeCell ref="P311:S311"/>
    <mergeCell ref="A309:I309"/>
    <mergeCell ref="J309:L309"/>
    <mergeCell ref="M309:O309"/>
    <mergeCell ref="P309:S309"/>
    <mergeCell ref="T309:W309"/>
    <mergeCell ref="X309:Z309"/>
    <mergeCell ref="A308:I308"/>
    <mergeCell ref="J308:L308"/>
    <mergeCell ref="M308:O308"/>
    <mergeCell ref="P308:S308"/>
    <mergeCell ref="T308:W308"/>
    <mergeCell ref="X308:Z308"/>
    <mergeCell ref="X305:Z305"/>
    <mergeCell ref="A306:I306"/>
    <mergeCell ref="M306:O306"/>
    <mergeCell ref="P306:S306"/>
    <mergeCell ref="A307:I307"/>
    <mergeCell ref="J307:L307"/>
    <mergeCell ref="M307:O307"/>
    <mergeCell ref="P307:S307"/>
    <mergeCell ref="T307:W307"/>
    <mergeCell ref="X307:Z307"/>
    <mergeCell ref="C304:G304"/>
    <mergeCell ref="L304:O304"/>
    <mergeCell ref="P304:U304"/>
    <mergeCell ref="J305:L305"/>
    <mergeCell ref="M305:O305"/>
    <mergeCell ref="P305:S305"/>
    <mergeCell ref="T305:W305"/>
    <mergeCell ref="A300:I300"/>
    <mergeCell ref="M300:O300"/>
    <mergeCell ref="P300:S300"/>
    <mergeCell ref="F302:K302"/>
    <mergeCell ref="G303:K303"/>
    <mergeCell ref="L303:N303"/>
    <mergeCell ref="O303:R303"/>
    <mergeCell ref="A299:I299"/>
    <mergeCell ref="J299:L299"/>
    <mergeCell ref="M299:O299"/>
    <mergeCell ref="P299:S299"/>
    <mergeCell ref="T299:W299"/>
    <mergeCell ref="X299:Z299"/>
    <mergeCell ref="A298:I298"/>
    <mergeCell ref="J298:L298"/>
    <mergeCell ref="M298:O298"/>
    <mergeCell ref="P298:S298"/>
    <mergeCell ref="T298:W298"/>
    <mergeCell ref="X298:Z298"/>
    <mergeCell ref="T296:W296"/>
    <mergeCell ref="X296:Z296"/>
    <mergeCell ref="A297:I297"/>
    <mergeCell ref="J297:L297"/>
    <mergeCell ref="M297:O297"/>
    <mergeCell ref="P297:S297"/>
    <mergeCell ref="T297:W297"/>
    <mergeCell ref="X297:Z297"/>
    <mergeCell ref="A295:I295"/>
    <mergeCell ref="M295:O295"/>
    <mergeCell ref="P295:S295"/>
    <mergeCell ref="A296:I296"/>
    <mergeCell ref="J296:L296"/>
    <mergeCell ref="M296:O296"/>
    <mergeCell ref="P296:S296"/>
    <mergeCell ref="A294:I294"/>
    <mergeCell ref="J294:L294"/>
    <mergeCell ref="M294:O294"/>
    <mergeCell ref="P294:S294"/>
    <mergeCell ref="T294:W294"/>
    <mergeCell ref="X294:Z294"/>
    <mergeCell ref="A293:I293"/>
    <mergeCell ref="J293:L293"/>
    <mergeCell ref="M293:O293"/>
    <mergeCell ref="P293:S293"/>
    <mergeCell ref="T293:W293"/>
    <mergeCell ref="X293:Z293"/>
    <mergeCell ref="X290:Z290"/>
    <mergeCell ref="A291:I291"/>
    <mergeCell ref="M291:O291"/>
    <mergeCell ref="P291:S291"/>
    <mergeCell ref="A292:I292"/>
    <mergeCell ref="J292:L292"/>
    <mergeCell ref="M292:O292"/>
    <mergeCell ref="P292:S292"/>
    <mergeCell ref="T292:W292"/>
    <mergeCell ref="X292:Z292"/>
    <mergeCell ref="C289:G289"/>
    <mergeCell ref="L289:O289"/>
    <mergeCell ref="P289:U289"/>
    <mergeCell ref="J290:L290"/>
    <mergeCell ref="M290:O290"/>
    <mergeCell ref="P290:S290"/>
    <mergeCell ref="T290:W290"/>
    <mergeCell ref="A285:I285"/>
    <mergeCell ref="M285:O285"/>
    <mergeCell ref="P285:S285"/>
    <mergeCell ref="F287:K287"/>
    <mergeCell ref="G288:K288"/>
    <mergeCell ref="L288:N288"/>
    <mergeCell ref="O288:R288"/>
    <mergeCell ref="A284:I284"/>
    <mergeCell ref="J284:L284"/>
    <mergeCell ref="M284:O284"/>
    <mergeCell ref="P284:S284"/>
    <mergeCell ref="T284:W284"/>
    <mergeCell ref="X284:Z284"/>
    <mergeCell ref="A283:I283"/>
    <mergeCell ref="J283:L283"/>
    <mergeCell ref="M283:O283"/>
    <mergeCell ref="P283:S283"/>
    <mergeCell ref="T283:W283"/>
    <mergeCell ref="X283:Z283"/>
    <mergeCell ref="T281:W281"/>
    <mergeCell ref="X281:Z281"/>
    <mergeCell ref="A282:I282"/>
    <mergeCell ref="J282:L282"/>
    <mergeCell ref="M282:O282"/>
    <mergeCell ref="P282:S282"/>
    <mergeCell ref="T282:W282"/>
    <mergeCell ref="X282:Z282"/>
    <mergeCell ref="A280:I280"/>
    <mergeCell ref="M280:O280"/>
    <mergeCell ref="P280:S280"/>
    <mergeCell ref="A281:I281"/>
    <mergeCell ref="J281:L281"/>
    <mergeCell ref="M281:O281"/>
    <mergeCell ref="P281:S281"/>
    <mergeCell ref="A279:I279"/>
    <mergeCell ref="J279:L279"/>
    <mergeCell ref="M279:O279"/>
    <mergeCell ref="P279:S279"/>
    <mergeCell ref="T279:W279"/>
    <mergeCell ref="X279:Z279"/>
    <mergeCell ref="A278:I278"/>
    <mergeCell ref="J278:L278"/>
    <mergeCell ref="M278:O278"/>
    <mergeCell ref="P278:S278"/>
    <mergeCell ref="T278:W278"/>
    <mergeCell ref="X278:Z278"/>
    <mergeCell ref="X275:Z275"/>
    <mergeCell ref="A276:I276"/>
    <mergeCell ref="M276:O276"/>
    <mergeCell ref="P276:S276"/>
    <mergeCell ref="A277:I277"/>
    <mergeCell ref="J277:L277"/>
    <mergeCell ref="M277:O277"/>
    <mergeCell ref="P277:S277"/>
    <mergeCell ref="T277:W277"/>
    <mergeCell ref="X277:Z277"/>
    <mergeCell ref="C274:G274"/>
    <mergeCell ref="L274:O274"/>
    <mergeCell ref="P274:U274"/>
    <mergeCell ref="J275:L275"/>
    <mergeCell ref="M275:O275"/>
    <mergeCell ref="P275:S275"/>
    <mergeCell ref="T275:W275"/>
    <mergeCell ref="A270:I270"/>
    <mergeCell ref="M270:O270"/>
    <mergeCell ref="P270:S270"/>
    <mergeCell ref="F272:K272"/>
    <mergeCell ref="G273:K273"/>
    <mergeCell ref="L273:N273"/>
    <mergeCell ref="O273:R273"/>
    <mergeCell ref="A269:I269"/>
    <mergeCell ref="J269:L269"/>
    <mergeCell ref="M269:O269"/>
    <mergeCell ref="P269:S269"/>
    <mergeCell ref="T269:W269"/>
    <mergeCell ref="X269:Z269"/>
    <mergeCell ref="A268:I268"/>
    <mergeCell ref="J268:L268"/>
    <mergeCell ref="M268:O268"/>
    <mergeCell ref="P268:S268"/>
    <mergeCell ref="T268:W268"/>
    <mergeCell ref="X268:Z268"/>
    <mergeCell ref="T266:W266"/>
    <mergeCell ref="X266:Z266"/>
    <mergeCell ref="A267:I267"/>
    <mergeCell ref="J267:L267"/>
    <mergeCell ref="M267:O267"/>
    <mergeCell ref="P267:S267"/>
    <mergeCell ref="T267:W267"/>
    <mergeCell ref="X267:Z267"/>
    <mergeCell ref="A265:I265"/>
    <mergeCell ref="M265:O265"/>
    <mergeCell ref="P265:S265"/>
    <mergeCell ref="A266:I266"/>
    <mergeCell ref="J266:L266"/>
    <mergeCell ref="M266:O266"/>
    <mergeCell ref="P266:S266"/>
    <mergeCell ref="A264:I264"/>
    <mergeCell ref="J264:L264"/>
    <mergeCell ref="M264:O264"/>
    <mergeCell ref="P264:S264"/>
    <mergeCell ref="T264:W264"/>
    <mergeCell ref="X264:Z264"/>
    <mergeCell ref="A263:I263"/>
    <mergeCell ref="J263:L263"/>
    <mergeCell ref="M263:O263"/>
    <mergeCell ref="P263:S263"/>
    <mergeCell ref="T263:W263"/>
    <mergeCell ref="X263:Z263"/>
    <mergeCell ref="X260:Z260"/>
    <mergeCell ref="A261:I261"/>
    <mergeCell ref="M261:O261"/>
    <mergeCell ref="P261:S261"/>
    <mergeCell ref="A262:I262"/>
    <mergeCell ref="J262:L262"/>
    <mergeCell ref="M262:O262"/>
    <mergeCell ref="P262:S262"/>
    <mergeCell ref="T262:W262"/>
    <mergeCell ref="X262:Z262"/>
    <mergeCell ref="C259:G259"/>
    <mergeCell ref="L259:O259"/>
    <mergeCell ref="P259:U259"/>
    <mergeCell ref="J260:L260"/>
    <mergeCell ref="M260:O260"/>
    <mergeCell ref="P260:S260"/>
    <mergeCell ref="T260:W260"/>
    <mergeCell ref="A255:I255"/>
    <mergeCell ref="M255:O255"/>
    <mergeCell ref="P255:S255"/>
    <mergeCell ref="F257:K257"/>
    <mergeCell ref="G258:K258"/>
    <mergeCell ref="L258:N258"/>
    <mergeCell ref="O258:R258"/>
    <mergeCell ref="A254:I254"/>
    <mergeCell ref="J254:L254"/>
    <mergeCell ref="M254:O254"/>
    <mergeCell ref="P254:S254"/>
    <mergeCell ref="T254:W254"/>
    <mergeCell ref="X254:Z254"/>
    <mergeCell ref="A253:I253"/>
    <mergeCell ref="J253:L253"/>
    <mergeCell ref="M253:O253"/>
    <mergeCell ref="P253:S253"/>
    <mergeCell ref="T253:W253"/>
    <mergeCell ref="X253:Z253"/>
    <mergeCell ref="T251:W251"/>
    <mergeCell ref="X251:Z251"/>
    <mergeCell ref="A252:I252"/>
    <mergeCell ref="J252:L252"/>
    <mergeCell ref="M252:O252"/>
    <mergeCell ref="P252:S252"/>
    <mergeCell ref="T252:W252"/>
    <mergeCell ref="X252:Z252"/>
    <mergeCell ref="A250:I250"/>
    <mergeCell ref="M250:O250"/>
    <mergeCell ref="P250:S250"/>
    <mergeCell ref="A251:I251"/>
    <mergeCell ref="J251:L251"/>
    <mergeCell ref="M251:O251"/>
    <mergeCell ref="P251:S251"/>
    <mergeCell ref="A249:I249"/>
    <mergeCell ref="J249:L249"/>
    <mergeCell ref="M249:O249"/>
    <mergeCell ref="P249:S249"/>
    <mergeCell ref="T249:W249"/>
    <mergeCell ref="X249:Z249"/>
    <mergeCell ref="A248:I248"/>
    <mergeCell ref="J248:L248"/>
    <mergeCell ref="M248:O248"/>
    <mergeCell ref="P248:S248"/>
    <mergeCell ref="T248:W248"/>
    <mergeCell ref="X248:Z248"/>
    <mergeCell ref="X245:Z245"/>
    <mergeCell ref="A246:I246"/>
    <mergeCell ref="M246:O246"/>
    <mergeCell ref="P246:S246"/>
    <mergeCell ref="A247:I247"/>
    <mergeCell ref="J247:L247"/>
    <mergeCell ref="M247:O247"/>
    <mergeCell ref="P247:S247"/>
    <mergeCell ref="T247:W247"/>
    <mergeCell ref="X247:Z247"/>
    <mergeCell ref="C244:G244"/>
    <mergeCell ref="L244:O244"/>
    <mergeCell ref="P244:U244"/>
    <mergeCell ref="J245:L245"/>
    <mergeCell ref="M245:O245"/>
    <mergeCell ref="P245:S245"/>
    <mergeCell ref="T245:W245"/>
    <mergeCell ref="A240:I240"/>
    <mergeCell ref="M240:O240"/>
    <mergeCell ref="P240:S240"/>
    <mergeCell ref="F242:K242"/>
    <mergeCell ref="G243:K243"/>
    <mergeCell ref="L243:N243"/>
    <mergeCell ref="O243:R243"/>
    <mergeCell ref="A239:I239"/>
    <mergeCell ref="J239:L239"/>
    <mergeCell ref="M239:O239"/>
    <mergeCell ref="P239:S239"/>
    <mergeCell ref="T239:W239"/>
    <mergeCell ref="X239:Z239"/>
    <mergeCell ref="A238:I238"/>
    <mergeCell ref="J238:L238"/>
    <mergeCell ref="M238:O238"/>
    <mergeCell ref="P238:S238"/>
    <mergeCell ref="T238:W238"/>
    <mergeCell ref="X238:Z238"/>
    <mergeCell ref="T236:W236"/>
    <mergeCell ref="X236:Z236"/>
    <mergeCell ref="A237:I237"/>
    <mergeCell ref="J237:L237"/>
    <mergeCell ref="M237:O237"/>
    <mergeCell ref="P237:S237"/>
    <mergeCell ref="T237:W237"/>
    <mergeCell ref="X237:Z237"/>
    <mergeCell ref="A235:I235"/>
    <mergeCell ref="M235:O235"/>
    <mergeCell ref="P235:S235"/>
    <mergeCell ref="A236:I236"/>
    <mergeCell ref="J236:L236"/>
    <mergeCell ref="M236:O236"/>
    <mergeCell ref="P236:S236"/>
    <mergeCell ref="A234:I234"/>
    <mergeCell ref="J234:L234"/>
    <mergeCell ref="M234:O234"/>
    <mergeCell ref="P234:S234"/>
    <mergeCell ref="T234:W234"/>
    <mergeCell ref="X234:Z234"/>
    <mergeCell ref="A233:I233"/>
    <mergeCell ref="J233:L233"/>
    <mergeCell ref="M233:O233"/>
    <mergeCell ref="P233:S233"/>
    <mergeCell ref="T233:W233"/>
    <mergeCell ref="X233:Z233"/>
    <mergeCell ref="X230:Z230"/>
    <mergeCell ref="A231:I231"/>
    <mergeCell ref="M231:O231"/>
    <mergeCell ref="P231:S231"/>
    <mergeCell ref="A232:I232"/>
    <mergeCell ref="J232:L232"/>
    <mergeCell ref="M232:O232"/>
    <mergeCell ref="P232:S232"/>
    <mergeCell ref="T232:W232"/>
    <mergeCell ref="X232:Z232"/>
    <mergeCell ref="C229:G229"/>
    <mergeCell ref="L229:O229"/>
    <mergeCell ref="P229:U229"/>
    <mergeCell ref="J230:L230"/>
    <mergeCell ref="M230:O230"/>
    <mergeCell ref="P230:S230"/>
    <mergeCell ref="T230:W230"/>
    <mergeCell ref="A225:I225"/>
    <mergeCell ref="M225:O225"/>
    <mergeCell ref="P225:S225"/>
    <mergeCell ref="F227:K227"/>
    <mergeCell ref="G228:K228"/>
    <mergeCell ref="L228:N228"/>
    <mergeCell ref="O228:R228"/>
    <mergeCell ref="A224:I224"/>
    <mergeCell ref="J224:L224"/>
    <mergeCell ref="M224:O224"/>
    <mergeCell ref="P224:S224"/>
    <mergeCell ref="T224:W224"/>
    <mergeCell ref="X224:Z224"/>
    <mergeCell ref="A223:I223"/>
    <mergeCell ref="J223:L223"/>
    <mergeCell ref="M223:O223"/>
    <mergeCell ref="P223:S223"/>
    <mergeCell ref="T223:W223"/>
    <mergeCell ref="X223:Z223"/>
    <mergeCell ref="T221:W221"/>
    <mergeCell ref="X221:Z221"/>
    <mergeCell ref="A222:I222"/>
    <mergeCell ref="J222:L222"/>
    <mergeCell ref="M222:O222"/>
    <mergeCell ref="P222:S222"/>
    <mergeCell ref="T222:W222"/>
    <mergeCell ref="X222:Z222"/>
    <mergeCell ref="A220:I220"/>
    <mergeCell ref="M220:O220"/>
    <mergeCell ref="P220:S220"/>
    <mergeCell ref="A221:I221"/>
    <mergeCell ref="J221:L221"/>
    <mergeCell ref="M221:O221"/>
    <mergeCell ref="P221:S221"/>
    <mergeCell ref="A219:I219"/>
    <mergeCell ref="J219:L219"/>
    <mergeCell ref="M219:O219"/>
    <mergeCell ref="P219:S219"/>
    <mergeCell ref="T219:W219"/>
    <mergeCell ref="X219:Z219"/>
    <mergeCell ref="A218:I218"/>
    <mergeCell ref="J218:L218"/>
    <mergeCell ref="M218:O218"/>
    <mergeCell ref="P218:S218"/>
    <mergeCell ref="T218:W218"/>
    <mergeCell ref="X218:Z218"/>
    <mergeCell ref="X215:Z215"/>
    <mergeCell ref="A216:I216"/>
    <mergeCell ref="M216:O216"/>
    <mergeCell ref="P216:S216"/>
    <mergeCell ref="A217:I217"/>
    <mergeCell ref="J217:L217"/>
    <mergeCell ref="M217:O217"/>
    <mergeCell ref="P217:S217"/>
    <mergeCell ref="T217:W217"/>
    <mergeCell ref="X217:Z217"/>
    <mergeCell ref="C214:G214"/>
    <mergeCell ref="L214:O214"/>
    <mergeCell ref="P214:U214"/>
    <mergeCell ref="J215:L215"/>
    <mergeCell ref="M215:O215"/>
    <mergeCell ref="P215:S215"/>
    <mergeCell ref="T215:W215"/>
    <mergeCell ref="A210:I210"/>
    <mergeCell ref="M210:O210"/>
    <mergeCell ref="P210:S210"/>
    <mergeCell ref="F212:K212"/>
    <mergeCell ref="G213:K213"/>
    <mergeCell ref="L213:N213"/>
    <mergeCell ref="O213:R213"/>
    <mergeCell ref="A209:I209"/>
    <mergeCell ref="J209:L209"/>
    <mergeCell ref="M209:O209"/>
    <mergeCell ref="P209:S209"/>
    <mergeCell ref="T209:W209"/>
    <mergeCell ref="X209:Z209"/>
    <mergeCell ref="A208:I208"/>
    <mergeCell ref="J208:L208"/>
    <mergeCell ref="M208:O208"/>
    <mergeCell ref="P208:S208"/>
    <mergeCell ref="T208:W208"/>
    <mergeCell ref="X208:Z208"/>
    <mergeCell ref="T206:W206"/>
    <mergeCell ref="X206:Z206"/>
    <mergeCell ref="A207:I207"/>
    <mergeCell ref="J207:L207"/>
    <mergeCell ref="M207:O207"/>
    <mergeCell ref="P207:S207"/>
    <mergeCell ref="T207:W207"/>
    <mergeCell ref="X207:Z207"/>
    <mergeCell ref="A205:I205"/>
    <mergeCell ref="M205:O205"/>
    <mergeCell ref="P205:S205"/>
    <mergeCell ref="A206:I206"/>
    <mergeCell ref="J206:L206"/>
    <mergeCell ref="M206:O206"/>
    <mergeCell ref="P206:S206"/>
    <mergeCell ref="A204:I204"/>
    <mergeCell ref="J204:L204"/>
    <mergeCell ref="M204:O204"/>
    <mergeCell ref="P204:S204"/>
    <mergeCell ref="T204:W204"/>
    <mergeCell ref="X204:Z204"/>
    <mergeCell ref="A203:I203"/>
    <mergeCell ref="J203:L203"/>
    <mergeCell ref="M203:O203"/>
    <mergeCell ref="P203:S203"/>
    <mergeCell ref="T203:W203"/>
    <mergeCell ref="X203:Z203"/>
    <mergeCell ref="X200:Z200"/>
    <mergeCell ref="A201:I201"/>
    <mergeCell ref="M201:O201"/>
    <mergeCell ref="P201:S201"/>
    <mergeCell ref="A202:I202"/>
    <mergeCell ref="J202:L202"/>
    <mergeCell ref="M202:O202"/>
    <mergeCell ref="P202:S202"/>
    <mergeCell ref="T202:W202"/>
    <mergeCell ref="X202:Z202"/>
    <mergeCell ref="C199:G199"/>
    <mergeCell ref="L199:O199"/>
    <mergeCell ref="P199:U199"/>
    <mergeCell ref="J200:L200"/>
    <mergeCell ref="M200:O200"/>
    <mergeCell ref="P200:S200"/>
    <mergeCell ref="T200:W200"/>
    <mergeCell ref="A39:I39"/>
    <mergeCell ref="M39:O39"/>
    <mergeCell ref="P39:S39"/>
    <mergeCell ref="F197:K197"/>
    <mergeCell ref="G198:K198"/>
    <mergeCell ref="L198:N198"/>
    <mergeCell ref="O198:R198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H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45"/>
  <sheetViews>
    <sheetView topLeftCell="A193" workbookViewId="0">
      <selection activeCell="P210" sqref="P210:S210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  <col min="20" max="20" width="4.5703125" customWidth="1"/>
    <col min="21" max="21" width="4.28515625" customWidth="1"/>
  </cols>
  <sheetData>
    <row r="1" spans="1:26" x14ac:dyDescent="0.25">
      <c r="A1" s="198" t="s">
        <v>1</v>
      </c>
      <c r="B1" s="198"/>
      <c r="C1" s="198"/>
      <c r="D1" t="str">
        <f>CADASTRO!D819</f>
        <v>6303 RONITUR TRANSPORTES LTDA - ME</v>
      </c>
    </row>
    <row r="2" spans="1:26" x14ac:dyDescent="0.25">
      <c r="A2" s="2" t="s">
        <v>6</v>
      </c>
      <c r="B2" s="2"/>
      <c r="C2" s="2"/>
      <c r="D2" t="str">
        <f>CADASTRO!D820</f>
        <v>03.503.366/0001-71</v>
      </c>
    </row>
    <row r="3" spans="1:26" x14ac:dyDescent="0.25">
      <c r="A3" s="25" t="s">
        <v>94</v>
      </c>
      <c r="B3" s="25"/>
      <c r="C3" s="25"/>
      <c r="D3" s="199" t="str">
        <f>CADASTRO!D821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03" t="str">
        <f>CADASTRO!F822</f>
        <v>I - 020/2017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CADASTRO!D823</f>
        <v>8</v>
      </c>
    </row>
    <row r="6" spans="1:26" x14ac:dyDescent="0.25">
      <c r="A6" s="3" t="s">
        <v>8</v>
      </c>
      <c r="B6" s="3"/>
      <c r="C6" s="3"/>
      <c r="D6" s="208">
        <f>CADASTRO!D824</f>
        <v>5.25</v>
      </c>
      <c r="E6" s="208"/>
      <c r="F6" s="208"/>
      <c r="H6" s="3" t="s">
        <v>9</v>
      </c>
      <c r="K6" s="203">
        <f>CADASTRO!K824</f>
        <v>78.900000000000006</v>
      </c>
      <c r="L6" s="203"/>
      <c r="M6" s="3" t="s">
        <v>11</v>
      </c>
      <c r="Q6" s="203">
        <f>CADASTRO!Q151</f>
        <v>200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82845.000000000015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CADASTRO!A$831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CADASTRO!A$832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CADASTRO!J832</f>
        <v>105105</v>
      </c>
      <c r="K12" s="203"/>
      <c r="L12" s="203"/>
      <c r="M12" s="203">
        <f>CADASTRO!M832</f>
        <v>1668</v>
      </c>
      <c r="N12" s="203"/>
      <c r="O12" s="203"/>
      <c r="P12" s="203" t="str">
        <f>CADASTRO!$P832</f>
        <v>1013 PeateRS</v>
      </c>
      <c r="Q12" s="203"/>
      <c r="R12" s="203"/>
      <c r="S12" s="203"/>
      <c r="T12" s="219">
        <f>CADASTRO!V832</f>
        <v>0.48148148148148145</v>
      </c>
      <c r="U12" s="203"/>
      <c r="V12" s="204">
        <f>E$7*T12</f>
        <v>39888.333333333336</v>
      </c>
      <c r="W12" s="204"/>
      <c r="X12" s="204"/>
      <c r="Y12" s="204"/>
      <c r="Z12" s="204"/>
    </row>
    <row r="13" spans="1:26" x14ac:dyDescent="0.25">
      <c r="A13" s="200" t="str">
        <f>CADASTRO!A$833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CADASTRO!J833</f>
        <v>105208</v>
      </c>
      <c r="K13" s="203"/>
      <c r="L13" s="203"/>
      <c r="M13" s="203">
        <f>CADASTRO!M833</f>
        <v>2213</v>
      </c>
      <c r="N13" s="203"/>
      <c r="O13" s="203"/>
      <c r="P13" s="203" t="str">
        <f>CADASTRO!$P833</f>
        <v>1013 PeateRS</v>
      </c>
      <c r="Q13" s="203"/>
      <c r="R13" s="203"/>
      <c r="S13" s="203"/>
      <c r="T13" s="219">
        <f>CADASTRO!V833</f>
        <v>8.6419753086419748E-2</v>
      </c>
      <c r="U13" s="203"/>
      <c r="V13" s="204">
        <f>E$7*T13</f>
        <v>7159.4444444444453</v>
      </c>
      <c r="W13" s="204"/>
      <c r="X13" s="204"/>
      <c r="Y13" s="204"/>
      <c r="Z13" s="204"/>
    </row>
    <row r="14" spans="1:26" x14ac:dyDescent="0.25">
      <c r="A14" s="200" t="str">
        <f>CADASTRO!A$834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CADASTRO!J834</f>
        <v>105208</v>
      </c>
      <c r="K14" s="203"/>
      <c r="L14" s="203"/>
      <c r="M14" s="203">
        <f>CADASTRO!M834</f>
        <v>1680</v>
      </c>
      <c r="N14" s="203"/>
      <c r="O14" s="203"/>
      <c r="P14" s="203" t="str">
        <f>CADASTRO!$P834</f>
        <v>1013 PeateRS</v>
      </c>
      <c r="Q14" s="203"/>
      <c r="R14" s="203"/>
      <c r="S14" s="203"/>
      <c r="T14" s="219">
        <f>CADASTRO!V834</f>
        <v>0.1851851851851852</v>
      </c>
      <c r="U14" s="203"/>
      <c r="V14" s="204">
        <f>E$7*T14</f>
        <v>15341.666666666672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SUM(V12:Z14)+0.01</f>
        <v>62389.454444444455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CADASTRO!A$836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CADASTRO!A$837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CADASTRO!J837</f>
        <v>108303</v>
      </c>
      <c r="K18" s="203"/>
      <c r="L18" s="203"/>
      <c r="M18" s="203">
        <f>CADASTRO!M837</f>
        <v>1646</v>
      </c>
      <c r="N18" s="203"/>
      <c r="O18" s="203"/>
      <c r="P18" s="203" t="str">
        <f>CADASTRO!$P837</f>
        <v>1011 Q.S.E.</v>
      </c>
      <c r="Q18" s="203"/>
      <c r="R18" s="203"/>
      <c r="S18" s="203"/>
      <c r="T18" s="219">
        <f>CADASTRO!V837</f>
        <v>0.12345679012345678</v>
      </c>
      <c r="U18" s="203"/>
      <c r="V18" s="204">
        <f>E$7*T18</f>
        <v>10227.777777777779</v>
      </c>
      <c r="W18" s="204"/>
      <c r="X18" s="204"/>
      <c r="Y18" s="204"/>
      <c r="Z18" s="204"/>
    </row>
    <row r="19" spans="1:26" x14ac:dyDescent="0.25">
      <c r="A19" s="200" t="str">
        <f>CADASTRO!A$838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CADASTRO!J838</f>
        <v>0</v>
      </c>
      <c r="K19" s="203"/>
      <c r="L19" s="203"/>
      <c r="M19" s="203">
        <f>CADASTRO!M838</f>
        <v>0</v>
      </c>
      <c r="N19" s="203"/>
      <c r="O19" s="203"/>
      <c r="P19" s="203">
        <f>CADASTRO!$P838</f>
        <v>0</v>
      </c>
      <c r="Q19" s="203"/>
      <c r="R19" s="203"/>
      <c r="S19" s="203"/>
      <c r="T19" s="219">
        <f>CADASTRO!V838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CADASTRO!A$839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CADASTRO!J839</f>
        <v>108003</v>
      </c>
      <c r="K20" s="203"/>
      <c r="L20" s="203"/>
      <c r="M20" s="203">
        <f>CADASTRO!M839</f>
        <v>1630</v>
      </c>
      <c r="N20" s="203"/>
      <c r="O20" s="203"/>
      <c r="P20" s="203" t="str">
        <f>CADASTRO!$P839</f>
        <v>1011 Q.S.E.</v>
      </c>
      <c r="Q20" s="203"/>
      <c r="R20" s="203"/>
      <c r="S20" s="203"/>
      <c r="T20" s="219">
        <f>CADASTRO!V839</f>
        <v>0.12345679012345678</v>
      </c>
      <c r="U20" s="203"/>
      <c r="V20" s="204">
        <f>E$7*T20</f>
        <v>10227.777777777779</v>
      </c>
      <c r="W20" s="204"/>
      <c r="X20" s="204"/>
      <c r="Y20" s="204"/>
      <c r="Z20" s="204"/>
    </row>
    <row r="21" spans="1:26" x14ac:dyDescent="0.25">
      <c r="A21" s="200" t="str">
        <f>CADASTRO!A$840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CADASTRO!J840</f>
        <v>0</v>
      </c>
      <c r="K21" s="203"/>
      <c r="L21" s="203"/>
      <c r="M21" s="203">
        <f>CADASTRO!M840</f>
        <v>0</v>
      </c>
      <c r="N21" s="203"/>
      <c r="O21" s="203"/>
      <c r="P21" s="203">
        <f>CADASTRO!$P840</f>
        <v>0</v>
      </c>
      <c r="Q21" s="203"/>
      <c r="R21" s="203"/>
      <c r="S21" s="203"/>
      <c r="T21" s="219">
        <f>CADASTRO!V840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20455.555555555558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V22+V15-0.01</f>
        <v>82845.000000000015</v>
      </c>
      <c r="W23" s="201"/>
      <c r="X23" s="201"/>
      <c r="Y23" s="201"/>
      <c r="Z23" s="201"/>
    </row>
    <row r="25" spans="1:26" x14ac:dyDescent="0.25">
      <c r="A25" s="3" t="s">
        <v>2</v>
      </c>
      <c r="B25" s="3"/>
      <c r="C25" s="3"/>
      <c r="F25" s="203" t="str">
        <f>CADASTRO!F846</f>
        <v>III - 020/2017</v>
      </c>
      <c r="G25" s="203"/>
      <c r="H25" s="203"/>
      <c r="I25" s="203"/>
    </row>
    <row r="26" spans="1:26" x14ac:dyDescent="0.25">
      <c r="A26" s="3" t="s">
        <v>3</v>
      </c>
      <c r="B26" s="3"/>
      <c r="C26" s="3"/>
      <c r="D26">
        <f>CADASTRO!D847</f>
        <v>8</v>
      </c>
    </row>
    <row r="27" spans="1:26" x14ac:dyDescent="0.25">
      <c r="A27" s="3" t="s">
        <v>8</v>
      </c>
      <c r="B27" s="3"/>
      <c r="C27" s="3"/>
      <c r="D27" s="208">
        <f>CADASTRO!D848</f>
        <v>5.25</v>
      </c>
      <c r="E27" s="208"/>
      <c r="F27" s="208"/>
      <c r="H27" s="3" t="s">
        <v>9</v>
      </c>
      <c r="K27" s="203">
        <f>CADASTRO!L848</f>
        <v>102.8</v>
      </c>
      <c r="L27" s="203"/>
      <c r="M27" s="3" t="s">
        <v>11</v>
      </c>
      <c r="Q27" s="203">
        <f>CADASTRO!R848</f>
        <v>0</v>
      </c>
      <c r="R27" s="203"/>
      <c r="S27" s="203"/>
    </row>
    <row r="28" spans="1:26" x14ac:dyDescent="0.25">
      <c r="A28" s="3" t="s">
        <v>10</v>
      </c>
      <c r="B28" s="3"/>
      <c r="C28" s="3"/>
      <c r="E28" s="209">
        <f>K27*D27</f>
        <v>539.69999999999993</v>
      </c>
      <c r="F28" s="209"/>
      <c r="G28" s="209"/>
      <c r="H28" s="209"/>
      <c r="I28" s="209"/>
      <c r="J28" s="209"/>
    </row>
    <row r="30" spans="1:26" x14ac:dyDescent="0.25">
      <c r="A30" s="9" t="s">
        <v>12</v>
      </c>
      <c r="B30" s="9"/>
      <c r="C30" s="9"/>
      <c r="D30" s="9"/>
      <c r="E30" s="9"/>
      <c r="F30" s="9"/>
      <c r="G30" s="9"/>
      <c r="H30" s="9"/>
      <c r="I30" s="9"/>
      <c r="J30" s="210" t="s">
        <v>18</v>
      </c>
      <c r="K30" s="210"/>
      <c r="L30" s="210"/>
      <c r="M30" s="222" t="s">
        <v>20</v>
      </c>
      <c r="N30" s="222"/>
      <c r="O30" s="222"/>
      <c r="P30" s="222" t="s">
        <v>21</v>
      </c>
      <c r="Q30" s="222"/>
      <c r="R30" s="222"/>
      <c r="S30" s="222"/>
      <c r="T30" s="201" t="s">
        <v>34</v>
      </c>
      <c r="U30" s="201"/>
      <c r="V30" s="201"/>
      <c r="W30" s="201"/>
      <c r="X30" s="201"/>
      <c r="Y30" s="201"/>
      <c r="Z30" s="201"/>
    </row>
    <row r="31" spans="1:26" x14ac:dyDescent="0.25">
      <c r="A31" s="210" t="str">
        <f>CADASTRO!A$831</f>
        <v>ESCOLA ALAÍDES S. PINHEIRO</v>
      </c>
      <c r="B31" s="210"/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222"/>
      <c r="N31" s="222"/>
      <c r="O31" s="222"/>
      <c r="P31" s="222"/>
      <c r="Q31" s="222"/>
      <c r="R31" s="222"/>
      <c r="S31" s="222"/>
      <c r="T31" s="201" t="s">
        <v>25</v>
      </c>
      <c r="U31" s="201"/>
      <c r="V31" s="201" t="s">
        <v>35</v>
      </c>
      <c r="W31" s="201"/>
      <c r="X31" s="201"/>
      <c r="Y31" s="201"/>
      <c r="Z31" s="201"/>
    </row>
    <row r="32" spans="1:26" x14ac:dyDescent="0.25">
      <c r="A32" s="200" t="str">
        <f>CADASTRO!A$832</f>
        <v>Ensino Fundamental</v>
      </c>
      <c r="B32" s="200"/>
      <c r="C32" s="200"/>
      <c r="D32" s="200"/>
      <c r="E32" s="200"/>
      <c r="F32" s="200"/>
      <c r="G32" s="200"/>
      <c r="H32" s="200"/>
      <c r="I32" s="200"/>
      <c r="J32" s="203">
        <f>CADASTRO!J856</f>
        <v>105105</v>
      </c>
      <c r="K32" s="203"/>
      <c r="L32" s="203"/>
      <c r="M32" s="203">
        <f>CADASTRO!M856</f>
        <v>1668</v>
      </c>
      <c r="N32" s="203"/>
      <c r="O32" s="203"/>
      <c r="P32" s="203" t="str">
        <f>CADASTRO!P856</f>
        <v>1013 PeateRS</v>
      </c>
      <c r="Q32" s="203"/>
      <c r="R32" s="203"/>
      <c r="S32" s="203"/>
      <c r="T32" s="219">
        <f>CADASTRO!V856</f>
        <v>0.48148148148148145</v>
      </c>
      <c r="U32" s="203"/>
      <c r="V32" s="204">
        <f>E$28*T32</f>
        <v>259.8555555555555</v>
      </c>
      <c r="W32" s="204"/>
      <c r="X32" s="204"/>
      <c r="Y32" s="204"/>
      <c r="Z32" s="204"/>
    </row>
    <row r="33" spans="1:26" x14ac:dyDescent="0.25">
      <c r="A33" s="200" t="str">
        <f>CADASTRO!A$833</f>
        <v>Ensino Médio - Eja</v>
      </c>
      <c r="B33" s="200"/>
      <c r="C33" s="200"/>
      <c r="D33" s="200"/>
      <c r="E33" s="200"/>
      <c r="F33" s="200"/>
      <c r="G33" s="200"/>
      <c r="H33" s="200"/>
      <c r="I33" s="200"/>
      <c r="J33" s="203">
        <f>CADASTRO!J857</f>
        <v>105208</v>
      </c>
      <c r="K33" s="203"/>
      <c r="L33" s="203"/>
      <c r="M33" s="203">
        <f>CADASTRO!M857</f>
        <v>2213</v>
      </c>
      <c r="N33" s="203"/>
      <c r="O33" s="203"/>
      <c r="P33" s="203" t="str">
        <f>CADASTRO!P857</f>
        <v>1013 PeateRS</v>
      </c>
      <c r="Q33" s="203"/>
      <c r="R33" s="203"/>
      <c r="S33" s="203"/>
      <c r="T33" s="219">
        <f>CADASTRO!V857</f>
        <v>8.6419753086419748E-2</v>
      </c>
      <c r="U33" s="203"/>
      <c r="V33" s="204">
        <f>E$28*T33</f>
        <v>46.640740740740732</v>
      </c>
      <c r="W33" s="204"/>
      <c r="X33" s="204"/>
      <c r="Y33" s="204"/>
      <c r="Z33" s="204"/>
    </row>
    <row r="34" spans="1:26" x14ac:dyDescent="0.25">
      <c r="A34" s="200" t="str">
        <f>CADASTRO!A$834</f>
        <v xml:space="preserve">Ensino Médio </v>
      </c>
      <c r="B34" s="200"/>
      <c r="C34" s="200"/>
      <c r="D34" s="200"/>
      <c r="E34" s="200"/>
      <c r="F34" s="200"/>
      <c r="G34" s="200"/>
      <c r="H34" s="200"/>
      <c r="I34" s="200"/>
      <c r="J34" s="203">
        <f>CADASTRO!J858</f>
        <v>105208</v>
      </c>
      <c r="K34" s="203"/>
      <c r="L34" s="203"/>
      <c r="M34" s="203">
        <f>CADASTRO!M858</f>
        <v>1680</v>
      </c>
      <c r="N34" s="203"/>
      <c r="O34" s="203"/>
      <c r="P34" s="203" t="str">
        <f>CADASTRO!P858</f>
        <v>1013 PeateRS</v>
      </c>
      <c r="Q34" s="203"/>
      <c r="R34" s="203"/>
      <c r="S34" s="203"/>
      <c r="T34" s="219">
        <f>CADASTRO!V858</f>
        <v>0.1851851851851852</v>
      </c>
      <c r="U34" s="203"/>
      <c r="V34" s="204">
        <f>E$28*T34</f>
        <v>99.944444444444443</v>
      </c>
      <c r="W34" s="204"/>
      <c r="X34" s="204"/>
      <c r="Y34" s="204"/>
      <c r="Z34" s="204"/>
    </row>
    <row r="35" spans="1:26" x14ac:dyDescent="0.25">
      <c r="A35" s="201" t="s">
        <v>31</v>
      </c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2">
        <f>SUM(V32:Z34)</f>
        <v>406.44074074074069</v>
      </c>
      <c r="W35" s="201"/>
      <c r="X35" s="201"/>
      <c r="Y35" s="201"/>
      <c r="Z35" s="201"/>
    </row>
    <row r="36" spans="1:26" x14ac:dyDescent="0.25">
      <c r="A36" s="9" t="s">
        <v>12</v>
      </c>
      <c r="B36" s="9"/>
      <c r="C36" s="9"/>
      <c r="D36" s="9"/>
      <c r="E36" s="9"/>
      <c r="F36" s="9"/>
      <c r="G36" s="9"/>
      <c r="H36" s="9"/>
      <c r="I36" s="9"/>
      <c r="J36" s="210" t="s">
        <v>18</v>
      </c>
      <c r="K36" s="210"/>
      <c r="L36" s="210"/>
      <c r="M36" s="222" t="s">
        <v>20</v>
      </c>
      <c r="N36" s="222"/>
      <c r="O36" s="222"/>
      <c r="P36" s="222" t="s">
        <v>21</v>
      </c>
      <c r="Q36" s="222"/>
      <c r="R36" s="222"/>
      <c r="S36" s="222"/>
      <c r="T36" s="201" t="s">
        <v>34</v>
      </c>
      <c r="U36" s="201"/>
      <c r="V36" s="201"/>
      <c r="W36" s="201"/>
      <c r="X36" s="201"/>
      <c r="Y36" s="201"/>
      <c r="Z36" s="201"/>
    </row>
    <row r="37" spans="1:26" x14ac:dyDescent="0.25">
      <c r="A37" s="201" t="str">
        <f>CADASTRO!A$836</f>
        <v>ESCOLA MUN. SANTA LUZIA</v>
      </c>
      <c r="B37" s="201"/>
      <c r="C37" s="201"/>
      <c r="D37" s="201"/>
      <c r="E37" s="201"/>
      <c r="F37" s="201"/>
      <c r="G37" s="201"/>
      <c r="H37" s="201"/>
      <c r="I37" s="201"/>
      <c r="J37" s="210"/>
      <c r="K37" s="210"/>
      <c r="L37" s="210"/>
      <c r="M37" s="222"/>
      <c r="N37" s="222"/>
      <c r="O37" s="222"/>
      <c r="P37" s="222"/>
      <c r="Q37" s="222"/>
      <c r="R37" s="222"/>
      <c r="S37" s="222"/>
      <c r="T37" s="201" t="s">
        <v>25</v>
      </c>
      <c r="U37" s="201"/>
      <c r="V37" s="201" t="s">
        <v>35</v>
      </c>
      <c r="W37" s="201"/>
      <c r="X37" s="201"/>
      <c r="Y37" s="201"/>
      <c r="Z37" s="201"/>
    </row>
    <row r="38" spans="1:26" x14ac:dyDescent="0.25">
      <c r="A38" s="200" t="str">
        <f>CADASTRO!A$837</f>
        <v>Ed. Infantil</v>
      </c>
      <c r="B38" s="200"/>
      <c r="C38" s="200"/>
      <c r="D38" s="200"/>
      <c r="E38" s="200"/>
      <c r="F38" s="200"/>
      <c r="G38" s="200"/>
      <c r="H38" s="200"/>
      <c r="I38" s="200"/>
      <c r="J38" s="203">
        <f>CADASTRO!J861</f>
        <v>108303</v>
      </c>
      <c r="K38" s="203"/>
      <c r="L38" s="203"/>
      <c r="M38" s="203">
        <f>CADASTRO!M861</f>
        <v>1646</v>
      </c>
      <c r="N38" s="203"/>
      <c r="O38" s="203"/>
      <c r="P38" s="203" t="str">
        <f>CADASTRO!P861</f>
        <v>1011 Q.S.E.</v>
      </c>
      <c r="Q38" s="203"/>
      <c r="R38" s="203"/>
      <c r="S38" s="203"/>
      <c r="T38" s="219">
        <f>CADASTRO!V861</f>
        <v>0.12345679012345678</v>
      </c>
      <c r="U38" s="203"/>
      <c r="V38" s="204">
        <f>E$28*T38</f>
        <v>66.629629629629619</v>
      </c>
      <c r="W38" s="204"/>
      <c r="X38" s="204"/>
      <c r="Y38" s="204"/>
      <c r="Z38" s="204"/>
    </row>
    <row r="39" spans="1:26" x14ac:dyDescent="0.25">
      <c r="A39" s="200" t="str">
        <f>CADASTRO!A$838</f>
        <v>Ed. Especial</v>
      </c>
      <c r="B39" s="200"/>
      <c r="C39" s="200"/>
      <c r="D39" s="200"/>
      <c r="E39" s="200"/>
      <c r="F39" s="200"/>
      <c r="G39" s="200"/>
      <c r="H39" s="200"/>
      <c r="I39" s="200"/>
      <c r="J39" s="203">
        <f>CADASTRO!J862</f>
        <v>0</v>
      </c>
      <c r="K39" s="203"/>
      <c r="L39" s="203"/>
      <c r="M39" s="203">
        <f>CADASTRO!M862</f>
        <v>0</v>
      </c>
      <c r="N39" s="203"/>
      <c r="O39" s="203"/>
      <c r="P39" s="203">
        <f>CADASTRO!P862</f>
        <v>0</v>
      </c>
      <c r="Q39" s="203"/>
      <c r="R39" s="203"/>
      <c r="S39" s="203"/>
      <c r="T39" s="219">
        <f>CADASTRO!V862</f>
        <v>0</v>
      </c>
      <c r="U39" s="203"/>
      <c r="V39" s="204">
        <f>E$28*T39</f>
        <v>0</v>
      </c>
      <c r="W39" s="204"/>
      <c r="X39" s="204"/>
      <c r="Y39" s="204"/>
      <c r="Z39" s="204"/>
    </row>
    <row r="40" spans="1:26" x14ac:dyDescent="0.25">
      <c r="A40" s="200" t="str">
        <f>CADASTRO!A$839</f>
        <v>Ensino Fundamental</v>
      </c>
      <c r="B40" s="200"/>
      <c r="C40" s="200"/>
      <c r="D40" s="200"/>
      <c r="E40" s="200"/>
      <c r="F40" s="200"/>
      <c r="G40" s="200"/>
      <c r="H40" s="200"/>
      <c r="I40" s="200"/>
      <c r="J40" s="203">
        <f>CADASTRO!J863</f>
        <v>108003</v>
      </c>
      <c r="K40" s="203"/>
      <c r="L40" s="203"/>
      <c r="M40" s="203">
        <f>CADASTRO!M863</f>
        <v>1630</v>
      </c>
      <c r="N40" s="203"/>
      <c r="O40" s="203"/>
      <c r="P40" s="203" t="str">
        <f>CADASTRO!P863</f>
        <v>1011 Q.S.E.</v>
      </c>
      <c r="Q40" s="203"/>
      <c r="R40" s="203"/>
      <c r="S40" s="203"/>
      <c r="T40" s="219">
        <f>CADASTRO!V863</f>
        <v>0.12345679012345678</v>
      </c>
      <c r="U40" s="203"/>
      <c r="V40" s="204">
        <f>E$28*T40</f>
        <v>66.629629629629619</v>
      </c>
      <c r="W40" s="204"/>
      <c r="X40" s="204"/>
      <c r="Y40" s="204"/>
      <c r="Z40" s="204"/>
    </row>
    <row r="41" spans="1:26" x14ac:dyDescent="0.25">
      <c r="A41" s="200" t="str">
        <f>CADASTRO!A$840</f>
        <v>Ed. Jovens e Adultos</v>
      </c>
      <c r="B41" s="200"/>
      <c r="C41" s="200"/>
      <c r="D41" s="200"/>
      <c r="E41" s="200"/>
      <c r="F41" s="200"/>
      <c r="G41" s="200"/>
      <c r="H41" s="200"/>
      <c r="I41" s="200"/>
      <c r="J41" s="203">
        <f>CADASTRO!J864</f>
        <v>0</v>
      </c>
      <c r="K41" s="203"/>
      <c r="L41" s="203"/>
      <c r="M41" s="203">
        <f>CADASTRO!M864</f>
        <v>0</v>
      </c>
      <c r="N41" s="203"/>
      <c r="O41" s="203"/>
      <c r="P41" s="203">
        <f>CADASTRO!P864</f>
        <v>0</v>
      </c>
      <c r="Q41" s="203"/>
      <c r="R41" s="203"/>
      <c r="S41" s="203"/>
      <c r="T41" s="219">
        <f>CADASTRO!V864</f>
        <v>0</v>
      </c>
      <c r="U41" s="203"/>
      <c r="V41" s="204">
        <f>E$7*T41</f>
        <v>0</v>
      </c>
      <c r="W41" s="204"/>
      <c r="X41" s="204"/>
      <c r="Y41" s="204"/>
      <c r="Z41" s="204"/>
    </row>
    <row r="42" spans="1:26" x14ac:dyDescent="0.25">
      <c r="A42" s="201" t="s">
        <v>32</v>
      </c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2">
        <f>SUM(V38:Z41)</f>
        <v>133.25925925925924</v>
      </c>
      <c r="W42" s="201"/>
      <c r="X42" s="201"/>
      <c r="Y42" s="201"/>
      <c r="Z42" s="201"/>
    </row>
    <row r="43" spans="1:26" x14ac:dyDescent="0.25">
      <c r="A43" s="201" t="s">
        <v>26</v>
      </c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2">
        <f>V42+V35</f>
        <v>539.69999999999993</v>
      </c>
      <c r="W43" s="201"/>
      <c r="X43" s="201"/>
      <c r="Y43" s="201"/>
      <c r="Z43" s="201"/>
    </row>
    <row r="45" spans="1:26" x14ac:dyDescent="0.25">
      <c r="A45" s="201" t="s">
        <v>36</v>
      </c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</row>
    <row r="46" spans="1:26" x14ac:dyDescent="0.25">
      <c r="A46" s="3" t="s">
        <v>37</v>
      </c>
      <c r="F46" s="203" t="s">
        <v>47</v>
      </c>
      <c r="G46" s="203"/>
      <c r="H46" s="203"/>
      <c r="I46" s="203"/>
      <c r="J46" s="203"/>
      <c r="K46" s="203"/>
    </row>
    <row r="47" spans="1:26" x14ac:dyDescent="0.25">
      <c r="A47" s="3" t="s">
        <v>38</v>
      </c>
      <c r="G47" s="203">
        <v>458</v>
      </c>
      <c r="H47" s="203"/>
      <c r="I47" s="203"/>
      <c r="J47" s="203"/>
      <c r="K47" s="203"/>
      <c r="L47" s="220" t="s">
        <v>39</v>
      </c>
      <c r="M47" s="220"/>
      <c r="N47" s="220"/>
      <c r="O47" s="223">
        <v>43201</v>
      </c>
      <c r="P47" s="203"/>
      <c r="Q47" s="203"/>
      <c r="R47" s="203"/>
    </row>
    <row r="48" spans="1:26" x14ac:dyDescent="0.25">
      <c r="A48" s="3" t="s">
        <v>41</v>
      </c>
      <c r="C48" s="208">
        <v>2485.35</v>
      </c>
      <c r="D48" s="208"/>
      <c r="E48" s="208"/>
      <c r="F48" s="208"/>
      <c r="G48" s="208"/>
      <c r="L48" s="220" t="s">
        <v>59</v>
      </c>
      <c r="M48" s="220"/>
      <c r="N48" s="220"/>
      <c r="O48" s="220"/>
      <c r="P48" s="221">
        <v>473.4</v>
      </c>
      <c r="Q48" s="221"/>
      <c r="R48" s="221"/>
      <c r="S48" s="221"/>
      <c r="T48" s="221"/>
      <c r="U48" s="221"/>
    </row>
    <row r="49" spans="1:26" x14ac:dyDescent="0.25">
      <c r="A49" s="9" t="s">
        <v>12</v>
      </c>
      <c r="B49" s="7"/>
      <c r="C49" s="7"/>
      <c r="D49" s="7"/>
      <c r="E49" s="7"/>
      <c r="F49" s="7"/>
      <c r="G49" s="7"/>
      <c r="H49" s="7"/>
      <c r="I49" s="8"/>
      <c r="J49" s="210" t="s">
        <v>29</v>
      </c>
      <c r="K49" s="210"/>
      <c r="L49" s="210"/>
      <c r="M49" s="210" t="s">
        <v>25</v>
      </c>
      <c r="N49" s="210"/>
      <c r="O49" s="210"/>
      <c r="P49" s="210" t="s">
        <v>30</v>
      </c>
      <c r="Q49" s="210"/>
      <c r="R49" s="210"/>
      <c r="S49" s="210"/>
      <c r="T49" s="222" t="s">
        <v>21</v>
      </c>
      <c r="U49" s="222"/>
      <c r="V49" s="222"/>
      <c r="W49" s="222"/>
      <c r="X49" s="211" t="s">
        <v>40</v>
      </c>
      <c r="Y49" s="211"/>
      <c r="Z49" s="211"/>
    </row>
    <row r="50" spans="1:26" x14ac:dyDescent="0.25">
      <c r="A50" s="210" t="str">
        <f>CADASTRO!A$831</f>
        <v>ESCOLA ALAÍDES S. PINHEIRO</v>
      </c>
      <c r="B50" s="210"/>
      <c r="C50" s="210"/>
      <c r="D50" s="210"/>
      <c r="E50" s="210"/>
      <c r="F50" s="210"/>
      <c r="G50" s="210"/>
      <c r="H50" s="210"/>
      <c r="I50" s="210"/>
      <c r="M50" s="218">
        <f>SUM(M51:N53)</f>
        <v>0.76</v>
      </c>
      <c r="N50" s="218"/>
      <c r="O50" s="218"/>
      <c r="P50" s="202">
        <f>SUM(P51:S53)</f>
        <v>1888.8659999999998</v>
      </c>
      <c r="Q50" s="201"/>
      <c r="R50" s="201"/>
      <c r="S50" s="201"/>
      <c r="T50" s="6"/>
      <c r="U50" s="6"/>
      <c r="V50" s="6"/>
      <c r="W50" s="6"/>
    </row>
    <row r="51" spans="1:26" x14ac:dyDescent="0.25">
      <c r="A51" s="200" t="str">
        <f>CADASTRO!A$832</f>
        <v>Ensino Fundamental</v>
      </c>
      <c r="B51" s="200"/>
      <c r="C51" s="200"/>
      <c r="D51" s="200"/>
      <c r="E51" s="200"/>
      <c r="F51" s="200"/>
      <c r="G51" s="200"/>
      <c r="H51" s="200"/>
      <c r="I51" s="200"/>
      <c r="J51" s="203" t="s">
        <v>177</v>
      </c>
      <c r="K51" s="203"/>
      <c r="L51" s="203"/>
      <c r="M51" s="205">
        <f>ROUND((V$12/V$23),2)</f>
        <v>0.48</v>
      </c>
      <c r="N51" s="205"/>
      <c r="O51" s="205"/>
      <c r="P51" s="204">
        <f>C48*M51</f>
        <v>1192.9679999999998</v>
      </c>
      <c r="Q51" s="203"/>
      <c r="R51" s="203"/>
      <c r="S51" s="203"/>
      <c r="T51" s="203" t="str">
        <f>CADASTRO!$P$832</f>
        <v>1013 PeateRS</v>
      </c>
      <c r="U51" s="203"/>
      <c r="V51" s="203"/>
      <c r="W51" s="203"/>
      <c r="X51" s="203">
        <f>M$12</f>
        <v>1668</v>
      </c>
      <c r="Y51" s="203"/>
      <c r="Z51" s="203"/>
    </row>
    <row r="52" spans="1:26" x14ac:dyDescent="0.25">
      <c r="A52" s="200" t="str">
        <f>CADASTRO!A$833</f>
        <v>Ensino Médio - Eja</v>
      </c>
      <c r="B52" s="200"/>
      <c r="C52" s="200"/>
      <c r="D52" s="200"/>
      <c r="E52" s="200"/>
      <c r="F52" s="200"/>
      <c r="G52" s="200"/>
      <c r="H52" s="200"/>
      <c r="I52" s="200"/>
      <c r="J52" s="203" t="s">
        <v>178</v>
      </c>
      <c r="K52" s="203"/>
      <c r="L52" s="203"/>
      <c r="M52" s="205">
        <f>ROUND((V$13/V$23),2)</f>
        <v>0.09</v>
      </c>
      <c r="N52" s="205"/>
      <c r="O52" s="205"/>
      <c r="P52" s="204">
        <f>C48*M52</f>
        <v>223.68149999999997</v>
      </c>
      <c r="Q52" s="203"/>
      <c r="R52" s="203"/>
      <c r="S52" s="203"/>
      <c r="T52" s="203" t="str">
        <f>CADASTRO!$P$833</f>
        <v>1013 PeateRS</v>
      </c>
      <c r="U52" s="203"/>
      <c r="V52" s="203"/>
      <c r="W52" s="203"/>
      <c r="X52" s="203">
        <f>M$13</f>
        <v>2213</v>
      </c>
      <c r="Y52" s="203"/>
      <c r="Z52" s="203"/>
    </row>
    <row r="53" spans="1:26" x14ac:dyDescent="0.25">
      <c r="A53" s="200" t="str">
        <f>CADASTRO!A$834</f>
        <v xml:space="preserve">Ensino Médio </v>
      </c>
      <c r="B53" s="200"/>
      <c r="C53" s="200"/>
      <c r="D53" s="200"/>
      <c r="E53" s="200"/>
      <c r="F53" s="200"/>
      <c r="G53" s="200"/>
      <c r="H53" s="200"/>
      <c r="I53" s="200"/>
      <c r="J53" s="203" t="s">
        <v>178</v>
      </c>
      <c r="K53" s="203"/>
      <c r="L53" s="203"/>
      <c r="M53" s="205">
        <f>ROUND((V$14/V$23),2)</f>
        <v>0.19</v>
      </c>
      <c r="N53" s="205"/>
      <c r="O53" s="205"/>
      <c r="P53" s="204">
        <f>C48*M53</f>
        <v>472.2165</v>
      </c>
      <c r="Q53" s="203"/>
      <c r="R53" s="203"/>
      <c r="S53" s="203"/>
      <c r="T53" s="203" t="str">
        <f>CADASTRO!$P$834</f>
        <v>1013 PeateRS</v>
      </c>
      <c r="U53" s="203"/>
      <c r="V53" s="203"/>
      <c r="W53" s="203"/>
      <c r="X53" s="203">
        <f>M$14</f>
        <v>1680</v>
      </c>
      <c r="Y53" s="203"/>
      <c r="Z53" s="203"/>
    </row>
    <row r="54" spans="1:26" x14ac:dyDescent="0.25">
      <c r="A54" s="201" t="str">
        <f>CADASTRO!A$836</f>
        <v>ESCOLA MUN. SANTA LUZIA</v>
      </c>
      <c r="B54" s="201"/>
      <c r="C54" s="201"/>
      <c r="D54" s="201"/>
      <c r="E54" s="201"/>
      <c r="F54" s="201"/>
      <c r="G54" s="201"/>
      <c r="H54" s="201"/>
      <c r="I54" s="201"/>
      <c r="M54" s="218">
        <f>SUM(M55:N58)</f>
        <v>0.24</v>
      </c>
      <c r="N54" s="218"/>
      <c r="O54" s="218"/>
      <c r="P54" s="202">
        <f>SUM(P55:S58)</f>
        <v>596.48399999999992</v>
      </c>
      <c r="Q54" s="201"/>
      <c r="R54" s="201"/>
      <c r="S54" s="201"/>
    </row>
    <row r="55" spans="1:26" x14ac:dyDescent="0.25">
      <c r="A55" s="200" t="str">
        <f>CADASTRO!A$837</f>
        <v>Ed. Infantil</v>
      </c>
      <c r="B55" s="200"/>
      <c r="C55" s="200"/>
      <c r="D55" s="200"/>
      <c r="E55" s="200"/>
      <c r="F55" s="200"/>
      <c r="G55" s="200"/>
      <c r="H55" s="200"/>
      <c r="I55" s="200"/>
      <c r="J55" s="203" t="s">
        <v>179</v>
      </c>
      <c r="K55" s="203"/>
      <c r="L55" s="203"/>
      <c r="M55" s="205">
        <f>ROUND((V$18/V$23),2)</f>
        <v>0.12</v>
      </c>
      <c r="N55" s="205"/>
      <c r="O55" s="205"/>
      <c r="P55" s="204">
        <f>C48*M55</f>
        <v>298.24199999999996</v>
      </c>
      <c r="Q55" s="203"/>
      <c r="R55" s="203"/>
      <c r="S55" s="203"/>
      <c r="T55" s="203" t="str">
        <f>CADASTRO!$P$837</f>
        <v>1011 Q.S.E.</v>
      </c>
      <c r="U55" s="203"/>
      <c r="V55" s="203"/>
      <c r="W55" s="203"/>
      <c r="X55" s="203">
        <f>M$18</f>
        <v>1646</v>
      </c>
      <c r="Y55" s="203"/>
      <c r="Z55" s="203"/>
    </row>
    <row r="56" spans="1:26" x14ac:dyDescent="0.25">
      <c r="A56" s="200" t="str">
        <f>CADASTRO!A$838</f>
        <v>Ed. Especial</v>
      </c>
      <c r="B56" s="200"/>
      <c r="C56" s="200"/>
      <c r="D56" s="200"/>
      <c r="E56" s="200"/>
      <c r="F56" s="200"/>
      <c r="G56" s="200"/>
      <c r="H56" s="200"/>
      <c r="I56" s="200"/>
      <c r="J56" s="203">
        <v>0</v>
      </c>
      <c r="K56" s="203"/>
      <c r="L56" s="203"/>
      <c r="M56" s="205">
        <f>ROUND((V$19/V$23),2)</f>
        <v>0</v>
      </c>
      <c r="N56" s="205"/>
      <c r="O56" s="205"/>
      <c r="P56" s="204">
        <f>C48*M56</f>
        <v>0</v>
      </c>
      <c r="Q56" s="203"/>
      <c r="R56" s="203"/>
      <c r="S56" s="203"/>
      <c r="T56" s="203">
        <f>CADASTRO!$P$838</f>
        <v>0</v>
      </c>
      <c r="U56" s="203"/>
      <c r="V56" s="203"/>
      <c r="W56" s="203"/>
      <c r="X56" s="203">
        <f>M$19</f>
        <v>0</v>
      </c>
      <c r="Y56" s="203"/>
      <c r="Z56" s="203"/>
    </row>
    <row r="57" spans="1:26" x14ac:dyDescent="0.25">
      <c r="A57" s="200" t="str">
        <f>CADASTRO!A$839</f>
        <v>Ensino Fundamental</v>
      </c>
      <c r="B57" s="200"/>
      <c r="C57" s="200"/>
      <c r="D57" s="200"/>
      <c r="E57" s="200"/>
      <c r="F57" s="200"/>
      <c r="G57" s="200"/>
      <c r="H57" s="200"/>
      <c r="I57" s="200"/>
      <c r="J57" s="203" t="s">
        <v>180</v>
      </c>
      <c r="K57" s="203"/>
      <c r="L57" s="203"/>
      <c r="M57" s="205">
        <f>ROUND((V$20/V$23),2)</f>
        <v>0.12</v>
      </c>
      <c r="N57" s="205"/>
      <c r="O57" s="205"/>
      <c r="P57" s="204">
        <f>C48*M57</f>
        <v>298.24199999999996</v>
      </c>
      <c r="Q57" s="203"/>
      <c r="R57" s="203"/>
      <c r="S57" s="203"/>
      <c r="T57" s="203" t="str">
        <f>CADASTRO!$P$839</f>
        <v>1011 Q.S.E.</v>
      </c>
      <c r="U57" s="203"/>
      <c r="V57" s="203"/>
      <c r="W57" s="203"/>
      <c r="X57" s="203">
        <f>M$20</f>
        <v>1630</v>
      </c>
      <c r="Y57" s="203"/>
      <c r="Z57" s="203"/>
    </row>
    <row r="58" spans="1:26" x14ac:dyDescent="0.25">
      <c r="A58" s="200" t="str">
        <f>CADASTRO!A$840</f>
        <v>Ed. Jovens e Adultos</v>
      </c>
      <c r="B58" s="200"/>
      <c r="C58" s="200"/>
      <c r="D58" s="200"/>
      <c r="E58" s="200"/>
      <c r="F58" s="200"/>
      <c r="G58" s="200"/>
      <c r="H58" s="200"/>
      <c r="I58" s="200"/>
      <c r="J58" s="203">
        <v>0</v>
      </c>
      <c r="K58" s="203"/>
      <c r="L58" s="203"/>
      <c r="M58" s="205">
        <f>ROUND((V$21/V$23),2)</f>
        <v>0</v>
      </c>
      <c r="N58" s="205"/>
      <c r="O58" s="205"/>
      <c r="P58" s="204">
        <f>C48*M58</f>
        <v>0</v>
      </c>
      <c r="Q58" s="203"/>
      <c r="R58" s="203"/>
      <c r="S58" s="203"/>
      <c r="T58" s="203">
        <f>CADASTRO!$P$840</f>
        <v>0</v>
      </c>
      <c r="U58" s="203"/>
      <c r="V58" s="203"/>
      <c r="W58" s="203"/>
      <c r="X58" s="203">
        <f>M$21</f>
        <v>0</v>
      </c>
      <c r="Y58" s="203"/>
      <c r="Z58" s="203"/>
    </row>
    <row r="59" spans="1:26" s="3" customFormat="1" x14ac:dyDescent="0.25">
      <c r="A59" s="201" t="s">
        <v>26</v>
      </c>
      <c r="B59" s="201"/>
      <c r="C59" s="201"/>
      <c r="D59" s="201"/>
      <c r="E59" s="201"/>
      <c r="F59" s="201"/>
      <c r="G59" s="201"/>
      <c r="H59" s="201"/>
      <c r="I59" s="201"/>
      <c r="M59" s="218">
        <f>M50+M54</f>
        <v>1</v>
      </c>
      <c r="N59" s="218"/>
      <c r="O59" s="218"/>
      <c r="P59" s="202">
        <f>P54+P50</f>
        <v>2485.3499999999995</v>
      </c>
      <c r="Q59" s="201"/>
      <c r="R59" s="201"/>
      <c r="S59" s="201"/>
    </row>
    <row r="61" spans="1:26" x14ac:dyDescent="0.25">
      <c r="A61" s="201" t="s">
        <v>36</v>
      </c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</row>
    <row r="62" spans="1:26" x14ac:dyDescent="0.25">
      <c r="A62" s="3" t="s">
        <v>37</v>
      </c>
      <c r="F62" s="203" t="s">
        <v>47</v>
      </c>
      <c r="G62" s="203"/>
      <c r="H62" s="203"/>
      <c r="I62" s="203"/>
      <c r="J62" s="203"/>
      <c r="K62" s="203"/>
    </row>
    <row r="63" spans="1:26" x14ac:dyDescent="0.25">
      <c r="A63" s="3" t="s">
        <v>38</v>
      </c>
      <c r="G63" s="203">
        <v>457</v>
      </c>
      <c r="H63" s="203"/>
      <c r="I63" s="203"/>
      <c r="J63" s="203"/>
      <c r="K63" s="203"/>
      <c r="L63" s="220" t="s">
        <v>39</v>
      </c>
      <c r="M63" s="220"/>
      <c r="N63" s="220"/>
      <c r="O63" s="223">
        <v>43203</v>
      </c>
      <c r="P63" s="203"/>
      <c r="Q63" s="203"/>
      <c r="R63" s="203"/>
    </row>
    <row r="64" spans="1:26" x14ac:dyDescent="0.25">
      <c r="A64" s="3" t="s">
        <v>41</v>
      </c>
      <c r="C64" s="208">
        <v>84</v>
      </c>
      <c r="D64" s="208"/>
      <c r="E64" s="208"/>
      <c r="F64" s="208"/>
      <c r="G64" s="208"/>
      <c r="L64" s="220" t="s">
        <v>59</v>
      </c>
      <c r="M64" s="220"/>
      <c r="N64" s="220"/>
      <c r="O64" s="220"/>
      <c r="P64" s="221">
        <v>16</v>
      </c>
      <c r="Q64" s="221"/>
      <c r="R64" s="221"/>
      <c r="S64" s="221"/>
      <c r="T64" s="221"/>
      <c r="U64" s="221"/>
    </row>
    <row r="65" spans="1:26" x14ac:dyDescent="0.25">
      <c r="A65" s="9" t="s">
        <v>12</v>
      </c>
      <c r="B65" s="43"/>
      <c r="C65" s="43"/>
      <c r="D65" s="43"/>
      <c r="E65" s="43"/>
      <c r="F65" s="43"/>
      <c r="G65" s="43"/>
      <c r="H65" s="43"/>
      <c r="I65" s="40"/>
      <c r="J65" s="210" t="s">
        <v>29</v>
      </c>
      <c r="K65" s="210"/>
      <c r="L65" s="210"/>
      <c r="M65" s="210" t="s">
        <v>25</v>
      </c>
      <c r="N65" s="210"/>
      <c r="O65" s="210"/>
      <c r="P65" s="210" t="s">
        <v>30</v>
      </c>
      <c r="Q65" s="210"/>
      <c r="R65" s="210"/>
      <c r="S65" s="210"/>
      <c r="T65" s="222" t="s">
        <v>21</v>
      </c>
      <c r="U65" s="222"/>
      <c r="V65" s="222"/>
      <c r="W65" s="222"/>
      <c r="X65" s="211" t="s">
        <v>40</v>
      </c>
      <c r="Y65" s="211"/>
      <c r="Z65" s="211"/>
    </row>
    <row r="66" spans="1:26" x14ac:dyDescent="0.25">
      <c r="A66" s="210" t="str">
        <f>CADASTRO!A$831</f>
        <v>ESCOLA ALAÍDES S. PINHEIRO</v>
      </c>
      <c r="B66" s="210"/>
      <c r="C66" s="210"/>
      <c r="D66" s="210"/>
      <c r="E66" s="210"/>
      <c r="F66" s="210"/>
      <c r="G66" s="210"/>
      <c r="H66" s="210"/>
      <c r="I66" s="210"/>
      <c r="M66" s="218">
        <f>SUM(M67:N69)</f>
        <v>0.76</v>
      </c>
      <c r="N66" s="218"/>
      <c r="O66" s="218"/>
      <c r="P66" s="202">
        <f>SUM(P67:S69)</f>
        <v>63.84</v>
      </c>
      <c r="Q66" s="201"/>
      <c r="R66" s="201"/>
      <c r="S66" s="201"/>
      <c r="T66" s="6"/>
      <c r="U66" s="6"/>
      <c r="V66" s="6"/>
      <c r="W66" s="6"/>
    </row>
    <row r="67" spans="1:26" x14ac:dyDescent="0.25">
      <c r="A67" s="200" t="str">
        <f>CADASTRO!A$832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 t="s">
        <v>200</v>
      </c>
      <c r="K67" s="203"/>
      <c r="L67" s="203"/>
      <c r="M67" s="205">
        <f>ROUND((V$12/V$23),2)</f>
        <v>0.48</v>
      </c>
      <c r="N67" s="205"/>
      <c r="O67" s="205"/>
      <c r="P67" s="204">
        <f>C64*M67</f>
        <v>40.32</v>
      </c>
      <c r="Q67" s="203"/>
      <c r="R67" s="203"/>
      <c r="S67" s="203"/>
      <c r="T67" s="203" t="str">
        <f>CADASTRO!$P$832</f>
        <v>1013 PeateRS</v>
      </c>
      <c r="U67" s="203"/>
      <c r="V67" s="203"/>
      <c r="W67" s="203"/>
      <c r="X67" s="203">
        <f>M$12</f>
        <v>1668</v>
      </c>
      <c r="Y67" s="203"/>
      <c r="Z67" s="203"/>
    </row>
    <row r="68" spans="1:26" x14ac:dyDescent="0.25">
      <c r="A68" s="200" t="str">
        <f>CADASTRO!A$833</f>
        <v>Ensino Médio - Eja</v>
      </c>
      <c r="B68" s="200"/>
      <c r="C68" s="200"/>
      <c r="D68" s="200"/>
      <c r="E68" s="200"/>
      <c r="F68" s="200"/>
      <c r="G68" s="200"/>
      <c r="H68" s="200"/>
      <c r="I68" s="200"/>
      <c r="J68" s="203" t="s">
        <v>201</v>
      </c>
      <c r="K68" s="203"/>
      <c r="L68" s="203"/>
      <c r="M68" s="205">
        <f>ROUND((V$13/V$23),2)</f>
        <v>0.09</v>
      </c>
      <c r="N68" s="205"/>
      <c r="O68" s="205"/>
      <c r="P68" s="204">
        <f>C64*M68</f>
        <v>7.56</v>
      </c>
      <c r="Q68" s="203"/>
      <c r="R68" s="203"/>
      <c r="S68" s="203"/>
      <c r="T68" s="203" t="str">
        <f>CADASTRO!$P$833</f>
        <v>1013 PeateRS</v>
      </c>
      <c r="U68" s="203"/>
      <c r="V68" s="203"/>
      <c r="W68" s="203"/>
      <c r="X68" s="203">
        <f>M$13</f>
        <v>2213</v>
      </c>
      <c r="Y68" s="203"/>
      <c r="Z68" s="203"/>
    </row>
    <row r="69" spans="1:26" ht="15" customHeight="1" x14ac:dyDescent="0.25">
      <c r="A69" s="200" t="str">
        <f>CADASTRO!A$834</f>
        <v xml:space="preserve">Ensino Médio </v>
      </c>
      <c r="B69" s="200"/>
      <c r="C69" s="200"/>
      <c r="D69" s="200"/>
      <c r="E69" s="200"/>
      <c r="F69" s="200"/>
      <c r="G69" s="200"/>
      <c r="H69" s="200"/>
      <c r="I69" s="200"/>
      <c r="J69" s="203" t="s">
        <v>201</v>
      </c>
      <c r="K69" s="203"/>
      <c r="L69" s="203"/>
      <c r="M69" s="205">
        <f>ROUND((V$14/V$23),2)</f>
        <v>0.19</v>
      </c>
      <c r="N69" s="205"/>
      <c r="O69" s="205"/>
      <c r="P69" s="204">
        <f>C64*M69</f>
        <v>15.96</v>
      </c>
      <c r="Q69" s="203"/>
      <c r="R69" s="203"/>
      <c r="S69" s="203"/>
      <c r="T69" s="203" t="str">
        <f>CADASTRO!$P$834</f>
        <v>1013 PeateRS</v>
      </c>
      <c r="U69" s="203"/>
      <c r="V69" s="203"/>
      <c r="W69" s="203"/>
      <c r="X69" s="203">
        <f>M$14</f>
        <v>1680</v>
      </c>
      <c r="Y69" s="203"/>
      <c r="Z69" s="203"/>
    </row>
    <row r="70" spans="1:26" x14ac:dyDescent="0.25">
      <c r="A70" s="201" t="str">
        <f>CADASTRO!A$836</f>
        <v>ESCOLA MUN. SANTA LUZIA</v>
      </c>
      <c r="B70" s="201"/>
      <c r="C70" s="201"/>
      <c r="D70" s="201"/>
      <c r="E70" s="201"/>
      <c r="F70" s="201"/>
      <c r="G70" s="201"/>
      <c r="H70" s="201"/>
      <c r="I70" s="201"/>
      <c r="M70" s="218">
        <f>SUM(M71:N74)</f>
        <v>0.24</v>
      </c>
      <c r="N70" s="218"/>
      <c r="O70" s="218"/>
      <c r="P70" s="202">
        <f>SUM(P71:S74)</f>
        <v>20.16</v>
      </c>
      <c r="Q70" s="201"/>
      <c r="R70" s="201"/>
      <c r="S70" s="201"/>
    </row>
    <row r="71" spans="1:26" x14ac:dyDescent="0.25">
      <c r="A71" s="200" t="str">
        <f>CADASTRO!A$837</f>
        <v>Ed. Infantil</v>
      </c>
      <c r="B71" s="200"/>
      <c r="C71" s="200"/>
      <c r="D71" s="200"/>
      <c r="E71" s="200"/>
      <c r="F71" s="200"/>
      <c r="G71" s="200"/>
      <c r="H71" s="200"/>
      <c r="I71" s="200"/>
      <c r="J71" s="203" t="s">
        <v>202</v>
      </c>
      <c r="K71" s="203"/>
      <c r="L71" s="203"/>
      <c r="M71" s="205">
        <f>ROUND((V$18/V$23),2)</f>
        <v>0.12</v>
      </c>
      <c r="N71" s="205"/>
      <c r="O71" s="205"/>
      <c r="P71" s="204">
        <f>C64*M71</f>
        <v>10.08</v>
      </c>
      <c r="Q71" s="203"/>
      <c r="R71" s="203"/>
      <c r="S71" s="203"/>
      <c r="T71" s="203" t="str">
        <f>CADASTRO!$P$837</f>
        <v>1011 Q.S.E.</v>
      </c>
      <c r="U71" s="203"/>
      <c r="V71" s="203"/>
      <c r="W71" s="203"/>
      <c r="X71" s="203">
        <f>M$18</f>
        <v>1646</v>
      </c>
      <c r="Y71" s="203"/>
      <c r="Z71" s="203"/>
    </row>
    <row r="72" spans="1:26" x14ac:dyDescent="0.25">
      <c r="A72" s="200" t="str">
        <f>CADASTRO!A$838</f>
        <v>Ed. Especial</v>
      </c>
      <c r="B72" s="200"/>
      <c r="C72" s="200"/>
      <c r="D72" s="200"/>
      <c r="E72" s="200"/>
      <c r="F72" s="200"/>
      <c r="G72" s="200"/>
      <c r="H72" s="200"/>
      <c r="I72" s="200"/>
      <c r="J72" s="203">
        <v>0</v>
      </c>
      <c r="K72" s="203"/>
      <c r="L72" s="203"/>
      <c r="M72" s="205">
        <f>ROUND((V$19/V$23),2)</f>
        <v>0</v>
      </c>
      <c r="N72" s="205"/>
      <c r="O72" s="205"/>
      <c r="P72" s="204">
        <f>C64*M72</f>
        <v>0</v>
      </c>
      <c r="Q72" s="203"/>
      <c r="R72" s="203"/>
      <c r="S72" s="203"/>
      <c r="T72" s="203">
        <f>CADASTRO!$P$838</f>
        <v>0</v>
      </c>
      <c r="U72" s="203"/>
      <c r="V72" s="203"/>
      <c r="W72" s="203"/>
      <c r="X72" s="203">
        <f>M$19</f>
        <v>0</v>
      </c>
      <c r="Y72" s="203"/>
      <c r="Z72" s="203"/>
    </row>
    <row r="73" spans="1:26" x14ac:dyDescent="0.25">
      <c r="A73" s="200" t="str">
        <f>CADASTRO!A$839</f>
        <v>Ensino Fundamental</v>
      </c>
      <c r="B73" s="200"/>
      <c r="C73" s="200"/>
      <c r="D73" s="200"/>
      <c r="E73" s="200"/>
      <c r="F73" s="200"/>
      <c r="G73" s="200"/>
      <c r="H73" s="200"/>
      <c r="I73" s="200"/>
      <c r="J73" s="203" t="s">
        <v>203</v>
      </c>
      <c r="K73" s="203"/>
      <c r="L73" s="203"/>
      <c r="M73" s="205">
        <f>ROUND((V$20/V$23),2)</f>
        <v>0.12</v>
      </c>
      <c r="N73" s="205"/>
      <c r="O73" s="205"/>
      <c r="P73" s="204">
        <f>C64*M73</f>
        <v>10.08</v>
      </c>
      <c r="Q73" s="203"/>
      <c r="R73" s="203"/>
      <c r="S73" s="203"/>
      <c r="T73" s="203" t="str">
        <f>CADASTRO!$P$839</f>
        <v>1011 Q.S.E.</v>
      </c>
      <c r="U73" s="203"/>
      <c r="V73" s="203"/>
      <c r="W73" s="203"/>
      <c r="X73" s="203">
        <f>M$20</f>
        <v>1630</v>
      </c>
      <c r="Y73" s="203"/>
      <c r="Z73" s="203"/>
    </row>
    <row r="74" spans="1:26" x14ac:dyDescent="0.25">
      <c r="A74" s="200" t="str">
        <f>CADASTRO!A$840</f>
        <v>Ed. Jovens e Adultos</v>
      </c>
      <c r="B74" s="200"/>
      <c r="C74" s="200"/>
      <c r="D74" s="200"/>
      <c r="E74" s="200"/>
      <c r="F74" s="200"/>
      <c r="G74" s="200"/>
      <c r="H74" s="200"/>
      <c r="I74" s="200"/>
      <c r="J74" s="203">
        <v>0</v>
      </c>
      <c r="K74" s="203"/>
      <c r="L74" s="203"/>
      <c r="M74" s="205">
        <f>ROUND((V$21/V$23),2)</f>
        <v>0</v>
      </c>
      <c r="N74" s="205"/>
      <c r="O74" s="205"/>
      <c r="P74" s="204">
        <f>C64*M74</f>
        <v>0</v>
      </c>
      <c r="Q74" s="203"/>
      <c r="R74" s="203"/>
      <c r="S74" s="203"/>
      <c r="T74" s="203">
        <f>CADASTRO!$P$840</f>
        <v>0</v>
      </c>
      <c r="U74" s="203"/>
      <c r="V74" s="203"/>
      <c r="W74" s="203"/>
      <c r="X74" s="203">
        <f>M$21</f>
        <v>0</v>
      </c>
      <c r="Y74" s="203"/>
      <c r="Z74" s="203"/>
    </row>
    <row r="75" spans="1:26" x14ac:dyDescent="0.25">
      <c r="A75" s="201" t="s">
        <v>26</v>
      </c>
      <c r="B75" s="201"/>
      <c r="C75" s="201"/>
      <c r="D75" s="201"/>
      <c r="E75" s="201"/>
      <c r="F75" s="201"/>
      <c r="G75" s="201"/>
      <c r="H75" s="201"/>
      <c r="I75" s="201"/>
      <c r="J75" s="3"/>
      <c r="K75" s="3"/>
      <c r="L75" s="3"/>
      <c r="M75" s="218">
        <f>M66+M70</f>
        <v>1</v>
      </c>
      <c r="N75" s="218"/>
      <c r="O75" s="218"/>
      <c r="P75" s="202">
        <f>P70+P66</f>
        <v>84</v>
      </c>
      <c r="Q75" s="201"/>
      <c r="R75" s="201"/>
      <c r="S75" s="201"/>
      <c r="T75" s="3"/>
      <c r="U75" s="3"/>
      <c r="V75" s="3"/>
      <c r="W75" s="3"/>
      <c r="X75" s="3"/>
      <c r="Y75" s="3"/>
      <c r="Z75" s="3"/>
    </row>
    <row r="78" spans="1:26" x14ac:dyDescent="0.25">
      <c r="A78" s="3" t="s">
        <v>37</v>
      </c>
      <c r="F78" s="203" t="s">
        <v>48</v>
      </c>
      <c r="G78" s="203"/>
      <c r="H78" s="203"/>
      <c r="I78" s="203"/>
      <c r="J78" s="203"/>
      <c r="K78" s="203"/>
    </row>
    <row r="79" spans="1:26" x14ac:dyDescent="0.25">
      <c r="A79" s="3" t="s">
        <v>38</v>
      </c>
      <c r="G79" s="203">
        <v>458</v>
      </c>
      <c r="H79" s="203"/>
      <c r="I79" s="203"/>
      <c r="J79" s="203"/>
      <c r="K79" s="203"/>
      <c r="L79" s="220" t="s">
        <v>39</v>
      </c>
      <c r="M79" s="220"/>
      <c r="N79" s="220"/>
      <c r="O79" s="223">
        <v>43201</v>
      </c>
      <c r="P79" s="203"/>
      <c r="Q79" s="203"/>
      <c r="R79" s="203"/>
    </row>
    <row r="80" spans="1:26" x14ac:dyDescent="0.25">
      <c r="A80" s="3" t="s">
        <v>41</v>
      </c>
      <c r="C80" s="208">
        <v>8150.62</v>
      </c>
      <c r="D80" s="208"/>
      <c r="E80" s="208"/>
      <c r="F80" s="208"/>
      <c r="G80" s="208"/>
      <c r="L80" s="220" t="s">
        <v>59</v>
      </c>
      <c r="M80" s="220"/>
      <c r="N80" s="220"/>
      <c r="O80" s="220"/>
      <c r="P80" s="221">
        <v>1552.5</v>
      </c>
      <c r="Q80" s="221"/>
      <c r="R80" s="221"/>
      <c r="S80" s="221"/>
      <c r="T80" s="221"/>
      <c r="U80" s="221"/>
    </row>
    <row r="81" spans="1:35" x14ac:dyDescent="0.25">
      <c r="A81" s="9" t="s">
        <v>12</v>
      </c>
      <c r="B81" s="7"/>
      <c r="C81" s="7"/>
      <c r="D81" s="7"/>
      <c r="E81" s="7"/>
      <c r="F81" s="7"/>
      <c r="G81" s="7"/>
      <c r="H81" s="7"/>
      <c r="I81" s="8"/>
      <c r="J81" s="210" t="s">
        <v>29</v>
      </c>
      <c r="K81" s="210"/>
      <c r="L81" s="210"/>
      <c r="M81" s="210" t="s">
        <v>25</v>
      </c>
      <c r="N81" s="210"/>
      <c r="O81" s="210"/>
      <c r="P81" s="210" t="s">
        <v>30</v>
      </c>
      <c r="Q81" s="210"/>
      <c r="R81" s="210"/>
      <c r="S81" s="210"/>
      <c r="T81" s="222" t="s">
        <v>21</v>
      </c>
      <c r="U81" s="222"/>
      <c r="V81" s="222"/>
      <c r="W81" s="222"/>
      <c r="X81" s="211" t="s">
        <v>40</v>
      </c>
      <c r="Y81" s="211"/>
      <c r="Z81" s="211"/>
    </row>
    <row r="82" spans="1:35" x14ac:dyDescent="0.25">
      <c r="A82" s="210" t="str">
        <f>CADASTRO!A$831</f>
        <v>ESCOLA ALAÍDES S. PINHEIRO</v>
      </c>
      <c r="B82" s="210"/>
      <c r="C82" s="210"/>
      <c r="D82" s="210"/>
      <c r="E82" s="210"/>
      <c r="F82" s="210"/>
      <c r="G82" s="210"/>
      <c r="H82" s="210"/>
      <c r="I82" s="210"/>
      <c r="M82" s="218">
        <f>SUM(M83:N85)</f>
        <v>0.76</v>
      </c>
      <c r="N82" s="218"/>
      <c r="O82" s="218"/>
      <c r="P82" s="202">
        <f>SUM(P83:S85)+0.01</f>
        <v>6194.4812000000002</v>
      </c>
      <c r="Q82" s="201"/>
      <c r="R82" s="201"/>
      <c r="S82" s="201"/>
      <c r="T82" s="6"/>
      <c r="U82" s="6"/>
      <c r="V82" s="6"/>
      <c r="W82" s="6"/>
    </row>
    <row r="83" spans="1:35" x14ac:dyDescent="0.25">
      <c r="A83" s="200" t="str">
        <f>CADASTRO!A$832</f>
        <v>Ensino Fundamental</v>
      </c>
      <c r="B83" s="200"/>
      <c r="C83" s="200"/>
      <c r="D83" s="200"/>
      <c r="E83" s="200"/>
      <c r="F83" s="200"/>
      <c r="G83" s="200"/>
      <c r="H83" s="200"/>
      <c r="I83" s="200"/>
      <c r="J83" s="203" t="s">
        <v>177</v>
      </c>
      <c r="K83" s="203"/>
      <c r="L83" s="203"/>
      <c r="M83" s="205">
        <f>ROUND((V$12/V$23),2)</f>
        <v>0.48</v>
      </c>
      <c r="N83" s="205"/>
      <c r="O83" s="205"/>
      <c r="P83" s="204">
        <f>C80*M83</f>
        <v>3912.2975999999999</v>
      </c>
      <c r="Q83" s="203"/>
      <c r="R83" s="203"/>
      <c r="S83" s="203"/>
      <c r="T83" s="203" t="str">
        <f>CADASTRO!$P$832</f>
        <v>1013 PeateRS</v>
      </c>
      <c r="U83" s="203"/>
      <c r="V83" s="203"/>
      <c r="W83" s="203"/>
      <c r="X83" s="203">
        <f>M$12</f>
        <v>1668</v>
      </c>
      <c r="Y83" s="203"/>
      <c r="Z83" s="203"/>
    </row>
    <row r="84" spans="1:35" x14ac:dyDescent="0.25">
      <c r="A84" s="200" t="str">
        <f>CADASTRO!A$833</f>
        <v>Ensino Médio - Eja</v>
      </c>
      <c r="B84" s="200"/>
      <c r="C84" s="200"/>
      <c r="D84" s="200"/>
      <c r="E84" s="200"/>
      <c r="F84" s="200"/>
      <c r="G84" s="200"/>
      <c r="H84" s="200"/>
      <c r="I84" s="200"/>
      <c r="J84" s="203" t="s">
        <v>178</v>
      </c>
      <c r="K84" s="203"/>
      <c r="L84" s="203"/>
      <c r="M84" s="205">
        <f>ROUND((V$13/V$23),2)</f>
        <v>0.09</v>
      </c>
      <c r="N84" s="205"/>
      <c r="O84" s="205"/>
      <c r="P84" s="204">
        <f>C80*M84</f>
        <v>733.55579999999998</v>
      </c>
      <c r="Q84" s="203"/>
      <c r="R84" s="203"/>
      <c r="S84" s="203"/>
      <c r="T84" s="203" t="str">
        <f>CADASTRO!$P$833</f>
        <v>1013 PeateRS</v>
      </c>
      <c r="U84" s="203"/>
      <c r="V84" s="203"/>
      <c r="W84" s="203"/>
      <c r="X84" s="203">
        <f>M$13</f>
        <v>2213</v>
      </c>
      <c r="Y84" s="203"/>
      <c r="Z84" s="203"/>
    </row>
    <row r="85" spans="1:35" x14ac:dyDescent="0.25">
      <c r="A85" s="200" t="str">
        <f>CADASTRO!A$834</f>
        <v xml:space="preserve">Ensino Médio </v>
      </c>
      <c r="B85" s="200"/>
      <c r="C85" s="200"/>
      <c r="D85" s="200"/>
      <c r="E85" s="200"/>
      <c r="F85" s="200"/>
      <c r="G85" s="200"/>
      <c r="H85" s="200"/>
      <c r="I85" s="200"/>
      <c r="J85" s="203" t="s">
        <v>178</v>
      </c>
      <c r="K85" s="203"/>
      <c r="L85" s="203"/>
      <c r="M85" s="205">
        <f>ROUND((V$14/V$23),2)</f>
        <v>0.19</v>
      </c>
      <c r="N85" s="205"/>
      <c r="O85" s="205"/>
      <c r="P85" s="204">
        <f>C80*M85</f>
        <v>1548.6178</v>
      </c>
      <c r="Q85" s="203"/>
      <c r="R85" s="203"/>
      <c r="S85" s="203"/>
      <c r="T85" s="203" t="str">
        <f>CADASTRO!$P$834</f>
        <v>1013 PeateRS</v>
      </c>
      <c r="U85" s="203"/>
      <c r="V85" s="203"/>
      <c r="W85" s="203"/>
      <c r="X85" s="203">
        <f>M$14</f>
        <v>1680</v>
      </c>
      <c r="Y85" s="203"/>
      <c r="Z85" s="203"/>
    </row>
    <row r="86" spans="1:35" x14ac:dyDescent="0.25">
      <c r="A86" s="201" t="str">
        <f>CADASTRO!A$836</f>
        <v>ESCOLA MUN. SANTA LUZIA</v>
      </c>
      <c r="B86" s="201"/>
      <c r="C86" s="201"/>
      <c r="D86" s="201"/>
      <c r="E86" s="201"/>
      <c r="F86" s="201"/>
      <c r="G86" s="201"/>
      <c r="H86" s="201"/>
      <c r="I86" s="201"/>
      <c r="M86" s="218">
        <f>SUM(M87:N90)</f>
        <v>0.24</v>
      </c>
      <c r="N86" s="218"/>
      <c r="O86" s="218"/>
      <c r="P86" s="202">
        <f>SUM(P87:S90)-0.01</f>
        <v>1956.1387999999999</v>
      </c>
      <c r="Q86" s="201"/>
      <c r="R86" s="201"/>
      <c r="S86" s="201"/>
    </row>
    <row r="87" spans="1:35" x14ac:dyDescent="0.25">
      <c r="A87" s="200" t="str">
        <f>CADASTRO!A$837</f>
        <v>Ed. Infantil</v>
      </c>
      <c r="B87" s="200"/>
      <c r="C87" s="200"/>
      <c r="D87" s="200"/>
      <c r="E87" s="200"/>
      <c r="F87" s="200"/>
      <c r="G87" s="200"/>
      <c r="H87" s="200"/>
      <c r="I87" s="200"/>
      <c r="J87" s="203" t="s">
        <v>179</v>
      </c>
      <c r="K87" s="203"/>
      <c r="L87" s="203"/>
      <c r="M87" s="205">
        <f>ROUND((V$18/V$23),2)</f>
        <v>0.12</v>
      </c>
      <c r="N87" s="205"/>
      <c r="O87" s="205"/>
      <c r="P87" s="204">
        <f>C80*M87</f>
        <v>978.07439999999997</v>
      </c>
      <c r="Q87" s="203"/>
      <c r="R87" s="203"/>
      <c r="S87" s="203"/>
      <c r="T87" s="203" t="str">
        <f>CADASTRO!$P$837</f>
        <v>1011 Q.S.E.</v>
      </c>
      <c r="U87" s="203"/>
      <c r="V87" s="203"/>
      <c r="W87" s="203"/>
      <c r="X87" s="203">
        <f>M$18</f>
        <v>1646</v>
      </c>
      <c r="Y87" s="203"/>
      <c r="Z87" s="203"/>
    </row>
    <row r="88" spans="1:35" x14ac:dyDescent="0.25">
      <c r="A88" s="200" t="str">
        <f>CADASTRO!A$838</f>
        <v>Ed. Especial</v>
      </c>
      <c r="B88" s="200"/>
      <c r="C88" s="200"/>
      <c r="D88" s="200"/>
      <c r="E88" s="200"/>
      <c r="F88" s="200"/>
      <c r="G88" s="200"/>
      <c r="H88" s="200"/>
      <c r="I88" s="200"/>
      <c r="J88" s="203">
        <v>0</v>
      </c>
      <c r="K88" s="203"/>
      <c r="L88" s="203"/>
      <c r="M88" s="205">
        <f>ROUND((V$19/V$23),2)</f>
        <v>0</v>
      </c>
      <c r="N88" s="205"/>
      <c r="O88" s="205"/>
      <c r="P88" s="204">
        <f>C80*M88</f>
        <v>0</v>
      </c>
      <c r="Q88" s="203"/>
      <c r="R88" s="203"/>
      <c r="S88" s="203"/>
      <c r="T88" s="203">
        <f>CADASTRO!$P$838</f>
        <v>0</v>
      </c>
      <c r="U88" s="203"/>
      <c r="V88" s="203"/>
      <c r="W88" s="203"/>
      <c r="X88" s="203">
        <f>M$19</f>
        <v>0</v>
      </c>
      <c r="Y88" s="203"/>
      <c r="Z88" s="203"/>
      <c r="AI88" s="3"/>
    </row>
    <row r="89" spans="1:35" x14ac:dyDescent="0.25">
      <c r="A89" s="200" t="str">
        <f>CADASTRO!A$839</f>
        <v>Ensino Fundamental</v>
      </c>
      <c r="B89" s="200"/>
      <c r="C89" s="200"/>
      <c r="D89" s="200"/>
      <c r="E89" s="200"/>
      <c r="F89" s="200"/>
      <c r="G89" s="200"/>
      <c r="H89" s="200"/>
      <c r="I89" s="200"/>
      <c r="J89" s="203" t="s">
        <v>180</v>
      </c>
      <c r="K89" s="203"/>
      <c r="L89" s="203"/>
      <c r="M89" s="205">
        <f>ROUND((V$20/V$23),2)</f>
        <v>0.12</v>
      </c>
      <c r="N89" s="205"/>
      <c r="O89" s="205"/>
      <c r="P89" s="204">
        <f>C80*M89</f>
        <v>978.07439999999997</v>
      </c>
      <c r="Q89" s="203"/>
      <c r="R89" s="203"/>
      <c r="S89" s="203"/>
      <c r="T89" s="203" t="str">
        <f>CADASTRO!$P$839</f>
        <v>1011 Q.S.E.</v>
      </c>
      <c r="U89" s="203"/>
      <c r="V89" s="203"/>
      <c r="W89" s="203"/>
      <c r="X89" s="203">
        <f>M$20</f>
        <v>1630</v>
      </c>
      <c r="Y89" s="203"/>
      <c r="Z89" s="203"/>
    </row>
    <row r="90" spans="1:35" x14ac:dyDescent="0.25">
      <c r="A90" s="200" t="str">
        <f>CADASTRO!A$840</f>
        <v>Ed. Jovens e Adultos</v>
      </c>
      <c r="B90" s="200"/>
      <c r="C90" s="200"/>
      <c r="D90" s="200"/>
      <c r="E90" s="200"/>
      <c r="F90" s="200"/>
      <c r="G90" s="200"/>
      <c r="H90" s="200"/>
      <c r="I90" s="200"/>
      <c r="J90" s="203">
        <v>0</v>
      </c>
      <c r="K90" s="203"/>
      <c r="L90" s="203"/>
      <c r="M90" s="205">
        <f>ROUND((V$21/V$23),2)</f>
        <v>0</v>
      </c>
      <c r="N90" s="205"/>
      <c r="O90" s="205"/>
      <c r="P90" s="204">
        <f>C80*M90</f>
        <v>0</v>
      </c>
      <c r="Q90" s="203"/>
      <c r="R90" s="203"/>
      <c r="S90" s="203"/>
      <c r="T90" s="203">
        <f>CADASTRO!$P$840</f>
        <v>0</v>
      </c>
      <c r="U90" s="203"/>
      <c r="V90" s="203"/>
      <c r="W90" s="203"/>
      <c r="X90" s="203">
        <f>M$21</f>
        <v>0</v>
      </c>
      <c r="Y90" s="203"/>
      <c r="Z90" s="203"/>
    </row>
    <row r="91" spans="1:35" x14ac:dyDescent="0.25">
      <c r="A91" s="201" t="s">
        <v>26</v>
      </c>
      <c r="B91" s="201"/>
      <c r="C91" s="201"/>
      <c r="D91" s="201"/>
      <c r="E91" s="201"/>
      <c r="F91" s="201"/>
      <c r="G91" s="201"/>
      <c r="H91" s="201"/>
      <c r="I91" s="201"/>
      <c r="J91" s="3"/>
      <c r="K91" s="3"/>
      <c r="L91" s="3"/>
      <c r="M91" s="218">
        <f>M82+M86</f>
        <v>1</v>
      </c>
      <c r="N91" s="218"/>
      <c r="O91" s="218"/>
      <c r="P91" s="202">
        <f>P86+P82</f>
        <v>8150.62</v>
      </c>
      <c r="Q91" s="201"/>
      <c r="R91" s="201"/>
      <c r="S91" s="201"/>
      <c r="T91" s="3"/>
      <c r="U91" s="3"/>
      <c r="V91" s="3"/>
      <c r="W91" s="3"/>
      <c r="X91" s="3"/>
      <c r="Y91" s="3"/>
      <c r="Z91" s="3"/>
    </row>
    <row r="92" spans="1:35" x14ac:dyDescent="0.25">
      <c r="A92" s="41"/>
      <c r="B92" s="41"/>
      <c r="C92" s="41"/>
      <c r="D92" s="41"/>
      <c r="E92" s="41"/>
      <c r="F92" s="41"/>
      <c r="G92" s="41"/>
      <c r="H92" s="41"/>
      <c r="I92" s="41"/>
      <c r="J92" s="3"/>
      <c r="K92" s="3"/>
      <c r="L92" s="3"/>
      <c r="M92" s="46"/>
      <c r="N92" s="46"/>
      <c r="O92" s="46"/>
      <c r="P92" s="47"/>
      <c r="Q92" s="41"/>
      <c r="R92" s="41"/>
      <c r="S92" s="41"/>
      <c r="T92" s="3"/>
      <c r="U92" s="3"/>
      <c r="V92" s="3"/>
      <c r="W92" s="3"/>
      <c r="X92" s="3"/>
      <c r="Y92" s="3"/>
      <c r="Z92" s="3"/>
    </row>
    <row r="93" spans="1:35" x14ac:dyDescent="0.25">
      <c r="A93" s="3" t="s">
        <v>37</v>
      </c>
      <c r="F93" s="203" t="s">
        <v>48</v>
      </c>
      <c r="G93" s="203"/>
      <c r="H93" s="203"/>
      <c r="I93" s="203"/>
      <c r="J93" s="203"/>
      <c r="K93" s="203"/>
    </row>
    <row r="94" spans="1:35" x14ac:dyDescent="0.25">
      <c r="A94" s="3" t="s">
        <v>38</v>
      </c>
      <c r="G94" s="203">
        <v>457</v>
      </c>
      <c r="H94" s="203"/>
      <c r="I94" s="203"/>
      <c r="J94" s="203"/>
      <c r="K94" s="203"/>
      <c r="L94" s="220" t="s">
        <v>39</v>
      </c>
      <c r="M94" s="220"/>
      <c r="N94" s="220"/>
      <c r="O94" s="223">
        <v>43203</v>
      </c>
      <c r="P94" s="203"/>
      <c r="Q94" s="203"/>
      <c r="R94" s="203"/>
    </row>
    <row r="95" spans="1:35" x14ac:dyDescent="0.25">
      <c r="A95" s="3" t="s">
        <v>41</v>
      </c>
      <c r="C95" s="208">
        <v>455.7</v>
      </c>
      <c r="D95" s="208"/>
      <c r="E95" s="208"/>
      <c r="F95" s="208"/>
      <c r="G95" s="208"/>
      <c r="L95" s="220" t="s">
        <v>59</v>
      </c>
      <c r="M95" s="220"/>
      <c r="N95" s="220"/>
      <c r="O95" s="220"/>
      <c r="P95" s="221">
        <v>86.8</v>
      </c>
      <c r="Q95" s="221"/>
      <c r="R95" s="221"/>
      <c r="S95" s="221"/>
      <c r="T95" s="221"/>
      <c r="U95" s="221"/>
    </row>
    <row r="96" spans="1:35" x14ac:dyDescent="0.25">
      <c r="A96" s="9" t="s">
        <v>12</v>
      </c>
      <c r="B96" s="43"/>
      <c r="C96" s="43"/>
      <c r="D96" s="43"/>
      <c r="E96" s="43"/>
      <c r="F96" s="43"/>
      <c r="G96" s="43"/>
      <c r="H96" s="43"/>
      <c r="I96" s="40"/>
      <c r="J96" s="210" t="s">
        <v>29</v>
      </c>
      <c r="K96" s="210"/>
      <c r="L96" s="210"/>
      <c r="M96" s="210" t="s">
        <v>25</v>
      </c>
      <c r="N96" s="210"/>
      <c r="O96" s="210"/>
      <c r="P96" s="210" t="s">
        <v>30</v>
      </c>
      <c r="Q96" s="210"/>
      <c r="R96" s="210"/>
      <c r="S96" s="210"/>
      <c r="T96" s="222" t="s">
        <v>21</v>
      </c>
      <c r="U96" s="222"/>
      <c r="V96" s="222"/>
      <c r="W96" s="222"/>
      <c r="X96" s="211" t="s">
        <v>40</v>
      </c>
      <c r="Y96" s="211"/>
      <c r="Z96" s="211"/>
    </row>
    <row r="97" spans="1:26" x14ac:dyDescent="0.25">
      <c r="A97" s="210" t="str">
        <f>CADASTRO!A$831</f>
        <v>ESCOLA ALAÍDES S. PINHEIRO</v>
      </c>
      <c r="B97" s="210"/>
      <c r="C97" s="210"/>
      <c r="D97" s="210"/>
      <c r="E97" s="210"/>
      <c r="F97" s="210"/>
      <c r="G97" s="210"/>
      <c r="H97" s="210"/>
      <c r="I97" s="210"/>
      <c r="M97" s="218">
        <f>SUM(M98:N100)</f>
        <v>0.76</v>
      </c>
      <c r="N97" s="218"/>
      <c r="O97" s="218"/>
      <c r="P97" s="202">
        <f>SUM(P98:S100)</f>
        <v>342.80200000000002</v>
      </c>
      <c r="Q97" s="201"/>
      <c r="R97" s="201"/>
      <c r="S97" s="201"/>
      <c r="T97" s="6"/>
      <c r="U97" s="6"/>
      <c r="V97" s="6"/>
      <c r="W97" s="6"/>
    </row>
    <row r="98" spans="1:26" x14ac:dyDescent="0.25">
      <c r="A98" s="200" t="str">
        <f>CADASTRO!A$832</f>
        <v>Ensino Fundamental</v>
      </c>
      <c r="B98" s="200"/>
      <c r="C98" s="200"/>
      <c r="D98" s="200"/>
      <c r="E98" s="200"/>
      <c r="F98" s="200"/>
      <c r="G98" s="200"/>
      <c r="H98" s="200"/>
      <c r="I98" s="200"/>
      <c r="J98" s="203" t="s">
        <v>200</v>
      </c>
      <c r="K98" s="203"/>
      <c r="L98" s="203"/>
      <c r="M98" s="205">
        <f>ROUND((V$12/V$23),2)</f>
        <v>0.48</v>
      </c>
      <c r="N98" s="205"/>
      <c r="O98" s="205"/>
      <c r="P98" s="204">
        <f>C95*M98+1</f>
        <v>219.73599999999999</v>
      </c>
      <c r="Q98" s="203"/>
      <c r="R98" s="203"/>
      <c r="S98" s="203"/>
      <c r="T98" s="203" t="str">
        <f>CADASTRO!$P$832</f>
        <v>1013 PeateRS</v>
      </c>
      <c r="U98" s="203"/>
      <c r="V98" s="203"/>
      <c r="W98" s="203"/>
      <c r="X98" s="203">
        <f>M$12</f>
        <v>1668</v>
      </c>
      <c r="Y98" s="203"/>
      <c r="Z98" s="203"/>
    </row>
    <row r="99" spans="1:26" x14ac:dyDescent="0.25">
      <c r="A99" s="200" t="str">
        <f>CADASTRO!A$833</f>
        <v>Ensino Médio - Eja</v>
      </c>
      <c r="B99" s="200"/>
      <c r="C99" s="200"/>
      <c r="D99" s="200"/>
      <c r="E99" s="200"/>
      <c r="F99" s="200"/>
      <c r="G99" s="200"/>
      <c r="H99" s="200"/>
      <c r="I99" s="200"/>
      <c r="J99" s="203" t="s">
        <v>201</v>
      </c>
      <c r="K99" s="203"/>
      <c r="L99" s="203"/>
      <c r="M99" s="205">
        <f>ROUND((V$13/V$23),2)</f>
        <v>0.09</v>
      </c>
      <c r="N99" s="205"/>
      <c r="O99" s="205"/>
      <c r="P99" s="204">
        <f>C95*M99+0.01</f>
        <v>41.022999999999996</v>
      </c>
      <c r="Q99" s="203"/>
      <c r="R99" s="203"/>
      <c r="S99" s="203"/>
      <c r="T99" s="203" t="str">
        <f>CADASTRO!$P$833</f>
        <v>1013 PeateRS</v>
      </c>
      <c r="U99" s="203"/>
      <c r="V99" s="203"/>
      <c r="W99" s="203"/>
      <c r="X99" s="203">
        <f>M$13</f>
        <v>2213</v>
      </c>
      <c r="Y99" s="203"/>
      <c r="Z99" s="203"/>
    </row>
    <row r="100" spans="1:26" x14ac:dyDescent="0.25">
      <c r="A100" s="200" t="str">
        <f>CADASTRO!A$834</f>
        <v xml:space="preserve">Ensino Médio </v>
      </c>
      <c r="B100" s="200"/>
      <c r="C100" s="200"/>
      <c r="D100" s="200"/>
      <c r="E100" s="200"/>
      <c r="F100" s="200"/>
      <c r="G100" s="200"/>
      <c r="H100" s="200"/>
      <c r="I100" s="200"/>
      <c r="J100" s="203" t="s">
        <v>201</v>
      </c>
      <c r="K100" s="203"/>
      <c r="L100" s="203"/>
      <c r="M100" s="205">
        <f>ROUND((V$14/V$23),2)</f>
        <v>0.19</v>
      </c>
      <c r="N100" s="205"/>
      <c r="O100" s="205"/>
      <c r="P100" s="204">
        <f>C95*M100-4.54</f>
        <v>82.042999999999992</v>
      </c>
      <c r="Q100" s="203"/>
      <c r="R100" s="203"/>
      <c r="S100" s="203"/>
      <c r="T100" s="203" t="str">
        <f>CADASTRO!$P$834</f>
        <v>1013 PeateRS</v>
      </c>
      <c r="U100" s="203"/>
      <c r="V100" s="203"/>
      <c r="W100" s="203"/>
      <c r="X100" s="203">
        <f>M$14</f>
        <v>1680</v>
      </c>
      <c r="Y100" s="203"/>
      <c r="Z100" s="203"/>
    </row>
    <row r="101" spans="1:26" x14ac:dyDescent="0.25">
      <c r="A101" s="201" t="str">
        <f>CADASTRO!A$836</f>
        <v>ESCOLA MUN. SANTA LUZIA</v>
      </c>
      <c r="B101" s="201"/>
      <c r="C101" s="201"/>
      <c r="D101" s="201"/>
      <c r="E101" s="201"/>
      <c r="F101" s="201"/>
      <c r="G101" s="201"/>
      <c r="H101" s="201"/>
      <c r="I101" s="201"/>
      <c r="M101" s="218">
        <f>SUM(M102:N105)</f>
        <v>0.24</v>
      </c>
      <c r="N101" s="218"/>
      <c r="O101" s="218"/>
      <c r="P101" s="202">
        <f>SUM(P102:S105)-0.01</f>
        <v>113.09799999999998</v>
      </c>
      <c r="Q101" s="201"/>
      <c r="R101" s="201"/>
      <c r="S101" s="201"/>
    </row>
    <row r="102" spans="1:26" x14ac:dyDescent="0.25">
      <c r="A102" s="200" t="str">
        <f>CADASTRO!A$837</f>
        <v>Ed. Infantil</v>
      </c>
      <c r="B102" s="200"/>
      <c r="C102" s="200"/>
      <c r="D102" s="200"/>
      <c r="E102" s="200"/>
      <c r="F102" s="200"/>
      <c r="G102" s="200"/>
      <c r="H102" s="200"/>
      <c r="I102" s="200"/>
      <c r="J102" s="203" t="s">
        <v>202</v>
      </c>
      <c r="K102" s="203"/>
      <c r="L102" s="203"/>
      <c r="M102" s="205">
        <f>ROUND((V$18/V$23),2)</f>
        <v>0.12</v>
      </c>
      <c r="N102" s="205"/>
      <c r="O102" s="205"/>
      <c r="P102" s="204">
        <f>C95*M102+1.87</f>
        <v>56.553999999999995</v>
      </c>
      <c r="Q102" s="203"/>
      <c r="R102" s="203"/>
      <c r="S102" s="203"/>
      <c r="T102" s="203" t="str">
        <f>CADASTRO!$P$837</f>
        <v>1011 Q.S.E.</v>
      </c>
      <c r="U102" s="203"/>
      <c r="V102" s="203"/>
      <c r="W102" s="203"/>
      <c r="X102" s="203">
        <f>M$18</f>
        <v>1646</v>
      </c>
      <c r="Y102" s="203"/>
      <c r="Z102" s="203"/>
    </row>
    <row r="103" spans="1:26" x14ac:dyDescent="0.25">
      <c r="A103" s="200" t="str">
        <f>CADASTRO!A$838</f>
        <v>Ed. Especial</v>
      </c>
      <c r="B103" s="200"/>
      <c r="C103" s="200"/>
      <c r="D103" s="200"/>
      <c r="E103" s="200"/>
      <c r="F103" s="200"/>
      <c r="G103" s="200"/>
      <c r="H103" s="200"/>
      <c r="I103" s="200"/>
      <c r="J103" s="203">
        <v>0</v>
      </c>
      <c r="K103" s="203"/>
      <c r="L103" s="203"/>
      <c r="M103" s="205">
        <f>ROUND((V$19/V$23),2)</f>
        <v>0</v>
      </c>
      <c r="N103" s="205"/>
      <c r="O103" s="205"/>
      <c r="P103" s="204">
        <f>C95*M103</f>
        <v>0</v>
      </c>
      <c r="Q103" s="203"/>
      <c r="R103" s="203"/>
      <c r="S103" s="203"/>
      <c r="T103" s="203">
        <f>CADASTRO!$P$838</f>
        <v>0</v>
      </c>
      <c r="U103" s="203"/>
      <c r="V103" s="203"/>
      <c r="W103" s="203"/>
      <c r="X103" s="203">
        <f>M$19</f>
        <v>0</v>
      </c>
      <c r="Y103" s="203"/>
      <c r="Z103" s="203"/>
    </row>
    <row r="104" spans="1:26" x14ac:dyDescent="0.25">
      <c r="A104" s="200" t="str">
        <f>CADASTRO!A$839</f>
        <v>Ensino Fundamental</v>
      </c>
      <c r="B104" s="200"/>
      <c r="C104" s="200"/>
      <c r="D104" s="200"/>
      <c r="E104" s="200"/>
      <c r="F104" s="200"/>
      <c r="G104" s="200"/>
      <c r="H104" s="200"/>
      <c r="I104" s="200"/>
      <c r="J104" s="203" t="s">
        <v>203</v>
      </c>
      <c r="K104" s="203"/>
      <c r="L104" s="203"/>
      <c r="M104" s="205">
        <f>ROUND((V$20/V$23),2)</f>
        <v>0.12</v>
      </c>
      <c r="N104" s="205"/>
      <c r="O104" s="205"/>
      <c r="P104" s="204">
        <f>C95*M104+1.87</f>
        <v>56.553999999999995</v>
      </c>
      <c r="Q104" s="203"/>
      <c r="R104" s="203"/>
      <c r="S104" s="203"/>
      <c r="T104" s="203" t="str">
        <f>CADASTRO!$P$839</f>
        <v>1011 Q.S.E.</v>
      </c>
      <c r="U104" s="203"/>
      <c r="V104" s="203"/>
      <c r="W104" s="203"/>
      <c r="X104" s="203">
        <f>M$20</f>
        <v>1630</v>
      </c>
      <c r="Y104" s="203"/>
      <c r="Z104" s="203"/>
    </row>
    <row r="105" spans="1:26" x14ac:dyDescent="0.25">
      <c r="A105" s="200" t="str">
        <f>CADASTRO!A$840</f>
        <v>Ed. Jovens e Adultos</v>
      </c>
      <c r="B105" s="200"/>
      <c r="C105" s="200"/>
      <c r="D105" s="200"/>
      <c r="E105" s="200"/>
      <c r="F105" s="200"/>
      <c r="G105" s="200"/>
      <c r="H105" s="200"/>
      <c r="I105" s="200"/>
      <c r="J105" s="203">
        <v>0</v>
      </c>
      <c r="K105" s="203"/>
      <c r="L105" s="203"/>
      <c r="M105" s="205">
        <f>ROUND((V$21/V$23),2)</f>
        <v>0</v>
      </c>
      <c r="N105" s="205"/>
      <c r="O105" s="205"/>
      <c r="P105" s="204">
        <f>C95*M105</f>
        <v>0</v>
      </c>
      <c r="Q105" s="203"/>
      <c r="R105" s="203"/>
      <c r="S105" s="203"/>
      <c r="T105" s="203">
        <f>CADASTRO!$P$840</f>
        <v>0</v>
      </c>
      <c r="U105" s="203"/>
      <c r="V105" s="203"/>
      <c r="W105" s="203"/>
      <c r="X105" s="203">
        <f>M$21</f>
        <v>0</v>
      </c>
      <c r="Y105" s="203"/>
      <c r="Z105" s="203"/>
    </row>
    <row r="106" spans="1:26" x14ac:dyDescent="0.25">
      <c r="A106" s="201" t="s">
        <v>26</v>
      </c>
      <c r="B106" s="201"/>
      <c r="C106" s="201"/>
      <c r="D106" s="201"/>
      <c r="E106" s="201"/>
      <c r="F106" s="201"/>
      <c r="G106" s="201"/>
      <c r="H106" s="201"/>
      <c r="I106" s="201"/>
      <c r="J106" s="3"/>
      <c r="K106" s="3"/>
      <c r="L106" s="3"/>
      <c r="M106" s="218">
        <f>M97+M101</f>
        <v>1</v>
      </c>
      <c r="N106" s="218"/>
      <c r="O106" s="218"/>
      <c r="P106" s="202">
        <f>P101+P97</f>
        <v>455.9</v>
      </c>
      <c r="Q106" s="201"/>
      <c r="R106" s="201"/>
      <c r="S106" s="201"/>
      <c r="T106" s="3"/>
      <c r="U106" s="3"/>
      <c r="V106" s="3"/>
      <c r="W106" s="3"/>
      <c r="X106" s="3"/>
      <c r="Y106" s="3"/>
      <c r="Z106" s="3"/>
    </row>
    <row r="107" spans="1:26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3"/>
      <c r="K107" s="3"/>
      <c r="L107" s="3"/>
      <c r="M107" s="46"/>
      <c r="N107" s="46"/>
      <c r="O107" s="46"/>
      <c r="P107" s="47"/>
      <c r="Q107" s="41"/>
      <c r="R107" s="41"/>
      <c r="S107" s="41"/>
      <c r="T107" s="3"/>
      <c r="U107" s="3"/>
      <c r="V107" s="3"/>
      <c r="W107" s="3"/>
      <c r="X107" s="3"/>
      <c r="Y107" s="3"/>
      <c r="Z107" s="3"/>
    </row>
    <row r="108" spans="1:26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3"/>
      <c r="K108" s="3"/>
      <c r="L108" s="3"/>
      <c r="M108" s="46"/>
      <c r="N108" s="46"/>
      <c r="O108" s="46"/>
      <c r="P108" s="47"/>
      <c r="Q108" s="41"/>
      <c r="R108" s="41"/>
      <c r="S108" s="41"/>
      <c r="T108" s="3"/>
      <c r="U108" s="3"/>
      <c r="V108" s="3"/>
      <c r="W108" s="3"/>
      <c r="X108" s="3"/>
      <c r="Y108" s="3"/>
      <c r="Z108" s="3"/>
    </row>
    <row r="109" spans="1:26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3"/>
      <c r="K109" s="3"/>
      <c r="L109" s="3"/>
      <c r="M109" s="46"/>
      <c r="N109" s="46"/>
      <c r="O109" s="46"/>
      <c r="P109" s="47"/>
      <c r="Q109" s="41"/>
      <c r="R109" s="41"/>
      <c r="S109" s="41"/>
      <c r="T109" s="3"/>
      <c r="U109" s="3"/>
      <c r="V109" s="3"/>
      <c r="W109" s="3"/>
      <c r="X109" s="3"/>
      <c r="Y109" s="3"/>
      <c r="Z109" s="3"/>
    </row>
    <row r="110" spans="1:26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3"/>
      <c r="K110" s="3"/>
      <c r="L110" s="3"/>
      <c r="M110" s="46"/>
      <c r="N110" s="46"/>
      <c r="O110" s="46"/>
      <c r="P110" s="47"/>
      <c r="Q110" s="41"/>
      <c r="R110" s="41"/>
      <c r="S110" s="41"/>
      <c r="T110" s="3"/>
      <c r="U110" s="3"/>
      <c r="V110" s="3"/>
      <c r="W110" s="3"/>
      <c r="X110" s="3"/>
      <c r="Y110" s="3"/>
      <c r="Z110" s="3"/>
    </row>
    <row r="111" spans="1:26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3"/>
      <c r="K111" s="3"/>
      <c r="L111" s="3"/>
      <c r="M111" s="20"/>
      <c r="N111" s="20"/>
      <c r="O111" s="20"/>
      <c r="P111" s="11"/>
      <c r="Q111" s="5"/>
      <c r="R111" s="5"/>
      <c r="S111" s="5"/>
      <c r="T111" s="3"/>
      <c r="U111" s="3"/>
      <c r="V111" s="3"/>
      <c r="W111" s="3"/>
      <c r="X111" s="3"/>
      <c r="Y111" s="3"/>
      <c r="Z111" s="3"/>
    </row>
    <row r="112" spans="1:26" x14ac:dyDescent="0.25">
      <c r="A112" s="3" t="s">
        <v>37</v>
      </c>
      <c r="F112" s="203" t="s">
        <v>57</v>
      </c>
      <c r="G112" s="203"/>
      <c r="H112" s="203"/>
      <c r="I112" s="203"/>
      <c r="J112" s="203"/>
      <c r="K112" s="203"/>
    </row>
    <row r="113" spans="1:26" x14ac:dyDescent="0.25">
      <c r="A113" s="3" t="s">
        <v>38</v>
      </c>
      <c r="G113" s="203">
        <v>468</v>
      </c>
      <c r="H113" s="203"/>
      <c r="I113" s="203"/>
      <c r="J113" s="203"/>
      <c r="K113" s="203"/>
      <c r="L113" s="220" t="s">
        <v>39</v>
      </c>
      <c r="M113" s="220"/>
      <c r="N113" s="220"/>
      <c r="O113" s="223">
        <v>43223</v>
      </c>
      <c r="P113" s="203"/>
      <c r="Q113" s="203"/>
      <c r="R113" s="203"/>
    </row>
    <row r="114" spans="1:26" x14ac:dyDescent="0.25">
      <c r="A114" s="3" t="s">
        <v>41</v>
      </c>
      <c r="C114" s="208">
        <v>9338.17</v>
      </c>
      <c r="D114" s="208"/>
      <c r="E114" s="208"/>
      <c r="F114" s="208"/>
      <c r="G114" s="208"/>
      <c r="L114" s="220" t="s">
        <v>59</v>
      </c>
      <c r="M114" s="220"/>
      <c r="N114" s="220"/>
      <c r="O114" s="220"/>
      <c r="P114" s="221">
        <v>1778.7</v>
      </c>
      <c r="Q114" s="221"/>
      <c r="R114" s="221"/>
      <c r="S114" s="221"/>
      <c r="T114" s="221"/>
      <c r="U114" s="221"/>
    </row>
    <row r="115" spans="1:26" x14ac:dyDescent="0.25">
      <c r="A115" s="9" t="s">
        <v>12</v>
      </c>
      <c r="B115" s="7"/>
      <c r="C115" s="7"/>
      <c r="D115" s="7"/>
      <c r="E115" s="7"/>
      <c r="F115" s="7"/>
      <c r="G115" s="7"/>
      <c r="H115" s="7"/>
      <c r="I115" s="8"/>
      <c r="J115" s="210" t="s">
        <v>29</v>
      </c>
      <c r="K115" s="210"/>
      <c r="L115" s="210"/>
      <c r="M115" s="210" t="s">
        <v>25</v>
      </c>
      <c r="N115" s="210"/>
      <c r="O115" s="210"/>
      <c r="P115" s="210" t="s">
        <v>30</v>
      </c>
      <c r="Q115" s="210"/>
      <c r="R115" s="210"/>
      <c r="S115" s="210"/>
      <c r="T115" s="222" t="s">
        <v>21</v>
      </c>
      <c r="U115" s="222"/>
      <c r="V115" s="222"/>
      <c r="W115" s="222"/>
      <c r="X115" s="211" t="s">
        <v>40</v>
      </c>
      <c r="Y115" s="211"/>
      <c r="Z115" s="211"/>
    </row>
    <row r="116" spans="1:26" x14ac:dyDescent="0.25">
      <c r="A116" s="210" t="str">
        <f>CADASTRO!A$831</f>
        <v>ESCOLA ALAÍDES S. PINHEIRO</v>
      </c>
      <c r="B116" s="210"/>
      <c r="C116" s="210"/>
      <c r="D116" s="210"/>
      <c r="E116" s="210"/>
      <c r="F116" s="210"/>
      <c r="G116" s="210"/>
      <c r="H116" s="210"/>
      <c r="I116" s="210"/>
      <c r="M116" s="218">
        <f>SUM(M117:N119)</f>
        <v>0.76</v>
      </c>
      <c r="N116" s="218"/>
      <c r="O116" s="218"/>
      <c r="P116" s="202">
        <f>SUM(P117:S119)</f>
        <v>7097.0092000000004</v>
      </c>
      <c r="Q116" s="201"/>
      <c r="R116" s="201"/>
      <c r="S116" s="201"/>
      <c r="T116" s="6"/>
      <c r="U116" s="6"/>
      <c r="V116" s="6"/>
      <c r="W116" s="6"/>
    </row>
    <row r="117" spans="1:26" x14ac:dyDescent="0.25">
      <c r="A117" s="200" t="str">
        <f>CADASTRO!A$832</f>
        <v>Ensino Fundamental</v>
      </c>
      <c r="B117" s="200"/>
      <c r="C117" s="200"/>
      <c r="D117" s="200"/>
      <c r="E117" s="200"/>
      <c r="F117" s="200"/>
      <c r="G117" s="200"/>
      <c r="H117" s="200"/>
      <c r="I117" s="200"/>
      <c r="J117" s="203" t="s">
        <v>177</v>
      </c>
      <c r="K117" s="203"/>
      <c r="L117" s="203"/>
      <c r="M117" s="205">
        <f>ROUND((V$12/V$23),2)</f>
        <v>0.48</v>
      </c>
      <c r="N117" s="205"/>
      <c r="O117" s="205"/>
      <c r="P117" s="204">
        <f>C114*M117</f>
        <v>4482.3216000000002</v>
      </c>
      <c r="Q117" s="203"/>
      <c r="R117" s="203"/>
      <c r="S117" s="203"/>
      <c r="T117" s="203" t="str">
        <f>CADASTRO!$P$832</f>
        <v>1013 PeateRS</v>
      </c>
      <c r="U117" s="203"/>
      <c r="V117" s="203"/>
      <c r="W117" s="203"/>
      <c r="X117" s="203">
        <f>M$12</f>
        <v>1668</v>
      </c>
      <c r="Y117" s="203"/>
      <c r="Z117" s="203"/>
    </row>
    <row r="118" spans="1:26" x14ac:dyDescent="0.25">
      <c r="A118" s="200" t="str">
        <f>CADASTRO!A$833</f>
        <v>Ensino Médio - Eja</v>
      </c>
      <c r="B118" s="200"/>
      <c r="C118" s="200"/>
      <c r="D118" s="200"/>
      <c r="E118" s="200"/>
      <c r="F118" s="200"/>
      <c r="G118" s="200"/>
      <c r="H118" s="200"/>
      <c r="I118" s="200"/>
      <c r="J118" s="203" t="s">
        <v>178</v>
      </c>
      <c r="K118" s="203"/>
      <c r="L118" s="203"/>
      <c r="M118" s="205">
        <f>ROUND((V$13/V$23),2)</f>
        <v>0.09</v>
      </c>
      <c r="N118" s="205"/>
      <c r="O118" s="205"/>
      <c r="P118" s="204">
        <f>C114*M118</f>
        <v>840.43529999999998</v>
      </c>
      <c r="Q118" s="203"/>
      <c r="R118" s="203"/>
      <c r="S118" s="203"/>
      <c r="T118" s="203" t="str">
        <f>CADASTRO!$P$833</f>
        <v>1013 PeateRS</v>
      </c>
      <c r="U118" s="203"/>
      <c r="V118" s="203"/>
      <c r="W118" s="203"/>
      <c r="X118" s="203">
        <f>M$13</f>
        <v>2213</v>
      </c>
      <c r="Y118" s="203"/>
      <c r="Z118" s="203"/>
    </row>
    <row r="119" spans="1:26" x14ac:dyDescent="0.25">
      <c r="A119" s="200" t="str">
        <f>CADASTRO!A$834</f>
        <v xml:space="preserve">Ensino Médio </v>
      </c>
      <c r="B119" s="200"/>
      <c r="C119" s="200"/>
      <c r="D119" s="200"/>
      <c r="E119" s="200"/>
      <c r="F119" s="200"/>
      <c r="G119" s="200"/>
      <c r="H119" s="200"/>
      <c r="I119" s="200"/>
      <c r="J119" s="203" t="s">
        <v>178</v>
      </c>
      <c r="K119" s="203"/>
      <c r="L119" s="203"/>
      <c r="M119" s="205">
        <f>ROUND((V$14/V$23),2)</f>
        <v>0.19</v>
      </c>
      <c r="N119" s="205"/>
      <c r="O119" s="205"/>
      <c r="P119" s="204">
        <f>C114*M119</f>
        <v>1774.2523000000001</v>
      </c>
      <c r="Q119" s="203"/>
      <c r="R119" s="203"/>
      <c r="S119" s="203"/>
      <c r="T119" s="203" t="str">
        <f>CADASTRO!$P$834</f>
        <v>1013 PeateRS</v>
      </c>
      <c r="U119" s="203"/>
      <c r="V119" s="203"/>
      <c r="W119" s="203"/>
      <c r="X119" s="203">
        <f>M$14</f>
        <v>1680</v>
      </c>
      <c r="Y119" s="203"/>
      <c r="Z119" s="203"/>
    </row>
    <row r="120" spans="1:26" x14ac:dyDescent="0.25">
      <c r="A120" s="201" t="str">
        <f>CADASTRO!A$836</f>
        <v>ESCOLA MUN. SANTA LUZIA</v>
      </c>
      <c r="B120" s="201"/>
      <c r="C120" s="201"/>
      <c r="D120" s="201"/>
      <c r="E120" s="201"/>
      <c r="F120" s="201"/>
      <c r="G120" s="201"/>
      <c r="H120" s="201"/>
      <c r="I120" s="201"/>
      <c r="M120" s="218">
        <f>SUM(M121:N124)</f>
        <v>0.24</v>
      </c>
      <c r="N120" s="218"/>
      <c r="O120" s="218"/>
      <c r="P120" s="202">
        <f>SUM(P121:S124)</f>
        <v>2241.1608000000001</v>
      </c>
      <c r="Q120" s="201"/>
      <c r="R120" s="201"/>
      <c r="S120" s="201"/>
    </row>
    <row r="121" spans="1:26" x14ac:dyDescent="0.25">
      <c r="A121" s="200" t="str">
        <f>CADASTRO!A$837</f>
        <v>Ed. Infantil</v>
      </c>
      <c r="B121" s="200"/>
      <c r="C121" s="200"/>
      <c r="D121" s="200"/>
      <c r="E121" s="200"/>
      <c r="F121" s="200"/>
      <c r="G121" s="200"/>
      <c r="H121" s="200"/>
      <c r="I121" s="200"/>
      <c r="J121" s="203" t="s">
        <v>179</v>
      </c>
      <c r="K121" s="203"/>
      <c r="L121" s="203"/>
      <c r="M121" s="205">
        <f>ROUND((V$18/V$23),2)</f>
        <v>0.12</v>
      </c>
      <c r="N121" s="205"/>
      <c r="O121" s="205"/>
      <c r="P121" s="204">
        <f>C114*M121</f>
        <v>1120.5804000000001</v>
      </c>
      <c r="Q121" s="203"/>
      <c r="R121" s="203"/>
      <c r="S121" s="203"/>
      <c r="T121" s="203" t="str">
        <f>CADASTRO!$P$837</f>
        <v>1011 Q.S.E.</v>
      </c>
      <c r="U121" s="203"/>
      <c r="V121" s="203"/>
      <c r="W121" s="203"/>
      <c r="X121" s="203">
        <f>M$18</f>
        <v>1646</v>
      </c>
      <c r="Y121" s="203"/>
      <c r="Z121" s="203"/>
    </row>
    <row r="122" spans="1:26" x14ac:dyDescent="0.25">
      <c r="A122" s="200" t="str">
        <f>CADASTRO!A$838</f>
        <v>Ed. Especial</v>
      </c>
      <c r="B122" s="200"/>
      <c r="C122" s="200"/>
      <c r="D122" s="200"/>
      <c r="E122" s="200"/>
      <c r="F122" s="200"/>
      <c r="G122" s="200"/>
      <c r="H122" s="200"/>
      <c r="I122" s="200"/>
      <c r="J122" s="203">
        <v>0</v>
      </c>
      <c r="K122" s="203"/>
      <c r="L122" s="203"/>
      <c r="M122" s="205">
        <f>ROUND((V$19/V$23),2)</f>
        <v>0</v>
      </c>
      <c r="N122" s="205"/>
      <c r="O122" s="205"/>
      <c r="P122" s="204">
        <f>C114*M122</f>
        <v>0</v>
      </c>
      <c r="Q122" s="203"/>
      <c r="R122" s="203"/>
      <c r="S122" s="203"/>
      <c r="T122" s="203">
        <f>CADASTRO!$P$838</f>
        <v>0</v>
      </c>
      <c r="U122" s="203"/>
      <c r="V122" s="203"/>
      <c r="W122" s="203"/>
      <c r="X122" s="203">
        <f>M$19</f>
        <v>0</v>
      </c>
      <c r="Y122" s="203"/>
      <c r="Z122" s="203"/>
    </row>
    <row r="123" spans="1:26" x14ac:dyDescent="0.25">
      <c r="A123" s="200" t="str">
        <f>CADASTRO!A$839</f>
        <v>Ensino Fundamental</v>
      </c>
      <c r="B123" s="200"/>
      <c r="C123" s="200"/>
      <c r="D123" s="200"/>
      <c r="E123" s="200"/>
      <c r="F123" s="200"/>
      <c r="G123" s="200"/>
      <c r="H123" s="200"/>
      <c r="I123" s="200"/>
      <c r="J123" s="203" t="s">
        <v>180</v>
      </c>
      <c r="K123" s="203"/>
      <c r="L123" s="203"/>
      <c r="M123" s="205">
        <f>ROUND((V$20/V$23),2)</f>
        <v>0.12</v>
      </c>
      <c r="N123" s="205"/>
      <c r="O123" s="205"/>
      <c r="P123" s="204">
        <f>C114*M123</f>
        <v>1120.5804000000001</v>
      </c>
      <c r="Q123" s="203"/>
      <c r="R123" s="203"/>
      <c r="S123" s="203"/>
      <c r="T123" s="203" t="str">
        <f>CADASTRO!$P$839</f>
        <v>1011 Q.S.E.</v>
      </c>
      <c r="U123" s="203"/>
      <c r="V123" s="203"/>
      <c r="W123" s="203"/>
      <c r="X123" s="203">
        <f>M$20</f>
        <v>1630</v>
      </c>
      <c r="Y123" s="203"/>
      <c r="Z123" s="203"/>
    </row>
    <row r="124" spans="1:26" x14ac:dyDescent="0.25">
      <c r="A124" s="200" t="str">
        <f>CADASTRO!A$840</f>
        <v>Ed. Jovens e Adultos</v>
      </c>
      <c r="B124" s="200"/>
      <c r="C124" s="200"/>
      <c r="D124" s="200"/>
      <c r="E124" s="200"/>
      <c r="F124" s="200"/>
      <c r="G124" s="200"/>
      <c r="H124" s="200"/>
      <c r="I124" s="200"/>
      <c r="J124" s="203">
        <v>0</v>
      </c>
      <c r="K124" s="203"/>
      <c r="L124" s="203"/>
      <c r="M124" s="205">
        <f>ROUND((V$21/V$23),2)</f>
        <v>0</v>
      </c>
      <c r="N124" s="205"/>
      <c r="O124" s="205"/>
      <c r="P124" s="204">
        <f>C114*M124</f>
        <v>0</v>
      </c>
      <c r="Q124" s="203"/>
      <c r="R124" s="203"/>
      <c r="S124" s="203"/>
      <c r="T124" s="203">
        <f>CADASTRO!$P$840</f>
        <v>0</v>
      </c>
      <c r="U124" s="203"/>
      <c r="V124" s="203"/>
      <c r="W124" s="203"/>
      <c r="X124" s="203">
        <f>M$21</f>
        <v>0</v>
      </c>
      <c r="Y124" s="203"/>
      <c r="Z124" s="203"/>
    </row>
    <row r="125" spans="1:26" x14ac:dyDescent="0.25">
      <c r="A125" s="201" t="s">
        <v>26</v>
      </c>
      <c r="B125" s="201"/>
      <c r="C125" s="201"/>
      <c r="D125" s="201"/>
      <c r="E125" s="201"/>
      <c r="F125" s="201"/>
      <c r="G125" s="201"/>
      <c r="H125" s="201"/>
      <c r="I125" s="201"/>
      <c r="J125" s="3"/>
      <c r="K125" s="3"/>
      <c r="L125" s="3"/>
      <c r="M125" s="218">
        <f>M116+M120</f>
        <v>1</v>
      </c>
      <c r="N125" s="218"/>
      <c r="O125" s="218"/>
      <c r="P125" s="202">
        <f>P120+P116</f>
        <v>9338.17</v>
      </c>
      <c r="Q125" s="201"/>
      <c r="R125" s="201"/>
      <c r="S125" s="201"/>
      <c r="T125" s="3"/>
      <c r="U125" s="3"/>
      <c r="V125" s="3"/>
      <c r="W125" s="3"/>
      <c r="X125" s="3"/>
      <c r="Y125" s="3"/>
      <c r="Z125" s="3"/>
    </row>
    <row r="127" spans="1:26" x14ac:dyDescent="0.25">
      <c r="A127" s="3" t="s">
        <v>37</v>
      </c>
      <c r="F127" s="203" t="s">
        <v>58</v>
      </c>
      <c r="G127" s="203"/>
      <c r="H127" s="203"/>
      <c r="I127" s="203"/>
      <c r="J127" s="203"/>
      <c r="K127" s="203"/>
    </row>
    <row r="128" spans="1:26" x14ac:dyDescent="0.25">
      <c r="A128" s="3" t="s">
        <v>38</v>
      </c>
      <c r="G128" s="203">
        <v>497</v>
      </c>
      <c r="H128" s="203"/>
      <c r="I128" s="203"/>
      <c r="J128" s="203"/>
      <c r="K128" s="203"/>
      <c r="L128" s="220" t="s">
        <v>39</v>
      </c>
      <c r="M128" s="220"/>
      <c r="N128" s="220"/>
      <c r="O128" s="223">
        <v>43256</v>
      </c>
      <c r="P128" s="203"/>
      <c r="Q128" s="203"/>
      <c r="R128" s="203"/>
    </row>
    <row r="129" spans="1:26" x14ac:dyDescent="0.25">
      <c r="A129" s="3" t="s">
        <v>41</v>
      </c>
      <c r="C129" s="208">
        <v>7420.08</v>
      </c>
      <c r="D129" s="208"/>
      <c r="E129" s="208"/>
      <c r="F129" s="208"/>
      <c r="G129" s="208"/>
      <c r="L129" s="220" t="s">
        <v>59</v>
      </c>
      <c r="M129" s="220"/>
      <c r="N129" s="220"/>
      <c r="O129" s="220"/>
      <c r="P129" s="221">
        <v>1438</v>
      </c>
      <c r="Q129" s="221"/>
      <c r="R129" s="221"/>
      <c r="S129" s="221"/>
      <c r="T129" s="221"/>
      <c r="U129" s="221"/>
    </row>
    <row r="130" spans="1:26" x14ac:dyDescent="0.25">
      <c r="A130" s="9" t="s">
        <v>12</v>
      </c>
      <c r="B130" s="7"/>
      <c r="C130" s="7"/>
      <c r="D130" s="7"/>
      <c r="E130" s="7"/>
      <c r="F130" s="7"/>
      <c r="G130" s="7"/>
      <c r="H130" s="7"/>
      <c r="I130" s="8"/>
      <c r="J130" s="210" t="s">
        <v>29</v>
      </c>
      <c r="K130" s="210"/>
      <c r="L130" s="210"/>
      <c r="M130" s="210" t="s">
        <v>25</v>
      </c>
      <c r="N130" s="210"/>
      <c r="O130" s="210"/>
      <c r="P130" s="210" t="s">
        <v>30</v>
      </c>
      <c r="Q130" s="210"/>
      <c r="R130" s="210"/>
      <c r="S130" s="210"/>
      <c r="T130" s="222" t="s">
        <v>21</v>
      </c>
      <c r="U130" s="222"/>
      <c r="V130" s="222"/>
      <c r="W130" s="222"/>
      <c r="X130" s="211" t="s">
        <v>40</v>
      </c>
      <c r="Y130" s="211"/>
      <c r="Z130" s="211"/>
    </row>
    <row r="131" spans="1:26" x14ac:dyDescent="0.25">
      <c r="A131" s="210" t="str">
        <f>CADASTRO!A$831</f>
        <v>ESCOLA ALAÍDES S. PINHEIRO</v>
      </c>
      <c r="B131" s="210"/>
      <c r="C131" s="210"/>
      <c r="D131" s="210"/>
      <c r="E131" s="210"/>
      <c r="F131" s="210"/>
      <c r="G131" s="210"/>
      <c r="H131" s="210"/>
      <c r="I131" s="210"/>
      <c r="M131" s="218">
        <f>SUM(M132:N134)</f>
        <v>0.76</v>
      </c>
      <c r="N131" s="218"/>
      <c r="O131" s="218"/>
      <c r="P131" s="202">
        <f>SUM(P132:S134)+0.01</f>
        <v>5639.2608</v>
      </c>
      <c r="Q131" s="201"/>
      <c r="R131" s="201"/>
      <c r="S131" s="201"/>
      <c r="T131" s="6"/>
      <c r="U131" s="6"/>
      <c r="V131" s="6"/>
      <c r="W131" s="6"/>
    </row>
    <row r="132" spans="1:26" x14ac:dyDescent="0.25">
      <c r="A132" s="200" t="str">
        <f>CADASTRO!A$832</f>
        <v>Ensino Fundamental</v>
      </c>
      <c r="B132" s="200"/>
      <c r="C132" s="200"/>
      <c r="D132" s="200"/>
      <c r="E132" s="200"/>
      <c r="F132" s="200"/>
      <c r="G132" s="200"/>
      <c r="H132" s="200"/>
      <c r="I132" s="200"/>
      <c r="J132" s="203" t="s">
        <v>177</v>
      </c>
      <c r="K132" s="203"/>
      <c r="L132" s="203"/>
      <c r="M132" s="205">
        <f>ROUND((V$12/V$23),2)</f>
        <v>0.48</v>
      </c>
      <c r="N132" s="205"/>
      <c r="O132" s="205"/>
      <c r="P132" s="204">
        <f>C129*M132</f>
        <v>3561.6383999999998</v>
      </c>
      <c r="Q132" s="203"/>
      <c r="R132" s="203"/>
      <c r="S132" s="203"/>
      <c r="T132" s="203" t="str">
        <f>CADASTRO!$P$832</f>
        <v>1013 PeateRS</v>
      </c>
      <c r="U132" s="203"/>
      <c r="V132" s="203"/>
      <c r="W132" s="203"/>
      <c r="X132" s="203">
        <f>M$12</f>
        <v>1668</v>
      </c>
      <c r="Y132" s="203"/>
      <c r="Z132" s="203"/>
    </row>
    <row r="133" spans="1:26" x14ac:dyDescent="0.25">
      <c r="A133" s="200" t="str">
        <f>CADASTRO!A$833</f>
        <v>Ensino Médio - Eja</v>
      </c>
      <c r="B133" s="200"/>
      <c r="C133" s="200"/>
      <c r="D133" s="200"/>
      <c r="E133" s="200"/>
      <c r="F133" s="200"/>
      <c r="G133" s="200"/>
      <c r="H133" s="200"/>
      <c r="I133" s="200"/>
      <c r="J133" s="203" t="s">
        <v>178</v>
      </c>
      <c r="K133" s="203"/>
      <c r="L133" s="203"/>
      <c r="M133" s="205">
        <f>ROUND((V$13/V$23),2)</f>
        <v>0.09</v>
      </c>
      <c r="N133" s="205"/>
      <c r="O133" s="205"/>
      <c r="P133" s="204">
        <f>C129*M133-0.01</f>
        <v>667.79719999999998</v>
      </c>
      <c r="Q133" s="203"/>
      <c r="R133" s="203"/>
      <c r="S133" s="203"/>
      <c r="T133" s="203" t="str">
        <f>CADASTRO!$P$833</f>
        <v>1013 PeateRS</v>
      </c>
      <c r="U133" s="203"/>
      <c r="V133" s="203"/>
      <c r="W133" s="203"/>
      <c r="X133" s="203">
        <f>M$13</f>
        <v>2213</v>
      </c>
      <c r="Y133" s="203"/>
      <c r="Z133" s="203"/>
    </row>
    <row r="134" spans="1:26" x14ac:dyDescent="0.25">
      <c r="A134" s="200" t="str">
        <f>CADASTRO!A$834</f>
        <v xml:space="preserve">Ensino Médio </v>
      </c>
      <c r="B134" s="200"/>
      <c r="C134" s="200"/>
      <c r="D134" s="200"/>
      <c r="E134" s="200"/>
      <c r="F134" s="200"/>
      <c r="G134" s="200"/>
      <c r="H134" s="200"/>
      <c r="I134" s="200"/>
      <c r="J134" s="203" t="s">
        <v>178</v>
      </c>
      <c r="K134" s="203"/>
      <c r="L134" s="203"/>
      <c r="M134" s="205">
        <f>ROUND((V$14/V$23),2)</f>
        <v>0.19</v>
      </c>
      <c r="N134" s="205"/>
      <c r="O134" s="205"/>
      <c r="P134" s="204">
        <f>C129*M134</f>
        <v>1409.8152</v>
      </c>
      <c r="Q134" s="203"/>
      <c r="R134" s="203"/>
      <c r="S134" s="203"/>
      <c r="T134" s="203" t="str">
        <f>CADASTRO!$P$834</f>
        <v>1013 PeateRS</v>
      </c>
      <c r="U134" s="203"/>
      <c r="V134" s="203"/>
      <c r="W134" s="203"/>
      <c r="X134" s="203">
        <f>M$14</f>
        <v>1680</v>
      </c>
      <c r="Y134" s="203"/>
      <c r="Z134" s="203"/>
    </row>
    <row r="135" spans="1:26" x14ac:dyDescent="0.25">
      <c r="A135" s="201" t="str">
        <f>CADASTRO!A$836</f>
        <v>ESCOLA MUN. SANTA LUZIA</v>
      </c>
      <c r="B135" s="201"/>
      <c r="C135" s="201"/>
      <c r="D135" s="201"/>
      <c r="E135" s="201"/>
      <c r="F135" s="201"/>
      <c r="G135" s="201"/>
      <c r="H135" s="201"/>
      <c r="I135" s="201"/>
      <c r="M135" s="218">
        <f>SUM(M136:N139)</f>
        <v>0.24</v>
      </c>
      <c r="N135" s="218"/>
      <c r="O135" s="218"/>
      <c r="P135" s="202">
        <f>SUM(P136:S139)</f>
        <v>1780.8191999999999</v>
      </c>
      <c r="Q135" s="201"/>
      <c r="R135" s="201"/>
      <c r="S135" s="201"/>
    </row>
    <row r="136" spans="1:26" x14ac:dyDescent="0.25">
      <c r="A136" s="200" t="str">
        <f>CADASTRO!A$837</f>
        <v>Ed. Infantil</v>
      </c>
      <c r="B136" s="200"/>
      <c r="C136" s="200"/>
      <c r="D136" s="200"/>
      <c r="E136" s="200"/>
      <c r="F136" s="200"/>
      <c r="G136" s="200"/>
      <c r="H136" s="200"/>
      <c r="I136" s="200"/>
      <c r="J136" s="203" t="s">
        <v>179</v>
      </c>
      <c r="K136" s="203"/>
      <c r="L136" s="203"/>
      <c r="M136" s="205">
        <f>ROUND((V$18/V$23),2)</f>
        <v>0.12</v>
      </c>
      <c r="N136" s="205"/>
      <c r="O136" s="205"/>
      <c r="P136" s="204">
        <f>C129*M136</f>
        <v>890.40959999999995</v>
      </c>
      <c r="Q136" s="203"/>
      <c r="R136" s="203"/>
      <c r="S136" s="203"/>
      <c r="T136" s="203" t="str">
        <f>CADASTRO!$P$837</f>
        <v>1011 Q.S.E.</v>
      </c>
      <c r="U136" s="203"/>
      <c r="V136" s="203"/>
      <c r="W136" s="203"/>
      <c r="X136" s="203">
        <f>M$18</f>
        <v>1646</v>
      </c>
      <c r="Y136" s="203"/>
      <c r="Z136" s="203"/>
    </row>
    <row r="137" spans="1:26" x14ac:dyDescent="0.25">
      <c r="A137" s="200" t="str">
        <f>CADASTRO!A$838</f>
        <v>Ed. Especial</v>
      </c>
      <c r="B137" s="200"/>
      <c r="C137" s="200"/>
      <c r="D137" s="200"/>
      <c r="E137" s="200"/>
      <c r="F137" s="200"/>
      <c r="G137" s="200"/>
      <c r="H137" s="200"/>
      <c r="I137" s="200"/>
      <c r="J137" s="203">
        <v>0</v>
      </c>
      <c r="K137" s="203"/>
      <c r="L137" s="203"/>
      <c r="M137" s="205">
        <f>ROUND((V$19/V$23),2)</f>
        <v>0</v>
      </c>
      <c r="N137" s="205"/>
      <c r="O137" s="205"/>
      <c r="P137" s="204">
        <f>C129*M137</f>
        <v>0</v>
      </c>
      <c r="Q137" s="203"/>
      <c r="R137" s="203"/>
      <c r="S137" s="203"/>
      <c r="T137" s="203">
        <f>CADASTRO!$P$838</f>
        <v>0</v>
      </c>
      <c r="U137" s="203"/>
      <c r="V137" s="203"/>
      <c r="W137" s="203"/>
      <c r="X137" s="203">
        <f>M$19</f>
        <v>0</v>
      </c>
      <c r="Y137" s="203"/>
      <c r="Z137" s="203"/>
    </row>
    <row r="138" spans="1:26" x14ac:dyDescent="0.25">
      <c r="A138" s="200" t="str">
        <f>CADASTRO!A$839</f>
        <v>Ensino Fundamental</v>
      </c>
      <c r="B138" s="200"/>
      <c r="C138" s="200"/>
      <c r="D138" s="200"/>
      <c r="E138" s="200"/>
      <c r="F138" s="200"/>
      <c r="G138" s="200"/>
      <c r="H138" s="200"/>
      <c r="I138" s="200"/>
      <c r="J138" s="203" t="s">
        <v>180</v>
      </c>
      <c r="K138" s="203"/>
      <c r="L138" s="203"/>
      <c r="M138" s="205">
        <f>ROUND((V$20/V$23),2)</f>
        <v>0.12</v>
      </c>
      <c r="N138" s="205"/>
      <c r="O138" s="205"/>
      <c r="P138" s="204">
        <f>C129*M138</f>
        <v>890.40959999999995</v>
      </c>
      <c r="Q138" s="203"/>
      <c r="R138" s="203"/>
      <c r="S138" s="203"/>
      <c r="T138" s="203" t="str">
        <f>CADASTRO!$P$839</f>
        <v>1011 Q.S.E.</v>
      </c>
      <c r="U138" s="203"/>
      <c r="V138" s="203"/>
      <c r="W138" s="203"/>
      <c r="X138" s="203">
        <f>M$20</f>
        <v>1630</v>
      </c>
      <c r="Y138" s="203"/>
      <c r="Z138" s="203"/>
    </row>
    <row r="139" spans="1:26" x14ac:dyDescent="0.25">
      <c r="A139" s="200" t="str">
        <f>CADASTRO!A$840</f>
        <v>Ed. Jovens e Adultos</v>
      </c>
      <c r="B139" s="200"/>
      <c r="C139" s="200"/>
      <c r="D139" s="200"/>
      <c r="E139" s="200"/>
      <c r="F139" s="200"/>
      <c r="G139" s="200"/>
      <c r="H139" s="200"/>
      <c r="I139" s="200"/>
      <c r="J139" s="203">
        <v>0</v>
      </c>
      <c r="K139" s="203"/>
      <c r="L139" s="203"/>
      <c r="M139" s="205">
        <f>ROUND((V$21/V$23),2)</f>
        <v>0</v>
      </c>
      <c r="N139" s="205"/>
      <c r="O139" s="205"/>
      <c r="P139" s="204">
        <f>C129*M139</f>
        <v>0</v>
      </c>
      <c r="Q139" s="203"/>
      <c r="R139" s="203"/>
      <c r="S139" s="203"/>
      <c r="T139" s="203">
        <f>CADASTRO!$P$840</f>
        <v>0</v>
      </c>
      <c r="U139" s="203"/>
      <c r="V139" s="203"/>
      <c r="W139" s="203"/>
      <c r="X139" s="203">
        <f>M$21</f>
        <v>0</v>
      </c>
      <c r="Y139" s="203"/>
      <c r="Z139" s="203"/>
    </row>
    <row r="140" spans="1:26" x14ac:dyDescent="0.25">
      <c r="A140" s="201" t="s">
        <v>26</v>
      </c>
      <c r="B140" s="201"/>
      <c r="C140" s="201"/>
      <c r="D140" s="201"/>
      <c r="E140" s="201"/>
      <c r="F140" s="201"/>
      <c r="G140" s="201"/>
      <c r="H140" s="201"/>
      <c r="I140" s="201"/>
      <c r="J140" s="3"/>
      <c r="K140" s="3"/>
      <c r="L140" s="3"/>
      <c r="M140" s="218">
        <f>M131+M135</f>
        <v>1</v>
      </c>
      <c r="N140" s="218"/>
      <c r="O140" s="218"/>
      <c r="P140" s="202">
        <f>P135+P131</f>
        <v>7420.08</v>
      </c>
      <c r="Q140" s="201"/>
      <c r="R140" s="201"/>
      <c r="S140" s="201"/>
      <c r="T140" s="3"/>
      <c r="U140" s="3"/>
      <c r="V140" s="3"/>
      <c r="W140" s="3"/>
      <c r="X140" s="3"/>
      <c r="Y140" s="3"/>
      <c r="Z140" s="3"/>
    </row>
    <row r="142" spans="1:26" x14ac:dyDescent="0.25">
      <c r="A142" s="3" t="s">
        <v>37</v>
      </c>
      <c r="B142" s="3"/>
      <c r="C142" s="3"/>
      <c r="D142" s="3"/>
      <c r="E142" s="3"/>
      <c r="F142" s="203" t="s">
        <v>51</v>
      </c>
      <c r="G142" s="203"/>
      <c r="H142" s="203"/>
      <c r="I142" s="203"/>
      <c r="J142" s="203"/>
      <c r="K142" s="203"/>
    </row>
    <row r="143" spans="1:26" x14ac:dyDescent="0.25">
      <c r="A143" s="3" t="s">
        <v>38</v>
      </c>
      <c r="G143" s="203">
        <v>516</v>
      </c>
      <c r="H143" s="203"/>
      <c r="I143" s="203"/>
      <c r="J143" s="203"/>
      <c r="K143" s="203"/>
      <c r="L143" s="220" t="s">
        <v>39</v>
      </c>
      <c r="M143" s="220"/>
      <c r="N143" s="220"/>
      <c r="O143" s="223">
        <v>43283</v>
      </c>
      <c r="P143" s="203"/>
      <c r="Q143" s="203"/>
      <c r="R143" s="203"/>
    </row>
    <row r="144" spans="1:26" x14ac:dyDescent="0.25">
      <c r="A144" s="3" t="s">
        <v>41</v>
      </c>
      <c r="C144" s="208">
        <v>9611.5300000000007</v>
      </c>
      <c r="D144" s="208"/>
      <c r="E144" s="208"/>
      <c r="F144" s="208"/>
      <c r="G144" s="208"/>
      <c r="L144" s="220" t="s">
        <v>59</v>
      </c>
      <c r="M144" s="220"/>
      <c r="N144" s="220"/>
      <c r="O144" s="220"/>
      <c r="P144" s="221">
        <v>1862.7</v>
      </c>
      <c r="Q144" s="221"/>
      <c r="R144" s="221"/>
      <c r="S144" s="221"/>
      <c r="T144" s="221"/>
      <c r="U144" s="221"/>
    </row>
    <row r="145" spans="1:26" x14ac:dyDescent="0.25">
      <c r="A145" s="9" t="s">
        <v>12</v>
      </c>
      <c r="B145" s="7"/>
      <c r="C145" s="7"/>
      <c r="D145" s="7"/>
      <c r="E145" s="7"/>
      <c r="F145" s="7"/>
      <c r="G145" s="7"/>
      <c r="H145" s="7"/>
      <c r="I145" s="8"/>
      <c r="J145" s="210" t="s">
        <v>29</v>
      </c>
      <c r="K145" s="210"/>
      <c r="L145" s="210"/>
      <c r="M145" s="210" t="s">
        <v>25</v>
      </c>
      <c r="N145" s="210"/>
      <c r="O145" s="210"/>
      <c r="P145" s="210" t="s">
        <v>30</v>
      </c>
      <c r="Q145" s="210"/>
      <c r="R145" s="210"/>
      <c r="S145" s="210"/>
      <c r="T145" s="222" t="s">
        <v>21</v>
      </c>
      <c r="U145" s="222"/>
      <c r="V145" s="222"/>
      <c r="W145" s="222"/>
      <c r="X145" s="211" t="s">
        <v>40</v>
      </c>
      <c r="Y145" s="211"/>
      <c r="Z145" s="211"/>
    </row>
    <row r="146" spans="1:26" x14ac:dyDescent="0.25">
      <c r="A146" s="210" t="str">
        <f>CADASTRO!A$831</f>
        <v>ESCOLA ALAÍDES S. PINHEIRO</v>
      </c>
      <c r="B146" s="210"/>
      <c r="C146" s="210"/>
      <c r="D146" s="210"/>
      <c r="E146" s="210"/>
      <c r="F146" s="210"/>
      <c r="G146" s="210"/>
      <c r="H146" s="210"/>
      <c r="I146" s="210"/>
      <c r="M146" s="218">
        <f>SUM(M147:N149)</f>
        <v>0.76</v>
      </c>
      <c r="N146" s="218"/>
      <c r="O146" s="218"/>
      <c r="P146" s="202">
        <f>SUM(P147:S149)</f>
        <v>7304.7728000000006</v>
      </c>
      <c r="Q146" s="201"/>
      <c r="R146" s="201"/>
      <c r="S146" s="201"/>
      <c r="T146" s="6"/>
      <c r="U146" s="6"/>
      <c r="V146" s="6"/>
      <c r="W146" s="6"/>
    </row>
    <row r="147" spans="1:26" x14ac:dyDescent="0.25">
      <c r="A147" s="200" t="str">
        <f>CADASTRO!A$832</f>
        <v>Ensino Fundamental</v>
      </c>
      <c r="B147" s="200"/>
      <c r="C147" s="200"/>
      <c r="D147" s="200"/>
      <c r="E147" s="200"/>
      <c r="F147" s="200"/>
      <c r="G147" s="200"/>
      <c r="H147" s="200"/>
      <c r="I147" s="200"/>
      <c r="J147" s="203" t="s">
        <v>177</v>
      </c>
      <c r="K147" s="203"/>
      <c r="L147" s="203"/>
      <c r="M147" s="205">
        <f>ROUND((V$12/V$23),2)</f>
        <v>0.48</v>
      </c>
      <c r="N147" s="205"/>
      <c r="O147" s="205"/>
      <c r="P147" s="204">
        <f>C144*M147</f>
        <v>4613.5344000000005</v>
      </c>
      <c r="Q147" s="203"/>
      <c r="R147" s="203"/>
      <c r="S147" s="203"/>
      <c r="T147" s="203" t="str">
        <f>CADASTRO!$P$832</f>
        <v>1013 PeateRS</v>
      </c>
      <c r="U147" s="203"/>
      <c r="V147" s="203"/>
      <c r="W147" s="203"/>
      <c r="X147" s="203">
        <f>M$12</f>
        <v>1668</v>
      </c>
      <c r="Y147" s="203"/>
      <c r="Z147" s="203"/>
    </row>
    <row r="148" spans="1:26" x14ac:dyDescent="0.25">
      <c r="A148" s="200" t="str">
        <f>CADASTRO!A$833</f>
        <v>Ensino Médio - Eja</v>
      </c>
      <c r="B148" s="200"/>
      <c r="C148" s="200"/>
      <c r="D148" s="200"/>
      <c r="E148" s="200"/>
      <c r="F148" s="200"/>
      <c r="G148" s="200"/>
      <c r="H148" s="200"/>
      <c r="I148" s="200"/>
      <c r="J148" s="203" t="s">
        <v>178</v>
      </c>
      <c r="K148" s="203"/>
      <c r="L148" s="203"/>
      <c r="M148" s="205">
        <f>ROUND((V$13/V$23),2)</f>
        <v>0.09</v>
      </c>
      <c r="N148" s="205"/>
      <c r="O148" s="205"/>
      <c r="P148" s="204">
        <f>C144*M148</f>
        <v>865.03769999999997</v>
      </c>
      <c r="Q148" s="203"/>
      <c r="R148" s="203"/>
      <c r="S148" s="203"/>
      <c r="T148" s="203" t="str">
        <f>CADASTRO!$P$833</f>
        <v>1013 PeateRS</v>
      </c>
      <c r="U148" s="203"/>
      <c r="V148" s="203"/>
      <c r="W148" s="203"/>
      <c r="X148" s="203">
        <f>M$13</f>
        <v>2213</v>
      </c>
      <c r="Y148" s="203"/>
      <c r="Z148" s="203"/>
    </row>
    <row r="149" spans="1:26" x14ac:dyDescent="0.25">
      <c r="A149" s="200" t="str">
        <f>CADASTRO!A$834</f>
        <v xml:space="preserve">Ensino Médio </v>
      </c>
      <c r="B149" s="200"/>
      <c r="C149" s="200"/>
      <c r="D149" s="200"/>
      <c r="E149" s="200"/>
      <c r="F149" s="200"/>
      <c r="G149" s="200"/>
      <c r="H149" s="200"/>
      <c r="I149" s="200"/>
      <c r="J149" s="203" t="s">
        <v>178</v>
      </c>
      <c r="K149" s="203"/>
      <c r="L149" s="203"/>
      <c r="M149" s="205">
        <f>ROUND((V$14/V$23),2)</f>
        <v>0.19</v>
      </c>
      <c r="N149" s="205"/>
      <c r="O149" s="205"/>
      <c r="P149" s="204">
        <f>C144*M149+0.01</f>
        <v>1826.2007000000001</v>
      </c>
      <c r="Q149" s="203"/>
      <c r="R149" s="203"/>
      <c r="S149" s="203"/>
      <c r="T149" s="203" t="str">
        <f>CADASTRO!$P$834</f>
        <v>1013 PeateRS</v>
      </c>
      <c r="U149" s="203"/>
      <c r="V149" s="203"/>
      <c r="W149" s="203"/>
      <c r="X149" s="203">
        <f>M$14</f>
        <v>1680</v>
      </c>
      <c r="Y149" s="203"/>
      <c r="Z149" s="203"/>
    </row>
    <row r="150" spans="1:26" x14ac:dyDescent="0.25">
      <c r="A150" s="201" t="str">
        <f>CADASTRO!A$836</f>
        <v>ESCOLA MUN. SANTA LUZIA</v>
      </c>
      <c r="B150" s="201"/>
      <c r="C150" s="201"/>
      <c r="D150" s="201"/>
      <c r="E150" s="201"/>
      <c r="F150" s="201"/>
      <c r="G150" s="201"/>
      <c r="H150" s="201"/>
      <c r="I150" s="201"/>
      <c r="M150" s="218">
        <f>SUM(M151:N154)</f>
        <v>0.24</v>
      </c>
      <c r="N150" s="218"/>
      <c r="O150" s="218"/>
      <c r="P150" s="202">
        <f>SUM(P151:S154)-0.01</f>
        <v>2306.7572</v>
      </c>
      <c r="Q150" s="201"/>
      <c r="R150" s="201"/>
      <c r="S150" s="201"/>
    </row>
    <row r="151" spans="1:26" x14ac:dyDescent="0.25">
      <c r="A151" s="200" t="str">
        <f>CADASTRO!A$837</f>
        <v>Ed. Infantil</v>
      </c>
      <c r="B151" s="200"/>
      <c r="C151" s="200"/>
      <c r="D151" s="200"/>
      <c r="E151" s="200"/>
      <c r="F151" s="200"/>
      <c r="G151" s="200"/>
      <c r="H151" s="200"/>
      <c r="I151" s="200"/>
      <c r="J151" s="203" t="s">
        <v>179</v>
      </c>
      <c r="K151" s="203"/>
      <c r="L151" s="203"/>
      <c r="M151" s="205">
        <f>ROUND((V$18/V$23),2)</f>
        <v>0.12</v>
      </c>
      <c r="N151" s="205"/>
      <c r="O151" s="205"/>
      <c r="P151" s="204">
        <f>C144*M151</f>
        <v>1153.3836000000001</v>
      </c>
      <c r="Q151" s="203"/>
      <c r="R151" s="203"/>
      <c r="S151" s="203"/>
      <c r="T151" s="203" t="str">
        <f>CADASTRO!$P$837</f>
        <v>1011 Q.S.E.</v>
      </c>
      <c r="U151" s="203"/>
      <c r="V151" s="203"/>
      <c r="W151" s="203"/>
      <c r="X151" s="203">
        <f>M$18</f>
        <v>1646</v>
      </c>
      <c r="Y151" s="203"/>
      <c r="Z151" s="203"/>
    </row>
    <row r="152" spans="1:26" x14ac:dyDescent="0.25">
      <c r="A152" s="200" t="str">
        <f>CADASTRO!A$838</f>
        <v>Ed. Especial</v>
      </c>
      <c r="B152" s="200"/>
      <c r="C152" s="200"/>
      <c r="D152" s="200"/>
      <c r="E152" s="200"/>
      <c r="F152" s="200"/>
      <c r="G152" s="200"/>
      <c r="H152" s="200"/>
      <c r="I152" s="200"/>
      <c r="J152" s="203">
        <v>0</v>
      </c>
      <c r="K152" s="203"/>
      <c r="L152" s="203"/>
      <c r="M152" s="205">
        <f>ROUND((V$19/V$23),2)</f>
        <v>0</v>
      </c>
      <c r="N152" s="205"/>
      <c r="O152" s="205"/>
      <c r="P152" s="204">
        <f>C144*M152</f>
        <v>0</v>
      </c>
      <c r="Q152" s="203"/>
      <c r="R152" s="203"/>
      <c r="S152" s="203"/>
      <c r="T152" s="203">
        <f>CADASTRO!$P$838</f>
        <v>0</v>
      </c>
      <c r="U152" s="203"/>
      <c r="V152" s="203"/>
      <c r="W152" s="203"/>
      <c r="X152" s="203">
        <f>M$19</f>
        <v>0</v>
      </c>
      <c r="Y152" s="203"/>
      <c r="Z152" s="203"/>
    </row>
    <row r="153" spans="1:26" x14ac:dyDescent="0.25">
      <c r="A153" s="200" t="str">
        <f>CADASTRO!A$839</f>
        <v>Ensino Fundamental</v>
      </c>
      <c r="B153" s="200"/>
      <c r="C153" s="200"/>
      <c r="D153" s="200"/>
      <c r="E153" s="200"/>
      <c r="F153" s="200"/>
      <c r="G153" s="200"/>
      <c r="H153" s="200"/>
      <c r="I153" s="200"/>
      <c r="J153" s="203" t="s">
        <v>180</v>
      </c>
      <c r="K153" s="203"/>
      <c r="L153" s="203"/>
      <c r="M153" s="205">
        <f>ROUND((V$20/V$23),2)</f>
        <v>0.12</v>
      </c>
      <c r="N153" s="205"/>
      <c r="O153" s="205"/>
      <c r="P153" s="204">
        <f>C144*M153</f>
        <v>1153.3836000000001</v>
      </c>
      <c r="Q153" s="203"/>
      <c r="R153" s="203"/>
      <c r="S153" s="203"/>
      <c r="T153" s="203" t="str">
        <f>CADASTRO!$P$839</f>
        <v>1011 Q.S.E.</v>
      </c>
      <c r="U153" s="203"/>
      <c r="V153" s="203"/>
      <c r="W153" s="203"/>
      <c r="X153" s="203">
        <f>M$20</f>
        <v>1630</v>
      </c>
      <c r="Y153" s="203"/>
      <c r="Z153" s="203"/>
    </row>
    <row r="154" spans="1:26" x14ac:dyDescent="0.25">
      <c r="A154" s="200" t="str">
        <f>CADASTRO!A$840</f>
        <v>Ed. Jovens e Adultos</v>
      </c>
      <c r="B154" s="200"/>
      <c r="C154" s="200"/>
      <c r="D154" s="200"/>
      <c r="E154" s="200"/>
      <c r="F154" s="200"/>
      <c r="G154" s="200"/>
      <c r="H154" s="200"/>
      <c r="I154" s="200"/>
      <c r="J154" s="203">
        <v>0</v>
      </c>
      <c r="K154" s="203"/>
      <c r="L154" s="203"/>
      <c r="M154" s="205">
        <f>ROUND((V$21/V$23),2)</f>
        <v>0</v>
      </c>
      <c r="N154" s="205"/>
      <c r="O154" s="205"/>
      <c r="P154" s="204">
        <f>C144*M154</f>
        <v>0</v>
      </c>
      <c r="Q154" s="203"/>
      <c r="R154" s="203"/>
      <c r="S154" s="203"/>
      <c r="T154" s="203">
        <f>CADASTRO!$P$840</f>
        <v>0</v>
      </c>
      <c r="U154" s="203"/>
      <c r="V154" s="203"/>
      <c r="W154" s="203"/>
      <c r="X154" s="203">
        <f>M$21</f>
        <v>0</v>
      </c>
      <c r="Y154" s="203"/>
      <c r="Z154" s="203"/>
    </row>
    <row r="155" spans="1:26" x14ac:dyDescent="0.25">
      <c r="A155" s="201" t="s">
        <v>26</v>
      </c>
      <c r="B155" s="201"/>
      <c r="C155" s="201"/>
      <c r="D155" s="201"/>
      <c r="E155" s="201"/>
      <c r="F155" s="201"/>
      <c r="G155" s="201"/>
      <c r="H155" s="201"/>
      <c r="I155" s="201"/>
      <c r="J155" s="3"/>
      <c r="K155" s="3"/>
      <c r="L155" s="3"/>
      <c r="M155" s="218">
        <f>M146+M150</f>
        <v>1</v>
      </c>
      <c r="N155" s="218"/>
      <c r="O155" s="218"/>
      <c r="P155" s="202">
        <f>P150+P146</f>
        <v>9611.5300000000007</v>
      </c>
      <c r="Q155" s="201"/>
      <c r="R155" s="201"/>
      <c r="S155" s="201"/>
      <c r="T155" s="3"/>
      <c r="U155" s="3"/>
      <c r="V155" s="3"/>
      <c r="W155" s="3"/>
      <c r="X155" s="3"/>
      <c r="Y155" s="3"/>
      <c r="Z155" s="3"/>
    </row>
    <row r="157" spans="1:26" x14ac:dyDescent="0.25">
      <c r="A157" s="3" t="s">
        <v>37</v>
      </c>
      <c r="B157" s="3"/>
      <c r="C157" s="3"/>
      <c r="D157" s="3"/>
      <c r="E157" s="3"/>
      <c r="F157" s="203" t="s">
        <v>52</v>
      </c>
      <c r="G157" s="203"/>
      <c r="H157" s="203"/>
      <c r="I157" s="203"/>
      <c r="J157" s="203"/>
      <c r="K157" s="203"/>
    </row>
    <row r="158" spans="1:26" x14ac:dyDescent="0.25">
      <c r="A158" s="3" t="s">
        <v>38</v>
      </c>
      <c r="G158" s="203">
        <v>535</v>
      </c>
      <c r="H158" s="203"/>
      <c r="I158" s="203"/>
      <c r="J158" s="203"/>
      <c r="K158" s="203"/>
      <c r="L158" s="220" t="s">
        <v>39</v>
      </c>
      <c r="M158" s="220"/>
      <c r="N158" s="220"/>
      <c r="O158" s="223">
        <v>43315</v>
      </c>
      <c r="P158" s="203"/>
      <c r="Q158" s="203"/>
      <c r="R158" s="203"/>
    </row>
    <row r="159" spans="1:26" x14ac:dyDescent="0.25">
      <c r="A159" s="3" t="s">
        <v>41</v>
      </c>
      <c r="C159" s="208">
        <v>7302.43</v>
      </c>
      <c r="D159" s="208"/>
      <c r="E159" s="208"/>
      <c r="F159" s="208"/>
      <c r="G159" s="208"/>
      <c r="L159" s="220" t="s">
        <v>59</v>
      </c>
      <c r="M159" s="220"/>
      <c r="N159" s="220"/>
      <c r="O159" s="220"/>
      <c r="P159" s="221">
        <v>1415.2</v>
      </c>
      <c r="Q159" s="221"/>
      <c r="R159" s="221"/>
      <c r="S159" s="221"/>
      <c r="T159" s="221"/>
      <c r="U159" s="221"/>
    </row>
    <row r="160" spans="1:26" x14ac:dyDescent="0.25">
      <c r="A160" s="9" t="s">
        <v>12</v>
      </c>
      <c r="B160" s="7"/>
      <c r="C160" s="7"/>
      <c r="D160" s="7"/>
      <c r="E160" s="7"/>
      <c r="F160" s="7"/>
      <c r="G160" s="7"/>
      <c r="H160" s="7"/>
      <c r="I160" s="8"/>
      <c r="J160" s="210" t="s">
        <v>29</v>
      </c>
      <c r="K160" s="210"/>
      <c r="L160" s="210"/>
      <c r="M160" s="210" t="s">
        <v>25</v>
      </c>
      <c r="N160" s="210"/>
      <c r="O160" s="210"/>
      <c r="P160" s="210" t="s">
        <v>30</v>
      </c>
      <c r="Q160" s="210"/>
      <c r="R160" s="210"/>
      <c r="S160" s="210"/>
      <c r="T160" s="222" t="s">
        <v>21</v>
      </c>
      <c r="U160" s="222"/>
      <c r="V160" s="222"/>
      <c r="W160" s="222"/>
      <c r="X160" s="211" t="s">
        <v>40</v>
      </c>
      <c r="Y160" s="211"/>
      <c r="Z160" s="211"/>
    </row>
    <row r="161" spans="1:26" x14ac:dyDescent="0.25">
      <c r="A161" s="210" t="str">
        <f>CADASTRO!A$831</f>
        <v>ESCOLA ALAÍDES S. PINHEIRO</v>
      </c>
      <c r="B161" s="210"/>
      <c r="C161" s="210"/>
      <c r="D161" s="210"/>
      <c r="E161" s="210"/>
      <c r="F161" s="210"/>
      <c r="G161" s="210"/>
      <c r="H161" s="210"/>
      <c r="I161" s="210"/>
      <c r="M161" s="218">
        <f>SUM(M162:N164)</f>
        <v>0.76</v>
      </c>
      <c r="N161" s="218"/>
      <c r="O161" s="218"/>
      <c r="P161" s="202">
        <f>SUM(P162:S164)</f>
        <v>5549.8468000000003</v>
      </c>
      <c r="Q161" s="201"/>
      <c r="R161" s="201"/>
      <c r="S161" s="201"/>
      <c r="T161" s="6"/>
      <c r="U161" s="6"/>
      <c r="V161" s="6"/>
      <c r="W161" s="6"/>
    </row>
    <row r="162" spans="1:26" x14ac:dyDescent="0.25">
      <c r="A162" s="200" t="str">
        <f>CADASTRO!A$832</f>
        <v>Ensino Fundamental</v>
      </c>
      <c r="B162" s="200"/>
      <c r="C162" s="200"/>
      <c r="D162" s="200"/>
      <c r="E162" s="200"/>
      <c r="F162" s="200"/>
      <c r="G162" s="200"/>
      <c r="H162" s="200"/>
      <c r="I162" s="200"/>
      <c r="J162" s="203" t="s">
        <v>177</v>
      </c>
      <c r="K162" s="203"/>
      <c r="L162" s="203"/>
      <c r="M162" s="205">
        <f>ROUND((V$12/V$23),2)</f>
        <v>0.48</v>
      </c>
      <c r="N162" s="205"/>
      <c r="O162" s="205"/>
      <c r="P162" s="204">
        <f>C159*M162</f>
        <v>3505.1664000000001</v>
      </c>
      <c r="Q162" s="203"/>
      <c r="R162" s="203"/>
      <c r="S162" s="203"/>
      <c r="T162" s="203" t="str">
        <f>CADASTRO!$P$832</f>
        <v>1013 PeateRS</v>
      </c>
      <c r="U162" s="203"/>
      <c r="V162" s="203"/>
      <c r="W162" s="203"/>
      <c r="X162" s="203">
        <f>M$12</f>
        <v>1668</v>
      </c>
      <c r="Y162" s="203"/>
      <c r="Z162" s="203"/>
    </row>
    <row r="163" spans="1:26" x14ac:dyDescent="0.25">
      <c r="A163" s="200" t="str">
        <f>CADASTRO!A$833</f>
        <v>Ensino Médio - Eja</v>
      </c>
      <c r="B163" s="200"/>
      <c r="C163" s="200"/>
      <c r="D163" s="200"/>
      <c r="E163" s="200"/>
      <c r="F163" s="200"/>
      <c r="G163" s="200"/>
      <c r="H163" s="200"/>
      <c r="I163" s="200"/>
      <c r="J163" s="203" t="s">
        <v>178</v>
      </c>
      <c r="K163" s="203"/>
      <c r="L163" s="203"/>
      <c r="M163" s="205">
        <f>ROUND((V$13/V$23),2)</f>
        <v>0.09</v>
      </c>
      <c r="N163" s="205"/>
      <c r="O163" s="205"/>
      <c r="P163" s="204">
        <f>C159*M163</f>
        <v>657.21870000000001</v>
      </c>
      <c r="Q163" s="203"/>
      <c r="R163" s="203"/>
      <c r="S163" s="203"/>
      <c r="T163" s="203" t="str">
        <f>CADASTRO!$P$833</f>
        <v>1013 PeateRS</v>
      </c>
      <c r="U163" s="203"/>
      <c r="V163" s="203"/>
      <c r="W163" s="203"/>
      <c r="X163" s="203">
        <f>M$13</f>
        <v>2213</v>
      </c>
      <c r="Y163" s="203"/>
      <c r="Z163" s="203"/>
    </row>
    <row r="164" spans="1:26" x14ac:dyDescent="0.25">
      <c r="A164" s="200" t="str">
        <f>CADASTRO!A$834</f>
        <v xml:space="preserve">Ensino Médio </v>
      </c>
      <c r="B164" s="200"/>
      <c r="C164" s="200"/>
      <c r="D164" s="200"/>
      <c r="E164" s="200"/>
      <c r="F164" s="200"/>
      <c r="G164" s="200"/>
      <c r="H164" s="200"/>
      <c r="I164" s="200"/>
      <c r="J164" s="203" t="s">
        <v>178</v>
      </c>
      <c r="K164" s="203"/>
      <c r="L164" s="203"/>
      <c r="M164" s="205">
        <f>ROUND((V$14/V$23),2)</f>
        <v>0.19</v>
      </c>
      <c r="N164" s="205"/>
      <c r="O164" s="205"/>
      <c r="P164" s="204">
        <f>C159*M164</f>
        <v>1387.4617000000001</v>
      </c>
      <c r="Q164" s="203"/>
      <c r="R164" s="203"/>
      <c r="S164" s="203"/>
      <c r="T164" s="203" t="str">
        <f>CADASTRO!$P$834</f>
        <v>1013 PeateRS</v>
      </c>
      <c r="U164" s="203"/>
      <c r="V164" s="203"/>
      <c r="W164" s="203"/>
      <c r="X164" s="203">
        <f>M$14</f>
        <v>1680</v>
      </c>
      <c r="Y164" s="203"/>
      <c r="Z164" s="203"/>
    </row>
    <row r="165" spans="1:26" x14ac:dyDescent="0.25">
      <c r="A165" s="201" t="str">
        <f>CADASTRO!A$836</f>
        <v>ESCOLA MUN. SANTA LUZIA</v>
      </c>
      <c r="B165" s="201"/>
      <c r="C165" s="201"/>
      <c r="D165" s="201"/>
      <c r="E165" s="201"/>
      <c r="F165" s="201"/>
      <c r="G165" s="201"/>
      <c r="H165" s="201"/>
      <c r="I165" s="201"/>
      <c r="M165" s="218">
        <f>SUM(M166:N169)</f>
        <v>0.24</v>
      </c>
      <c r="N165" s="218"/>
      <c r="O165" s="218"/>
      <c r="P165" s="202">
        <f>SUM(P166:S169)</f>
        <v>1752.5832</v>
      </c>
      <c r="Q165" s="201"/>
      <c r="R165" s="201"/>
      <c r="S165" s="201"/>
    </row>
    <row r="166" spans="1:26" x14ac:dyDescent="0.25">
      <c r="A166" s="200" t="str">
        <f>CADASTRO!A$837</f>
        <v>Ed. Infantil</v>
      </c>
      <c r="B166" s="200"/>
      <c r="C166" s="200"/>
      <c r="D166" s="200"/>
      <c r="E166" s="200"/>
      <c r="F166" s="200"/>
      <c r="G166" s="200"/>
      <c r="H166" s="200"/>
      <c r="I166" s="200"/>
      <c r="J166" s="203" t="s">
        <v>179</v>
      </c>
      <c r="K166" s="203"/>
      <c r="L166" s="203"/>
      <c r="M166" s="205">
        <f>ROUND((V$18/V$23),2)</f>
        <v>0.12</v>
      </c>
      <c r="N166" s="205"/>
      <c r="O166" s="205"/>
      <c r="P166" s="204">
        <f>C159*M166</f>
        <v>876.29160000000002</v>
      </c>
      <c r="Q166" s="203"/>
      <c r="R166" s="203"/>
      <c r="S166" s="203"/>
      <c r="T166" s="203" t="str">
        <f>CADASTRO!$P$837</f>
        <v>1011 Q.S.E.</v>
      </c>
      <c r="U166" s="203"/>
      <c r="V166" s="203"/>
      <c r="W166" s="203"/>
      <c r="X166" s="203">
        <f>M$18</f>
        <v>1646</v>
      </c>
      <c r="Y166" s="203"/>
      <c r="Z166" s="203"/>
    </row>
    <row r="167" spans="1:26" x14ac:dyDescent="0.25">
      <c r="A167" s="200" t="str">
        <f>CADASTRO!A$838</f>
        <v>Ed. Especial</v>
      </c>
      <c r="B167" s="200"/>
      <c r="C167" s="200"/>
      <c r="D167" s="200"/>
      <c r="E167" s="200"/>
      <c r="F167" s="200"/>
      <c r="G167" s="200"/>
      <c r="H167" s="200"/>
      <c r="I167" s="200"/>
      <c r="J167" s="203">
        <v>0</v>
      </c>
      <c r="K167" s="203"/>
      <c r="L167" s="203"/>
      <c r="M167" s="205">
        <f>ROUND((V$19/V$23),2)</f>
        <v>0</v>
      </c>
      <c r="N167" s="205"/>
      <c r="O167" s="205"/>
      <c r="P167" s="204">
        <f>C159*M167</f>
        <v>0</v>
      </c>
      <c r="Q167" s="203"/>
      <c r="R167" s="203"/>
      <c r="S167" s="203"/>
      <c r="T167" s="203">
        <f>CADASTRO!$P$838</f>
        <v>0</v>
      </c>
      <c r="U167" s="203"/>
      <c r="V167" s="203"/>
      <c r="W167" s="203"/>
      <c r="X167" s="203">
        <f>M$19</f>
        <v>0</v>
      </c>
      <c r="Y167" s="203"/>
      <c r="Z167" s="203"/>
    </row>
    <row r="168" spans="1:26" x14ac:dyDescent="0.25">
      <c r="A168" s="200" t="str">
        <f>CADASTRO!A$839</f>
        <v>Ensino Fundamental</v>
      </c>
      <c r="B168" s="200"/>
      <c r="C168" s="200"/>
      <c r="D168" s="200"/>
      <c r="E168" s="200"/>
      <c r="F168" s="200"/>
      <c r="G168" s="200"/>
      <c r="H168" s="200"/>
      <c r="I168" s="200"/>
      <c r="J168" s="203" t="s">
        <v>180</v>
      </c>
      <c r="K168" s="203"/>
      <c r="L168" s="203"/>
      <c r="M168" s="205">
        <f>ROUND((V$20/V$23),2)</f>
        <v>0.12</v>
      </c>
      <c r="N168" s="205"/>
      <c r="O168" s="205"/>
      <c r="P168" s="204">
        <f>C159*M168</f>
        <v>876.29160000000002</v>
      </c>
      <c r="Q168" s="203"/>
      <c r="R168" s="203"/>
      <c r="S168" s="203"/>
      <c r="T168" s="203" t="str">
        <f>CADASTRO!$P$839</f>
        <v>1011 Q.S.E.</v>
      </c>
      <c r="U168" s="203"/>
      <c r="V168" s="203"/>
      <c r="W168" s="203"/>
      <c r="X168" s="203">
        <f>M$20</f>
        <v>1630</v>
      </c>
      <c r="Y168" s="203"/>
      <c r="Z168" s="203"/>
    </row>
    <row r="169" spans="1:26" x14ac:dyDescent="0.25">
      <c r="A169" s="200" t="str">
        <f>CADASTRO!A$840</f>
        <v>Ed. Jovens e Adultos</v>
      </c>
      <c r="B169" s="200"/>
      <c r="C169" s="200"/>
      <c r="D169" s="200"/>
      <c r="E169" s="200"/>
      <c r="F169" s="200"/>
      <c r="G169" s="200"/>
      <c r="H169" s="200"/>
      <c r="I169" s="200"/>
      <c r="J169" s="203">
        <v>0</v>
      </c>
      <c r="K169" s="203"/>
      <c r="L169" s="203"/>
      <c r="M169" s="205">
        <f>ROUND((V$21/V$23),2)</f>
        <v>0</v>
      </c>
      <c r="N169" s="205"/>
      <c r="O169" s="205"/>
      <c r="P169" s="204">
        <f>C159*M169</f>
        <v>0</v>
      </c>
      <c r="Q169" s="203"/>
      <c r="R169" s="203"/>
      <c r="S169" s="203"/>
      <c r="T169" s="203">
        <f>CADASTRO!$P$840</f>
        <v>0</v>
      </c>
      <c r="U169" s="203"/>
      <c r="V169" s="203"/>
      <c r="W169" s="203"/>
      <c r="X169" s="203">
        <f>M$21</f>
        <v>0</v>
      </c>
      <c r="Y169" s="203"/>
      <c r="Z169" s="203"/>
    </row>
    <row r="170" spans="1:26" x14ac:dyDescent="0.25">
      <c r="A170" s="201" t="s">
        <v>26</v>
      </c>
      <c r="B170" s="201"/>
      <c r="C170" s="201"/>
      <c r="D170" s="201"/>
      <c r="E170" s="201"/>
      <c r="F170" s="201"/>
      <c r="G170" s="201"/>
      <c r="H170" s="201"/>
      <c r="I170" s="201"/>
      <c r="J170" s="3"/>
      <c r="K170" s="3"/>
      <c r="L170" s="3"/>
      <c r="M170" s="218">
        <f>M161+M165</f>
        <v>1</v>
      </c>
      <c r="N170" s="218"/>
      <c r="O170" s="218"/>
      <c r="P170" s="202">
        <f>P165+P161</f>
        <v>7302.43</v>
      </c>
      <c r="Q170" s="201"/>
      <c r="R170" s="201"/>
      <c r="S170" s="201"/>
      <c r="T170" s="3"/>
      <c r="U170" s="3"/>
      <c r="V170" s="3"/>
      <c r="W170" s="3"/>
      <c r="X170" s="3"/>
      <c r="Y170" s="3"/>
      <c r="Z170" s="3"/>
    </row>
    <row r="172" spans="1:26" x14ac:dyDescent="0.25">
      <c r="A172" s="3" t="s">
        <v>37</v>
      </c>
      <c r="B172" s="3"/>
      <c r="C172" s="3"/>
      <c r="D172" s="3"/>
      <c r="E172" s="3"/>
      <c r="F172" s="203" t="s">
        <v>53</v>
      </c>
      <c r="G172" s="203"/>
      <c r="H172" s="203"/>
      <c r="I172" s="203"/>
      <c r="J172" s="203"/>
      <c r="K172" s="203"/>
    </row>
    <row r="173" spans="1:26" x14ac:dyDescent="0.25">
      <c r="A173" s="3" t="s">
        <v>38</v>
      </c>
      <c r="G173" s="203">
        <v>559</v>
      </c>
      <c r="H173" s="203"/>
      <c r="I173" s="203"/>
      <c r="J173" s="203"/>
      <c r="K173" s="203"/>
      <c r="L173" s="220" t="s">
        <v>39</v>
      </c>
      <c r="M173" s="220"/>
      <c r="N173" s="220"/>
      <c r="O173" s="223">
        <v>43347</v>
      </c>
      <c r="P173" s="203"/>
      <c r="Q173" s="203"/>
      <c r="R173" s="203"/>
    </row>
    <row r="174" spans="1:26" x14ac:dyDescent="0.25">
      <c r="A174" s="3" t="s">
        <v>41</v>
      </c>
      <c r="C174" s="208">
        <v>10052.18</v>
      </c>
      <c r="D174" s="208"/>
      <c r="E174" s="208"/>
      <c r="F174" s="208"/>
      <c r="G174" s="208"/>
      <c r="L174" s="220" t="s">
        <v>59</v>
      </c>
      <c r="M174" s="220"/>
      <c r="N174" s="220"/>
      <c r="O174" s="220"/>
      <c r="P174" s="221">
        <v>1948.1</v>
      </c>
      <c r="Q174" s="221"/>
      <c r="R174" s="221"/>
      <c r="S174" s="221"/>
      <c r="T174" s="221"/>
      <c r="U174" s="221"/>
    </row>
    <row r="175" spans="1:26" x14ac:dyDescent="0.25">
      <c r="A175" s="9" t="s">
        <v>12</v>
      </c>
      <c r="B175" s="7"/>
      <c r="C175" s="7"/>
      <c r="D175" s="7"/>
      <c r="E175" s="7"/>
      <c r="F175" s="7"/>
      <c r="G175" s="7"/>
      <c r="H175" s="7"/>
      <c r="I175" s="8"/>
      <c r="J175" s="210" t="s">
        <v>29</v>
      </c>
      <c r="K175" s="210"/>
      <c r="L175" s="210"/>
      <c r="M175" s="210" t="s">
        <v>25</v>
      </c>
      <c r="N175" s="210"/>
      <c r="O175" s="210"/>
      <c r="P175" s="210" t="s">
        <v>30</v>
      </c>
      <c r="Q175" s="210"/>
      <c r="R175" s="210"/>
      <c r="S175" s="210"/>
      <c r="T175" s="222" t="s">
        <v>21</v>
      </c>
      <c r="U175" s="222"/>
      <c r="V175" s="222"/>
      <c r="W175" s="222"/>
      <c r="X175" s="211" t="s">
        <v>40</v>
      </c>
      <c r="Y175" s="211"/>
      <c r="Z175" s="211"/>
    </row>
    <row r="176" spans="1:26" x14ac:dyDescent="0.25">
      <c r="A176" s="210" t="str">
        <f>CADASTRO!A$831</f>
        <v>ESCOLA ALAÍDES S. PINHEIRO</v>
      </c>
      <c r="B176" s="210"/>
      <c r="C176" s="210"/>
      <c r="D176" s="210"/>
      <c r="E176" s="210"/>
      <c r="F176" s="210"/>
      <c r="G176" s="210"/>
      <c r="H176" s="210"/>
      <c r="I176" s="210"/>
      <c r="M176" s="218">
        <f>SUM(M177:N179)</f>
        <v>0.76</v>
      </c>
      <c r="N176" s="218"/>
      <c r="O176" s="218"/>
      <c r="P176" s="202">
        <f>SUM(P177:S179)</f>
        <v>7639.6568000000007</v>
      </c>
      <c r="Q176" s="201"/>
      <c r="R176" s="201"/>
      <c r="S176" s="201"/>
      <c r="T176" s="6"/>
      <c r="U176" s="6"/>
      <c r="V176" s="6"/>
      <c r="W176" s="6"/>
    </row>
    <row r="177" spans="1:26" x14ac:dyDescent="0.25">
      <c r="A177" s="200" t="str">
        <f>CADASTRO!A$832</f>
        <v>Ensino Fundamental</v>
      </c>
      <c r="B177" s="200"/>
      <c r="C177" s="200"/>
      <c r="D177" s="200"/>
      <c r="E177" s="200"/>
      <c r="F177" s="200"/>
      <c r="G177" s="200"/>
      <c r="H177" s="200"/>
      <c r="I177" s="200"/>
      <c r="J177" s="203" t="s">
        <v>177</v>
      </c>
      <c r="K177" s="203"/>
      <c r="L177" s="203"/>
      <c r="M177" s="205">
        <f>ROUND((V$12/V$23),2)</f>
        <v>0.48</v>
      </c>
      <c r="N177" s="205"/>
      <c r="O177" s="205"/>
      <c r="P177" s="204">
        <f>C174*M177</f>
        <v>4825.0464000000002</v>
      </c>
      <c r="Q177" s="203"/>
      <c r="R177" s="203"/>
      <c r="S177" s="203"/>
      <c r="T177" s="203" t="str">
        <f>CADASTRO!$P$832</f>
        <v>1013 PeateRS</v>
      </c>
      <c r="U177" s="203"/>
      <c r="V177" s="203"/>
      <c r="W177" s="203"/>
      <c r="X177" s="203">
        <f>M$12</f>
        <v>1668</v>
      </c>
      <c r="Y177" s="203"/>
      <c r="Z177" s="203"/>
    </row>
    <row r="178" spans="1:26" x14ac:dyDescent="0.25">
      <c r="A178" s="200" t="str">
        <f>CADASTRO!A$833</f>
        <v>Ensino Médio - Eja</v>
      </c>
      <c r="B178" s="200"/>
      <c r="C178" s="200"/>
      <c r="D178" s="200"/>
      <c r="E178" s="200"/>
      <c r="F178" s="200"/>
      <c r="G178" s="200"/>
      <c r="H178" s="200"/>
      <c r="I178" s="200"/>
      <c r="J178" s="203" t="s">
        <v>178</v>
      </c>
      <c r="K178" s="203"/>
      <c r="L178" s="203"/>
      <c r="M178" s="205">
        <f>ROUND((V$13/V$23),2)</f>
        <v>0.09</v>
      </c>
      <c r="N178" s="205"/>
      <c r="O178" s="205"/>
      <c r="P178" s="204">
        <f>C174*M178</f>
        <v>904.69619999999998</v>
      </c>
      <c r="Q178" s="203"/>
      <c r="R178" s="203"/>
      <c r="S178" s="203"/>
      <c r="T178" s="203" t="str">
        <f>CADASTRO!$P$833</f>
        <v>1013 PeateRS</v>
      </c>
      <c r="U178" s="203"/>
      <c r="V178" s="203"/>
      <c r="W178" s="203"/>
      <c r="X178" s="203">
        <f>M$13</f>
        <v>2213</v>
      </c>
      <c r="Y178" s="203"/>
      <c r="Z178" s="203"/>
    </row>
    <row r="179" spans="1:26" x14ac:dyDescent="0.25">
      <c r="A179" s="200" t="str">
        <f>CADASTRO!A$834</f>
        <v xml:space="preserve">Ensino Médio </v>
      </c>
      <c r="B179" s="200"/>
      <c r="C179" s="200"/>
      <c r="D179" s="200"/>
      <c r="E179" s="200"/>
      <c r="F179" s="200"/>
      <c r="G179" s="200"/>
      <c r="H179" s="200"/>
      <c r="I179" s="200"/>
      <c r="J179" s="203" t="s">
        <v>178</v>
      </c>
      <c r="K179" s="203"/>
      <c r="L179" s="203"/>
      <c r="M179" s="205">
        <f>ROUND((V$14/V$23),2)</f>
        <v>0.19</v>
      </c>
      <c r="N179" s="205"/>
      <c r="O179" s="205"/>
      <c r="P179" s="204">
        <f>C174*M179</f>
        <v>1909.9142000000002</v>
      </c>
      <c r="Q179" s="203"/>
      <c r="R179" s="203"/>
      <c r="S179" s="203"/>
      <c r="T179" s="203" t="str">
        <f>CADASTRO!$P$834</f>
        <v>1013 PeateRS</v>
      </c>
      <c r="U179" s="203"/>
      <c r="V179" s="203"/>
      <c r="W179" s="203"/>
      <c r="X179" s="203">
        <f>M$14</f>
        <v>1680</v>
      </c>
      <c r="Y179" s="203"/>
      <c r="Z179" s="203"/>
    </row>
    <row r="180" spans="1:26" x14ac:dyDescent="0.25">
      <c r="A180" s="201" t="str">
        <f>CADASTRO!A$836</f>
        <v>ESCOLA MUN. SANTA LUZIA</v>
      </c>
      <c r="B180" s="201"/>
      <c r="C180" s="201"/>
      <c r="D180" s="201"/>
      <c r="E180" s="201"/>
      <c r="F180" s="201"/>
      <c r="G180" s="201"/>
      <c r="H180" s="201"/>
      <c r="I180" s="201"/>
      <c r="M180" s="218">
        <f>SUM(M181:N184)</f>
        <v>0.24</v>
      </c>
      <c r="N180" s="218"/>
      <c r="O180" s="218"/>
      <c r="P180" s="202">
        <f>SUM(P181:S184)</f>
        <v>2412.5232000000001</v>
      </c>
      <c r="Q180" s="201"/>
      <c r="R180" s="201"/>
      <c r="S180" s="201"/>
    </row>
    <row r="181" spans="1:26" x14ac:dyDescent="0.25">
      <c r="A181" s="200" t="str">
        <f>CADASTRO!A$837</f>
        <v>Ed. Infantil</v>
      </c>
      <c r="B181" s="200"/>
      <c r="C181" s="200"/>
      <c r="D181" s="200"/>
      <c r="E181" s="200"/>
      <c r="F181" s="200"/>
      <c r="G181" s="200"/>
      <c r="H181" s="200"/>
      <c r="I181" s="200"/>
      <c r="J181" s="203" t="s">
        <v>179</v>
      </c>
      <c r="K181" s="203"/>
      <c r="L181" s="203"/>
      <c r="M181" s="205">
        <f>ROUND((V$18/V$23),2)</f>
        <v>0.12</v>
      </c>
      <c r="N181" s="205"/>
      <c r="O181" s="205"/>
      <c r="P181" s="204">
        <f>C174*M181</f>
        <v>1206.2616</v>
      </c>
      <c r="Q181" s="203"/>
      <c r="R181" s="203"/>
      <c r="S181" s="203"/>
      <c r="T181" s="203" t="str">
        <f>CADASTRO!$P$837</f>
        <v>1011 Q.S.E.</v>
      </c>
      <c r="U181" s="203"/>
      <c r="V181" s="203"/>
      <c r="W181" s="203"/>
      <c r="X181" s="203">
        <f>M$18</f>
        <v>1646</v>
      </c>
      <c r="Y181" s="203"/>
      <c r="Z181" s="203"/>
    </row>
    <row r="182" spans="1:26" x14ac:dyDescent="0.25">
      <c r="A182" s="200" t="str">
        <f>CADASTRO!A$838</f>
        <v>Ed. Especial</v>
      </c>
      <c r="B182" s="200"/>
      <c r="C182" s="200"/>
      <c r="D182" s="200"/>
      <c r="E182" s="200"/>
      <c r="F182" s="200"/>
      <c r="G182" s="200"/>
      <c r="H182" s="200"/>
      <c r="I182" s="200"/>
      <c r="J182" s="203">
        <v>0</v>
      </c>
      <c r="K182" s="203"/>
      <c r="L182" s="203"/>
      <c r="M182" s="205">
        <f>ROUND((V$19/V$23),2)</f>
        <v>0</v>
      </c>
      <c r="N182" s="205"/>
      <c r="O182" s="205"/>
      <c r="P182" s="204">
        <f>C174*M182</f>
        <v>0</v>
      </c>
      <c r="Q182" s="203"/>
      <c r="R182" s="203"/>
      <c r="S182" s="203"/>
      <c r="T182" s="203">
        <f>CADASTRO!$P$838</f>
        <v>0</v>
      </c>
      <c r="U182" s="203"/>
      <c r="V182" s="203"/>
      <c r="W182" s="203"/>
      <c r="X182" s="203">
        <f>M$19</f>
        <v>0</v>
      </c>
      <c r="Y182" s="203"/>
      <c r="Z182" s="203"/>
    </row>
    <row r="183" spans="1:26" x14ac:dyDescent="0.25">
      <c r="A183" s="200" t="str">
        <f>CADASTRO!A$839</f>
        <v>Ensino Fundamental</v>
      </c>
      <c r="B183" s="200"/>
      <c r="C183" s="200"/>
      <c r="D183" s="200"/>
      <c r="E183" s="200"/>
      <c r="F183" s="200"/>
      <c r="G183" s="200"/>
      <c r="H183" s="200"/>
      <c r="I183" s="200"/>
      <c r="J183" s="203" t="s">
        <v>180</v>
      </c>
      <c r="K183" s="203"/>
      <c r="L183" s="203"/>
      <c r="M183" s="205">
        <f>ROUND((V$20/V$23),2)</f>
        <v>0.12</v>
      </c>
      <c r="N183" s="205"/>
      <c r="O183" s="205"/>
      <c r="P183" s="204">
        <f>C174*M183</f>
        <v>1206.2616</v>
      </c>
      <c r="Q183" s="203"/>
      <c r="R183" s="203"/>
      <c r="S183" s="203"/>
      <c r="T183" s="203" t="str">
        <f>CADASTRO!$P$839</f>
        <v>1011 Q.S.E.</v>
      </c>
      <c r="U183" s="203"/>
      <c r="V183" s="203"/>
      <c r="W183" s="203"/>
      <c r="X183" s="203">
        <f>M$20</f>
        <v>1630</v>
      </c>
      <c r="Y183" s="203"/>
      <c r="Z183" s="203"/>
    </row>
    <row r="184" spans="1:26" x14ac:dyDescent="0.25">
      <c r="A184" s="200" t="str">
        <f>CADASTRO!A$840</f>
        <v>Ed. Jovens e Adultos</v>
      </c>
      <c r="B184" s="200"/>
      <c r="C184" s="200"/>
      <c r="D184" s="200"/>
      <c r="E184" s="200"/>
      <c r="F184" s="200"/>
      <c r="G184" s="200"/>
      <c r="H184" s="200"/>
      <c r="I184" s="200"/>
      <c r="J184" s="203">
        <v>0</v>
      </c>
      <c r="K184" s="203"/>
      <c r="L184" s="203"/>
      <c r="M184" s="205">
        <f>ROUND((V$21/V$23),2)</f>
        <v>0</v>
      </c>
      <c r="N184" s="205"/>
      <c r="O184" s="205"/>
      <c r="P184" s="204">
        <f>C174*M184</f>
        <v>0</v>
      </c>
      <c r="Q184" s="203"/>
      <c r="R184" s="203"/>
      <c r="S184" s="203"/>
      <c r="T184" s="203">
        <f>CADASTRO!$P$840</f>
        <v>0</v>
      </c>
      <c r="U184" s="203"/>
      <c r="V184" s="203"/>
      <c r="W184" s="203"/>
      <c r="X184" s="203">
        <f>M$21</f>
        <v>0</v>
      </c>
      <c r="Y184" s="203"/>
      <c r="Z184" s="203"/>
    </row>
    <row r="185" spans="1:26" x14ac:dyDescent="0.25">
      <c r="A185" s="201" t="s">
        <v>26</v>
      </c>
      <c r="B185" s="201"/>
      <c r="C185" s="201"/>
      <c r="D185" s="201"/>
      <c r="E185" s="201"/>
      <c r="F185" s="201"/>
      <c r="G185" s="201"/>
      <c r="H185" s="201"/>
      <c r="I185" s="201"/>
      <c r="J185" s="3"/>
      <c r="K185" s="3"/>
      <c r="L185" s="3"/>
      <c r="M185" s="218">
        <f>M176+M180</f>
        <v>1</v>
      </c>
      <c r="N185" s="218"/>
      <c r="O185" s="218"/>
      <c r="P185" s="202">
        <f>P180+P176</f>
        <v>10052.18</v>
      </c>
      <c r="Q185" s="201"/>
      <c r="R185" s="201"/>
      <c r="S185" s="201"/>
      <c r="T185" s="3"/>
      <c r="U185" s="3"/>
      <c r="V185" s="3"/>
      <c r="W185" s="3"/>
      <c r="X185" s="3"/>
      <c r="Y185" s="3"/>
      <c r="Z185" s="3"/>
    </row>
    <row r="187" spans="1:26" x14ac:dyDescent="0.25">
      <c r="A187" s="3" t="s">
        <v>37</v>
      </c>
      <c r="B187" s="3"/>
      <c r="C187" s="3"/>
      <c r="D187" s="3"/>
      <c r="E187" s="3"/>
      <c r="F187" s="203" t="s">
        <v>54</v>
      </c>
      <c r="G187" s="203"/>
      <c r="H187" s="203"/>
      <c r="I187" s="203"/>
      <c r="J187" s="203"/>
      <c r="K187" s="203"/>
    </row>
    <row r="188" spans="1:26" x14ac:dyDescent="0.25">
      <c r="A188" s="3" t="s">
        <v>38</v>
      </c>
      <c r="G188" s="203">
        <v>579</v>
      </c>
      <c r="H188" s="203"/>
      <c r="I188" s="203"/>
      <c r="J188" s="203"/>
      <c r="K188" s="203"/>
      <c r="L188" s="220" t="s">
        <v>39</v>
      </c>
      <c r="M188" s="220"/>
      <c r="N188" s="220"/>
      <c r="O188" s="223">
        <v>43375</v>
      </c>
      <c r="P188" s="203"/>
      <c r="Q188" s="203"/>
      <c r="R188" s="203"/>
    </row>
    <row r="189" spans="1:26" x14ac:dyDescent="0.25">
      <c r="A189" s="3" t="s">
        <v>41</v>
      </c>
      <c r="C189" s="208">
        <v>7174.98</v>
      </c>
      <c r="D189" s="208"/>
      <c r="E189" s="208"/>
      <c r="F189" s="208"/>
      <c r="G189" s="208"/>
      <c r="L189" s="220" t="s">
        <v>59</v>
      </c>
      <c r="M189" s="220"/>
      <c r="N189" s="220"/>
      <c r="O189" s="220"/>
      <c r="P189" s="221">
        <v>1390.5</v>
      </c>
      <c r="Q189" s="221"/>
      <c r="R189" s="221"/>
      <c r="S189" s="221"/>
      <c r="T189" s="221"/>
      <c r="U189" s="221"/>
    </row>
    <row r="190" spans="1:26" x14ac:dyDescent="0.25">
      <c r="A190" s="9" t="s">
        <v>12</v>
      </c>
      <c r="B190" s="7"/>
      <c r="C190" s="7"/>
      <c r="D190" s="7"/>
      <c r="E190" s="7"/>
      <c r="F190" s="7"/>
      <c r="G190" s="7"/>
      <c r="H190" s="7"/>
      <c r="I190" s="8"/>
      <c r="J190" s="210" t="s">
        <v>29</v>
      </c>
      <c r="K190" s="210"/>
      <c r="L190" s="210"/>
      <c r="M190" s="210" t="s">
        <v>25</v>
      </c>
      <c r="N190" s="210"/>
      <c r="O190" s="210"/>
      <c r="P190" s="210" t="s">
        <v>30</v>
      </c>
      <c r="Q190" s="210"/>
      <c r="R190" s="210"/>
      <c r="S190" s="210"/>
      <c r="T190" s="222" t="s">
        <v>21</v>
      </c>
      <c r="U190" s="222"/>
      <c r="V190" s="222"/>
      <c r="W190" s="222"/>
      <c r="X190" s="211" t="s">
        <v>40</v>
      </c>
      <c r="Y190" s="211"/>
      <c r="Z190" s="211"/>
    </row>
    <row r="191" spans="1:26" x14ac:dyDescent="0.25">
      <c r="A191" s="210" t="str">
        <f>CADASTRO!A$831</f>
        <v>ESCOLA ALAÍDES S. PINHEIRO</v>
      </c>
      <c r="B191" s="210"/>
      <c r="C191" s="210"/>
      <c r="D191" s="210"/>
      <c r="E191" s="210"/>
      <c r="F191" s="210"/>
      <c r="G191" s="210"/>
      <c r="H191" s="210"/>
      <c r="I191" s="210"/>
      <c r="M191" s="218">
        <f>SUM(M192:N194)</f>
        <v>0.76</v>
      </c>
      <c r="N191" s="218"/>
      <c r="O191" s="218"/>
      <c r="P191" s="202">
        <f>SUM(P192:S194)+0.01</f>
        <v>5452.9848000000002</v>
      </c>
      <c r="Q191" s="201"/>
      <c r="R191" s="201"/>
      <c r="S191" s="201"/>
      <c r="T191" s="6"/>
      <c r="U191" s="6"/>
      <c r="V191" s="6"/>
      <c r="W191" s="6"/>
    </row>
    <row r="192" spans="1:26" x14ac:dyDescent="0.25">
      <c r="A192" s="200" t="str">
        <f>CADASTRO!A$832</f>
        <v>Ensino Fundamental</v>
      </c>
      <c r="B192" s="200"/>
      <c r="C192" s="200"/>
      <c r="D192" s="200"/>
      <c r="E192" s="200"/>
      <c r="F192" s="200"/>
      <c r="G192" s="200"/>
      <c r="H192" s="200"/>
      <c r="I192" s="200"/>
      <c r="J192" s="203" t="s">
        <v>177</v>
      </c>
      <c r="K192" s="203"/>
      <c r="L192" s="203"/>
      <c r="M192" s="205">
        <f>ROUND((V$12/V$23),2)</f>
        <v>0.48</v>
      </c>
      <c r="N192" s="205"/>
      <c r="O192" s="205"/>
      <c r="P192" s="204">
        <f>C189*M192-0.01</f>
        <v>3443.9803999999995</v>
      </c>
      <c r="Q192" s="203"/>
      <c r="R192" s="203"/>
      <c r="S192" s="203"/>
      <c r="T192" s="203" t="str">
        <f>CADASTRO!$P$832</f>
        <v>1013 PeateRS</v>
      </c>
      <c r="U192" s="203"/>
      <c r="V192" s="203"/>
      <c r="W192" s="203"/>
      <c r="X192" s="203">
        <f>M$12</f>
        <v>1668</v>
      </c>
      <c r="Y192" s="203"/>
      <c r="Z192" s="203"/>
    </row>
    <row r="193" spans="1:26" x14ac:dyDescent="0.25">
      <c r="A193" s="200" t="str">
        <f>CADASTRO!A$833</f>
        <v>Ensino Médio - Eja</v>
      </c>
      <c r="B193" s="200"/>
      <c r="C193" s="200"/>
      <c r="D193" s="200"/>
      <c r="E193" s="200"/>
      <c r="F193" s="200"/>
      <c r="G193" s="200"/>
      <c r="H193" s="200"/>
      <c r="I193" s="200"/>
      <c r="J193" s="203" t="s">
        <v>178</v>
      </c>
      <c r="K193" s="203"/>
      <c r="L193" s="203"/>
      <c r="M193" s="205">
        <f>ROUND((V$13/V$23),2)</f>
        <v>0.09</v>
      </c>
      <c r="N193" s="205"/>
      <c r="O193" s="205"/>
      <c r="P193" s="204">
        <f>C189*M193</f>
        <v>645.74819999999988</v>
      </c>
      <c r="Q193" s="203"/>
      <c r="R193" s="203"/>
      <c r="S193" s="203"/>
      <c r="T193" s="203" t="str">
        <f>CADASTRO!$P$833</f>
        <v>1013 PeateRS</v>
      </c>
      <c r="U193" s="203"/>
      <c r="V193" s="203"/>
      <c r="W193" s="203"/>
      <c r="X193" s="203">
        <f>M$13</f>
        <v>2213</v>
      </c>
      <c r="Y193" s="203"/>
      <c r="Z193" s="203"/>
    </row>
    <row r="194" spans="1:26" x14ac:dyDescent="0.25">
      <c r="A194" s="200" t="str">
        <f>CADASTRO!A$834</f>
        <v xml:space="preserve">Ensino Médio </v>
      </c>
      <c r="B194" s="200"/>
      <c r="C194" s="200"/>
      <c r="D194" s="200"/>
      <c r="E194" s="200"/>
      <c r="F194" s="200"/>
      <c r="G194" s="200"/>
      <c r="H194" s="200"/>
      <c r="I194" s="200"/>
      <c r="J194" s="203" t="s">
        <v>178</v>
      </c>
      <c r="K194" s="203"/>
      <c r="L194" s="203"/>
      <c r="M194" s="205">
        <f>ROUND((V$14/V$23),2)</f>
        <v>0.19</v>
      </c>
      <c r="N194" s="205"/>
      <c r="O194" s="205"/>
      <c r="P194" s="204">
        <f>C189*M194</f>
        <v>1363.2462</v>
      </c>
      <c r="Q194" s="203"/>
      <c r="R194" s="203"/>
      <c r="S194" s="203"/>
      <c r="T194" s="203" t="str">
        <f>CADASTRO!$P$834</f>
        <v>1013 PeateRS</v>
      </c>
      <c r="U194" s="203"/>
      <c r="V194" s="203"/>
      <c r="W194" s="203"/>
      <c r="X194" s="203">
        <f>M$14</f>
        <v>1680</v>
      </c>
      <c r="Y194" s="203"/>
      <c r="Z194" s="203"/>
    </row>
    <row r="195" spans="1:26" x14ac:dyDescent="0.25">
      <c r="A195" s="201" t="str">
        <f>CADASTRO!A$836</f>
        <v>ESCOLA MUN. SANTA LUZIA</v>
      </c>
      <c r="B195" s="201"/>
      <c r="C195" s="201"/>
      <c r="D195" s="201"/>
      <c r="E195" s="201"/>
      <c r="F195" s="201"/>
      <c r="G195" s="201"/>
      <c r="H195" s="201"/>
      <c r="I195" s="201"/>
      <c r="M195" s="218">
        <f>SUM(M196:N199)</f>
        <v>0.24</v>
      </c>
      <c r="N195" s="218"/>
      <c r="O195" s="218"/>
      <c r="P195" s="202">
        <f>SUM(P196:S199)</f>
        <v>1721.9951999999998</v>
      </c>
      <c r="Q195" s="201"/>
      <c r="R195" s="201"/>
      <c r="S195" s="201"/>
    </row>
    <row r="196" spans="1:26" x14ac:dyDescent="0.25">
      <c r="A196" s="200" t="str">
        <f>CADASTRO!A$837</f>
        <v>Ed. Infantil</v>
      </c>
      <c r="B196" s="200"/>
      <c r="C196" s="200"/>
      <c r="D196" s="200"/>
      <c r="E196" s="200"/>
      <c r="F196" s="200"/>
      <c r="G196" s="200"/>
      <c r="H196" s="200"/>
      <c r="I196" s="200"/>
      <c r="J196" s="203" t="s">
        <v>179</v>
      </c>
      <c r="K196" s="203"/>
      <c r="L196" s="203"/>
      <c r="M196" s="205">
        <f>ROUND((V$18/V$23),2)</f>
        <v>0.12</v>
      </c>
      <c r="N196" s="205"/>
      <c r="O196" s="205"/>
      <c r="P196" s="204">
        <f>C189*M196</f>
        <v>860.99759999999992</v>
      </c>
      <c r="Q196" s="203"/>
      <c r="R196" s="203"/>
      <c r="S196" s="203"/>
      <c r="T196" s="203" t="str">
        <f>CADASTRO!$P$837</f>
        <v>1011 Q.S.E.</v>
      </c>
      <c r="U196" s="203"/>
      <c r="V196" s="203"/>
      <c r="W196" s="203"/>
      <c r="X196" s="203">
        <f>M$18</f>
        <v>1646</v>
      </c>
      <c r="Y196" s="203"/>
      <c r="Z196" s="203"/>
    </row>
    <row r="197" spans="1:26" x14ac:dyDescent="0.25">
      <c r="A197" s="200" t="str">
        <f>CADASTRO!A$838</f>
        <v>Ed. Especial</v>
      </c>
      <c r="B197" s="200"/>
      <c r="C197" s="200"/>
      <c r="D197" s="200"/>
      <c r="E197" s="200"/>
      <c r="F197" s="200"/>
      <c r="G197" s="200"/>
      <c r="H197" s="200"/>
      <c r="I197" s="200"/>
      <c r="J197" s="203">
        <v>0</v>
      </c>
      <c r="K197" s="203"/>
      <c r="L197" s="203"/>
      <c r="M197" s="205">
        <f>ROUND((V$19/V$23),2)</f>
        <v>0</v>
      </c>
      <c r="N197" s="205"/>
      <c r="O197" s="205"/>
      <c r="P197" s="204">
        <f>C189*M197</f>
        <v>0</v>
      </c>
      <c r="Q197" s="203"/>
      <c r="R197" s="203"/>
      <c r="S197" s="203"/>
      <c r="T197" s="203">
        <f>CADASTRO!$P$838</f>
        <v>0</v>
      </c>
      <c r="U197" s="203"/>
      <c r="V197" s="203"/>
      <c r="W197" s="203"/>
      <c r="X197" s="203">
        <f>M$19</f>
        <v>0</v>
      </c>
      <c r="Y197" s="203"/>
      <c r="Z197" s="203"/>
    </row>
    <row r="198" spans="1:26" x14ac:dyDescent="0.25">
      <c r="A198" s="200" t="str">
        <f>CADASTRO!A$839</f>
        <v>Ensino Fundamental</v>
      </c>
      <c r="B198" s="200"/>
      <c r="C198" s="200"/>
      <c r="D198" s="200"/>
      <c r="E198" s="200"/>
      <c r="F198" s="200"/>
      <c r="G198" s="200"/>
      <c r="H198" s="200"/>
      <c r="I198" s="200"/>
      <c r="J198" s="203" t="s">
        <v>180</v>
      </c>
      <c r="K198" s="203"/>
      <c r="L198" s="203"/>
      <c r="M198" s="205">
        <f>ROUND((V$20/V$23),2)</f>
        <v>0.12</v>
      </c>
      <c r="N198" s="205"/>
      <c r="O198" s="205"/>
      <c r="P198" s="204">
        <f>C189*M198</f>
        <v>860.99759999999992</v>
      </c>
      <c r="Q198" s="203"/>
      <c r="R198" s="203"/>
      <c r="S198" s="203"/>
      <c r="T198" s="203" t="str">
        <f>CADASTRO!$P$839</f>
        <v>1011 Q.S.E.</v>
      </c>
      <c r="U198" s="203"/>
      <c r="V198" s="203"/>
      <c r="W198" s="203"/>
      <c r="X198" s="203">
        <f>M$20</f>
        <v>1630</v>
      </c>
      <c r="Y198" s="203"/>
      <c r="Z198" s="203"/>
    </row>
    <row r="199" spans="1:26" x14ac:dyDescent="0.25">
      <c r="A199" s="200" t="str">
        <f>CADASTRO!A$840</f>
        <v>Ed. Jovens e Adultos</v>
      </c>
      <c r="B199" s="200"/>
      <c r="C199" s="200"/>
      <c r="D199" s="200"/>
      <c r="E199" s="200"/>
      <c r="F199" s="200"/>
      <c r="G199" s="200"/>
      <c r="H199" s="200"/>
      <c r="I199" s="200"/>
      <c r="J199" s="203">
        <v>0</v>
      </c>
      <c r="K199" s="203"/>
      <c r="L199" s="203"/>
      <c r="M199" s="205">
        <f>ROUND((V$21/V$23),2)</f>
        <v>0</v>
      </c>
      <c r="N199" s="205"/>
      <c r="O199" s="205"/>
      <c r="P199" s="204">
        <f>C189*M199</f>
        <v>0</v>
      </c>
      <c r="Q199" s="203"/>
      <c r="R199" s="203"/>
      <c r="S199" s="203"/>
      <c r="T199" s="203">
        <f>CADASTRO!$P$840</f>
        <v>0</v>
      </c>
      <c r="U199" s="203"/>
      <c r="V199" s="203"/>
      <c r="W199" s="203"/>
      <c r="X199" s="203">
        <f>M$21</f>
        <v>0</v>
      </c>
      <c r="Y199" s="203"/>
      <c r="Z199" s="203"/>
    </row>
    <row r="200" spans="1:26" x14ac:dyDescent="0.25">
      <c r="A200" s="201" t="s">
        <v>26</v>
      </c>
      <c r="B200" s="201"/>
      <c r="C200" s="201"/>
      <c r="D200" s="201"/>
      <c r="E200" s="201"/>
      <c r="F200" s="201"/>
      <c r="G200" s="201"/>
      <c r="H200" s="201"/>
      <c r="I200" s="201"/>
      <c r="J200" s="3"/>
      <c r="K200" s="3"/>
      <c r="L200" s="3"/>
      <c r="M200" s="218">
        <f>M191+M195</f>
        <v>1</v>
      </c>
      <c r="N200" s="218"/>
      <c r="O200" s="218"/>
      <c r="P200" s="202">
        <f>P195+P191</f>
        <v>7174.98</v>
      </c>
      <c r="Q200" s="201"/>
      <c r="R200" s="201"/>
      <c r="S200" s="201"/>
      <c r="T200" s="3"/>
      <c r="U200" s="3"/>
      <c r="V200" s="3"/>
      <c r="W200" s="3"/>
      <c r="X200" s="3"/>
      <c r="Y200" s="3"/>
      <c r="Z200" s="3"/>
    </row>
    <row r="202" spans="1:26" x14ac:dyDescent="0.25">
      <c r="A202" s="3" t="s">
        <v>37</v>
      </c>
      <c r="B202" s="3"/>
      <c r="C202" s="3"/>
      <c r="D202" s="3"/>
      <c r="E202" s="3"/>
      <c r="F202" s="203" t="s">
        <v>55</v>
      </c>
      <c r="G202" s="203"/>
      <c r="H202" s="203"/>
      <c r="I202" s="203"/>
      <c r="J202" s="203"/>
      <c r="K202" s="203"/>
    </row>
    <row r="203" spans="1:26" x14ac:dyDescent="0.25">
      <c r="A203" s="3" t="s">
        <v>38</v>
      </c>
      <c r="G203" s="203">
        <v>598</v>
      </c>
      <c r="H203" s="203"/>
      <c r="I203" s="203"/>
      <c r="J203" s="203"/>
      <c r="K203" s="203"/>
      <c r="L203" s="220" t="s">
        <v>39</v>
      </c>
      <c r="M203" s="220"/>
      <c r="N203" s="220"/>
      <c r="O203" s="223">
        <v>43405</v>
      </c>
      <c r="P203" s="203"/>
      <c r="Q203" s="203"/>
      <c r="R203" s="203"/>
    </row>
    <row r="204" spans="1:26" x14ac:dyDescent="0.25">
      <c r="A204" s="3" t="s">
        <v>41</v>
      </c>
      <c r="C204" s="208">
        <v>9409.32</v>
      </c>
      <c r="D204" s="208"/>
      <c r="E204" s="208"/>
      <c r="F204" s="208"/>
      <c r="G204" s="208"/>
      <c r="L204" s="220" t="s">
        <v>59</v>
      </c>
      <c r="M204" s="220"/>
      <c r="N204" s="220"/>
      <c r="O204" s="220"/>
      <c r="P204" s="221">
        <v>1778.7</v>
      </c>
      <c r="Q204" s="221"/>
      <c r="R204" s="221"/>
      <c r="S204" s="221"/>
      <c r="T204" s="221"/>
      <c r="U204" s="221"/>
    </row>
    <row r="205" spans="1:26" x14ac:dyDescent="0.25">
      <c r="A205" s="9" t="s">
        <v>12</v>
      </c>
      <c r="B205" s="7"/>
      <c r="C205" s="7"/>
      <c r="D205" s="7"/>
      <c r="E205" s="7"/>
      <c r="F205" s="7"/>
      <c r="G205" s="7"/>
      <c r="H205" s="7"/>
      <c r="I205" s="8"/>
      <c r="J205" s="210" t="s">
        <v>29</v>
      </c>
      <c r="K205" s="210"/>
      <c r="L205" s="210"/>
      <c r="M205" s="210" t="s">
        <v>25</v>
      </c>
      <c r="N205" s="210"/>
      <c r="O205" s="210"/>
      <c r="P205" s="210" t="s">
        <v>30</v>
      </c>
      <c r="Q205" s="210"/>
      <c r="R205" s="210"/>
      <c r="S205" s="210"/>
      <c r="T205" s="222" t="s">
        <v>21</v>
      </c>
      <c r="U205" s="222"/>
      <c r="V205" s="222"/>
      <c r="W205" s="222"/>
      <c r="X205" s="211" t="s">
        <v>40</v>
      </c>
      <c r="Y205" s="211"/>
      <c r="Z205" s="211"/>
    </row>
    <row r="206" spans="1:26" x14ac:dyDescent="0.25">
      <c r="A206" s="210" t="str">
        <f>CADASTRO!A$831</f>
        <v>ESCOLA ALAÍDES S. PINHEIRO</v>
      </c>
      <c r="B206" s="210"/>
      <c r="C206" s="210"/>
      <c r="D206" s="210"/>
      <c r="E206" s="210"/>
      <c r="F206" s="210"/>
      <c r="G206" s="210"/>
      <c r="H206" s="210"/>
      <c r="I206" s="210"/>
      <c r="M206" s="218">
        <f>SUM(M207:N209)</f>
        <v>0.76</v>
      </c>
      <c r="N206" s="218"/>
      <c r="O206" s="218"/>
      <c r="P206" s="202">
        <f>SUM(P207:S209)</f>
        <v>7151.0831999999991</v>
      </c>
      <c r="Q206" s="201"/>
      <c r="R206" s="201"/>
      <c r="S206" s="201"/>
      <c r="T206" s="6"/>
      <c r="U206" s="6"/>
      <c r="V206" s="6"/>
      <c r="W206" s="6"/>
    </row>
    <row r="207" spans="1:26" x14ac:dyDescent="0.25">
      <c r="A207" s="200" t="str">
        <f>CADASTRO!A$832</f>
        <v>Ensino Fundamental</v>
      </c>
      <c r="B207" s="200"/>
      <c r="C207" s="200"/>
      <c r="D207" s="200"/>
      <c r="E207" s="200"/>
      <c r="F207" s="200"/>
      <c r="G207" s="200"/>
      <c r="H207" s="200"/>
      <c r="I207" s="200"/>
      <c r="J207" s="203" t="s">
        <v>177</v>
      </c>
      <c r="K207" s="203"/>
      <c r="L207" s="203"/>
      <c r="M207" s="205">
        <f>ROUND((V$12/V$23),2)</f>
        <v>0.48</v>
      </c>
      <c r="N207" s="205"/>
      <c r="O207" s="205"/>
      <c r="P207" s="204">
        <f>C204*M207</f>
        <v>4516.4735999999994</v>
      </c>
      <c r="Q207" s="203"/>
      <c r="R207" s="203"/>
      <c r="S207" s="203"/>
      <c r="T207" s="203" t="str">
        <f>CADASTRO!$P$832</f>
        <v>1013 PeateRS</v>
      </c>
      <c r="U207" s="203"/>
      <c r="V207" s="203"/>
      <c r="W207" s="203"/>
      <c r="X207" s="203">
        <f>M$12</f>
        <v>1668</v>
      </c>
      <c r="Y207" s="203"/>
      <c r="Z207" s="203"/>
    </row>
    <row r="208" spans="1:26" x14ac:dyDescent="0.25">
      <c r="A208" s="200" t="str">
        <f>CADASTRO!A$833</f>
        <v>Ensino Médio - Eja</v>
      </c>
      <c r="B208" s="200"/>
      <c r="C208" s="200"/>
      <c r="D208" s="200"/>
      <c r="E208" s="200"/>
      <c r="F208" s="200"/>
      <c r="G208" s="200"/>
      <c r="H208" s="200"/>
      <c r="I208" s="200"/>
      <c r="J208" s="203" t="s">
        <v>178</v>
      </c>
      <c r="K208" s="203"/>
      <c r="L208" s="203"/>
      <c r="M208" s="205">
        <f>ROUND((V$13/V$23),2)</f>
        <v>0.09</v>
      </c>
      <c r="N208" s="205"/>
      <c r="O208" s="205"/>
      <c r="P208" s="204">
        <f>C204*M208</f>
        <v>846.83879999999999</v>
      </c>
      <c r="Q208" s="203"/>
      <c r="R208" s="203"/>
      <c r="S208" s="203"/>
      <c r="T208" s="203" t="str">
        <f>CADASTRO!$P$833</f>
        <v>1013 PeateRS</v>
      </c>
      <c r="U208" s="203"/>
      <c r="V208" s="203"/>
      <c r="W208" s="203"/>
      <c r="X208" s="203">
        <f>M$13</f>
        <v>2213</v>
      </c>
      <c r="Y208" s="203"/>
      <c r="Z208" s="203"/>
    </row>
    <row r="209" spans="1:26" x14ac:dyDescent="0.25">
      <c r="A209" s="200" t="str">
        <f>CADASTRO!A$834</f>
        <v xml:space="preserve">Ensino Médio </v>
      </c>
      <c r="B209" s="200"/>
      <c r="C209" s="200"/>
      <c r="D209" s="200"/>
      <c r="E209" s="200"/>
      <c r="F209" s="200"/>
      <c r="G209" s="200"/>
      <c r="H209" s="200"/>
      <c r="I209" s="200"/>
      <c r="J209" s="203" t="s">
        <v>178</v>
      </c>
      <c r="K209" s="203"/>
      <c r="L209" s="203"/>
      <c r="M209" s="205">
        <f>ROUND((V$14/V$23),2)</f>
        <v>0.19</v>
      </c>
      <c r="N209" s="205"/>
      <c r="O209" s="205"/>
      <c r="P209" s="204">
        <f>C204*M209</f>
        <v>1787.7708</v>
      </c>
      <c r="Q209" s="203"/>
      <c r="R209" s="203"/>
      <c r="S209" s="203"/>
      <c r="T209" s="203" t="str">
        <f>CADASTRO!$P$834</f>
        <v>1013 PeateRS</v>
      </c>
      <c r="U209" s="203"/>
      <c r="V209" s="203"/>
      <c r="W209" s="203"/>
      <c r="X209" s="203">
        <f>M$14</f>
        <v>1680</v>
      </c>
      <c r="Y209" s="203"/>
      <c r="Z209" s="203"/>
    </row>
    <row r="210" spans="1:26" x14ac:dyDescent="0.25">
      <c r="A210" s="201" t="str">
        <f>CADASTRO!A$836</f>
        <v>ESCOLA MUN. SANTA LUZIA</v>
      </c>
      <c r="B210" s="201"/>
      <c r="C210" s="201"/>
      <c r="D210" s="201"/>
      <c r="E210" s="201"/>
      <c r="F210" s="201"/>
      <c r="G210" s="201"/>
      <c r="H210" s="201"/>
      <c r="I210" s="201"/>
      <c r="M210" s="218">
        <f>SUM(M211:N214)</f>
        <v>0.24</v>
      </c>
      <c r="N210" s="218"/>
      <c r="O210" s="218"/>
      <c r="P210" s="202">
        <f>SUM(P211:S214)</f>
        <v>2258.2367999999997</v>
      </c>
      <c r="Q210" s="201"/>
      <c r="R210" s="201"/>
      <c r="S210" s="201"/>
    </row>
    <row r="211" spans="1:26" x14ac:dyDescent="0.25">
      <c r="A211" s="200" t="str">
        <f>CADASTRO!A$837</f>
        <v>Ed. Infantil</v>
      </c>
      <c r="B211" s="200"/>
      <c r="C211" s="200"/>
      <c r="D211" s="200"/>
      <c r="E211" s="200"/>
      <c r="F211" s="200"/>
      <c r="G211" s="200"/>
      <c r="H211" s="200"/>
      <c r="I211" s="200"/>
      <c r="J211" s="203" t="s">
        <v>179</v>
      </c>
      <c r="K211" s="203"/>
      <c r="L211" s="203"/>
      <c r="M211" s="205">
        <f>ROUND((V$18/V$23),2)</f>
        <v>0.12</v>
      </c>
      <c r="N211" s="205"/>
      <c r="O211" s="205"/>
      <c r="P211" s="204">
        <f>C204*M211</f>
        <v>1129.1183999999998</v>
      </c>
      <c r="Q211" s="203"/>
      <c r="R211" s="203"/>
      <c r="S211" s="203"/>
      <c r="T211" s="203" t="str">
        <f>CADASTRO!$P$837</f>
        <v>1011 Q.S.E.</v>
      </c>
      <c r="U211" s="203"/>
      <c r="V211" s="203"/>
      <c r="W211" s="203"/>
      <c r="X211" s="203">
        <f>M$18</f>
        <v>1646</v>
      </c>
      <c r="Y211" s="203"/>
      <c r="Z211" s="203"/>
    </row>
    <row r="212" spans="1:26" x14ac:dyDescent="0.25">
      <c r="A212" s="200" t="str">
        <f>CADASTRO!A$838</f>
        <v>Ed. Especial</v>
      </c>
      <c r="B212" s="200"/>
      <c r="C212" s="200"/>
      <c r="D212" s="200"/>
      <c r="E212" s="200"/>
      <c r="F212" s="200"/>
      <c r="G212" s="200"/>
      <c r="H212" s="200"/>
      <c r="I212" s="200"/>
      <c r="J212" s="203">
        <v>0</v>
      </c>
      <c r="K212" s="203"/>
      <c r="L212" s="203"/>
      <c r="M212" s="205">
        <f>ROUND((V$19/V$23),2)</f>
        <v>0</v>
      </c>
      <c r="N212" s="205"/>
      <c r="O212" s="205"/>
      <c r="P212" s="204">
        <f>C204*M212</f>
        <v>0</v>
      </c>
      <c r="Q212" s="203"/>
      <c r="R212" s="203"/>
      <c r="S212" s="203"/>
      <c r="T212" s="203">
        <f>CADASTRO!$P$838</f>
        <v>0</v>
      </c>
      <c r="U212" s="203"/>
      <c r="V212" s="203"/>
      <c r="W212" s="203"/>
      <c r="X212" s="203">
        <f>M$19</f>
        <v>0</v>
      </c>
      <c r="Y212" s="203"/>
      <c r="Z212" s="203"/>
    </row>
    <row r="213" spans="1:26" x14ac:dyDescent="0.25">
      <c r="A213" s="200" t="str">
        <f>CADASTRO!A$839</f>
        <v>Ensino Fundamental</v>
      </c>
      <c r="B213" s="200"/>
      <c r="C213" s="200"/>
      <c r="D213" s="200"/>
      <c r="E213" s="200"/>
      <c r="F213" s="200"/>
      <c r="G213" s="200"/>
      <c r="H213" s="200"/>
      <c r="I213" s="200"/>
      <c r="J213" s="203" t="s">
        <v>180</v>
      </c>
      <c r="K213" s="203"/>
      <c r="L213" s="203"/>
      <c r="M213" s="205">
        <f>ROUND((V$20/V$23),2)</f>
        <v>0.12</v>
      </c>
      <c r="N213" s="205"/>
      <c r="O213" s="205"/>
      <c r="P213" s="204">
        <f>C204*M213</f>
        <v>1129.1183999999998</v>
      </c>
      <c r="Q213" s="203"/>
      <c r="R213" s="203"/>
      <c r="S213" s="203"/>
      <c r="T213" s="203" t="str">
        <f>CADASTRO!$P$839</f>
        <v>1011 Q.S.E.</v>
      </c>
      <c r="U213" s="203"/>
      <c r="V213" s="203"/>
      <c r="W213" s="203"/>
      <c r="X213" s="203">
        <f>M$20</f>
        <v>1630</v>
      </c>
      <c r="Y213" s="203"/>
      <c r="Z213" s="203"/>
    </row>
    <row r="214" spans="1:26" x14ac:dyDescent="0.25">
      <c r="A214" s="200" t="str">
        <f>CADASTRO!A$840</f>
        <v>Ed. Jovens e Adultos</v>
      </c>
      <c r="B214" s="200"/>
      <c r="C214" s="200"/>
      <c r="D214" s="200"/>
      <c r="E214" s="200"/>
      <c r="F214" s="200"/>
      <c r="G214" s="200"/>
      <c r="H214" s="200"/>
      <c r="I214" s="200"/>
      <c r="J214" s="203">
        <v>0</v>
      </c>
      <c r="K214" s="203"/>
      <c r="L214" s="203"/>
      <c r="M214" s="205">
        <f>ROUND((V$21/V$23),2)</f>
        <v>0</v>
      </c>
      <c r="N214" s="205"/>
      <c r="O214" s="205"/>
      <c r="P214" s="204">
        <f>C204*M214</f>
        <v>0</v>
      </c>
      <c r="Q214" s="203"/>
      <c r="R214" s="203"/>
      <c r="S214" s="203"/>
      <c r="T214" s="203">
        <f>CADASTRO!$P$840</f>
        <v>0</v>
      </c>
      <c r="U214" s="203"/>
      <c r="V214" s="203"/>
      <c r="W214" s="203"/>
      <c r="X214" s="203">
        <f>M$21</f>
        <v>0</v>
      </c>
      <c r="Y214" s="203"/>
      <c r="Z214" s="203"/>
    </row>
    <row r="215" spans="1:26" x14ac:dyDescent="0.25">
      <c r="A215" s="201" t="s">
        <v>26</v>
      </c>
      <c r="B215" s="201"/>
      <c r="C215" s="201"/>
      <c r="D215" s="201"/>
      <c r="E215" s="201"/>
      <c r="F215" s="201"/>
      <c r="G215" s="201"/>
      <c r="H215" s="201"/>
      <c r="I215" s="201"/>
      <c r="J215" s="3"/>
      <c r="K215" s="3"/>
      <c r="L215" s="3"/>
      <c r="M215" s="218">
        <f>M206+M210</f>
        <v>1</v>
      </c>
      <c r="N215" s="218"/>
      <c r="O215" s="218"/>
      <c r="P215" s="202">
        <f>P210+P206</f>
        <v>9409.32</v>
      </c>
      <c r="Q215" s="201"/>
      <c r="R215" s="201"/>
      <c r="S215" s="201"/>
      <c r="T215" s="3"/>
      <c r="U215" s="3"/>
      <c r="V215" s="3"/>
      <c r="W215" s="3"/>
      <c r="X215" s="3"/>
      <c r="Y215" s="3"/>
      <c r="Z215" s="3"/>
    </row>
    <row r="217" spans="1:26" x14ac:dyDescent="0.25">
      <c r="A217" s="3" t="s">
        <v>37</v>
      </c>
      <c r="B217" s="3"/>
      <c r="C217" s="3"/>
      <c r="D217" s="3"/>
      <c r="E217" s="3"/>
      <c r="F217" s="203" t="s">
        <v>56</v>
      </c>
      <c r="G217" s="203"/>
      <c r="H217" s="203"/>
      <c r="I217" s="203"/>
      <c r="J217" s="203"/>
      <c r="K217" s="203"/>
    </row>
    <row r="218" spans="1:26" x14ac:dyDescent="0.25">
      <c r="A218" s="3" t="s">
        <v>38</v>
      </c>
      <c r="G218" s="203">
        <v>10</v>
      </c>
      <c r="H218" s="203"/>
      <c r="I218" s="203"/>
      <c r="J218" s="203"/>
      <c r="K218" s="203"/>
      <c r="L218" s="220" t="s">
        <v>39</v>
      </c>
      <c r="M218" s="220"/>
      <c r="N218" s="220"/>
      <c r="O218" s="223">
        <v>43441</v>
      </c>
      <c r="P218" s="203"/>
      <c r="Q218" s="203"/>
      <c r="R218" s="203"/>
    </row>
    <row r="219" spans="1:26" x14ac:dyDescent="0.25">
      <c r="A219" s="3" t="s">
        <v>41</v>
      </c>
      <c r="C219" s="208">
        <v>28000</v>
      </c>
      <c r="D219" s="208"/>
      <c r="E219" s="208"/>
      <c r="F219" s="208"/>
      <c r="G219" s="208"/>
      <c r="L219" s="220" t="s">
        <v>59</v>
      </c>
      <c r="M219" s="220"/>
      <c r="N219" s="220"/>
      <c r="O219" s="220"/>
      <c r="P219" s="221">
        <v>1500</v>
      </c>
      <c r="Q219" s="221"/>
      <c r="R219" s="221"/>
      <c r="S219" s="221"/>
      <c r="T219" s="221"/>
      <c r="U219" s="221"/>
    </row>
    <row r="220" spans="1:26" x14ac:dyDescent="0.25">
      <c r="A220" s="9" t="s">
        <v>12</v>
      </c>
      <c r="B220" s="7"/>
      <c r="C220" s="7"/>
      <c r="D220" s="7"/>
      <c r="E220" s="7"/>
      <c r="F220" s="7"/>
      <c r="G220" s="7"/>
      <c r="H220" s="7"/>
      <c r="I220" s="8"/>
      <c r="J220" s="210" t="s">
        <v>29</v>
      </c>
      <c r="K220" s="210"/>
      <c r="L220" s="210"/>
      <c r="M220" s="210" t="s">
        <v>25</v>
      </c>
      <c r="N220" s="210"/>
      <c r="O220" s="210"/>
      <c r="P220" s="210" t="s">
        <v>30</v>
      </c>
      <c r="Q220" s="210"/>
      <c r="R220" s="210"/>
      <c r="S220" s="210"/>
      <c r="T220" s="222" t="s">
        <v>21</v>
      </c>
      <c r="U220" s="222"/>
      <c r="V220" s="222"/>
      <c r="W220" s="222"/>
      <c r="X220" s="211" t="s">
        <v>40</v>
      </c>
      <c r="Y220" s="211"/>
      <c r="Z220" s="211"/>
    </row>
    <row r="221" spans="1:26" x14ac:dyDescent="0.25">
      <c r="A221" s="210" t="str">
        <f>CADASTRO!A$831</f>
        <v>ESCOLA ALAÍDES S. PINHEIRO</v>
      </c>
      <c r="B221" s="210"/>
      <c r="C221" s="210"/>
      <c r="D221" s="210"/>
      <c r="E221" s="210"/>
      <c r="F221" s="210"/>
      <c r="G221" s="210"/>
      <c r="H221" s="210"/>
      <c r="I221" s="210"/>
      <c r="M221" s="218">
        <f>SUM(M222:N224)</f>
        <v>0.76</v>
      </c>
      <c r="N221" s="218"/>
      <c r="O221" s="218"/>
      <c r="P221" s="202">
        <f>SUM(P222:S224)</f>
        <v>21280</v>
      </c>
      <c r="Q221" s="201"/>
      <c r="R221" s="201"/>
      <c r="S221" s="201"/>
      <c r="T221" s="6"/>
      <c r="U221" s="6"/>
      <c r="V221" s="6"/>
      <c r="W221" s="6"/>
    </row>
    <row r="222" spans="1:26" x14ac:dyDescent="0.25">
      <c r="A222" s="200" t="str">
        <f>CADASTRO!A$832</f>
        <v>Ensino Fundamental</v>
      </c>
      <c r="B222" s="200"/>
      <c r="C222" s="200"/>
      <c r="D222" s="200"/>
      <c r="E222" s="200"/>
      <c r="F222" s="200"/>
      <c r="G222" s="200"/>
      <c r="H222" s="200"/>
      <c r="I222" s="200"/>
      <c r="J222" s="203" t="s">
        <v>177</v>
      </c>
      <c r="K222" s="203"/>
      <c r="L222" s="203"/>
      <c r="M222" s="205">
        <f>ROUND((V$12/V$23),2)</f>
        <v>0.48</v>
      </c>
      <c r="N222" s="205"/>
      <c r="O222" s="205"/>
      <c r="P222" s="204">
        <f>C219*M222</f>
        <v>13440</v>
      </c>
      <c r="Q222" s="203"/>
      <c r="R222" s="203"/>
      <c r="S222" s="203"/>
      <c r="T222" s="203" t="str">
        <f>CADASTRO!$P$832</f>
        <v>1013 PeateRS</v>
      </c>
      <c r="U222" s="203"/>
      <c r="V222" s="203"/>
      <c r="W222" s="203"/>
      <c r="X222" s="203">
        <f>M$12</f>
        <v>1668</v>
      </c>
      <c r="Y222" s="203"/>
      <c r="Z222" s="203"/>
    </row>
    <row r="223" spans="1:26" x14ac:dyDescent="0.25">
      <c r="A223" s="200" t="str">
        <f>CADASTRO!A$833</f>
        <v>Ensino Médio - Eja</v>
      </c>
      <c r="B223" s="200"/>
      <c r="C223" s="200"/>
      <c r="D223" s="200"/>
      <c r="E223" s="200"/>
      <c r="F223" s="200"/>
      <c r="G223" s="200"/>
      <c r="H223" s="200"/>
      <c r="I223" s="200"/>
      <c r="J223" s="203" t="s">
        <v>178</v>
      </c>
      <c r="K223" s="203"/>
      <c r="L223" s="203"/>
      <c r="M223" s="205">
        <f>ROUND((V$13/V$23),2)</f>
        <v>0.09</v>
      </c>
      <c r="N223" s="205"/>
      <c r="O223" s="205"/>
      <c r="P223" s="204">
        <f>C219*M223</f>
        <v>2520</v>
      </c>
      <c r="Q223" s="203"/>
      <c r="R223" s="203"/>
      <c r="S223" s="203"/>
      <c r="T223" s="203" t="str">
        <f>CADASTRO!$P$833</f>
        <v>1013 PeateRS</v>
      </c>
      <c r="U223" s="203"/>
      <c r="V223" s="203"/>
      <c r="W223" s="203"/>
      <c r="X223" s="203">
        <f>M$13</f>
        <v>2213</v>
      </c>
      <c r="Y223" s="203"/>
      <c r="Z223" s="203"/>
    </row>
    <row r="224" spans="1:26" x14ac:dyDescent="0.25">
      <c r="A224" s="200" t="str">
        <f>CADASTRO!A$834</f>
        <v xml:space="preserve">Ensino Médio </v>
      </c>
      <c r="B224" s="200"/>
      <c r="C224" s="200"/>
      <c r="D224" s="200"/>
      <c r="E224" s="200"/>
      <c r="F224" s="200"/>
      <c r="G224" s="200"/>
      <c r="H224" s="200"/>
      <c r="I224" s="200"/>
      <c r="J224" s="203" t="s">
        <v>178</v>
      </c>
      <c r="K224" s="203"/>
      <c r="L224" s="203"/>
      <c r="M224" s="205">
        <f>ROUND((V$14/V$23),2)</f>
        <v>0.19</v>
      </c>
      <c r="N224" s="205"/>
      <c r="O224" s="205"/>
      <c r="P224" s="204">
        <f>C219*M224</f>
        <v>5320</v>
      </c>
      <c r="Q224" s="203"/>
      <c r="R224" s="203"/>
      <c r="S224" s="203"/>
      <c r="T224" s="203" t="str">
        <f>CADASTRO!$P$834</f>
        <v>1013 PeateRS</v>
      </c>
      <c r="U224" s="203"/>
      <c r="V224" s="203"/>
      <c r="W224" s="203"/>
      <c r="X224" s="203">
        <f>M$14</f>
        <v>1680</v>
      </c>
      <c r="Y224" s="203"/>
      <c r="Z224" s="203"/>
    </row>
    <row r="225" spans="1:26" x14ac:dyDescent="0.25">
      <c r="A225" s="201" t="str">
        <f>CADASTRO!A$836</f>
        <v>ESCOLA MUN. SANTA LUZIA</v>
      </c>
      <c r="B225" s="201"/>
      <c r="C225" s="201"/>
      <c r="D225" s="201"/>
      <c r="E225" s="201"/>
      <c r="F225" s="201"/>
      <c r="G225" s="201"/>
      <c r="H225" s="201"/>
      <c r="I225" s="201"/>
      <c r="M225" s="218">
        <f>SUM(M226:N229)</f>
        <v>0.24</v>
      </c>
      <c r="N225" s="218"/>
      <c r="O225" s="218"/>
      <c r="P225" s="202">
        <f>SUM(P226:S229)</f>
        <v>6720</v>
      </c>
      <c r="Q225" s="201"/>
      <c r="R225" s="201"/>
      <c r="S225" s="201"/>
    </row>
    <row r="226" spans="1:26" x14ac:dyDescent="0.25">
      <c r="A226" s="200" t="str">
        <f>CADASTRO!A$837</f>
        <v>Ed. Infantil</v>
      </c>
      <c r="B226" s="200"/>
      <c r="C226" s="200"/>
      <c r="D226" s="200"/>
      <c r="E226" s="200"/>
      <c r="F226" s="200"/>
      <c r="G226" s="200"/>
      <c r="H226" s="200"/>
      <c r="I226" s="200"/>
      <c r="J226" s="203" t="s">
        <v>179</v>
      </c>
      <c r="K226" s="203"/>
      <c r="L226" s="203"/>
      <c r="M226" s="205">
        <f>ROUND((V$18/V$23),2)</f>
        <v>0.12</v>
      </c>
      <c r="N226" s="205"/>
      <c r="O226" s="205"/>
      <c r="P226" s="204">
        <f>C219*M226</f>
        <v>3360</v>
      </c>
      <c r="Q226" s="203"/>
      <c r="R226" s="203"/>
      <c r="S226" s="203"/>
      <c r="T226" s="203" t="str">
        <f>CADASTRO!$P$837</f>
        <v>1011 Q.S.E.</v>
      </c>
      <c r="U226" s="203"/>
      <c r="V226" s="203"/>
      <c r="W226" s="203"/>
      <c r="X226" s="203">
        <f>M$18</f>
        <v>1646</v>
      </c>
      <c r="Y226" s="203"/>
      <c r="Z226" s="203"/>
    </row>
    <row r="227" spans="1:26" x14ac:dyDescent="0.25">
      <c r="A227" s="200" t="str">
        <f>CADASTRO!A$838</f>
        <v>Ed. Especial</v>
      </c>
      <c r="B227" s="200"/>
      <c r="C227" s="200"/>
      <c r="D227" s="200"/>
      <c r="E227" s="200"/>
      <c r="F227" s="200"/>
      <c r="G227" s="200"/>
      <c r="H227" s="200"/>
      <c r="I227" s="200"/>
      <c r="J227" s="203">
        <v>0</v>
      </c>
      <c r="K227" s="203"/>
      <c r="L227" s="203"/>
      <c r="M227" s="205">
        <f>ROUND((V$19/V$23),2)</f>
        <v>0</v>
      </c>
      <c r="N227" s="205"/>
      <c r="O227" s="205"/>
      <c r="P227" s="204">
        <f>C219*M227</f>
        <v>0</v>
      </c>
      <c r="Q227" s="203"/>
      <c r="R227" s="203"/>
      <c r="S227" s="203"/>
      <c r="T227" s="203">
        <f>CADASTRO!$P$838</f>
        <v>0</v>
      </c>
      <c r="U227" s="203"/>
      <c r="V227" s="203"/>
      <c r="W227" s="203"/>
      <c r="X227" s="203">
        <f>M$19</f>
        <v>0</v>
      </c>
      <c r="Y227" s="203"/>
      <c r="Z227" s="203"/>
    </row>
    <row r="228" spans="1:26" x14ac:dyDescent="0.25">
      <c r="A228" s="200" t="str">
        <f>CADASTRO!A$839</f>
        <v>Ensino Fundamental</v>
      </c>
      <c r="B228" s="200"/>
      <c r="C228" s="200"/>
      <c r="D228" s="200"/>
      <c r="E228" s="200"/>
      <c r="F228" s="200"/>
      <c r="G228" s="200"/>
      <c r="H228" s="200"/>
      <c r="I228" s="200"/>
      <c r="J228" s="203" t="s">
        <v>180</v>
      </c>
      <c r="K228" s="203"/>
      <c r="L228" s="203"/>
      <c r="M228" s="205">
        <f>ROUND((V$20/V$23),2)</f>
        <v>0.12</v>
      </c>
      <c r="N228" s="205"/>
      <c r="O228" s="205"/>
      <c r="P228" s="204">
        <f>C219*M228</f>
        <v>3360</v>
      </c>
      <c r="Q228" s="203"/>
      <c r="R228" s="203"/>
      <c r="S228" s="203"/>
      <c r="T228" s="203" t="str">
        <f>CADASTRO!$P$839</f>
        <v>1011 Q.S.E.</v>
      </c>
      <c r="U228" s="203"/>
      <c r="V228" s="203"/>
      <c r="W228" s="203"/>
      <c r="X228" s="203">
        <f>M$20</f>
        <v>1630</v>
      </c>
      <c r="Y228" s="203"/>
      <c r="Z228" s="203"/>
    </row>
    <row r="229" spans="1:26" x14ac:dyDescent="0.25">
      <c r="A229" s="200" t="str">
        <f>CADASTRO!A$840</f>
        <v>Ed. Jovens e Adultos</v>
      </c>
      <c r="B229" s="200"/>
      <c r="C229" s="200"/>
      <c r="D229" s="200"/>
      <c r="E229" s="200"/>
      <c r="F229" s="200"/>
      <c r="G229" s="200"/>
      <c r="H229" s="200"/>
      <c r="I229" s="200"/>
      <c r="J229" s="203">
        <v>0</v>
      </c>
      <c r="K229" s="203"/>
      <c r="L229" s="203"/>
      <c r="M229" s="205">
        <f>ROUND((V$21/V$23),2)</f>
        <v>0</v>
      </c>
      <c r="N229" s="205"/>
      <c r="O229" s="205"/>
      <c r="P229" s="204">
        <f>C219*M229</f>
        <v>0</v>
      </c>
      <c r="Q229" s="203"/>
      <c r="R229" s="203"/>
      <c r="S229" s="203"/>
      <c r="T229" s="203">
        <f>CADASTRO!$P$840</f>
        <v>0</v>
      </c>
      <c r="U229" s="203"/>
      <c r="V229" s="203"/>
      <c r="W229" s="203"/>
      <c r="X229" s="203">
        <f>M$21</f>
        <v>0</v>
      </c>
      <c r="Y229" s="203"/>
      <c r="Z229" s="203"/>
    </row>
    <row r="230" spans="1:26" x14ac:dyDescent="0.25">
      <c r="A230" s="201" t="s">
        <v>26</v>
      </c>
      <c r="B230" s="201"/>
      <c r="C230" s="201"/>
      <c r="D230" s="201"/>
      <c r="E230" s="201"/>
      <c r="F230" s="201"/>
      <c r="G230" s="201"/>
      <c r="H230" s="201"/>
      <c r="I230" s="201"/>
      <c r="J230" s="3"/>
      <c r="K230" s="3"/>
      <c r="L230" s="3"/>
      <c r="M230" s="218">
        <f>M221+M225</f>
        <v>1</v>
      </c>
      <c r="N230" s="218"/>
      <c r="O230" s="218"/>
      <c r="P230" s="202">
        <f>P225+P221</f>
        <v>28000</v>
      </c>
      <c r="Q230" s="201"/>
      <c r="R230" s="201"/>
      <c r="S230" s="201"/>
      <c r="T230" s="3"/>
      <c r="U230" s="3"/>
      <c r="V230" s="3"/>
      <c r="W230" s="3"/>
      <c r="X230" s="3"/>
      <c r="Y230" s="3"/>
      <c r="Z230" s="3"/>
    </row>
    <row r="232" spans="1:26" x14ac:dyDescent="0.25">
      <c r="A232" s="3" t="s">
        <v>37</v>
      </c>
      <c r="B232" s="3"/>
      <c r="C232" s="3"/>
      <c r="D232" s="3"/>
      <c r="E232" s="3"/>
      <c r="F232" s="203" t="s">
        <v>60</v>
      </c>
      <c r="G232" s="203"/>
      <c r="H232" s="203"/>
      <c r="I232" s="203"/>
      <c r="J232" s="203"/>
      <c r="K232" s="203"/>
    </row>
    <row r="233" spans="1:26" x14ac:dyDescent="0.25">
      <c r="A233" s="3" t="s">
        <v>38</v>
      </c>
      <c r="G233" s="203">
        <v>11</v>
      </c>
      <c r="H233" s="203"/>
      <c r="I233" s="203"/>
      <c r="J233" s="203"/>
      <c r="K233" s="203"/>
      <c r="L233" s="220" t="s">
        <v>39</v>
      </c>
      <c r="M233" s="220"/>
      <c r="N233" s="220"/>
      <c r="O233" s="223">
        <v>43465</v>
      </c>
      <c r="P233" s="203"/>
      <c r="Q233" s="203"/>
      <c r="R233" s="203"/>
    </row>
    <row r="234" spans="1:26" x14ac:dyDescent="0.25">
      <c r="A234" s="3" t="s">
        <v>41</v>
      </c>
      <c r="C234" s="208">
        <v>31000</v>
      </c>
      <c r="D234" s="208"/>
      <c r="E234" s="208"/>
      <c r="F234" s="208"/>
      <c r="G234" s="208"/>
      <c r="L234" s="220" t="s">
        <v>59</v>
      </c>
      <c r="M234" s="220"/>
      <c r="N234" s="220"/>
      <c r="O234" s="220"/>
      <c r="P234" s="221">
        <v>1950</v>
      </c>
      <c r="Q234" s="221"/>
      <c r="R234" s="221"/>
      <c r="S234" s="221"/>
      <c r="T234" s="221"/>
      <c r="U234" s="221"/>
    </row>
    <row r="235" spans="1:26" x14ac:dyDescent="0.25">
      <c r="A235" s="9" t="s">
        <v>12</v>
      </c>
      <c r="B235" s="7"/>
      <c r="C235" s="7"/>
      <c r="D235" s="7"/>
      <c r="E235" s="7"/>
      <c r="F235" s="7"/>
      <c r="G235" s="7"/>
      <c r="H235" s="7"/>
      <c r="I235" s="8"/>
      <c r="J235" s="210" t="s">
        <v>29</v>
      </c>
      <c r="K235" s="210"/>
      <c r="L235" s="210"/>
      <c r="M235" s="210" t="s">
        <v>25</v>
      </c>
      <c r="N235" s="210"/>
      <c r="O235" s="210"/>
      <c r="P235" s="210" t="s">
        <v>30</v>
      </c>
      <c r="Q235" s="210"/>
      <c r="R235" s="210"/>
      <c r="S235" s="210"/>
      <c r="T235" s="222" t="s">
        <v>21</v>
      </c>
      <c r="U235" s="222"/>
      <c r="V235" s="222"/>
      <c r="W235" s="222"/>
      <c r="X235" s="211" t="s">
        <v>40</v>
      </c>
      <c r="Y235" s="211"/>
      <c r="Z235" s="211"/>
    </row>
    <row r="236" spans="1:26" x14ac:dyDescent="0.25">
      <c r="A236" s="210" t="str">
        <f>CADASTRO!A$831</f>
        <v>ESCOLA ALAÍDES S. PINHEIRO</v>
      </c>
      <c r="B236" s="210"/>
      <c r="C236" s="210"/>
      <c r="D236" s="210"/>
      <c r="E236" s="210"/>
      <c r="F236" s="210"/>
      <c r="G236" s="210"/>
      <c r="H236" s="210"/>
      <c r="I236" s="210"/>
      <c r="M236" s="218">
        <f>SUM(M237:N239)</f>
        <v>0.76</v>
      </c>
      <c r="N236" s="218"/>
      <c r="O236" s="218"/>
      <c r="P236" s="202">
        <f>SUM(P237:S239)</f>
        <v>23560</v>
      </c>
      <c r="Q236" s="201"/>
      <c r="R236" s="201"/>
      <c r="S236" s="201"/>
      <c r="T236" s="6"/>
      <c r="U236" s="6"/>
      <c r="V236" s="6"/>
      <c r="W236" s="6"/>
    </row>
    <row r="237" spans="1:26" x14ac:dyDescent="0.25">
      <c r="A237" s="200" t="str">
        <f>CADASTRO!A$832</f>
        <v>Ensino Fundamental</v>
      </c>
      <c r="B237" s="200"/>
      <c r="C237" s="200"/>
      <c r="D237" s="200"/>
      <c r="E237" s="200"/>
      <c r="F237" s="200"/>
      <c r="G237" s="200"/>
      <c r="H237" s="200"/>
      <c r="I237" s="200"/>
      <c r="J237" s="203" t="s">
        <v>177</v>
      </c>
      <c r="K237" s="203"/>
      <c r="L237" s="203"/>
      <c r="M237" s="205">
        <f>ROUND((V$12/V$23),2)</f>
        <v>0.48</v>
      </c>
      <c r="N237" s="205"/>
      <c r="O237" s="205"/>
      <c r="P237" s="204">
        <f>C234*M237</f>
        <v>14880</v>
      </c>
      <c r="Q237" s="203"/>
      <c r="R237" s="203"/>
      <c r="S237" s="203"/>
      <c r="T237" s="203" t="str">
        <f>CADASTRO!$P$832</f>
        <v>1013 PeateRS</v>
      </c>
      <c r="U237" s="203"/>
      <c r="V237" s="203"/>
      <c r="W237" s="203"/>
      <c r="X237" s="203">
        <f>M$12</f>
        <v>1668</v>
      </c>
      <c r="Y237" s="203"/>
      <c r="Z237" s="203"/>
    </row>
    <row r="238" spans="1:26" x14ac:dyDescent="0.25">
      <c r="A238" s="200" t="str">
        <f>CADASTRO!A$833</f>
        <v>Ensino Médio - Eja</v>
      </c>
      <c r="B238" s="200"/>
      <c r="C238" s="200"/>
      <c r="D238" s="200"/>
      <c r="E238" s="200"/>
      <c r="F238" s="200"/>
      <c r="G238" s="200"/>
      <c r="H238" s="200"/>
      <c r="I238" s="200"/>
      <c r="J238" s="203" t="s">
        <v>178</v>
      </c>
      <c r="K238" s="203"/>
      <c r="L238" s="203"/>
      <c r="M238" s="205">
        <f>ROUND((V$13/V$23),2)</f>
        <v>0.09</v>
      </c>
      <c r="N238" s="205"/>
      <c r="O238" s="205"/>
      <c r="P238" s="204">
        <f>C234*M238</f>
        <v>2790</v>
      </c>
      <c r="Q238" s="203"/>
      <c r="R238" s="203"/>
      <c r="S238" s="203"/>
      <c r="T238" s="203" t="str">
        <f>CADASTRO!$P$833</f>
        <v>1013 PeateRS</v>
      </c>
      <c r="U238" s="203"/>
      <c r="V238" s="203"/>
      <c r="W238" s="203"/>
      <c r="X238" s="203">
        <f>M$13</f>
        <v>2213</v>
      </c>
      <c r="Y238" s="203"/>
      <c r="Z238" s="203"/>
    </row>
    <row r="239" spans="1:26" x14ac:dyDescent="0.25">
      <c r="A239" s="200" t="str">
        <f>CADASTRO!A$834</f>
        <v xml:space="preserve">Ensino Médio </v>
      </c>
      <c r="B239" s="200"/>
      <c r="C239" s="200"/>
      <c r="D239" s="200"/>
      <c r="E239" s="200"/>
      <c r="F239" s="200"/>
      <c r="G239" s="200"/>
      <c r="H239" s="200"/>
      <c r="I239" s="200"/>
      <c r="J239" s="203" t="s">
        <v>178</v>
      </c>
      <c r="K239" s="203"/>
      <c r="L239" s="203"/>
      <c r="M239" s="205">
        <f>ROUND((V$14/V$23),2)</f>
        <v>0.19</v>
      </c>
      <c r="N239" s="205"/>
      <c r="O239" s="205"/>
      <c r="P239" s="204">
        <f>C234*M239</f>
        <v>5890</v>
      </c>
      <c r="Q239" s="203"/>
      <c r="R239" s="203"/>
      <c r="S239" s="203"/>
      <c r="T239" s="203" t="str">
        <f>CADASTRO!$P$834</f>
        <v>1013 PeateRS</v>
      </c>
      <c r="U239" s="203"/>
      <c r="V239" s="203"/>
      <c r="W239" s="203"/>
      <c r="X239" s="203">
        <f>M$14</f>
        <v>1680</v>
      </c>
      <c r="Y239" s="203"/>
      <c r="Z239" s="203"/>
    </row>
    <row r="240" spans="1:26" x14ac:dyDescent="0.25">
      <c r="A240" s="201" t="str">
        <f>CADASTRO!A$836</f>
        <v>ESCOLA MUN. SANTA LUZIA</v>
      </c>
      <c r="B240" s="201"/>
      <c r="C240" s="201"/>
      <c r="D240" s="201"/>
      <c r="E240" s="201"/>
      <c r="F240" s="201"/>
      <c r="G240" s="201"/>
      <c r="H240" s="201"/>
      <c r="I240" s="201"/>
      <c r="M240" s="218">
        <f>SUM(M241:N244)</f>
        <v>0.24</v>
      </c>
      <c r="N240" s="218"/>
      <c r="O240" s="218"/>
      <c r="P240" s="202">
        <f>SUM(P241:S244)</f>
        <v>7440</v>
      </c>
      <c r="Q240" s="201"/>
      <c r="R240" s="201"/>
      <c r="S240" s="201"/>
    </row>
    <row r="241" spans="1:26" x14ac:dyDescent="0.25">
      <c r="A241" s="200" t="str">
        <f>CADASTRO!A$837</f>
        <v>Ed. Infantil</v>
      </c>
      <c r="B241" s="200"/>
      <c r="C241" s="200"/>
      <c r="D241" s="200"/>
      <c r="E241" s="200"/>
      <c r="F241" s="200"/>
      <c r="G241" s="200"/>
      <c r="H241" s="200"/>
      <c r="I241" s="200"/>
      <c r="J241" s="203" t="s">
        <v>179</v>
      </c>
      <c r="K241" s="203"/>
      <c r="L241" s="203"/>
      <c r="M241" s="205">
        <f>ROUND((V$18/V$23),2)</f>
        <v>0.12</v>
      </c>
      <c r="N241" s="205"/>
      <c r="O241" s="205"/>
      <c r="P241" s="204">
        <f>C234*M241</f>
        <v>3720</v>
      </c>
      <c r="Q241" s="203"/>
      <c r="R241" s="203"/>
      <c r="S241" s="203"/>
      <c r="T241" s="203" t="str">
        <f>CADASTRO!$P$837</f>
        <v>1011 Q.S.E.</v>
      </c>
      <c r="U241" s="203"/>
      <c r="V241" s="203"/>
      <c r="W241" s="203"/>
      <c r="X241" s="203">
        <f>M$18</f>
        <v>1646</v>
      </c>
      <c r="Y241" s="203"/>
      <c r="Z241" s="203"/>
    </row>
    <row r="242" spans="1:26" x14ac:dyDescent="0.25">
      <c r="A242" s="200" t="str">
        <f>CADASTRO!A$838</f>
        <v>Ed. Especial</v>
      </c>
      <c r="B242" s="200"/>
      <c r="C242" s="200"/>
      <c r="D242" s="200"/>
      <c r="E242" s="200"/>
      <c r="F242" s="200"/>
      <c r="G242" s="200"/>
      <c r="H242" s="200"/>
      <c r="I242" s="200"/>
      <c r="J242" s="203">
        <v>0</v>
      </c>
      <c r="K242" s="203"/>
      <c r="L242" s="203"/>
      <c r="M242" s="205">
        <f>ROUND((V$19/V$23),2)</f>
        <v>0</v>
      </c>
      <c r="N242" s="205"/>
      <c r="O242" s="205"/>
      <c r="P242" s="204">
        <f>C234*M242</f>
        <v>0</v>
      </c>
      <c r="Q242" s="203"/>
      <c r="R242" s="203"/>
      <c r="S242" s="203"/>
      <c r="T242" s="203">
        <f>CADASTRO!$P$838</f>
        <v>0</v>
      </c>
      <c r="U242" s="203"/>
      <c r="V242" s="203"/>
      <c r="W242" s="203"/>
      <c r="X242" s="203">
        <f>M$19</f>
        <v>0</v>
      </c>
      <c r="Y242" s="203"/>
      <c r="Z242" s="203"/>
    </row>
    <row r="243" spans="1:26" x14ac:dyDescent="0.25">
      <c r="A243" s="200" t="str">
        <f>CADASTRO!A$839</f>
        <v>Ensino Fundamental</v>
      </c>
      <c r="B243" s="200"/>
      <c r="C243" s="200"/>
      <c r="D243" s="200"/>
      <c r="E243" s="200"/>
      <c r="F243" s="200"/>
      <c r="G243" s="200"/>
      <c r="H243" s="200"/>
      <c r="I243" s="200"/>
      <c r="J243" s="203" t="s">
        <v>180</v>
      </c>
      <c r="K243" s="203"/>
      <c r="L243" s="203"/>
      <c r="M243" s="205">
        <f>ROUND((V$20/V$23),2)</f>
        <v>0.12</v>
      </c>
      <c r="N243" s="205"/>
      <c r="O243" s="205"/>
      <c r="P243" s="204">
        <f>C234*M243</f>
        <v>3720</v>
      </c>
      <c r="Q243" s="203"/>
      <c r="R243" s="203"/>
      <c r="S243" s="203"/>
      <c r="T243" s="203" t="str">
        <f>CADASTRO!$P$839</f>
        <v>1011 Q.S.E.</v>
      </c>
      <c r="U243" s="203"/>
      <c r="V243" s="203"/>
      <c r="W243" s="203"/>
      <c r="X243" s="203">
        <f>M$20</f>
        <v>1630</v>
      </c>
      <c r="Y243" s="203"/>
      <c r="Z243" s="203"/>
    </row>
    <row r="244" spans="1:26" x14ac:dyDescent="0.25">
      <c r="A244" s="200" t="str">
        <f>CADASTRO!A$840</f>
        <v>Ed. Jovens e Adultos</v>
      </c>
      <c r="B244" s="200"/>
      <c r="C244" s="200"/>
      <c r="D244" s="200"/>
      <c r="E244" s="200"/>
      <c r="F244" s="200"/>
      <c r="G244" s="200"/>
      <c r="H244" s="200"/>
      <c r="I244" s="200"/>
      <c r="J244" s="203">
        <v>0</v>
      </c>
      <c r="K244" s="203"/>
      <c r="L244" s="203"/>
      <c r="M244" s="205">
        <f>ROUND((V$21/V$23),2)</f>
        <v>0</v>
      </c>
      <c r="N244" s="205"/>
      <c r="O244" s="205"/>
      <c r="P244" s="204">
        <f>C234*M244</f>
        <v>0</v>
      </c>
      <c r="Q244" s="203"/>
      <c r="R244" s="203"/>
      <c r="S244" s="203"/>
      <c r="T244" s="203">
        <f>CADASTRO!$P$840</f>
        <v>0</v>
      </c>
      <c r="U244" s="203"/>
      <c r="V244" s="203"/>
      <c r="W244" s="203"/>
      <c r="X244" s="203">
        <f>M$21</f>
        <v>0</v>
      </c>
      <c r="Y244" s="203"/>
      <c r="Z244" s="203"/>
    </row>
    <row r="245" spans="1:26" x14ac:dyDescent="0.25">
      <c r="A245" s="201" t="s">
        <v>26</v>
      </c>
      <c r="B245" s="201"/>
      <c r="C245" s="201"/>
      <c r="D245" s="201"/>
      <c r="E245" s="201"/>
      <c r="F245" s="201"/>
      <c r="G245" s="201"/>
      <c r="H245" s="201"/>
      <c r="I245" s="201"/>
      <c r="J245" s="3"/>
      <c r="K245" s="3"/>
      <c r="L245" s="3"/>
      <c r="M245" s="218">
        <f>M236+M240</f>
        <v>1</v>
      </c>
      <c r="N245" s="218"/>
      <c r="O245" s="218"/>
      <c r="P245" s="202">
        <f>P240+P236</f>
        <v>31000</v>
      </c>
      <c r="Q245" s="201"/>
      <c r="R245" s="201"/>
      <c r="S245" s="201"/>
      <c r="T245" s="3"/>
      <c r="U245" s="3"/>
      <c r="V245" s="3"/>
      <c r="W245" s="3"/>
      <c r="X245" s="3"/>
      <c r="Y245" s="3"/>
      <c r="Z245" s="3"/>
    </row>
  </sheetData>
  <mergeCells count="957">
    <mergeCell ref="A245:I245"/>
    <mergeCell ref="M245:O245"/>
    <mergeCell ref="P245:S245"/>
    <mergeCell ref="A244:I244"/>
    <mergeCell ref="J244:L244"/>
    <mergeCell ref="M244:O244"/>
    <mergeCell ref="P244:S244"/>
    <mergeCell ref="T244:W244"/>
    <mergeCell ref="X244:Z244"/>
    <mergeCell ref="A243:I243"/>
    <mergeCell ref="J243:L243"/>
    <mergeCell ref="M243:O243"/>
    <mergeCell ref="P243:S243"/>
    <mergeCell ref="T243:W243"/>
    <mergeCell ref="X243:Z243"/>
    <mergeCell ref="T241:W241"/>
    <mergeCell ref="X241:Z241"/>
    <mergeCell ref="A242:I242"/>
    <mergeCell ref="J242:L242"/>
    <mergeCell ref="M242:O242"/>
    <mergeCell ref="P242:S242"/>
    <mergeCell ref="T242:W242"/>
    <mergeCell ref="X242:Z242"/>
    <mergeCell ref="A240:I240"/>
    <mergeCell ref="M240:O240"/>
    <mergeCell ref="P240:S240"/>
    <mergeCell ref="A241:I241"/>
    <mergeCell ref="J241:L241"/>
    <mergeCell ref="M241:O241"/>
    <mergeCell ref="P241:S241"/>
    <mergeCell ref="A239:I239"/>
    <mergeCell ref="J239:L239"/>
    <mergeCell ref="M239:O239"/>
    <mergeCell ref="P239:S239"/>
    <mergeCell ref="T239:W239"/>
    <mergeCell ref="X239:Z239"/>
    <mergeCell ref="A238:I238"/>
    <mergeCell ref="J238:L238"/>
    <mergeCell ref="M238:O238"/>
    <mergeCell ref="P238:S238"/>
    <mergeCell ref="T238:W238"/>
    <mergeCell ref="X238:Z238"/>
    <mergeCell ref="X235:Z235"/>
    <mergeCell ref="A236:I236"/>
    <mergeCell ref="M236:O236"/>
    <mergeCell ref="P236:S236"/>
    <mergeCell ref="A237:I237"/>
    <mergeCell ref="J237:L237"/>
    <mergeCell ref="M237:O237"/>
    <mergeCell ref="P237:S237"/>
    <mergeCell ref="T237:W237"/>
    <mergeCell ref="X237:Z237"/>
    <mergeCell ref="C234:G234"/>
    <mergeCell ref="L234:O234"/>
    <mergeCell ref="P234:U234"/>
    <mergeCell ref="J235:L235"/>
    <mergeCell ref="M235:O235"/>
    <mergeCell ref="P235:S235"/>
    <mergeCell ref="T235:W235"/>
    <mergeCell ref="A230:I230"/>
    <mergeCell ref="M230:O230"/>
    <mergeCell ref="P230:S230"/>
    <mergeCell ref="F232:K232"/>
    <mergeCell ref="G233:K233"/>
    <mergeCell ref="L233:N233"/>
    <mergeCell ref="O233:R233"/>
    <mergeCell ref="A229:I229"/>
    <mergeCell ref="J229:L229"/>
    <mergeCell ref="M229:O229"/>
    <mergeCell ref="P229:S229"/>
    <mergeCell ref="T229:W229"/>
    <mergeCell ref="X229:Z229"/>
    <mergeCell ref="A228:I228"/>
    <mergeCell ref="J228:L228"/>
    <mergeCell ref="M228:O228"/>
    <mergeCell ref="P228:S228"/>
    <mergeCell ref="T228:W228"/>
    <mergeCell ref="X228:Z228"/>
    <mergeCell ref="T226:W226"/>
    <mergeCell ref="X226:Z226"/>
    <mergeCell ref="A227:I227"/>
    <mergeCell ref="J227:L227"/>
    <mergeCell ref="M227:O227"/>
    <mergeCell ref="P227:S227"/>
    <mergeCell ref="T227:W227"/>
    <mergeCell ref="X227:Z227"/>
    <mergeCell ref="A225:I225"/>
    <mergeCell ref="M225:O225"/>
    <mergeCell ref="P225:S225"/>
    <mergeCell ref="A226:I226"/>
    <mergeCell ref="J226:L226"/>
    <mergeCell ref="M226:O226"/>
    <mergeCell ref="P226:S226"/>
    <mergeCell ref="A224:I224"/>
    <mergeCell ref="J224:L224"/>
    <mergeCell ref="M224:O224"/>
    <mergeCell ref="P224:S224"/>
    <mergeCell ref="T224:W224"/>
    <mergeCell ref="X224:Z224"/>
    <mergeCell ref="A223:I223"/>
    <mergeCell ref="J223:L223"/>
    <mergeCell ref="M223:O223"/>
    <mergeCell ref="P223:S223"/>
    <mergeCell ref="T223:W223"/>
    <mergeCell ref="X223:Z223"/>
    <mergeCell ref="X220:Z220"/>
    <mergeCell ref="A221:I221"/>
    <mergeCell ref="M221:O221"/>
    <mergeCell ref="P221:S221"/>
    <mergeCell ref="A222:I222"/>
    <mergeCell ref="J222:L222"/>
    <mergeCell ref="M222:O222"/>
    <mergeCell ref="P222:S222"/>
    <mergeCell ref="T222:W222"/>
    <mergeCell ref="X222:Z222"/>
    <mergeCell ref="C219:G219"/>
    <mergeCell ref="L219:O219"/>
    <mergeCell ref="P219:U219"/>
    <mergeCell ref="J220:L220"/>
    <mergeCell ref="M220:O220"/>
    <mergeCell ref="P220:S220"/>
    <mergeCell ref="T220:W220"/>
    <mergeCell ref="A215:I215"/>
    <mergeCell ref="M215:O215"/>
    <mergeCell ref="P215:S215"/>
    <mergeCell ref="F217:K217"/>
    <mergeCell ref="G218:K218"/>
    <mergeCell ref="L218:N218"/>
    <mergeCell ref="O218:R218"/>
    <mergeCell ref="A214:I214"/>
    <mergeCell ref="J214:L214"/>
    <mergeCell ref="M214:O214"/>
    <mergeCell ref="P214:S214"/>
    <mergeCell ref="T214:W214"/>
    <mergeCell ref="X214:Z214"/>
    <mergeCell ref="A213:I213"/>
    <mergeCell ref="J213:L213"/>
    <mergeCell ref="M213:O213"/>
    <mergeCell ref="P213:S213"/>
    <mergeCell ref="T213:W213"/>
    <mergeCell ref="X213:Z213"/>
    <mergeCell ref="T211:W211"/>
    <mergeCell ref="X211:Z211"/>
    <mergeCell ref="A212:I212"/>
    <mergeCell ref="J212:L212"/>
    <mergeCell ref="M212:O212"/>
    <mergeCell ref="P212:S212"/>
    <mergeCell ref="T212:W212"/>
    <mergeCell ref="X212:Z212"/>
    <mergeCell ref="A210:I210"/>
    <mergeCell ref="M210:O210"/>
    <mergeCell ref="P210:S210"/>
    <mergeCell ref="A211:I211"/>
    <mergeCell ref="J211:L211"/>
    <mergeCell ref="M211:O211"/>
    <mergeCell ref="P211:S211"/>
    <mergeCell ref="A209:I209"/>
    <mergeCell ref="J209:L209"/>
    <mergeCell ref="M209:O209"/>
    <mergeCell ref="P209:S209"/>
    <mergeCell ref="T209:W209"/>
    <mergeCell ref="X209:Z209"/>
    <mergeCell ref="A208:I208"/>
    <mergeCell ref="J208:L208"/>
    <mergeCell ref="M208:O208"/>
    <mergeCell ref="P208:S208"/>
    <mergeCell ref="T208:W208"/>
    <mergeCell ref="X208:Z208"/>
    <mergeCell ref="X205:Z205"/>
    <mergeCell ref="A206:I206"/>
    <mergeCell ref="M206:O206"/>
    <mergeCell ref="P206:S206"/>
    <mergeCell ref="A207:I207"/>
    <mergeCell ref="J207:L207"/>
    <mergeCell ref="M207:O207"/>
    <mergeCell ref="P207:S207"/>
    <mergeCell ref="T207:W207"/>
    <mergeCell ref="X207:Z207"/>
    <mergeCell ref="C204:G204"/>
    <mergeCell ref="L204:O204"/>
    <mergeCell ref="P204:U204"/>
    <mergeCell ref="J205:L205"/>
    <mergeCell ref="M205:O205"/>
    <mergeCell ref="P205:S205"/>
    <mergeCell ref="T205:W205"/>
    <mergeCell ref="A200:I200"/>
    <mergeCell ref="M200:O200"/>
    <mergeCell ref="P200:S200"/>
    <mergeCell ref="F202:K202"/>
    <mergeCell ref="G203:K203"/>
    <mergeCell ref="L203:N203"/>
    <mergeCell ref="O203:R203"/>
    <mergeCell ref="A199:I199"/>
    <mergeCell ref="J199:L199"/>
    <mergeCell ref="M199:O199"/>
    <mergeCell ref="P199:S199"/>
    <mergeCell ref="T199:W199"/>
    <mergeCell ref="X199:Z199"/>
    <mergeCell ref="A198:I198"/>
    <mergeCell ref="J198:L198"/>
    <mergeCell ref="M198:O198"/>
    <mergeCell ref="P198:S198"/>
    <mergeCell ref="T198:W198"/>
    <mergeCell ref="X198:Z198"/>
    <mergeCell ref="T196:W196"/>
    <mergeCell ref="X196:Z196"/>
    <mergeCell ref="A197:I197"/>
    <mergeCell ref="J197:L197"/>
    <mergeCell ref="M197:O197"/>
    <mergeCell ref="P197:S197"/>
    <mergeCell ref="T197:W197"/>
    <mergeCell ref="X197:Z197"/>
    <mergeCell ref="A195:I195"/>
    <mergeCell ref="M195:O195"/>
    <mergeCell ref="P195:S195"/>
    <mergeCell ref="A196:I196"/>
    <mergeCell ref="J196:L196"/>
    <mergeCell ref="M196:O196"/>
    <mergeCell ref="P196:S196"/>
    <mergeCell ref="A194:I194"/>
    <mergeCell ref="J194:L194"/>
    <mergeCell ref="M194:O194"/>
    <mergeCell ref="P194:S194"/>
    <mergeCell ref="T194:W194"/>
    <mergeCell ref="X194:Z194"/>
    <mergeCell ref="A193:I193"/>
    <mergeCell ref="J193:L193"/>
    <mergeCell ref="M193:O193"/>
    <mergeCell ref="P193:S193"/>
    <mergeCell ref="T193:W193"/>
    <mergeCell ref="X193:Z193"/>
    <mergeCell ref="X190:Z190"/>
    <mergeCell ref="A191:I191"/>
    <mergeCell ref="M191:O191"/>
    <mergeCell ref="P191:S191"/>
    <mergeCell ref="A192:I192"/>
    <mergeCell ref="J192:L192"/>
    <mergeCell ref="M192:O192"/>
    <mergeCell ref="P192:S192"/>
    <mergeCell ref="T192:W192"/>
    <mergeCell ref="X192:Z192"/>
    <mergeCell ref="C189:G189"/>
    <mergeCell ref="L189:O189"/>
    <mergeCell ref="P189:U189"/>
    <mergeCell ref="J190:L190"/>
    <mergeCell ref="M190:O190"/>
    <mergeCell ref="P190:S190"/>
    <mergeCell ref="T190:W190"/>
    <mergeCell ref="A185:I185"/>
    <mergeCell ref="M185:O185"/>
    <mergeCell ref="P185:S185"/>
    <mergeCell ref="F187:K187"/>
    <mergeCell ref="G188:K188"/>
    <mergeCell ref="L188:N188"/>
    <mergeCell ref="O188:R188"/>
    <mergeCell ref="A184:I184"/>
    <mergeCell ref="J184:L184"/>
    <mergeCell ref="M184:O184"/>
    <mergeCell ref="P184:S184"/>
    <mergeCell ref="T184:W184"/>
    <mergeCell ref="X184:Z184"/>
    <mergeCell ref="A183:I183"/>
    <mergeCell ref="J183:L183"/>
    <mergeCell ref="M183:O183"/>
    <mergeCell ref="P183:S183"/>
    <mergeCell ref="T183:W183"/>
    <mergeCell ref="X183:Z183"/>
    <mergeCell ref="T181:W181"/>
    <mergeCell ref="X181:Z181"/>
    <mergeCell ref="A182:I182"/>
    <mergeCell ref="J182:L182"/>
    <mergeCell ref="M182:O182"/>
    <mergeCell ref="P182:S182"/>
    <mergeCell ref="T182:W182"/>
    <mergeCell ref="X182:Z182"/>
    <mergeCell ref="A180:I180"/>
    <mergeCell ref="M180:O180"/>
    <mergeCell ref="P180:S180"/>
    <mergeCell ref="A181:I181"/>
    <mergeCell ref="J181:L181"/>
    <mergeCell ref="M181:O181"/>
    <mergeCell ref="P181:S181"/>
    <mergeCell ref="A179:I179"/>
    <mergeCell ref="J179:L179"/>
    <mergeCell ref="M179:O179"/>
    <mergeCell ref="P179:S179"/>
    <mergeCell ref="T179:W179"/>
    <mergeCell ref="X179:Z179"/>
    <mergeCell ref="A178:I178"/>
    <mergeCell ref="J178:L178"/>
    <mergeCell ref="M178:O178"/>
    <mergeCell ref="P178:S178"/>
    <mergeCell ref="T178:W178"/>
    <mergeCell ref="X178:Z178"/>
    <mergeCell ref="X175:Z175"/>
    <mergeCell ref="A176:I176"/>
    <mergeCell ref="M176:O176"/>
    <mergeCell ref="P176:S176"/>
    <mergeCell ref="A177:I177"/>
    <mergeCell ref="J177:L177"/>
    <mergeCell ref="M177:O177"/>
    <mergeCell ref="P177:S177"/>
    <mergeCell ref="T177:W177"/>
    <mergeCell ref="X177:Z177"/>
    <mergeCell ref="C174:G174"/>
    <mergeCell ref="L174:O174"/>
    <mergeCell ref="P174:U174"/>
    <mergeCell ref="J175:L175"/>
    <mergeCell ref="M175:O175"/>
    <mergeCell ref="P175:S175"/>
    <mergeCell ref="T175:W175"/>
    <mergeCell ref="A170:I170"/>
    <mergeCell ref="M170:O170"/>
    <mergeCell ref="P170:S170"/>
    <mergeCell ref="F172:K172"/>
    <mergeCell ref="G173:K173"/>
    <mergeCell ref="L173:N173"/>
    <mergeCell ref="O173:R173"/>
    <mergeCell ref="A169:I169"/>
    <mergeCell ref="J169:L169"/>
    <mergeCell ref="M169:O169"/>
    <mergeCell ref="P169:S169"/>
    <mergeCell ref="T169:W169"/>
    <mergeCell ref="X169:Z169"/>
    <mergeCell ref="A168:I168"/>
    <mergeCell ref="J168:L168"/>
    <mergeCell ref="M168:O168"/>
    <mergeCell ref="P168:S168"/>
    <mergeCell ref="T168:W168"/>
    <mergeCell ref="X168:Z168"/>
    <mergeCell ref="T166:W166"/>
    <mergeCell ref="X166:Z166"/>
    <mergeCell ref="A167:I167"/>
    <mergeCell ref="J167:L167"/>
    <mergeCell ref="M167:O167"/>
    <mergeCell ref="P167:S167"/>
    <mergeCell ref="T167:W167"/>
    <mergeCell ref="X167:Z167"/>
    <mergeCell ref="A165:I165"/>
    <mergeCell ref="M165:O165"/>
    <mergeCell ref="P165:S165"/>
    <mergeCell ref="A166:I166"/>
    <mergeCell ref="J166:L166"/>
    <mergeCell ref="M166:O166"/>
    <mergeCell ref="P166:S166"/>
    <mergeCell ref="A164:I164"/>
    <mergeCell ref="J164:L164"/>
    <mergeCell ref="M164:O164"/>
    <mergeCell ref="P164:S164"/>
    <mergeCell ref="T164:W164"/>
    <mergeCell ref="X164:Z164"/>
    <mergeCell ref="A163:I163"/>
    <mergeCell ref="J163:L163"/>
    <mergeCell ref="M163:O163"/>
    <mergeCell ref="P163:S163"/>
    <mergeCell ref="T163:W163"/>
    <mergeCell ref="X163:Z163"/>
    <mergeCell ref="X160:Z160"/>
    <mergeCell ref="A161:I161"/>
    <mergeCell ref="M161:O161"/>
    <mergeCell ref="P161:S161"/>
    <mergeCell ref="A162:I162"/>
    <mergeCell ref="J162:L162"/>
    <mergeCell ref="M162:O162"/>
    <mergeCell ref="P162:S162"/>
    <mergeCell ref="T162:W162"/>
    <mergeCell ref="X162:Z162"/>
    <mergeCell ref="C159:G159"/>
    <mergeCell ref="L159:O159"/>
    <mergeCell ref="P159:U159"/>
    <mergeCell ref="J160:L160"/>
    <mergeCell ref="M160:O160"/>
    <mergeCell ref="P160:S160"/>
    <mergeCell ref="T160:W160"/>
    <mergeCell ref="A155:I155"/>
    <mergeCell ref="M155:O155"/>
    <mergeCell ref="P155:S155"/>
    <mergeCell ref="F157:K157"/>
    <mergeCell ref="G158:K158"/>
    <mergeCell ref="L158:N158"/>
    <mergeCell ref="O158:R158"/>
    <mergeCell ref="A154:I154"/>
    <mergeCell ref="J154:L154"/>
    <mergeCell ref="M154:O154"/>
    <mergeCell ref="P154:S154"/>
    <mergeCell ref="T154:W154"/>
    <mergeCell ref="X154:Z154"/>
    <mergeCell ref="A153:I153"/>
    <mergeCell ref="J153:L153"/>
    <mergeCell ref="M153:O153"/>
    <mergeCell ref="P153:S153"/>
    <mergeCell ref="T153:W153"/>
    <mergeCell ref="X153:Z153"/>
    <mergeCell ref="T151:W151"/>
    <mergeCell ref="X151:Z151"/>
    <mergeCell ref="A152:I152"/>
    <mergeCell ref="J152:L152"/>
    <mergeCell ref="M152:O152"/>
    <mergeCell ref="P152:S152"/>
    <mergeCell ref="T152:W152"/>
    <mergeCell ref="X152:Z152"/>
    <mergeCell ref="A150:I150"/>
    <mergeCell ref="M150:O150"/>
    <mergeCell ref="P150:S150"/>
    <mergeCell ref="A151:I151"/>
    <mergeCell ref="J151:L151"/>
    <mergeCell ref="M151:O151"/>
    <mergeCell ref="P151:S151"/>
    <mergeCell ref="A149:I149"/>
    <mergeCell ref="J149:L149"/>
    <mergeCell ref="M149:O149"/>
    <mergeCell ref="P149:S149"/>
    <mergeCell ref="T149:W149"/>
    <mergeCell ref="X149:Z149"/>
    <mergeCell ref="A148:I148"/>
    <mergeCell ref="J148:L148"/>
    <mergeCell ref="M148:O148"/>
    <mergeCell ref="P148:S148"/>
    <mergeCell ref="T148:W148"/>
    <mergeCell ref="X148:Z148"/>
    <mergeCell ref="X145:Z145"/>
    <mergeCell ref="A146:I146"/>
    <mergeCell ref="M146:O146"/>
    <mergeCell ref="P146:S146"/>
    <mergeCell ref="A147:I147"/>
    <mergeCell ref="J147:L147"/>
    <mergeCell ref="M147:O147"/>
    <mergeCell ref="P147:S147"/>
    <mergeCell ref="T147:W147"/>
    <mergeCell ref="X147:Z147"/>
    <mergeCell ref="C144:G144"/>
    <mergeCell ref="L144:O144"/>
    <mergeCell ref="P144:U144"/>
    <mergeCell ref="J145:L145"/>
    <mergeCell ref="M145:O145"/>
    <mergeCell ref="P145:S145"/>
    <mergeCell ref="T145:W145"/>
    <mergeCell ref="A140:I140"/>
    <mergeCell ref="M140:O140"/>
    <mergeCell ref="P140:S140"/>
    <mergeCell ref="F142:K142"/>
    <mergeCell ref="G143:K143"/>
    <mergeCell ref="L143:N143"/>
    <mergeCell ref="O143:R143"/>
    <mergeCell ref="A139:I139"/>
    <mergeCell ref="J139:L139"/>
    <mergeCell ref="M139:O139"/>
    <mergeCell ref="P139:S139"/>
    <mergeCell ref="T139:W139"/>
    <mergeCell ref="X139:Z139"/>
    <mergeCell ref="A138:I138"/>
    <mergeCell ref="J138:L138"/>
    <mergeCell ref="M138:O138"/>
    <mergeCell ref="P138:S138"/>
    <mergeCell ref="T138:W138"/>
    <mergeCell ref="X138:Z138"/>
    <mergeCell ref="T136:W136"/>
    <mergeCell ref="X136:Z136"/>
    <mergeCell ref="A137:I137"/>
    <mergeCell ref="J137:L137"/>
    <mergeCell ref="M137:O137"/>
    <mergeCell ref="P137:S137"/>
    <mergeCell ref="T137:W137"/>
    <mergeCell ref="X137:Z137"/>
    <mergeCell ref="A135:I135"/>
    <mergeCell ref="M135:O135"/>
    <mergeCell ref="P135:S135"/>
    <mergeCell ref="A136:I136"/>
    <mergeCell ref="J136:L136"/>
    <mergeCell ref="M136:O136"/>
    <mergeCell ref="P136:S136"/>
    <mergeCell ref="A134:I134"/>
    <mergeCell ref="J134:L134"/>
    <mergeCell ref="M134:O134"/>
    <mergeCell ref="P134:S134"/>
    <mergeCell ref="T134:W134"/>
    <mergeCell ref="X134:Z134"/>
    <mergeCell ref="A133:I133"/>
    <mergeCell ref="J133:L133"/>
    <mergeCell ref="M133:O133"/>
    <mergeCell ref="P133:S133"/>
    <mergeCell ref="T133:W133"/>
    <mergeCell ref="X133:Z133"/>
    <mergeCell ref="X130:Z130"/>
    <mergeCell ref="A131:I131"/>
    <mergeCell ref="M131:O131"/>
    <mergeCell ref="P131:S131"/>
    <mergeCell ref="A132:I132"/>
    <mergeCell ref="J132:L132"/>
    <mergeCell ref="M132:O132"/>
    <mergeCell ref="P132:S132"/>
    <mergeCell ref="T132:W132"/>
    <mergeCell ref="X132:Z132"/>
    <mergeCell ref="C129:G129"/>
    <mergeCell ref="L129:O129"/>
    <mergeCell ref="P129:U129"/>
    <mergeCell ref="J130:L130"/>
    <mergeCell ref="M130:O130"/>
    <mergeCell ref="P130:S130"/>
    <mergeCell ref="T130:W130"/>
    <mergeCell ref="A125:I125"/>
    <mergeCell ref="M125:O125"/>
    <mergeCell ref="P125:S125"/>
    <mergeCell ref="F127:K127"/>
    <mergeCell ref="G128:K128"/>
    <mergeCell ref="L128:N128"/>
    <mergeCell ref="O128:R128"/>
    <mergeCell ref="A124:I124"/>
    <mergeCell ref="J124:L124"/>
    <mergeCell ref="M124:O124"/>
    <mergeCell ref="P124:S124"/>
    <mergeCell ref="T124:W124"/>
    <mergeCell ref="X124:Z124"/>
    <mergeCell ref="A123:I123"/>
    <mergeCell ref="J123:L123"/>
    <mergeCell ref="M123:O123"/>
    <mergeCell ref="P123:S123"/>
    <mergeCell ref="T123:W123"/>
    <mergeCell ref="X123:Z123"/>
    <mergeCell ref="T121:W121"/>
    <mergeCell ref="X121:Z121"/>
    <mergeCell ref="A122:I122"/>
    <mergeCell ref="J122:L122"/>
    <mergeCell ref="M122:O122"/>
    <mergeCell ref="P122:S122"/>
    <mergeCell ref="T122:W122"/>
    <mergeCell ref="X122:Z122"/>
    <mergeCell ref="A120:I120"/>
    <mergeCell ref="M120:O120"/>
    <mergeCell ref="P120:S120"/>
    <mergeCell ref="A121:I121"/>
    <mergeCell ref="J121:L121"/>
    <mergeCell ref="M121:O121"/>
    <mergeCell ref="P121:S121"/>
    <mergeCell ref="A119:I119"/>
    <mergeCell ref="J119:L119"/>
    <mergeCell ref="M119:O119"/>
    <mergeCell ref="P119:S119"/>
    <mergeCell ref="T119:W119"/>
    <mergeCell ref="X119:Z119"/>
    <mergeCell ref="A118:I118"/>
    <mergeCell ref="J118:L118"/>
    <mergeCell ref="M118:O118"/>
    <mergeCell ref="P118:S118"/>
    <mergeCell ref="T118:W118"/>
    <mergeCell ref="X118:Z118"/>
    <mergeCell ref="X115:Z115"/>
    <mergeCell ref="A116:I116"/>
    <mergeCell ref="M116:O116"/>
    <mergeCell ref="P116:S116"/>
    <mergeCell ref="A117:I117"/>
    <mergeCell ref="J117:L117"/>
    <mergeCell ref="M117:O117"/>
    <mergeCell ref="P117:S117"/>
    <mergeCell ref="T117:W117"/>
    <mergeCell ref="X117:Z117"/>
    <mergeCell ref="C114:G114"/>
    <mergeCell ref="L114:O114"/>
    <mergeCell ref="P114:U114"/>
    <mergeCell ref="J115:L115"/>
    <mergeCell ref="M115:O115"/>
    <mergeCell ref="P115:S115"/>
    <mergeCell ref="T115:W115"/>
    <mergeCell ref="A91:I91"/>
    <mergeCell ref="M91:O91"/>
    <mergeCell ref="P91:S91"/>
    <mergeCell ref="F112:K112"/>
    <mergeCell ref="G113:K113"/>
    <mergeCell ref="L113:N113"/>
    <mergeCell ref="O113:R113"/>
    <mergeCell ref="C95:G95"/>
    <mergeCell ref="L95:O95"/>
    <mergeCell ref="P95:U95"/>
    <mergeCell ref="J96:L96"/>
    <mergeCell ref="M96:O96"/>
    <mergeCell ref="P96:S96"/>
    <mergeCell ref="T96:W96"/>
    <mergeCell ref="A99:I99"/>
    <mergeCell ref="J99:L99"/>
    <mergeCell ref="M99:O99"/>
    <mergeCell ref="A90:I90"/>
    <mergeCell ref="J90:L90"/>
    <mergeCell ref="M90:O90"/>
    <mergeCell ref="P90:S90"/>
    <mergeCell ref="T90:W90"/>
    <mergeCell ref="X90:Z90"/>
    <mergeCell ref="A89:I89"/>
    <mergeCell ref="J89:L89"/>
    <mergeCell ref="M89:O89"/>
    <mergeCell ref="P89:S89"/>
    <mergeCell ref="T89:W89"/>
    <mergeCell ref="X89:Z89"/>
    <mergeCell ref="T87:W87"/>
    <mergeCell ref="X87:Z87"/>
    <mergeCell ref="A88:I88"/>
    <mergeCell ref="J88:L88"/>
    <mergeCell ref="M88:O88"/>
    <mergeCell ref="P88:S88"/>
    <mergeCell ref="T88:W88"/>
    <mergeCell ref="X88:Z88"/>
    <mergeCell ref="A86:I86"/>
    <mergeCell ref="M86:O86"/>
    <mergeCell ref="P86:S86"/>
    <mergeCell ref="A87:I87"/>
    <mergeCell ref="J87:L87"/>
    <mergeCell ref="M87:O87"/>
    <mergeCell ref="P87:S87"/>
    <mergeCell ref="A85:I85"/>
    <mergeCell ref="J85:L85"/>
    <mergeCell ref="M85:O85"/>
    <mergeCell ref="P85:S85"/>
    <mergeCell ref="T85:W85"/>
    <mergeCell ref="X85:Z85"/>
    <mergeCell ref="A84:I84"/>
    <mergeCell ref="J84:L84"/>
    <mergeCell ref="M84:O84"/>
    <mergeCell ref="P84:S84"/>
    <mergeCell ref="T84:W84"/>
    <mergeCell ref="X84:Z84"/>
    <mergeCell ref="X81:Z81"/>
    <mergeCell ref="A82:I82"/>
    <mergeCell ref="M82:O82"/>
    <mergeCell ref="P82:S82"/>
    <mergeCell ref="A83:I83"/>
    <mergeCell ref="J83:L83"/>
    <mergeCell ref="M83:O83"/>
    <mergeCell ref="P83:S83"/>
    <mergeCell ref="T83:W83"/>
    <mergeCell ref="X83:Z83"/>
    <mergeCell ref="C80:G80"/>
    <mergeCell ref="L80:O80"/>
    <mergeCell ref="P80:U80"/>
    <mergeCell ref="J81:L81"/>
    <mergeCell ref="M81:O81"/>
    <mergeCell ref="P81:S81"/>
    <mergeCell ref="T81:W81"/>
    <mergeCell ref="A59:I59"/>
    <mergeCell ref="M59:O59"/>
    <mergeCell ref="P59:S59"/>
    <mergeCell ref="F78:K78"/>
    <mergeCell ref="G79:K79"/>
    <mergeCell ref="L79:N79"/>
    <mergeCell ref="O79:R79"/>
    <mergeCell ref="C64:G64"/>
    <mergeCell ref="L64:O64"/>
    <mergeCell ref="P64:U64"/>
    <mergeCell ref="J65:L65"/>
    <mergeCell ref="M65:O65"/>
    <mergeCell ref="P65:S65"/>
    <mergeCell ref="T65:W65"/>
    <mergeCell ref="A68:I68"/>
    <mergeCell ref="J68:L68"/>
    <mergeCell ref="M68:O68"/>
    <mergeCell ref="A58:I58"/>
    <mergeCell ref="J58:L58"/>
    <mergeCell ref="M58:O58"/>
    <mergeCell ref="P58:S58"/>
    <mergeCell ref="T58:W58"/>
    <mergeCell ref="X58:Z58"/>
    <mergeCell ref="A57:I57"/>
    <mergeCell ref="J57:L57"/>
    <mergeCell ref="M57:O57"/>
    <mergeCell ref="P57:S57"/>
    <mergeCell ref="T57:W57"/>
    <mergeCell ref="X57:Z57"/>
    <mergeCell ref="T55:W55"/>
    <mergeCell ref="X55:Z55"/>
    <mergeCell ref="A56:I56"/>
    <mergeCell ref="J56:L56"/>
    <mergeCell ref="M56:O56"/>
    <mergeCell ref="P56:S56"/>
    <mergeCell ref="T56:W56"/>
    <mergeCell ref="X56:Z56"/>
    <mergeCell ref="A54:I54"/>
    <mergeCell ref="M54:O54"/>
    <mergeCell ref="P54:S54"/>
    <mergeCell ref="A55:I55"/>
    <mergeCell ref="J55:L55"/>
    <mergeCell ref="M55:O55"/>
    <mergeCell ref="P55:S55"/>
    <mergeCell ref="A53:I53"/>
    <mergeCell ref="J53:L53"/>
    <mergeCell ref="M53:O53"/>
    <mergeCell ref="P53:S53"/>
    <mergeCell ref="T53:W53"/>
    <mergeCell ref="X53:Z53"/>
    <mergeCell ref="A52:I52"/>
    <mergeCell ref="J52:L52"/>
    <mergeCell ref="M52:O52"/>
    <mergeCell ref="P52:S52"/>
    <mergeCell ref="T52:W52"/>
    <mergeCell ref="X52:Z52"/>
    <mergeCell ref="A51:I51"/>
    <mergeCell ref="J51:L51"/>
    <mergeCell ref="M51:O51"/>
    <mergeCell ref="P51:S51"/>
    <mergeCell ref="T51:W51"/>
    <mergeCell ref="X51:Z51"/>
    <mergeCell ref="J49:L49"/>
    <mergeCell ref="M49:O49"/>
    <mergeCell ref="P49:S49"/>
    <mergeCell ref="T49:W49"/>
    <mergeCell ref="X49:Z49"/>
    <mergeCell ref="A50:I50"/>
    <mergeCell ref="M50:O50"/>
    <mergeCell ref="P50:S50"/>
    <mergeCell ref="G47:K47"/>
    <mergeCell ref="L47:N47"/>
    <mergeCell ref="O47:R47"/>
    <mergeCell ref="C48:G48"/>
    <mergeCell ref="L48:O48"/>
    <mergeCell ref="P48:U48"/>
    <mergeCell ref="A22:U22"/>
    <mergeCell ref="V22:Z22"/>
    <mergeCell ref="A23:U23"/>
    <mergeCell ref="V23:Z23"/>
    <mergeCell ref="A45:Z45"/>
    <mergeCell ref="F46:K46"/>
    <mergeCell ref="F25:I25"/>
    <mergeCell ref="D27:F27"/>
    <mergeCell ref="K27:L27"/>
    <mergeCell ref="Q27:S27"/>
    <mergeCell ref="E28:J28"/>
    <mergeCell ref="J30:L31"/>
    <mergeCell ref="M30:O31"/>
    <mergeCell ref="P30:S31"/>
    <mergeCell ref="T30:Z30"/>
    <mergeCell ref="A31:I31"/>
    <mergeCell ref="T31:U31"/>
    <mergeCell ref="V31:Z31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J10:L11"/>
    <mergeCell ref="M10:O11"/>
    <mergeCell ref="P10:S11"/>
    <mergeCell ref="T10:Z10"/>
    <mergeCell ref="A11:I11"/>
    <mergeCell ref="T11:U11"/>
    <mergeCell ref="V11:Z11"/>
    <mergeCell ref="A1:C1"/>
    <mergeCell ref="F4:I4"/>
    <mergeCell ref="D6:F6"/>
    <mergeCell ref="K6:L6"/>
    <mergeCell ref="Q6:S6"/>
    <mergeCell ref="E7:J7"/>
    <mergeCell ref="D3:H3"/>
    <mergeCell ref="A12:I12"/>
    <mergeCell ref="J12:L12"/>
    <mergeCell ref="M12:O12"/>
    <mergeCell ref="P12:S12"/>
    <mergeCell ref="A32:I32"/>
    <mergeCell ref="J32:L32"/>
    <mergeCell ref="M32:O32"/>
    <mergeCell ref="P32:S32"/>
    <mergeCell ref="T32:U32"/>
    <mergeCell ref="V32:Z32"/>
    <mergeCell ref="A33:I33"/>
    <mergeCell ref="J33:L33"/>
    <mergeCell ref="M33:O33"/>
    <mergeCell ref="P33:S33"/>
    <mergeCell ref="T33:U33"/>
    <mergeCell ref="V33:Z33"/>
    <mergeCell ref="A34:I34"/>
    <mergeCell ref="J34:L34"/>
    <mergeCell ref="M34:O34"/>
    <mergeCell ref="P34:S34"/>
    <mergeCell ref="T34:U34"/>
    <mergeCell ref="V34:Z34"/>
    <mergeCell ref="A35:U35"/>
    <mergeCell ref="V35:Z35"/>
    <mergeCell ref="J36:L37"/>
    <mergeCell ref="M36:O37"/>
    <mergeCell ref="P36:S37"/>
    <mergeCell ref="T36:Z36"/>
    <mergeCell ref="A37:I37"/>
    <mergeCell ref="T37:U37"/>
    <mergeCell ref="V37:Z37"/>
    <mergeCell ref="A38:I38"/>
    <mergeCell ref="J38:L38"/>
    <mergeCell ref="M38:O38"/>
    <mergeCell ref="P38:S38"/>
    <mergeCell ref="T38:U38"/>
    <mergeCell ref="V38:Z38"/>
    <mergeCell ref="A39:I39"/>
    <mergeCell ref="J39:L39"/>
    <mergeCell ref="M39:O39"/>
    <mergeCell ref="P39:S39"/>
    <mergeCell ref="T39:U39"/>
    <mergeCell ref="V39:Z39"/>
    <mergeCell ref="A42:U42"/>
    <mergeCell ref="V42:Z42"/>
    <mergeCell ref="A43:U43"/>
    <mergeCell ref="V43:Z43"/>
    <mergeCell ref="A40:I40"/>
    <mergeCell ref="J40:L40"/>
    <mergeCell ref="M40:O40"/>
    <mergeCell ref="P40:S40"/>
    <mergeCell ref="T40:U40"/>
    <mergeCell ref="V40:Z40"/>
    <mergeCell ref="A41:I41"/>
    <mergeCell ref="J41:L41"/>
    <mergeCell ref="M41:O41"/>
    <mergeCell ref="P41:S41"/>
    <mergeCell ref="T41:U41"/>
    <mergeCell ref="V41:Z41"/>
    <mergeCell ref="X65:Z65"/>
    <mergeCell ref="A66:I66"/>
    <mergeCell ref="M66:O66"/>
    <mergeCell ref="P66:S66"/>
    <mergeCell ref="A67:I67"/>
    <mergeCell ref="J67:L67"/>
    <mergeCell ref="M67:O67"/>
    <mergeCell ref="P67:S67"/>
    <mergeCell ref="T67:W67"/>
    <mergeCell ref="X67:Z67"/>
    <mergeCell ref="P68:S68"/>
    <mergeCell ref="T68:W68"/>
    <mergeCell ref="X68:Z68"/>
    <mergeCell ref="A69:I69"/>
    <mergeCell ref="J69:L69"/>
    <mergeCell ref="M69:O69"/>
    <mergeCell ref="P69:S69"/>
    <mergeCell ref="T69:W69"/>
    <mergeCell ref="X69:Z69"/>
    <mergeCell ref="A73:I73"/>
    <mergeCell ref="J73:L73"/>
    <mergeCell ref="M73:O73"/>
    <mergeCell ref="P73:S73"/>
    <mergeCell ref="T73:W73"/>
    <mergeCell ref="X73:Z73"/>
    <mergeCell ref="A70:I70"/>
    <mergeCell ref="M70:O70"/>
    <mergeCell ref="P70:S70"/>
    <mergeCell ref="A71:I71"/>
    <mergeCell ref="J71:L71"/>
    <mergeCell ref="M71:O71"/>
    <mergeCell ref="P71:S71"/>
    <mergeCell ref="T71:W71"/>
    <mergeCell ref="X71:Z71"/>
    <mergeCell ref="A61:Z61"/>
    <mergeCell ref="F62:K62"/>
    <mergeCell ref="G63:K63"/>
    <mergeCell ref="L63:N63"/>
    <mergeCell ref="O63:R63"/>
    <mergeCell ref="F93:K93"/>
    <mergeCell ref="G94:K94"/>
    <mergeCell ref="L94:N94"/>
    <mergeCell ref="O94:R94"/>
    <mergeCell ref="A74:I74"/>
    <mergeCell ref="J74:L74"/>
    <mergeCell ref="M74:O74"/>
    <mergeCell ref="P74:S74"/>
    <mergeCell ref="T74:W74"/>
    <mergeCell ref="X74:Z74"/>
    <mergeCell ref="A75:I75"/>
    <mergeCell ref="M75:O75"/>
    <mergeCell ref="P75:S75"/>
    <mergeCell ref="A72:I72"/>
    <mergeCell ref="J72:L72"/>
    <mergeCell ref="M72:O72"/>
    <mergeCell ref="P72:S72"/>
    <mergeCell ref="T72:W72"/>
    <mergeCell ref="X72:Z72"/>
    <mergeCell ref="X96:Z96"/>
    <mergeCell ref="A97:I97"/>
    <mergeCell ref="M97:O97"/>
    <mergeCell ref="P97:S97"/>
    <mergeCell ref="A98:I98"/>
    <mergeCell ref="J98:L98"/>
    <mergeCell ref="M98:O98"/>
    <mergeCell ref="P98:S98"/>
    <mergeCell ref="T98:W98"/>
    <mergeCell ref="X98:Z98"/>
    <mergeCell ref="P99:S99"/>
    <mergeCell ref="T99:W99"/>
    <mergeCell ref="X99:Z99"/>
    <mergeCell ref="A100:I100"/>
    <mergeCell ref="J100:L100"/>
    <mergeCell ref="M100:O100"/>
    <mergeCell ref="P100:S100"/>
    <mergeCell ref="T100:W100"/>
    <mergeCell ref="X100:Z100"/>
    <mergeCell ref="A101:I101"/>
    <mergeCell ref="M101:O101"/>
    <mergeCell ref="P101:S101"/>
    <mergeCell ref="A102:I102"/>
    <mergeCell ref="J102:L102"/>
    <mergeCell ref="M102:O102"/>
    <mergeCell ref="P102:S102"/>
    <mergeCell ref="T102:W102"/>
    <mergeCell ref="X102:Z102"/>
    <mergeCell ref="A103:I103"/>
    <mergeCell ref="J103:L103"/>
    <mergeCell ref="M103:O103"/>
    <mergeCell ref="P103:S103"/>
    <mergeCell ref="T103:W103"/>
    <mergeCell ref="X103:Z103"/>
    <mergeCell ref="A104:I104"/>
    <mergeCell ref="J104:L104"/>
    <mergeCell ref="M104:O104"/>
    <mergeCell ref="P104:S104"/>
    <mergeCell ref="T104:W104"/>
    <mergeCell ref="X104:Z104"/>
    <mergeCell ref="A105:I105"/>
    <mergeCell ref="J105:L105"/>
    <mergeCell ref="M105:O105"/>
    <mergeCell ref="P105:S105"/>
    <mergeCell ref="T105:W105"/>
    <mergeCell ref="X105:Z105"/>
    <mergeCell ref="A106:I106"/>
    <mergeCell ref="M106:O106"/>
    <mergeCell ref="P106:S106"/>
  </mergeCells>
  <pageMargins left="0.51181102362204722" right="0.51181102362204722" top="0.78740157480314965" bottom="0.78740157480314965" header="0.31496062992125984" footer="0.31496062992125984"/>
  <pageSetup paperSize="9" scale="90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5"/>
  <sheetViews>
    <sheetView workbookViewId="0">
      <selection sqref="A1:XFD1048576"/>
    </sheetView>
  </sheetViews>
  <sheetFormatPr defaultColWidth="3.7109375" defaultRowHeight="15" x14ac:dyDescent="0.25"/>
  <cols>
    <col min="5" max="5" width="4.42578125" customWidth="1"/>
    <col min="8" max="8" width="3.140625" customWidth="1"/>
  </cols>
  <sheetData>
    <row r="1" spans="1:26" x14ac:dyDescent="0.25">
      <c r="A1" s="198" t="s">
        <v>1</v>
      </c>
      <c r="B1" s="198"/>
      <c r="C1" s="198"/>
      <c r="D1" t="str">
        <f>CADASTRO!D1</f>
        <v>6525 JEAN NUNES DA COSTA - ME</v>
      </c>
    </row>
    <row r="2" spans="1:26" x14ac:dyDescent="0.25">
      <c r="A2" s="89" t="s">
        <v>6</v>
      </c>
      <c r="B2" s="89"/>
      <c r="C2" s="89"/>
      <c r="D2" t="str">
        <f>CADASTRO!D2</f>
        <v>21.535.130/0001-07</v>
      </c>
    </row>
    <row r="3" spans="1:26" x14ac:dyDescent="0.25">
      <c r="A3" s="89" t="s">
        <v>94</v>
      </c>
      <c r="B3" s="89"/>
      <c r="C3" s="89"/>
      <c r="D3" s="199" t="str">
        <f>CADASTRO!D3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24" t="str">
        <f>CADASTRO!D26</f>
        <v>005/2017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CADASTRO!D28</f>
        <v>1</v>
      </c>
    </row>
    <row r="6" spans="1:26" x14ac:dyDescent="0.25">
      <c r="A6" s="3" t="s">
        <v>8</v>
      </c>
      <c r="B6" s="3"/>
      <c r="C6" s="3"/>
      <c r="D6" s="208">
        <f>CADASTRO!D29</f>
        <v>4.74</v>
      </c>
      <c r="E6" s="208"/>
      <c r="F6" s="208"/>
      <c r="H6" s="3" t="s">
        <v>9</v>
      </c>
      <c r="K6">
        <f>CADASTRO!K29</f>
        <v>87</v>
      </c>
      <c r="M6" s="3" t="s">
        <v>11</v>
      </c>
      <c r="Q6" s="203">
        <f>CADASTRO!Q29</f>
        <v>200</v>
      </c>
      <c r="R6" s="203"/>
      <c r="S6" s="203"/>
    </row>
    <row r="7" spans="1:26" x14ac:dyDescent="0.25">
      <c r="A7" s="3" t="s">
        <v>10</v>
      </c>
      <c r="B7" s="3"/>
      <c r="C7" s="3"/>
      <c r="E7" s="209">
        <f>CADASTRO!E30</f>
        <v>1764.36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CADASTRO!A$13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CADASTRO!A$14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CADASTRO!J37</f>
        <v>105101</v>
      </c>
      <c r="K12" s="203"/>
      <c r="L12" s="203"/>
      <c r="M12" s="203">
        <f>CADASTRO!M37</f>
        <v>1661</v>
      </c>
      <c r="N12" s="203"/>
      <c r="O12" s="203"/>
      <c r="P12" s="203" t="str">
        <f>CADASTRO!$P$37</f>
        <v>1013 PeateRS</v>
      </c>
      <c r="Q12" s="203"/>
      <c r="R12" s="203"/>
      <c r="S12" s="203"/>
      <c r="T12" s="203">
        <f>CADASTRO!V37</f>
        <v>45.1</v>
      </c>
      <c r="U12" s="203"/>
      <c r="V12" s="204">
        <f>E$7*T12/100</f>
        <v>795.72636</v>
      </c>
      <c r="W12" s="204"/>
      <c r="X12" s="204"/>
      <c r="Y12" s="204"/>
      <c r="Z12" s="204"/>
    </row>
    <row r="13" spans="1:26" x14ac:dyDescent="0.25">
      <c r="A13" s="200" t="str">
        <f>CADASTRO!A$15</f>
        <v>Ensino Médio</v>
      </c>
      <c r="B13" s="200"/>
      <c r="C13" s="200"/>
      <c r="D13" s="200"/>
      <c r="E13" s="200"/>
      <c r="F13" s="200"/>
      <c r="G13" s="200"/>
      <c r="H13" s="200"/>
      <c r="I13" s="200"/>
      <c r="J13" s="203">
        <f>CADASTRO!J38</f>
        <v>105201</v>
      </c>
      <c r="K13" s="203"/>
      <c r="L13" s="203"/>
      <c r="M13" s="203">
        <f>CADASTRO!M38</f>
        <v>1673</v>
      </c>
      <c r="N13" s="203"/>
      <c r="O13" s="203"/>
      <c r="P13" s="203" t="str">
        <f>CADASTRO!$P$38</f>
        <v>1013 PeateRS</v>
      </c>
      <c r="Q13" s="203"/>
      <c r="R13" s="203"/>
      <c r="S13" s="203"/>
      <c r="T13" s="203">
        <f>CADASTRO!V38</f>
        <v>11.76</v>
      </c>
      <c r="U13" s="203"/>
      <c r="V13" s="204">
        <f>E$7*T13/100</f>
        <v>207.48873599999999</v>
      </c>
      <c r="W13" s="204"/>
      <c r="X13" s="204"/>
      <c r="Y13" s="204"/>
      <c r="Z13" s="204"/>
    </row>
    <row r="14" spans="1:26" x14ac:dyDescent="0.25">
      <c r="A14" s="201" t="s">
        <v>31</v>
      </c>
      <c r="B14" s="201"/>
      <c r="C14" s="201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2">
        <f>SUM(V12:Z13)</f>
        <v>1003.215096</v>
      </c>
      <c r="W14" s="201"/>
      <c r="X14" s="201"/>
      <c r="Y14" s="201"/>
      <c r="Z14" s="201"/>
    </row>
    <row r="15" spans="1:26" x14ac:dyDescent="0.25">
      <c r="A15" s="9" t="s">
        <v>12</v>
      </c>
      <c r="B15" s="9"/>
      <c r="C15" s="9"/>
      <c r="D15" s="9"/>
      <c r="E15" s="9"/>
      <c r="F15" s="9"/>
      <c r="G15" s="9"/>
      <c r="H15" s="9"/>
      <c r="I15" s="9"/>
      <c r="J15" s="210" t="s">
        <v>18</v>
      </c>
      <c r="K15" s="210"/>
      <c r="L15" s="210"/>
      <c r="M15" s="222" t="s">
        <v>20</v>
      </c>
      <c r="N15" s="222"/>
      <c r="O15" s="222"/>
      <c r="P15" s="222" t="s">
        <v>21</v>
      </c>
      <c r="Q15" s="222"/>
      <c r="R15" s="222"/>
      <c r="S15" s="222"/>
      <c r="T15" s="201" t="s">
        <v>34</v>
      </c>
      <c r="U15" s="201"/>
      <c r="V15" s="201"/>
      <c r="W15" s="201"/>
      <c r="X15" s="201"/>
      <c r="Y15" s="201"/>
      <c r="Z15" s="201"/>
    </row>
    <row r="16" spans="1:26" x14ac:dyDescent="0.25">
      <c r="A16" s="201" t="str">
        <f>CADASTRO!A$17</f>
        <v>ESCOLA MUN. SANTA LUZIA</v>
      </c>
      <c r="B16" s="201"/>
      <c r="C16" s="201"/>
      <c r="D16" s="201"/>
      <c r="E16" s="201"/>
      <c r="F16" s="201"/>
      <c r="G16" s="201"/>
      <c r="H16" s="201"/>
      <c r="I16" s="201"/>
      <c r="J16" s="210"/>
      <c r="K16" s="210"/>
      <c r="L16" s="210"/>
      <c r="M16" s="222"/>
      <c r="N16" s="222"/>
      <c r="O16" s="222"/>
      <c r="P16" s="222"/>
      <c r="Q16" s="222"/>
      <c r="R16" s="222"/>
      <c r="S16" s="222"/>
      <c r="T16" s="201" t="s">
        <v>25</v>
      </c>
      <c r="U16" s="201"/>
      <c r="V16" s="201" t="s">
        <v>35</v>
      </c>
      <c r="W16" s="201"/>
      <c r="X16" s="201"/>
      <c r="Y16" s="201"/>
      <c r="Z16" s="201"/>
    </row>
    <row r="17" spans="1:26" x14ac:dyDescent="0.25">
      <c r="A17" s="200" t="str">
        <f>CADASTRO!A$18</f>
        <v>Ed. Infantil</v>
      </c>
      <c r="B17" s="200"/>
      <c r="C17" s="200"/>
      <c r="D17" s="200"/>
      <c r="E17" s="200"/>
      <c r="F17" s="200"/>
      <c r="G17" s="200"/>
      <c r="H17" s="200"/>
      <c r="I17" s="200"/>
      <c r="J17" s="203">
        <f>CADASTRO!J41</f>
        <v>98001</v>
      </c>
      <c r="K17" s="203"/>
      <c r="L17" s="203"/>
      <c r="M17" s="203">
        <f>CADASTRO!M41</f>
        <v>1639</v>
      </c>
      <c r="N17" s="203"/>
      <c r="O17" s="203"/>
      <c r="P17" s="203" t="str">
        <f>CADASTRO!$P$41</f>
        <v>31 FUNDEB</v>
      </c>
      <c r="Q17" s="203"/>
      <c r="R17" s="203"/>
      <c r="S17" s="203"/>
      <c r="T17" s="203">
        <f>CADASTRO!V41</f>
        <v>15.69</v>
      </c>
      <c r="U17" s="203"/>
      <c r="V17" s="204">
        <f>E$7*T17/100-0.01</f>
        <v>276.818084</v>
      </c>
      <c r="W17" s="204"/>
      <c r="X17" s="204"/>
      <c r="Y17" s="204"/>
      <c r="Z17" s="204"/>
    </row>
    <row r="18" spans="1:26" x14ac:dyDescent="0.25">
      <c r="A18" s="200" t="str">
        <f>CADASTRO!A$19</f>
        <v>Ed. Especial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CADASTRO!J42</f>
        <v>103001</v>
      </c>
      <c r="K18" s="203"/>
      <c r="L18" s="203"/>
      <c r="M18" s="203">
        <f>CADASTRO!M42</f>
        <v>1655</v>
      </c>
      <c r="N18" s="203"/>
      <c r="O18" s="203"/>
      <c r="P18" s="203" t="str">
        <f>CADASTRO!$P$41</f>
        <v>31 FUNDEB</v>
      </c>
      <c r="Q18" s="203"/>
      <c r="R18" s="203"/>
      <c r="S18" s="203"/>
      <c r="T18" s="203">
        <f>CADASTRO!V42</f>
        <v>1.96</v>
      </c>
      <c r="U18" s="203"/>
      <c r="V18" s="204">
        <f>E$7*T18/100</f>
        <v>34.581455999999996</v>
      </c>
      <c r="W18" s="204"/>
      <c r="X18" s="204"/>
      <c r="Y18" s="204"/>
      <c r="Z18" s="204"/>
    </row>
    <row r="19" spans="1:26" x14ac:dyDescent="0.25">
      <c r="A19" s="200" t="str">
        <f>CADASTRO!A$20</f>
        <v>Ensino Fundamental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CADASTRO!J43</f>
        <v>94008</v>
      </c>
      <c r="K19" s="203"/>
      <c r="L19" s="203"/>
      <c r="M19" s="203">
        <f>CADASTRO!M43</f>
        <v>1621</v>
      </c>
      <c r="N19" s="203"/>
      <c r="O19" s="203"/>
      <c r="P19" s="203" t="str">
        <f>CADASTRO!$P$41</f>
        <v>31 FUNDEB</v>
      </c>
      <c r="Q19" s="203"/>
      <c r="R19" s="203"/>
      <c r="S19" s="203"/>
      <c r="T19" s="203">
        <f>CADASTRO!V43</f>
        <v>25.49</v>
      </c>
      <c r="U19" s="203"/>
      <c r="V19" s="204">
        <f>E$7*T19/100</f>
        <v>449.73536399999995</v>
      </c>
      <c r="W19" s="204"/>
      <c r="X19" s="204"/>
      <c r="Y19" s="204"/>
      <c r="Z19" s="204"/>
    </row>
    <row r="20" spans="1:26" x14ac:dyDescent="0.25">
      <c r="A20" s="201" t="s">
        <v>32</v>
      </c>
      <c r="B20" s="201"/>
      <c r="C20" s="201"/>
      <c r="D20" s="201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2">
        <f>SUM(V17:Z19)+0.01</f>
        <v>761.144904</v>
      </c>
      <c r="W20" s="201"/>
      <c r="X20" s="201"/>
      <c r="Y20" s="201"/>
      <c r="Z20" s="201"/>
    </row>
    <row r="21" spans="1:26" x14ac:dyDescent="0.25">
      <c r="A21" s="201" t="s">
        <v>26</v>
      </c>
      <c r="B21" s="201"/>
      <c r="C21" s="201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2">
        <f>V20+V14</f>
        <v>1764.3600000000001</v>
      </c>
      <c r="W21" s="201"/>
      <c r="X21" s="201"/>
      <c r="Y21" s="201"/>
      <c r="Z21" s="201"/>
    </row>
    <row r="23" spans="1:26" x14ac:dyDescent="0.25">
      <c r="A23" s="201" t="s">
        <v>36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</row>
    <row r="24" spans="1:26" x14ac:dyDescent="0.25">
      <c r="A24" s="3" t="s">
        <v>37</v>
      </c>
      <c r="F24" s="203" t="s">
        <v>47</v>
      </c>
      <c r="G24" s="203"/>
      <c r="H24" s="203"/>
      <c r="I24" s="203"/>
      <c r="J24" s="203"/>
      <c r="K24" s="203"/>
    </row>
    <row r="25" spans="1:26" x14ac:dyDescent="0.25">
      <c r="A25" s="3" t="s">
        <v>38</v>
      </c>
      <c r="G25" s="203">
        <v>0</v>
      </c>
      <c r="H25" s="203"/>
      <c r="I25" s="203"/>
      <c r="J25" s="203"/>
      <c r="K25" s="203"/>
      <c r="L25" s="220" t="s">
        <v>39</v>
      </c>
      <c r="M25" s="220"/>
      <c r="N25" s="220"/>
      <c r="O25" s="223">
        <v>0</v>
      </c>
      <c r="P25" s="203"/>
      <c r="Q25" s="203"/>
      <c r="R25" s="203"/>
    </row>
    <row r="26" spans="1:26" x14ac:dyDescent="0.25">
      <c r="A26" s="3" t="s">
        <v>41</v>
      </c>
      <c r="C26" s="208">
        <v>0</v>
      </c>
      <c r="D26" s="208"/>
      <c r="E26" s="208"/>
      <c r="F26" s="208"/>
      <c r="G26" s="208"/>
      <c r="L26" s="220" t="s">
        <v>59</v>
      </c>
      <c r="M26" s="220"/>
      <c r="N26" s="220"/>
      <c r="O26" s="220"/>
      <c r="P26" s="221">
        <v>0</v>
      </c>
      <c r="Q26" s="221"/>
      <c r="R26" s="221"/>
      <c r="S26" s="221"/>
      <c r="T26" s="221"/>
      <c r="U26" s="221"/>
    </row>
    <row r="27" spans="1:26" x14ac:dyDescent="0.25">
      <c r="A27" s="9" t="s">
        <v>12</v>
      </c>
      <c r="B27" s="86"/>
      <c r="C27" s="86"/>
      <c r="D27" s="86"/>
      <c r="E27" s="86"/>
      <c r="F27" s="86"/>
      <c r="G27" s="86"/>
      <c r="H27" s="86"/>
      <c r="I27" s="90"/>
      <c r="J27" s="210" t="s">
        <v>29</v>
      </c>
      <c r="K27" s="210"/>
      <c r="L27" s="210"/>
      <c r="M27" s="210" t="s">
        <v>25</v>
      </c>
      <c r="N27" s="210"/>
      <c r="O27" s="210"/>
      <c r="P27" s="210" t="s">
        <v>30</v>
      </c>
      <c r="Q27" s="210"/>
      <c r="R27" s="210"/>
      <c r="S27" s="210"/>
      <c r="T27" s="222" t="s">
        <v>21</v>
      </c>
      <c r="U27" s="222"/>
      <c r="V27" s="222"/>
      <c r="W27" s="222"/>
      <c r="X27" s="211" t="s">
        <v>40</v>
      </c>
      <c r="Y27" s="211"/>
      <c r="Z27" s="211"/>
    </row>
    <row r="28" spans="1:26" x14ac:dyDescent="0.25">
      <c r="A28" s="210" t="str">
        <f>CADASTRO!A$13</f>
        <v>ESCOLA ALAÍDES S. PINHEIRO</v>
      </c>
      <c r="B28" s="210"/>
      <c r="C28" s="210"/>
      <c r="D28" s="210"/>
      <c r="E28" s="210"/>
      <c r="F28" s="210"/>
      <c r="G28" s="210"/>
      <c r="H28" s="210"/>
      <c r="I28" s="210"/>
      <c r="M28" s="219">
        <f>SUM(M29:N30)</f>
        <v>0.57000000000000006</v>
      </c>
      <c r="N28" s="219"/>
      <c r="O28" s="219"/>
      <c r="P28" s="202">
        <f>SUM(P29:S30)</f>
        <v>0</v>
      </c>
      <c r="Q28" s="201"/>
      <c r="R28" s="201"/>
      <c r="S28" s="201"/>
      <c r="T28" s="6"/>
      <c r="U28" s="6"/>
      <c r="V28" s="6"/>
      <c r="W28" s="6"/>
    </row>
    <row r="29" spans="1:26" x14ac:dyDescent="0.25">
      <c r="A29" s="200" t="str">
        <f>CADASTRO!A$14</f>
        <v>Ensino Fundamental</v>
      </c>
      <c r="B29" s="200"/>
      <c r="C29" s="200"/>
      <c r="D29" s="200"/>
      <c r="E29" s="200"/>
      <c r="F29" s="200"/>
      <c r="G29" s="200"/>
      <c r="H29" s="200"/>
      <c r="I29" s="200"/>
      <c r="J29" s="203" t="s">
        <v>227</v>
      </c>
      <c r="K29" s="203"/>
      <c r="L29" s="203"/>
      <c r="M29" s="205">
        <f>ROUND((V$12/V$21),2)</f>
        <v>0.45</v>
      </c>
      <c r="N29" s="205"/>
      <c r="O29" s="205"/>
      <c r="P29" s="204">
        <f>C$26*M$29</f>
        <v>0</v>
      </c>
      <c r="Q29" s="203"/>
      <c r="R29" s="203"/>
      <c r="S29" s="203"/>
      <c r="T29" s="203" t="str">
        <f>CADASTRO!$P$37</f>
        <v>1013 PeateRS</v>
      </c>
      <c r="U29" s="203"/>
      <c r="V29" s="203"/>
      <c r="W29" s="203"/>
      <c r="X29" s="203">
        <f>M$12</f>
        <v>1661</v>
      </c>
      <c r="Y29" s="203"/>
      <c r="Z29" s="203"/>
    </row>
    <row r="30" spans="1:26" x14ac:dyDescent="0.25">
      <c r="A30" s="200" t="str">
        <f>CADASTRO!A$15</f>
        <v>Ensino Médio</v>
      </c>
      <c r="B30" s="200"/>
      <c r="C30" s="200"/>
      <c r="D30" s="200"/>
      <c r="E30" s="200"/>
      <c r="F30" s="200"/>
      <c r="G30" s="200"/>
      <c r="H30" s="200"/>
      <c r="I30" s="200"/>
      <c r="J30" s="203" t="s">
        <v>228</v>
      </c>
      <c r="K30" s="203"/>
      <c r="L30" s="203"/>
      <c r="M30" s="205">
        <f>ROUND((V$13/V$21),2)</f>
        <v>0.12</v>
      </c>
      <c r="N30" s="205"/>
      <c r="O30" s="205"/>
      <c r="P30" s="204">
        <f>C$26*M$30</f>
        <v>0</v>
      </c>
      <c r="Q30" s="203"/>
      <c r="R30" s="203"/>
      <c r="S30" s="203"/>
      <c r="T30" s="203" t="str">
        <f>CADASTRO!$P$38</f>
        <v>1013 PeateRS</v>
      </c>
      <c r="U30" s="203"/>
      <c r="V30" s="203"/>
      <c r="W30" s="203"/>
      <c r="X30" s="203">
        <f>M$13</f>
        <v>1673</v>
      </c>
      <c r="Y30" s="203"/>
      <c r="Z30" s="203"/>
    </row>
    <row r="31" spans="1:26" x14ac:dyDescent="0.25">
      <c r="A31" s="201" t="str">
        <f>CADASTRO!A$17</f>
        <v>ESCOLA MUN. SANTA LUZIA</v>
      </c>
      <c r="B31" s="201"/>
      <c r="C31" s="201"/>
      <c r="D31" s="201"/>
      <c r="E31" s="201"/>
      <c r="F31" s="201"/>
      <c r="G31" s="201"/>
      <c r="H31" s="201"/>
      <c r="I31" s="201"/>
      <c r="M31" s="219">
        <f>SUM(M32:N34)</f>
        <v>0.43</v>
      </c>
      <c r="N31" s="219"/>
      <c r="O31" s="219"/>
      <c r="P31" s="202">
        <f>SUM(P32:S34)+0.01</f>
        <v>0</v>
      </c>
      <c r="Q31" s="201"/>
      <c r="R31" s="201"/>
      <c r="S31" s="201"/>
    </row>
    <row r="32" spans="1:26" x14ac:dyDescent="0.25">
      <c r="A32" s="200" t="str">
        <f>CADASTRO!A$18</f>
        <v>Ed. Infantil</v>
      </c>
      <c r="B32" s="200"/>
      <c r="C32" s="200"/>
      <c r="D32" s="200"/>
      <c r="E32" s="200"/>
      <c r="F32" s="200"/>
      <c r="G32" s="200"/>
      <c r="H32" s="200"/>
      <c r="I32" s="200"/>
      <c r="J32" s="203" t="s">
        <v>229</v>
      </c>
      <c r="K32" s="203"/>
      <c r="L32" s="203"/>
      <c r="M32" s="205">
        <f>ROUND((V$17/V$21),2)</f>
        <v>0.16</v>
      </c>
      <c r="N32" s="205"/>
      <c r="O32" s="205"/>
      <c r="P32" s="204">
        <f>C$26*M$32</f>
        <v>0</v>
      </c>
      <c r="Q32" s="203"/>
      <c r="R32" s="203"/>
      <c r="S32" s="203"/>
      <c r="T32" s="203" t="str">
        <f>CADASTRO!$P$41</f>
        <v>31 FUNDEB</v>
      </c>
      <c r="U32" s="203"/>
      <c r="V32" s="203"/>
      <c r="W32" s="203"/>
      <c r="X32" s="203">
        <f>M$17</f>
        <v>1639</v>
      </c>
      <c r="Y32" s="203"/>
      <c r="Z32" s="203"/>
    </row>
    <row r="33" spans="1:35" x14ac:dyDescent="0.25">
      <c r="A33" s="200" t="str">
        <f>CADASTRO!A$19</f>
        <v>Ed. Especial</v>
      </c>
      <c r="B33" s="200"/>
      <c r="C33" s="200"/>
      <c r="D33" s="200"/>
      <c r="E33" s="200"/>
      <c r="F33" s="200"/>
      <c r="G33" s="200"/>
      <c r="H33" s="200"/>
      <c r="I33" s="200"/>
      <c r="J33" s="203" t="s">
        <v>230</v>
      </c>
      <c r="K33" s="203"/>
      <c r="L33" s="203"/>
      <c r="M33" s="205">
        <f>ROUND((V$18/V$21),2)</f>
        <v>0.02</v>
      </c>
      <c r="N33" s="205"/>
      <c r="O33" s="205"/>
      <c r="P33" s="204">
        <f>C$26*M$33</f>
        <v>0</v>
      </c>
      <c r="Q33" s="203"/>
      <c r="R33" s="203"/>
      <c r="S33" s="203"/>
      <c r="T33" s="203" t="str">
        <f>CADASTRO!$P$42</f>
        <v>31 FUNDEB</v>
      </c>
      <c r="U33" s="203"/>
      <c r="V33" s="203"/>
      <c r="W33" s="203"/>
      <c r="X33" s="203">
        <f>M$18</f>
        <v>1655</v>
      </c>
      <c r="Y33" s="203"/>
      <c r="Z33" s="203"/>
    </row>
    <row r="34" spans="1:35" x14ac:dyDescent="0.25">
      <c r="A34" s="200" t="str">
        <f>CADASTRO!A$20</f>
        <v>Ensino Fundamental</v>
      </c>
      <c r="B34" s="200"/>
      <c r="C34" s="200"/>
      <c r="D34" s="200"/>
      <c r="E34" s="200"/>
      <c r="F34" s="200"/>
      <c r="G34" s="200"/>
      <c r="H34" s="200"/>
      <c r="I34" s="200"/>
      <c r="J34" s="203" t="s">
        <v>231</v>
      </c>
      <c r="K34" s="203"/>
      <c r="L34" s="203"/>
      <c r="M34" s="205">
        <f>ROUND((V$19/V$21),2)</f>
        <v>0.25</v>
      </c>
      <c r="N34" s="205"/>
      <c r="O34" s="205"/>
      <c r="P34" s="204">
        <f>C$26*M$34-0.01</f>
        <v>-0.01</v>
      </c>
      <c r="Q34" s="203"/>
      <c r="R34" s="203"/>
      <c r="S34" s="203"/>
      <c r="T34" s="203" t="str">
        <f>CADASTRO!$P$43</f>
        <v>31 FUNDEB</v>
      </c>
      <c r="U34" s="203"/>
      <c r="V34" s="203"/>
      <c r="W34" s="203"/>
      <c r="X34" s="203">
        <f>M$19</f>
        <v>1621</v>
      </c>
      <c r="Y34" s="203"/>
      <c r="Z34" s="203"/>
    </row>
    <row r="35" spans="1:35" s="3" customFormat="1" x14ac:dyDescent="0.25">
      <c r="A35" s="201" t="s">
        <v>26</v>
      </c>
      <c r="B35" s="201"/>
      <c r="C35" s="201"/>
      <c r="D35" s="201"/>
      <c r="E35" s="201"/>
      <c r="F35" s="201"/>
      <c r="G35" s="201"/>
      <c r="H35" s="201"/>
      <c r="I35" s="201"/>
      <c r="M35" s="218">
        <f>M28+M31</f>
        <v>1</v>
      </c>
      <c r="N35" s="218"/>
      <c r="O35" s="218"/>
      <c r="P35" s="202">
        <f>P31+P28</f>
        <v>0</v>
      </c>
      <c r="Q35" s="201"/>
      <c r="R35" s="201"/>
      <c r="S35" s="201"/>
    </row>
    <row r="37" spans="1:35" x14ac:dyDescent="0.25">
      <c r="A37" s="3" t="s">
        <v>37</v>
      </c>
      <c r="F37" s="203" t="s">
        <v>48</v>
      </c>
      <c r="G37" s="203"/>
      <c r="H37" s="203"/>
      <c r="I37" s="203"/>
      <c r="J37" s="203"/>
      <c r="K37" s="203"/>
    </row>
    <row r="38" spans="1:35" x14ac:dyDescent="0.25">
      <c r="A38" s="3" t="s">
        <v>38</v>
      </c>
      <c r="G38" s="203">
        <v>0</v>
      </c>
      <c r="H38" s="203"/>
      <c r="I38" s="203"/>
      <c r="J38" s="203"/>
      <c r="K38" s="203"/>
      <c r="L38" s="220" t="s">
        <v>39</v>
      </c>
      <c r="M38" s="220"/>
      <c r="N38" s="220"/>
      <c r="O38" s="223">
        <v>0</v>
      </c>
      <c r="P38" s="203"/>
      <c r="Q38" s="203"/>
      <c r="R38" s="203"/>
    </row>
    <row r="39" spans="1:35" x14ac:dyDescent="0.25">
      <c r="A39" s="3" t="s">
        <v>41</v>
      </c>
      <c r="C39" s="208">
        <v>0</v>
      </c>
      <c r="D39" s="208"/>
      <c r="E39" s="208"/>
      <c r="F39" s="208"/>
      <c r="G39" s="208"/>
      <c r="L39" s="220" t="s">
        <v>59</v>
      </c>
      <c r="M39" s="220"/>
      <c r="N39" s="220"/>
      <c r="O39" s="220"/>
      <c r="P39" s="221">
        <v>0</v>
      </c>
      <c r="Q39" s="221"/>
      <c r="R39" s="221"/>
      <c r="S39" s="221"/>
      <c r="T39" s="221"/>
      <c r="U39" s="221"/>
    </row>
    <row r="40" spans="1:35" ht="32.25" customHeight="1" x14ac:dyDescent="0.25">
      <c r="A40" s="9" t="s">
        <v>12</v>
      </c>
      <c r="B40" s="86"/>
      <c r="C40" s="86"/>
      <c r="D40" s="86"/>
      <c r="E40" s="86"/>
      <c r="F40" s="86"/>
      <c r="G40" s="86"/>
      <c r="H40" s="86"/>
      <c r="I40" s="90"/>
      <c r="J40" s="210" t="s">
        <v>29</v>
      </c>
      <c r="K40" s="210"/>
      <c r="L40" s="210"/>
      <c r="M40" s="210" t="s">
        <v>25</v>
      </c>
      <c r="N40" s="210"/>
      <c r="O40" s="210"/>
      <c r="P40" s="210" t="s">
        <v>30</v>
      </c>
      <c r="Q40" s="210"/>
      <c r="R40" s="210"/>
      <c r="S40" s="210"/>
      <c r="T40" s="222" t="s">
        <v>21</v>
      </c>
      <c r="U40" s="222"/>
      <c r="V40" s="222"/>
      <c r="W40" s="222"/>
      <c r="X40" s="211" t="s">
        <v>40</v>
      </c>
      <c r="Y40" s="211"/>
      <c r="Z40" s="211"/>
    </row>
    <row r="41" spans="1:35" x14ac:dyDescent="0.25">
      <c r="A41" s="210" t="str">
        <f>CADASTRO!A$13</f>
        <v>ESCOLA ALAÍDES S. PINHEIRO</v>
      </c>
      <c r="B41" s="210"/>
      <c r="C41" s="210"/>
      <c r="D41" s="210"/>
      <c r="E41" s="210"/>
      <c r="F41" s="210"/>
      <c r="G41" s="210"/>
      <c r="H41" s="210"/>
      <c r="I41" s="210"/>
      <c r="M41" s="219">
        <f>SUM(M42:N43)</f>
        <v>0.57000000000000006</v>
      </c>
      <c r="N41" s="219"/>
      <c r="O41" s="219"/>
      <c r="P41" s="202">
        <f>SUM(P42:S43)</f>
        <v>0</v>
      </c>
      <c r="Q41" s="201"/>
      <c r="R41" s="201"/>
      <c r="S41" s="201"/>
      <c r="T41" s="6"/>
      <c r="U41" s="6"/>
      <c r="V41" s="6"/>
      <c r="W41" s="6"/>
    </row>
    <row r="42" spans="1:35" x14ac:dyDescent="0.25">
      <c r="A42" s="200" t="str">
        <f>CADASTRO!A$14</f>
        <v>Ensino Fundamental</v>
      </c>
      <c r="B42" s="200"/>
      <c r="C42" s="200"/>
      <c r="D42" s="200"/>
      <c r="E42" s="200"/>
      <c r="F42" s="200"/>
      <c r="G42" s="200"/>
      <c r="H42" s="200"/>
      <c r="I42" s="200"/>
      <c r="J42" s="203" t="str">
        <f>J$29</f>
        <v>3679/2018</v>
      </c>
      <c r="K42" s="203"/>
      <c r="L42" s="203"/>
      <c r="M42" s="205">
        <f>ROUND((V$12/V$21),2)</f>
        <v>0.45</v>
      </c>
      <c r="N42" s="205"/>
      <c r="O42" s="205"/>
      <c r="P42" s="204">
        <f>C$39*M$29</f>
        <v>0</v>
      </c>
      <c r="Q42" s="203"/>
      <c r="R42" s="203"/>
      <c r="S42" s="203"/>
      <c r="T42" s="203" t="str">
        <f>CADASTRO!$P$37</f>
        <v>1013 PeateRS</v>
      </c>
      <c r="U42" s="203"/>
      <c r="V42" s="203"/>
      <c r="W42" s="203"/>
      <c r="X42" s="203">
        <f>M$12</f>
        <v>1661</v>
      </c>
      <c r="Y42" s="203"/>
      <c r="Z42" s="203"/>
    </row>
    <row r="43" spans="1:35" x14ac:dyDescent="0.25">
      <c r="A43" s="200" t="str">
        <f>CADASTRO!A$15</f>
        <v>Ensino Médio</v>
      </c>
      <c r="B43" s="200"/>
      <c r="C43" s="200"/>
      <c r="D43" s="200"/>
      <c r="E43" s="200"/>
      <c r="F43" s="200"/>
      <c r="G43" s="200"/>
      <c r="H43" s="200"/>
      <c r="I43" s="200"/>
      <c r="J43" s="203" t="str">
        <f>J$30</f>
        <v>3680/2018</v>
      </c>
      <c r="K43" s="203"/>
      <c r="L43" s="203"/>
      <c r="M43" s="205">
        <f>ROUND((V$13/V$21),2)</f>
        <v>0.12</v>
      </c>
      <c r="N43" s="205"/>
      <c r="O43" s="205"/>
      <c r="P43" s="204">
        <f>C$39*M$30</f>
        <v>0</v>
      </c>
      <c r="Q43" s="203"/>
      <c r="R43" s="203"/>
      <c r="S43" s="203"/>
      <c r="T43" s="203" t="str">
        <f>CADASTRO!$P$38</f>
        <v>1013 PeateRS</v>
      </c>
      <c r="U43" s="203"/>
      <c r="V43" s="203"/>
      <c r="W43" s="203"/>
      <c r="X43" s="203">
        <f>M$13</f>
        <v>1673</v>
      </c>
      <c r="Y43" s="203"/>
      <c r="Z43" s="203"/>
    </row>
    <row r="44" spans="1:35" x14ac:dyDescent="0.25">
      <c r="A44" s="201" t="str">
        <f>CADASTRO!A$17</f>
        <v>ESCOLA MUN. SANTA LUZIA</v>
      </c>
      <c r="B44" s="201"/>
      <c r="C44" s="201"/>
      <c r="D44" s="201"/>
      <c r="E44" s="201"/>
      <c r="F44" s="201"/>
      <c r="G44" s="201"/>
      <c r="H44" s="201"/>
      <c r="I44" s="201"/>
      <c r="M44" s="219">
        <f>SUM(M45:N47)</f>
        <v>0.43</v>
      </c>
      <c r="N44" s="219"/>
      <c r="O44" s="219"/>
      <c r="P44" s="202">
        <f>SUM(P45:S47)+0.01</f>
        <v>0</v>
      </c>
      <c r="Q44" s="201"/>
      <c r="R44" s="201"/>
      <c r="S44" s="201"/>
    </row>
    <row r="45" spans="1:35" x14ac:dyDescent="0.25">
      <c r="A45" s="200" t="str">
        <f>CADASTRO!A$18</f>
        <v>Ed. Infantil</v>
      </c>
      <c r="B45" s="200"/>
      <c r="C45" s="200"/>
      <c r="D45" s="200"/>
      <c r="E45" s="200"/>
      <c r="F45" s="200"/>
      <c r="G45" s="200"/>
      <c r="H45" s="200"/>
      <c r="I45" s="200"/>
      <c r="J45" s="203" t="str">
        <f>J$32</f>
        <v>3681/2018</v>
      </c>
      <c r="K45" s="203"/>
      <c r="L45" s="203"/>
      <c r="M45" s="205">
        <f>ROUND((V$17/V$21),2)</f>
        <v>0.16</v>
      </c>
      <c r="N45" s="205"/>
      <c r="O45" s="205"/>
      <c r="P45" s="204">
        <f>C$39*M$32</f>
        <v>0</v>
      </c>
      <c r="Q45" s="203"/>
      <c r="R45" s="203"/>
      <c r="S45" s="203"/>
      <c r="T45" s="203" t="str">
        <f>CADASTRO!$P$41</f>
        <v>31 FUNDEB</v>
      </c>
      <c r="U45" s="203"/>
      <c r="V45" s="203"/>
      <c r="W45" s="203"/>
      <c r="X45" s="203">
        <f>M$17</f>
        <v>1639</v>
      </c>
      <c r="Y45" s="203"/>
      <c r="Z45" s="203"/>
    </row>
    <row r="46" spans="1:35" x14ac:dyDescent="0.25">
      <c r="A46" s="200" t="str">
        <f>CADASTRO!A$19</f>
        <v>Ed. Especial</v>
      </c>
      <c r="B46" s="200"/>
      <c r="C46" s="200"/>
      <c r="D46" s="200"/>
      <c r="E46" s="200"/>
      <c r="F46" s="200"/>
      <c r="G46" s="200"/>
      <c r="H46" s="200"/>
      <c r="I46" s="200"/>
      <c r="J46" s="203" t="str">
        <f>J$33</f>
        <v>3682/2018</v>
      </c>
      <c r="K46" s="203"/>
      <c r="L46" s="203"/>
      <c r="M46" s="205">
        <f>ROUND((V$18/V$21),2)</f>
        <v>0.02</v>
      </c>
      <c r="N46" s="205"/>
      <c r="O46" s="205"/>
      <c r="P46" s="204">
        <f>C$39*M$33</f>
        <v>0</v>
      </c>
      <c r="Q46" s="203"/>
      <c r="R46" s="203"/>
      <c r="S46" s="203"/>
      <c r="T46" s="203" t="str">
        <f>CADASTRO!$P$42</f>
        <v>31 FUNDEB</v>
      </c>
      <c r="U46" s="203"/>
      <c r="V46" s="203"/>
      <c r="W46" s="203"/>
      <c r="X46" s="203">
        <f>M$18</f>
        <v>1655</v>
      </c>
      <c r="Y46" s="203"/>
      <c r="Z46" s="203"/>
    </row>
    <row r="47" spans="1:35" x14ac:dyDescent="0.25">
      <c r="A47" s="200" t="str">
        <f>CADASTRO!A$20</f>
        <v>Ensino Fundamental</v>
      </c>
      <c r="B47" s="200"/>
      <c r="C47" s="200"/>
      <c r="D47" s="200"/>
      <c r="E47" s="200"/>
      <c r="F47" s="200"/>
      <c r="G47" s="200"/>
      <c r="H47" s="200"/>
      <c r="I47" s="200"/>
      <c r="J47" s="203" t="str">
        <f>J$34</f>
        <v>3683/2018</v>
      </c>
      <c r="K47" s="203"/>
      <c r="L47" s="203"/>
      <c r="M47" s="205">
        <f>ROUND((V$19/V$21),2)</f>
        <v>0.25</v>
      </c>
      <c r="N47" s="205"/>
      <c r="O47" s="205"/>
      <c r="P47" s="204">
        <f>C$39*M$34-0.01</f>
        <v>-0.01</v>
      </c>
      <c r="Q47" s="203"/>
      <c r="R47" s="203"/>
      <c r="S47" s="203"/>
      <c r="T47" s="203" t="str">
        <f>CADASTRO!$P$43</f>
        <v>31 FUNDEB</v>
      </c>
      <c r="U47" s="203"/>
      <c r="V47" s="203"/>
      <c r="W47" s="203"/>
      <c r="X47" s="203">
        <f>M$19</f>
        <v>1621</v>
      </c>
      <c r="Y47" s="203"/>
      <c r="Z47" s="203"/>
      <c r="AI47" s="3"/>
    </row>
    <row r="48" spans="1:35" x14ac:dyDescent="0.25">
      <c r="A48" s="201" t="s">
        <v>26</v>
      </c>
      <c r="B48" s="201"/>
      <c r="C48" s="201"/>
      <c r="D48" s="201"/>
      <c r="E48" s="201"/>
      <c r="F48" s="201"/>
      <c r="G48" s="201"/>
      <c r="H48" s="201"/>
      <c r="I48" s="201"/>
      <c r="J48" s="3"/>
      <c r="K48" s="3"/>
      <c r="L48" s="3"/>
      <c r="M48" s="218">
        <f>M41+M44</f>
        <v>1</v>
      </c>
      <c r="N48" s="218"/>
      <c r="O48" s="218"/>
      <c r="P48" s="202">
        <f>P44+P41</f>
        <v>0</v>
      </c>
      <c r="Q48" s="201"/>
      <c r="R48" s="201"/>
      <c r="S48" s="201"/>
      <c r="T48" s="3"/>
      <c r="U48" s="3"/>
      <c r="V48" s="3"/>
      <c r="W48" s="3"/>
      <c r="X48" s="3"/>
      <c r="Y48" s="3"/>
      <c r="Z48" s="3"/>
    </row>
    <row r="50" spans="1:26" x14ac:dyDescent="0.25">
      <c r="A50" s="3" t="s">
        <v>37</v>
      </c>
      <c r="F50" s="203" t="s">
        <v>57</v>
      </c>
      <c r="G50" s="203"/>
      <c r="H50" s="203"/>
      <c r="I50" s="203"/>
      <c r="J50" s="203"/>
      <c r="K50" s="203"/>
    </row>
    <row r="51" spans="1:26" x14ac:dyDescent="0.25">
      <c r="A51" s="3" t="s">
        <v>38</v>
      </c>
      <c r="G51" s="203">
        <v>0</v>
      </c>
      <c r="H51" s="203"/>
      <c r="I51" s="203"/>
      <c r="J51" s="203"/>
      <c r="K51" s="203"/>
      <c r="L51" s="220" t="s">
        <v>39</v>
      </c>
      <c r="M51" s="220"/>
      <c r="N51" s="220"/>
      <c r="O51" s="223">
        <v>0</v>
      </c>
      <c r="P51" s="203"/>
      <c r="Q51" s="203"/>
      <c r="R51" s="203"/>
    </row>
    <row r="52" spans="1:26" x14ac:dyDescent="0.25">
      <c r="A52" s="3" t="s">
        <v>41</v>
      </c>
      <c r="C52" s="208">
        <v>0</v>
      </c>
      <c r="D52" s="208"/>
      <c r="E52" s="208"/>
      <c r="F52" s="208"/>
      <c r="G52" s="208"/>
      <c r="L52" s="220" t="s">
        <v>59</v>
      </c>
      <c r="M52" s="220"/>
      <c r="N52" s="220"/>
      <c r="O52" s="220"/>
      <c r="P52" s="221">
        <v>0</v>
      </c>
      <c r="Q52" s="221"/>
      <c r="R52" s="221"/>
      <c r="S52" s="221"/>
      <c r="T52" s="221"/>
      <c r="U52" s="221"/>
    </row>
    <row r="53" spans="1:26" x14ac:dyDescent="0.25">
      <c r="A53" s="9" t="s">
        <v>12</v>
      </c>
      <c r="B53" s="86"/>
      <c r="C53" s="86"/>
      <c r="D53" s="86"/>
      <c r="E53" s="86"/>
      <c r="F53" s="86"/>
      <c r="G53" s="86"/>
      <c r="H53" s="86"/>
      <c r="I53" s="90"/>
      <c r="J53" s="210" t="s">
        <v>29</v>
      </c>
      <c r="K53" s="210"/>
      <c r="L53" s="210"/>
      <c r="M53" s="210" t="s">
        <v>25</v>
      </c>
      <c r="N53" s="210"/>
      <c r="O53" s="210"/>
      <c r="P53" s="210" t="s">
        <v>30</v>
      </c>
      <c r="Q53" s="210"/>
      <c r="R53" s="210"/>
      <c r="S53" s="210"/>
      <c r="T53" s="222" t="s">
        <v>21</v>
      </c>
      <c r="U53" s="222"/>
      <c r="V53" s="222"/>
      <c r="W53" s="222"/>
      <c r="X53" s="211" t="s">
        <v>40</v>
      </c>
      <c r="Y53" s="211"/>
      <c r="Z53" s="211"/>
    </row>
    <row r="54" spans="1:26" x14ac:dyDescent="0.25">
      <c r="A54" s="210" t="str">
        <f>CADASTRO!A$13</f>
        <v>ESCOLA ALAÍDES S. PINHEIRO</v>
      </c>
      <c r="B54" s="210"/>
      <c r="C54" s="210"/>
      <c r="D54" s="210"/>
      <c r="E54" s="210"/>
      <c r="F54" s="210"/>
      <c r="G54" s="210"/>
      <c r="H54" s="210"/>
      <c r="I54" s="210"/>
      <c r="M54" s="219">
        <f>SUM(M55:N56)</f>
        <v>0.57000000000000006</v>
      </c>
      <c r="N54" s="219"/>
      <c r="O54" s="219"/>
      <c r="P54" s="202">
        <f>SUM(P55:S56)</f>
        <v>-0.01</v>
      </c>
      <c r="Q54" s="201"/>
      <c r="R54" s="201"/>
      <c r="S54" s="201"/>
      <c r="T54" s="6"/>
      <c r="U54" s="6"/>
      <c r="V54" s="6"/>
      <c r="W54" s="6"/>
    </row>
    <row r="55" spans="1:26" x14ac:dyDescent="0.25">
      <c r="A55" s="200" t="str">
        <f>CADASTRO!A$14</f>
        <v>Ensino Fundamental</v>
      </c>
      <c r="B55" s="200"/>
      <c r="C55" s="200"/>
      <c r="D55" s="200"/>
      <c r="E55" s="200"/>
      <c r="F55" s="200"/>
      <c r="G55" s="200"/>
      <c r="H55" s="200"/>
      <c r="I55" s="200"/>
      <c r="J55" s="203" t="str">
        <f>J$29</f>
        <v>3679/2018</v>
      </c>
      <c r="K55" s="203"/>
      <c r="L55" s="203"/>
      <c r="M55" s="205">
        <f>ROUND((V$12/V$21),2)</f>
        <v>0.45</v>
      </c>
      <c r="N55" s="205"/>
      <c r="O55" s="205"/>
      <c r="P55" s="204">
        <f>C52*M$29-0.01</f>
        <v>-0.01</v>
      </c>
      <c r="Q55" s="203"/>
      <c r="R55" s="203"/>
      <c r="S55" s="203"/>
      <c r="T55" s="203" t="str">
        <f>CADASTRO!$P$37</f>
        <v>1013 PeateRS</v>
      </c>
      <c r="U55" s="203"/>
      <c r="V55" s="203"/>
      <c r="W55" s="203"/>
      <c r="X55" s="203">
        <f>M$12</f>
        <v>1661</v>
      </c>
      <c r="Y55" s="203"/>
      <c r="Z55" s="203"/>
    </row>
    <row r="56" spans="1:26" x14ac:dyDescent="0.25">
      <c r="A56" s="200" t="str">
        <f>CADASTRO!A$15</f>
        <v>Ensino Médio</v>
      </c>
      <c r="B56" s="200"/>
      <c r="C56" s="200"/>
      <c r="D56" s="200"/>
      <c r="E56" s="200"/>
      <c r="F56" s="200"/>
      <c r="G56" s="200"/>
      <c r="H56" s="200"/>
      <c r="I56" s="200"/>
      <c r="J56" s="203" t="str">
        <f>J$30</f>
        <v>3680/2018</v>
      </c>
      <c r="K56" s="203"/>
      <c r="L56" s="203"/>
      <c r="M56" s="205">
        <f>ROUND((V$13/V$21),2)</f>
        <v>0.12</v>
      </c>
      <c r="N56" s="205"/>
      <c r="O56" s="205"/>
      <c r="P56" s="204">
        <f>C52*M$30</f>
        <v>0</v>
      </c>
      <c r="Q56" s="203"/>
      <c r="R56" s="203"/>
      <c r="S56" s="203"/>
      <c r="T56" s="203" t="str">
        <f>CADASTRO!$P$38</f>
        <v>1013 PeateRS</v>
      </c>
      <c r="U56" s="203"/>
      <c r="V56" s="203"/>
      <c r="W56" s="203"/>
      <c r="X56" s="203">
        <f>M$13</f>
        <v>1673</v>
      </c>
      <c r="Y56" s="203"/>
      <c r="Z56" s="203"/>
    </row>
    <row r="57" spans="1:26" x14ac:dyDescent="0.25">
      <c r="A57" s="201" t="str">
        <f>CADASTRO!A$17</f>
        <v>ESCOLA MUN. SANTA LUZIA</v>
      </c>
      <c r="B57" s="201"/>
      <c r="C57" s="201"/>
      <c r="D57" s="201"/>
      <c r="E57" s="201"/>
      <c r="F57" s="201"/>
      <c r="G57" s="201"/>
      <c r="H57" s="201"/>
      <c r="I57" s="201"/>
      <c r="M57" s="219">
        <f>SUM(M58:N60)</f>
        <v>0.43</v>
      </c>
      <c r="N57" s="219"/>
      <c r="O57" s="219"/>
      <c r="P57" s="202">
        <f>SUM(P58:S60)+0.01</f>
        <v>0.01</v>
      </c>
      <c r="Q57" s="201"/>
      <c r="R57" s="201"/>
      <c r="S57" s="201"/>
    </row>
    <row r="58" spans="1:26" x14ac:dyDescent="0.25">
      <c r="A58" s="200" t="str">
        <f>CADASTRO!A$18</f>
        <v>Ed. Infantil</v>
      </c>
      <c r="B58" s="200"/>
      <c r="C58" s="200"/>
      <c r="D58" s="200"/>
      <c r="E58" s="200"/>
      <c r="F58" s="200"/>
      <c r="G58" s="200"/>
      <c r="H58" s="200"/>
      <c r="I58" s="200"/>
      <c r="J58" s="203" t="str">
        <f>J$32</f>
        <v>3681/2018</v>
      </c>
      <c r="K58" s="203"/>
      <c r="L58" s="203"/>
      <c r="M58" s="205">
        <f>ROUND((V$17/V$21),2)</f>
        <v>0.16</v>
      </c>
      <c r="N58" s="205"/>
      <c r="O58" s="205"/>
      <c r="P58" s="204">
        <f>C52*M$32</f>
        <v>0</v>
      </c>
      <c r="Q58" s="203"/>
      <c r="R58" s="203"/>
      <c r="S58" s="203"/>
      <c r="T58" s="203" t="str">
        <f>CADASTRO!$P$41</f>
        <v>31 FUNDEB</v>
      </c>
      <c r="U58" s="203"/>
      <c r="V58" s="203"/>
      <c r="W58" s="203"/>
      <c r="X58" s="203">
        <f>M$17</f>
        <v>1639</v>
      </c>
      <c r="Y58" s="203"/>
      <c r="Z58" s="203"/>
    </row>
    <row r="59" spans="1:26" x14ac:dyDescent="0.25">
      <c r="A59" s="200" t="str">
        <f>CADASTRO!A$19</f>
        <v>Ed. Especial</v>
      </c>
      <c r="B59" s="200"/>
      <c r="C59" s="200"/>
      <c r="D59" s="200"/>
      <c r="E59" s="200"/>
      <c r="F59" s="200"/>
      <c r="G59" s="200"/>
      <c r="H59" s="200"/>
      <c r="I59" s="200"/>
      <c r="J59" s="203" t="str">
        <f>J$33</f>
        <v>3682/2018</v>
      </c>
      <c r="K59" s="203"/>
      <c r="L59" s="203"/>
      <c r="M59" s="205">
        <f>ROUND((V$18/V$21),2)</f>
        <v>0.02</v>
      </c>
      <c r="N59" s="205"/>
      <c r="O59" s="205"/>
      <c r="P59" s="204">
        <f>C52*M$33</f>
        <v>0</v>
      </c>
      <c r="Q59" s="203"/>
      <c r="R59" s="203"/>
      <c r="S59" s="203"/>
      <c r="T59" s="203" t="str">
        <f>CADASTRO!$P$42</f>
        <v>31 FUNDEB</v>
      </c>
      <c r="U59" s="203"/>
      <c r="V59" s="203"/>
      <c r="W59" s="203"/>
      <c r="X59" s="203">
        <f>M$18</f>
        <v>1655</v>
      </c>
      <c r="Y59" s="203"/>
      <c r="Z59" s="203"/>
    </row>
    <row r="60" spans="1:26" x14ac:dyDescent="0.25">
      <c r="A60" s="200" t="str">
        <f>CADASTRO!A$20</f>
        <v>Ensino Fundamental</v>
      </c>
      <c r="B60" s="200"/>
      <c r="C60" s="200"/>
      <c r="D60" s="200"/>
      <c r="E60" s="200"/>
      <c r="F60" s="200"/>
      <c r="G60" s="200"/>
      <c r="H60" s="200"/>
      <c r="I60" s="200"/>
      <c r="J60" s="203" t="str">
        <f>J$34</f>
        <v>3683/2018</v>
      </c>
      <c r="K60" s="203"/>
      <c r="L60" s="203"/>
      <c r="M60" s="205">
        <f>ROUND((V$19/V$21),2)</f>
        <v>0.25</v>
      </c>
      <c r="N60" s="205"/>
      <c r="O60" s="205"/>
      <c r="P60" s="204">
        <f>C52*M$34</f>
        <v>0</v>
      </c>
      <c r="Q60" s="203"/>
      <c r="R60" s="203"/>
      <c r="S60" s="203"/>
      <c r="T60" s="203" t="str">
        <f>CADASTRO!$P$43</f>
        <v>31 FUNDEB</v>
      </c>
      <c r="U60" s="203"/>
      <c r="V60" s="203"/>
      <c r="W60" s="203"/>
      <c r="X60" s="203">
        <f>M$19</f>
        <v>1621</v>
      </c>
      <c r="Y60" s="203"/>
      <c r="Z60" s="203"/>
    </row>
    <row r="61" spans="1:26" x14ac:dyDescent="0.25">
      <c r="A61" s="201" t="s">
        <v>26</v>
      </c>
      <c r="B61" s="201"/>
      <c r="C61" s="201"/>
      <c r="D61" s="201"/>
      <c r="E61" s="201"/>
      <c r="F61" s="201"/>
      <c r="G61" s="201"/>
      <c r="H61" s="201"/>
      <c r="I61" s="201"/>
      <c r="J61" s="3"/>
      <c r="K61" s="3"/>
      <c r="L61" s="3"/>
      <c r="M61" s="218">
        <f>M54+M57</f>
        <v>1</v>
      </c>
      <c r="N61" s="218"/>
      <c r="O61" s="218"/>
      <c r="P61" s="202">
        <f>P57+P54</f>
        <v>0</v>
      </c>
      <c r="Q61" s="201"/>
      <c r="R61" s="201"/>
      <c r="S61" s="201"/>
      <c r="T61" s="3"/>
      <c r="U61" s="3"/>
      <c r="V61" s="3"/>
      <c r="W61" s="3"/>
      <c r="X61" s="3"/>
      <c r="Y61" s="3"/>
      <c r="Z61" s="3"/>
    </row>
    <row r="63" spans="1:26" x14ac:dyDescent="0.25">
      <c r="A63" s="3" t="s">
        <v>37</v>
      </c>
      <c r="F63" s="203" t="s">
        <v>58</v>
      </c>
      <c r="G63" s="203"/>
      <c r="H63" s="203"/>
      <c r="I63" s="203"/>
      <c r="J63" s="203"/>
      <c r="K63" s="203"/>
    </row>
    <row r="64" spans="1:26" x14ac:dyDescent="0.25">
      <c r="A64" s="3" t="s">
        <v>38</v>
      </c>
      <c r="G64" s="203">
        <v>0</v>
      </c>
      <c r="H64" s="203"/>
      <c r="I64" s="203"/>
      <c r="J64" s="203"/>
      <c r="K64" s="203"/>
      <c r="L64" s="220" t="s">
        <v>39</v>
      </c>
      <c r="M64" s="220"/>
      <c r="N64" s="220"/>
      <c r="O64" s="223">
        <v>0</v>
      </c>
      <c r="P64" s="203"/>
      <c r="Q64" s="203"/>
      <c r="R64" s="203"/>
    </row>
    <row r="65" spans="1:26" x14ac:dyDescent="0.25">
      <c r="A65" s="3" t="s">
        <v>41</v>
      </c>
      <c r="C65" s="208">
        <v>0</v>
      </c>
      <c r="D65" s="208"/>
      <c r="E65" s="208"/>
      <c r="F65" s="208"/>
      <c r="G65" s="208"/>
      <c r="L65" s="220" t="s">
        <v>59</v>
      </c>
      <c r="M65" s="220"/>
      <c r="N65" s="220"/>
      <c r="O65" s="220"/>
      <c r="P65" s="221">
        <v>0</v>
      </c>
      <c r="Q65" s="221"/>
      <c r="R65" s="221"/>
      <c r="S65" s="221"/>
      <c r="T65" s="221"/>
      <c r="U65" s="221"/>
    </row>
    <row r="66" spans="1:26" x14ac:dyDescent="0.25">
      <c r="A66" s="9" t="s">
        <v>12</v>
      </c>
      <c r="B66" s="86"/>
      <c r="C66" s="86"/>
      <c r="D66" s="86"/>
      <c r="E66" s="86"/>
      <c r="F66" s="86"/>
      <c r="G66" s="86"/>
      <c r="H66" s="86"/>
      <c r="I66" s="90"/>
      <c r="J66" s="210" t="s">
        <v>29</v>
      </c>
      <c r="K66" s="210"/>
      <c r="L66" s="210"/>
      <c r="M66" s="210" t="s">
        <v>25</v>
      </c>
      <c r="N66" s="210"/>
      <c r="O66" s="210"/>
      <c r="P66" s="210" t="s">
        <v>30</v>
      </c>
      <c r="Q66" s="210"/>
      <c r="R66" s="210"/>
      <c r="S66" s="210"/>
      <c r="T66" s="222" t="s">
        <v>21</v>
      </c>
      <c r="U66" s="222"/>
      <c r="V66" s="222"/>
      <c r="W66" s="222"/>
      <c r="X66" s="211" t="s">
        <v>40</v>
      </c>
      <c r="Y66" s="211"/>
      <c r="Z66" s="211"/>
    </row>
    <row r="67" spans="1:26" x14ac:dyDescent="0.25">
      <c r="A67" s="210" t="str">
        <f>CADASTRO!A$13</f>
        <v>ESCOLA ALAÍDES S. PINHEIRO</v>
      </c>
      <c r="B67" s="210"/>
      <c r="C67" s="210"/>
      <c r="D67" s="210"/>
      <c r="E67" s="210"/>
      <c r="F67" s="210"/>
      <c r="G67" s="210"/>
      <c r="H67" s="210"/>
      <c r="I67" s="210"/>
      <c r="M67" s="219">
        <f>SUM(M68:N69)</f>
        <v>0.57000000000000006</v>
      </c>
      <c r="N67" s="219"/>
      <c r="O67" s="219"/>
      <c r="P67" s="202">
        <f>SUM(P68:S69)</f>
        <v>0</v>
      </c>
      <c r="Q67" s="201"/>
      <c r="R67" s="201"/>
      <c r="S67" s="201"/>
      <c r="T67" s="6"/>
      <c r="U67" s="6"/>
      <c r="V67" s="6"/>
      <c r="W67" s="6"/>
    </row>
    <row r="68" spans="1:26" x14ac:dyDescent="0.25">
      <c r="A68" s="200" t="str">
        <f>CADASTRO!A$14</f>
        <v>Ensino Fundamental</v>
      </c>
      <c r="B68" s="200"/>
      <c r="C68" s="200"/>
      <c r="D68" s="200"/>
      <c r="E68" s="200"/>
      <c r="F68" s="200"/>
      <c r="G68" s="200"/>
      <c r="H68" s="200"/>
      <c r="I68" s="200"/>
      <c r="J68" s="203" t="str">
        <f>J$29</f>
        <v>3679/2018</v>
      </c>
      <c r="K68" s="203"/>
      <c r="L68" s="203"/>
      <c r="M68" s="205">
        <f>ROUND((V$12/V$21),2)</f>
        <v>0.45</v>
      </c>
      <c r="N68" s="205"/>
      <c r="O68" s="205"/>
      <c r="P68" s="204">
        <f>C65*M$29</f>
        <v>0</v>
      </c>
      <c r="Q68" s="203"/>
      <c r="R68" s="203"/>
      <c r="S68" s="203"/>
      <c r="T68" s="203" t="str">
        <f>CADASTRO!$P$37</f>
        <v>1013 PeateRS</v>
      </c>
      <c r="U68" s="203"/>
      <c r="V68" s="203"/>
      <c r="W68" s="203"/>
      <c r="X68" s="203">
        <f>M$12</f>
        <v>1661</v>
      </c>
      <c r="Y68" s="203"/>
      <c r="Z68" s="203"/>
    </row>
    <row r="69" spans="1:26" x14ac:dyDescent="0.25">
      <c r="A69" s="200" t="str">
        <f>CADASTRO!A$15</f>
        <v>Ensino Médio</v>
      </c>
      <c r="B69" s="200"/>
      <c r="C69" s="200"/>
      <c r="D69" s="200"/>
      <c r="E69" s="200"/>
      <c r="F69" s="200"/>
      <c r="G69" s="200"/>
      <c r="H69" s="200"/>
      <c r="I69" s="200"/>
      <c r="J69" s="203" t="str">
        <f>J$30</f>
        <v>3680/2018</v>
      </c>
      <c r="K69" s="203"/>
      <c r="L69" s="203"/>
      <c r="M69" s="205">
        <f>ROUND((V$13/V$21),2)</f>
        <v>0.12</v>
      </c>
      <c r="N69" s="205"/>
      <c r="O69" s="205"/>
      <c r="P69" s="204">
        <f>C65*M$30</f>
        <v>0</v>
      </c>
      <c r="Q69" s="203"/>
      <c r="R69" s="203"/>
      <c r="S69" s="203"/>
      <c r="T69" s="203" t="str">
        <f>CADASTRO!$P$38</f>
        <v>1013 PeateRS</v>
      </c>
      <c r="U69" s="203"/>
      <c r="V69" s="203"/>
      <c r="W69" s="203"/>
      <c r="X69" s="203">
        <f>M$13</f>
        <v>1673</v>
      </c>
      <c r="Y69" s="203"/>
      <c r="Z69" s="203"/>
    </row>
    <row r="70" spans="1:26" x14ac:dyDescent="0.25">
      <c r="A70" s="201" t="str">
        <f>CADASTRO!A$17</f>
        <v>ESCOLA MUN. SANTA LUZIA</v>
      </c>
      <c r="B70" s="201"/>
      <c r="C70" s="201"/>
      <c r="D70" s="201"/>
      <c r="E70" s="201"/>
      <c r="F70" s="201"/>
      <c r="G70" s="201"/>
      <c r="H70" s="201"/>
      <c r="I70" s="201"/>
      <c r="M70" s="219">
        <f>SUM(M71:N73)</f>
        <v>0.43</v>
      </c>
      <c r="N70" s="219"/>
      <c r="O70" s="219"/>
      <c r="P70" s="202">
        <f>SUM(P71:S73)</f>
        <v>0</v>
      </c>
      <c r="Q70" s="201"/>
      <c r="R70" s="201"/>
      <c r="S70" s="201"/>
    </row>
    <row r="71" spans="1:26" x14ac:dyDescent="0.25">
      <c r="A71" s="200" t="str">
        <f>CADASTRO!A$18</f>
        <v>Ed. Infantil</v>
      </c>
      <c r="B71" s="200"/>
      <c r="C71" s="200"/>
      <c r="D71" s="200"/>
      <c r="E71" s="200"/>
      <c r="F71" s="200"/>
      <c r="G71" s="200"/>
      <c r="H71" s="200"/>
      <c r="I71" s="200"/>
      <c r="J71" s="203" t="str">
        <f>J$32</f>
        <v>3681/2018</v>
      </c>
      <c r="K71" s="203"/>
      <c r="L71" s="203"/>
      <c r="M71" s="205">
        <f>ROUND((V$17/V$21),2)</f>
        <v>0.16</v>
      </c>
      <c r="N71" s="205"/>
      <c r="O71" s="205"/>
      <c r="P71" s="204">
        <f>C65*M$32</f>
        <v>0</v>
      </c>
      <c r="Q71" s="203"/>
      <c r="R71" s="203"/>
      <c r="S71" s="203"/>
      <c r="T71" s="203" t="str">
        <f>CADASTRO!$P$41</f>
        <v>31 FUNDEB</v>
      </c>
      <c r="U71" s="203"/>
      <c r="V71" s="203"/>
      <c r="W71" s="203"/>
      <c r="X71" s="203">
        <f>M$17</f>
        <v>1639</v>
      </c>
      <c r="Y71" s="203"/>
      <c r="Z71" s="203"/>
    </row>
    <row r="72" spans="1:26" x14ac:dyDescent="0.25">
      <c r="A72" s="200" t="str">
        <f>CADASTRO!A$19</f>
        <v>Ed. Especial</v>
      </c>
      <c r="B72" s="200"/>
      <c r="C72" s="200"/>
      <c r="D72" s="200"/>
      <c r="E72" s="200"/>
      <c r="F72" s="200"/>
      <c r="G72" s="200"/>
      <c r="H72" s="200"/>
      <c r="I72" s="200"/>
      <c r="J72" s="203" t="str">
        <f>J$33</f>
        <v>3682/2018</v>
      </c>
      <c r="K72" s="203"/>
      <c r="L72" s="203"/>
      <c r="M72" s="205">
        <f>ROUND((V$18/V$21),2)</f>
        <v>0.02</v>
      </c>
      <c r="N72" s="205"/>
      <c r="O72" s="205"/>
      <c r="P72" s="204">
        <f>C65*M$33</f>
        <v>0</v>
      </c>
      <c r="Q72" s="203"/>
      <c r="R72" s="203"/>
      <c r="S72" s="203"/>
      <c r="T72" s="203" t="str">
        <f>CADASTRO!$P$42</f>
        <v>31 FUNDEB</v>
      </c>
      <c r="U72" s="203"/>
      <c r="V72" s="203"/>
      <c r="W72" s="203"/>
      <c r="X72" s="203">
        <f>M$18</f>
        <v>1655</v>
      </c>
      <c r="Y72" s="203"/>
      <c r="Z72" s="203"/>
    </row>
    <row r="73" spans="1:26" x14ac:dyDescent="0.25">
      <c r="A73" s="200" t="str">
        <f>CADASTRO!A$20</f>
        <v>Ensino Fundamental</v>
      </c>
      <c r="B73" s="200"/>
      <c r="C73" s="200"/>
      <c r="D73" s="200"/>
      <c r="E73" s="200"/>
      <c r="F73" s="200"/>
      <c r="G73" s="200"/>
      <c r="H73" s="200"/>
      <c r="I73" s="200"/>
      <c r="J73" s="203" t="str">
        <f>J$34</f>
        <v>3683/2018</v>
      </c>
      <c r="K73" s="203"/>
      <c r="L73" s="203"/>
      <c r="M73" s="205">
        <f>ROUND((V$19/V$21),2)</f>
        <v>0.25</v>
      </c>
      <c r="N73" s="205"/>
      <c r="O73" s="205"/>
      <c r="P73" s="204">
        <f>C65*M$34</f>
        <v>0</v>
      </c>
      <c r="Q73" s="203"/>
      <c r="R73" s="203"/>
      <c r="S73" s="203"/>
      <c r="T73" s="203" t="str">
        <f>CADASTRO!$P$43</f>
        <v>31 FUNDEB</v>
      </c>
      <c r="U73" s="203"/>
      <c r="V73" s="203"/>
      <c r="W73" s="203"/>
      <c r="X73" s="203">
        <f>M$19</f>
        <v>1621</v>
      </c>
      <c r="Y73" s="203"/>
      <c r="Z73" s="203"/>
    </row>
    <row r="74" spans="1:26" x14ac:dyDescent="0.25">
      <c r="A74" s="201" t="s">
        <v>26</v>
      </c>
      <c r="B74" s="201"/>
      <c r="C74" s="201"/>
      <c r="D74" s="201"/>
      <c r="E74" s="201"/>
      <c r="F74" s="201"/>
      <c r="G74" s="201"/>
      <c r="H74" s="201"/>
      <c r="I74" s="201"/>
      <c r="J74" s="3"/>
      <c r="K74" s="3"/>
      <c r="L74" s="3"/>
      <c r="M74" s="218">
        <f>M67+M70</f>
        <v>1</v>
      </c>
      <c r="N74" s="218"/>
      <c r="O74" s="218"/>
      <c r="P74" s="202">
        <f>P70+P67</f>
        <v>0</v>
      </c>
      <c r="Q74" s="201"/>
      <c r="R74" s="201"/>
      <c r="S74" s="201"/>
      <c r="T74" s="3"/>
      <c r="U74" s="3"/>
      <c r="V74" s="3"/>
      <c r="W74" s="3"/>
      <c r="X74" s="3"/>
      <c r="Y74" s="3"/>
      <c r="Z74" s="3"/>
    </row>
    <row r="76" spans="1:26" x14ac:dyDescent="0.25">
      <c r="A76" s="3" t="s">
        <v>37</v>
      </c>
      <c r="B76" s="3"/>
      <c r="C76" s="3"/>
      <c r="D76" s="3"/>
      <c r="E76" s="3"/>
      <c r="F76" s="203" t="s">
        <v>51</v>
      </c>
      <c r="G76" s="203"/>
      <c r="H76" s="203"/>
      <c r="I76" s="203"/>
      <c r="J76" s="203"/>
      <c r="K76" s="203"/>
    </row>
    <row r="77" spans="1:26" x14ac:dyDescent="0.25">
      <c r="A77" s="3" t="s">
        <v>38</v>
      </c>
      <c r="G77" s="203">
        <v>5</v>
      </c>
      <c r="H77" s="203"/>
      <c r="I77" s="203"/>
      <c r="J77" s="203"/>
      <c r="K77" s="203"/>
      <c r="L77" s="220" t="s">
        <v>39</v>
      </c>
      <c r="M77" s="220"/>
      <c r="N77" s="220"/>
      <c r="O77" s="223">
        <v>43254</v>
      </c>
      <c r="P77" s="203"/>
      <c r="Q77" s="203"/>
      <c r="R77" s="203"/>
    </row>
    <row r="78" spans="1:26" x14ac:dyDescent="0.25">
      <c r="A78" s="3" t="s">
        <v>41</v>
      </c>
      <c r="C78" s="208">
        <v>25000</v>
      </c>
      <c r="D78" s="208"/>
      <c r="E78" s="208"/>
      <c r="F78" s="208"/>
      <c r="G78" s="208"/>
      <c r="L78" s="220" t="s">
        <v>59</v>
      </c>
      <c r="M78" s="220"/>
      <c r="N78" s="220"/>
      <c r="O78" s="220"/>
      <c r="P78" s="221">
        <v>1400</v>
      </c>
      <c r="Q78" s="221"/>
      <c r="R78" s="221"/>
      <c r="S78" s="221"/>
      <c r="T78" s="221"/>
      <c r="U78" s="221"/>
    </row>
    <row r="79" spans="1:26" x14ac:dyDescent="0.25">
      <c r="A79" s="9" t="s">
        <v>12</v>
      </c>
      <c r="B79" s="86"/>
      <c r="C79" s="86"/>
      <c r="D79" s="86"/>
      <c r="E79" s="86"/>
      <c r="F79" s="86"/>
      <c r="G79" s="86"/>
      <c r="H79" s="86"/>
      <c r="I79" s="90"/>
      <c r="J79" s="210" t="s">
        <v>29</v>
      </c>
      <c r="K79" s="210"/>
      <c r="L79" s="210"/>
      <c r="M79" s="210" t="s">
        <v>25</v>
      </c>
      <c r="N79" s="210"/>
      <c r="O79" s="210"/>
      <c r="P79" s="210" t="s">
        <v>30</v>
      </c>
      <c r="Q79" s="210"/>
      <c r="R79" s="210"/>
      <c r="S79" s="210"/>
      <c r="T79" s="222" t="s">
        <v>21</v>
      </c>
      <c r="U79" s="222"/>
      <c r="V79" s="222"/>
      <c r="W79" s="222"/>
      <c r="X79" s="211" t="s">
        <v>40</v>
      </c>
      <c r="Y79" s="211"/>
      <c r="Z79" s="211"/>
    </row>
    <row r="80" spans="1:26" x14ac:dyDescent="0.25">
      <c r="A80" s="210" t="str">
        <f>CADASTRO!A$13</f>
        <v>ESCOLA ALAÍDES S. PINHEIRO</v>
      </c>
      <c r="B80" s="210"/>
      <c r="C80" s="210"/>
      <c r="D80" s="210"/>
      <c r="E80" s="210"/>
      <c r="F80" s="210"/>
      <c r="G80" s="210"/>
      <c r="H80" s="210"/>
      <c r="I80" s="210"/>
      <c r="M80" s="219">
        <f>SUM(M81:N82)</f>
        <v>0.57000000000000006</v>
      </c>
      <c r="N80" s="219"/>
      <c r="O80" s="219"/>
      <c r="P80" s="202">
        <f>SUM(P81:S82)</f>
        <v>14250</v>
      </c>
      <c r="Q80" s="201"/>
      <c r="R80" s="201"/>
      <c r="S80" s="201"/>
      <c r="T80" s="6"/>
      <c r="U80" s="6"/>
      <c r="V80" s="6"/>
      <c r="W80" s="6"/>
    </row>
    <row r="81" spans="1:26" x14ac:dyDescent="0.25">
      <c r="A81" s="200" t="str">
        <f>CADASTRO!A$14</f>
        <v>Ensino Fundamental</v>
      </c>
      <c r="B81" s="200"/>
      <c r="C81" s="200"/>
      <c r="D81" s="200"/>
      <c r="E81" s="200"/>
      <c r="F81" s="200"/>
      <c r="G81" s="200"/>
      <c r="H81" s="200"/>
      <c r="I81" s="200"/>
      <c r="J81" s="203" t="str">
        <f>J$29</f>
        <v>3679/2018</v>
      </c>
      <c r="K81" s="203"/>
      <c r="L81" s="203"/>
      <c r="M81" s="205">
        <f>ROUND((V$12/V$21),2)</f>
        <v>0.45</v>
      </c>
      <c r="N81" s="205"/>
      <c r="O81" s="205"/>
      <c r="P81" s="204">
        <f>C78*M$29</f>
        <v>11250</v>
      </c>
      <c r="Q81" s="203"/>
      <c r="R81" s="203"/>
      <c r="S81" s="203"/>
      <c r="T81" s="203" t="str">
        <f>CADASTRO!$P$37</f>
        <v>1013 PeateRS</v>
      </c>
      <c r="U81" s="203"/>
      <c r="V81" s="203"/>
      <c r="W81" s="203"/>
      <c r="X81" s="203">
        <f>M$12</f>
        <v>1661</v>
      </c>
      <c r="Y81" s="203"/>
      <c r="Z81" s="203"/>
    </row>
    <row r="82" spans="1:26" x14ac:dyDescent="0.25">
      <c r="A82" s="200" t="str">
        <f>CADASTRO!A$15</f>
        <v>Ensino Médio</v>
      </c>
      <c r="B82" s="200"/>
      <c r="C82" s="200"/>
      <c r="D82" s="200"/>
      <c r="E82" s="200"/>
      <c r="F82" s="200"/>
      <c r="G82" s="200"/>
      <c r="H82" s="200"/>
      <c r="I82" s="200"/>
      <c r="J82" s="203" t="str">
        <f>J$30</f>
        <v>3680/2018</v>
      </c>
      <c r="K82" s="203"/>
      <c r="L82" s="203"/>
      <c r="M82" s="205">
        <f>ROUND((V$13/V$21),2)</f>
        <v>0.12</v>
      </c>
      <c r="N82" s="205"/>
      <c r="O82" s="205"/>
      <c r="P82" s="204">
        <f>C78*M$30</f>
        <v>3000</v>
      </c>
      <c r="Q82" s="203"/>
      <c r="R82" s="203"/>
      <c r="S82" s="203"/>
      <c r="T82" s="203" t="str">
        <f>CADASTRO!$P$38</f>
        <v>1013 PeateRS</v>
      </c>
      <c r="U82" s="203"/>
      <c r="V82" s="203"/>
      <c r="W82" s="203"/>
      <c r="X82" s="203">
        <f>M$13</f>
        <v>1673</v>
      </c>
      <c r="Y82" s="203"/>
      <c r="Z82" s="203"/>
    </row>
    <row r="83" spans="1:26" x14ac:dyDescent="0.25">
      <c r="A83" s="201" t="str">
        <f>CADASTRO!A$17</f>
        <v>ESCOLA MUN. SANTA LUZIA</v>
      </c>
      <c r="B83" s="201"/>
      <c r="C83" s="201"/>
      <c r="D83" s="201"/>
      <c r="E83" s="201"/>
      <c r="F83" s="201"/>
      <c r="G83" s="201"/>
      <c r="H83" s="201"/>
      <c r="I83" s="201"/>
      <c r="M83" s="219">
        <f>SUM(M84:N86)</f>
        <v>0.43</v>
      </c>
      <c r="N83" s="219"/>
      <c r="O83" s="219"/>
      <c r="P83" s="202">
        <f>SUM(P84:S86)</f>
        <v>10750</v>
      </c>
      <c r="Q83" s="201"/>
      <c r="R83" s="201"/>
      <c r="S83" s="201"/>
    </row>
    <row r="84" spans="1:26" x14ac:dyDescent="0.25">
      <c r="A84" s="200" t="str">
        <f>CADASTRO!A$18</f>
        <v>Ed. Infantil</v>
      </c>
      <c r="B84" s="200"/>
      <c r="C84" s="200"/>
      <c r="D84" s="200"/>
      <c r="E84" s="200"/>
      <c r="F84" s="200"/>
      <c r="G84" s="200"/>
      <c r="H84" s="200"/>
      <c r="I84" s="200"/>
      <c r="J84" s="203" t="str">
        <f>J$32</f>
        <v>3681/2018</v>
      </c>
      <c r="K84" s="203"/>
      <c r="L84" s="203"/>
      <c r="M84" s="205">
        <f>ROUND((V$17/V$21),2)</f>
        <v>0.16</v>
      </c>
      <c r="N84" s="205"/>
      <c r="O84" s="205"/>
      <c r="P84" s="204">
        <f>C78*M$32</f>
        <v>4000</v>
      </c>
      <c r="Q84" s="203"/>
      <c r="R84" s="203"/>
      <c r="S84" s="203"/>
      <c r="T84" s="203" t="str">
        <f>CADASTRO!$P$41</f>
        <v>31 FUNDEB</v>
      </c>
      <c r="U84" s="203"/>
      <c r="V84" s="203"/>
      <c r="W84" s="203"/>
      <c r="X84" s="203">
        <f>M$17</f>
        <v>1639</v>
      </c>
      <c r="Y84" s="203"/>
      <c r="Z84" s="203"/>
    </row>
    <row r="85" spans="1:26" x14ac:dyDescent="0.25">
      <c r="A85" s="200" t="str">
        <f>CADASTRO!A$19</f>
        <v>Ed. Especial</v>
      </c>
      <c r="B85" s="200"/>
      <c r="C85" s="200"/>
      <c r="D85" s="200"/>
      <c r="E85" s="200"/>
      <c r="F85" s="200"/>
      <c r="G85" s="200"/>
      <c r="H85" s="200"/>
      <c r="I85" s="200"/>
      <c r="J85" s="203" t="str">
        <f>J$33</f>
        <v>3682/2018</v>
      </c>
      <c r="K85" s="203"/>
      <c r="L85" s="203"/>
      <c r="M85" s="205">
        <f>ROUND((V$18/V$21),2)</f>
        <v>0.02</v>
      </c>
      <c r="N85" s="205"/>
      <c r="O85" s="205"/>
      <c r="P85" s="204">
        <f>C78*M$33</f>
        <v>500</v>
      </c>
      <c r="Q85" s="203"/>
      <c r="R85" s="203"/>
      <c r="S85" s="203"/>
      <c r="T85" s="203" t="str">
        <f>CADASTRO!$P$42</f>
        <v>31 FUNDEB</v>
      </c>
      <c r="U85" s="203"/>
      <c r="V85" s="203"/>
      <c r="W85" s="203"/>
      <c r="X85" s="203">
        <f>M$18</f>
        <v>1655</v>
      </c>
      <c r="Y85" s="203"/>
      <c r="Z85" s="203"/>
    </row>
    <row r="86" spans="1:26" x14ac:dyDescent="0.25">
      <c r="A86" s="200" t="str">
        <f>CADASTRO!A$20</f>
        <v>Ensino Fundamental</v>
      </c>
      <c r="B86" s="200"/>
      <c r="C86" s="200"/>
      <c r="D86" s="200"/>
      <c r="E86" s="200"/>
      <c r="F86" s="200"/>
      <c r="G86" s="200"/>
      <c r="H86" s="200"/>
      <c r="I86" s="200"/>
      <c r="J86" s="203" t="str">
        <f>J$34</f>
        <v>3683/2018</v>
      </c>
      <c r="K86" s="203"/>
      <c r="L86" s="203"/>
      <c r="M86" s="205">
        <f>ROUND((V$19/V$21),2)</f>
        <v>0.25</v>
      </c>
      <c r="N86" s="205"/>
      <c r="O86" s="205"/>
      <c r="P86" s="204">
        <f>C78*M$34</f>
        <v>6250</v>
      </c>
      <c r="Q86" s="203"/>
      <c r="R86" s="203"/>
      <c r="S86" s="203"/>
      <c r="T86" s="203" t="str">
        <f>CADASTRO!$P$43</f>
        <v>31 FUNDEB</v>
      </c>
      <c r="U86" s="203"/>
      <c r="V86" s="203"/>
      <c r="W86" s="203"/>
      <c r="X86" s="203">
        <f>M$19</f>
        <v>1621</v>
      </c>
      <c r="Y86" s="203"/>
      <c r="Z86" s="203"/>
    </row>
    <row r="87" spans="1:26" x14ac:dyDescent="0.25">
      <c r="A87" s="201" t="s">
        <v>26</v>
      </c>
      <c r="B87" s="201"/>
      <c r="C87" s="201"/>
      <c r="D87" s="201"/>
      <c r="E87" s="201"/>
      <c r="F87" s="201"/>
      <c r="G87" s="201"/>
      <c r="H87" s="201"/>
      <c r="I87" s="201"/>
      <c r="J87" s="3"/>
      <c r="K87" s="3"/>
      <c r="L87" s="3"/>
      <c r="M87" s="218">
        <f>M80+M83</f>
        <v>1</v>
      </c>
      <c r="N87" s="218"/>
      <c r="O87" s="218"/>
      <c r="P87" s="202">
        <f>P83+P80</f>
        <v>25000</v>
      </c>
      <c r="Q87" s="201"/>
      <c r="R87" s="201"/>
      <c r="S87" s="201"/>
      <c r="T87" s="3"/>
      <c r="U87" s="3"/>
      <c r="V87" s="3"/>
      <c r="W87" s="3"/>
      <c r="X87" s="3"/>
      <c r="Y87" s="3"/>
      <c r="Z87" s="3"/>
    </row>
    <row r="89" spans="1:26" x14ac:dyDescent="0.25">
      <c r="A89" s="3" t="s">
        <v>37</v>
      </c>
      <c r="B89" s="3"/>
      <c r="C89" s="3"/>
      <c r="D89" s="3"/>
      <c r="E89" s="3"/>
      <c r="F89" s="203" t="s">
        <v>52</v>
      </c>
      <c r="G89" s="203"/>
      <c r="H89" s="203"/>
      <c r="I89" s="203"/>
      <c r="J89" s="203"/>
      <c r="K89" s="203"/>
    </row>
    <row r="90" spans="1:26" x14ac:dyDescent="0.25">
      <c r="A90" s="3" t="s">
        <v>38</v>
      </c>
      <c r="G90" s="203">
        <v>6</v>
      </c>
      <c r="H90" s="203"/>
      <c r="I90" s="203"/>
      <c r="J90" s="203"/>
      <c r="K90" s="203"/>
      <c r="L90" s="220" t="s">
        <v>39</v>
      </c>
      <c r="M90" s="220"/>
      <c r="N90" s="220"/>
      <c r="O90" s="223">
        <v>43315</v>
      </c>
      <c r="P90" s="203"/>
      <c r="Q90" s="203"/>
      <c r="R90" s="203"/>
    </row>
    <row r="91" spans="1:26" x14ac:dyDescent="0.25">
      <c r="A91" s="3" t="s">
        <v>41</v>
      </c>
      <c r="C91" s="208">
        <v>35000</v>
      </c>
      <c r="D91" s="208"/>
      <c r="E91" s="208"/>
      <c r="F91" s="208"/>
      <c r="G91" s="208"/>
      <c r="L91" s="220" t="s">
        <v>59</v>
      </c>
      <c r="M91" s="220"/>
      <c r="N91" s="220"/>
      <c r="O91" s="220"/>
      <c r="P91" s="221">
        <v>1500</v>
      </c>
      <c r="Q91" s="221"/>
      <c r="R91" s="221"/>
      <c r="S91" s="221"/>
      <c r="T91" s="221"/>
      <c r="U91" s="221"/>
    </row>
    <row r="92" spans="1:26" x14ac:dyDescent="0.25">
      <c r="A92" s="9" t="s">
        <v>12</v>
      </c>
      <c r="B92" s="86"/>
      <c r="C92" s="86"/>
      <c r="D92" s="86"/>
      <c r="E92" s="86"/>
      <c r="F92" s="86"/>
      <c r="G92" s="86"/>
      <c r="H92" s="86"/>
      <c r="I92" s="90"/>
      <c r="J92" s="210" t="s">
        <v>29</v>
      </c>
      <c r="K92" s="210"/>
      <c r="L92" s="210"/>
      <c r="M92" s="210" t="s">
        <v>25</v>
      </c>
      <c r="N92" s="210"/>
      <c r="O92" s="210"/>
      <c r="P92" s="210" t="s">
        <v>30</v>
      </c>
      <c r="Q92" s="210"/>
      <c r="R92" s="210"/>
      <c r="S92" s="210"/>
      <c r="T92" s="222" t="s">
        <v>21</v>
      </c>
      <c r="U92" s="222"/>
      <c r="V92" s="222"/>
      <c r="W92" s="222"/>
      <c r="X92" s="211" t="s">
        <v>40</v>
      </c>
      <c r="Y92" s="211"/>
      <c r="Z92" s="211"/>
    </row>
    <row r="93" spans="1:26" x14ac:dyDescent="0.25">
      <c r="A93" s="210" t="str">
        <f>CADASTRO!A$13</f>
        <v>ESCOLA ALAÍDES S. PINHEIRO</v>
      </c>
      <c r="B93" s="210"/>
      <c r="C93" s="210"/>
      <c r="D93" s="210"/>
      <c r="E93" s="210"/>
      <c r="F93" s="210"/>
      <c r="G93" s="210"/>
      <c r="H93" s="210"/>
      <c r="I93" s="210"/>
      <c r="M93" s="219">
        <f>SUM(M94:N95)</f>
        <v>0.57000000000000006</v>
      </c>
      <c r="N93" s="219"/>
      <c r="O93" s="219"/>
      <c r="P93" s="202">
        <f>SUM(P94:S95)</f>
        <v>19950</v>
      </c>
      <c r="Q93" s="201"/>
      <c r="R93" s="201"/>
      <c r="S93" s="201"/>
      <c r="T93" s="6"/>
      <c r="U93" s="6"/>
      <c r="V93" s="6"/>
      <c r="W93" s="6"/>
    </row>
    <row r="94" spans="1:26" x14ac:dyDescent="0.25">
      <c r="A94" s="200" t="str">
        <f>CADASTRO!A$14</f>
        <v>Ensino Fundamental</v>
      </c>
      <c r="B94" s="200"/>
      <c r="C94" s="200"/>
      <c r="D94" s="200"/>
      <c r="E94" s="200"/>
      <c r="F94" s="200"/>
      <c r="G94" s="200"/>
      <c r="H94" s="200"/>
      <c r="I94" s="200"/>
      <c r="J94" s="203" t="str">
        <f>J$29</f>
        <v>3679/2018</v>
      </c>
      <c r="K94" s="203"/>
      <c r="L94" s="203"/>
      <c r="M94" s="205">
        <f>ROUND((V$12/V$21),2)</f>
        <v>0.45</v>
      </c>
      <c r="N94" s="205"/>
      <c r="O94" s="205"/>
      <c r="P94" s="204">
        <f>C91*M$29</f>
        <v>15750</v>
      </c>
      <c r="Q94" s="203"/>
      <c r="R94" s="203"/>
      <c r="S94" s="203"/>
      <c r="T94" s="203" t="str">
        <f>CADASTRO!$P$37</f>
        <v>1013 PeateRS</v>
      </c>
      <c r="U94" s="203"/>
      <c r="V94" s="203"/>
      <c r="W94" s="203"/>
      <c r="X94" s="203">
        <f>M$12</f>
        <v>1661</v>
      </c>
      <c r="Y94" s="203"/>
      <c r="Z94" s="203"/>
    </row>
    <row r="95" spans="1:26" x14ac:dyDescent="0.25">
      <c r="A95" s="200" t="str">
        <f>CADASTRO!A$15</f>
        <v>Ensino Médio</v>
      </c>
      <c r="B95" s="200"/>
      <c r="C95" s="200"/>
      <c r="D95" s="200"/>
      <c r="E95" s="200"/>
      <c r="F95" s="200"/>
      <c r="G95" s="200"/>
      <c r="H95" s="200"/>
      <c r="I95" s="200"/>
      <c r="J95" s="203" t="str">
        <f>J$30</f>
        <v>3680/2018</v>
      </c>
      <c r="K95" s="203"/>
      <c r="L95" s="203"/>
      <c r="M95" s="205">
        <f>ROUND((V$13/V$21),2)</f>
        <v>0.12</v>
      </c>
      <c r="N95" s="205"/>
      <c r="O95" s="205"/>
      <c r="P95" s="204">
        <f>C91*M$30</f>
        <v>4200</v>
      </c>
      <c r="Q95" s="203"/>
      <c r="R95" s="203"/>
      <c r="S95" s="203"/>
      <c r="T95" s="203" t="str">
        <f>CADASTRO!$P$38</f>
        <v>1013 PeateRS</v>
      </c>
      <c r="U95" s="203"/>
      <c r="V95" s="203"/>
      <c r="W95" s="203"/>
      <c r="X95" s="203">
        <f>M$13</f>
        <v>1673</v>
      </c>
      <c r="Y95" s="203"/>
      <c r="Z95" s="203"/>
    </row>
    <row r="96" spans="1:26" x14ac:dyDescent="0.25">
      <c r="A96" s="201" t="str">
        <f>CADASTRO!A$17</f>
        <v>ESCOLA MUN. SANTA LUZIA</v>
      </c>
      <c r="B96" s="201"/>
      <c r="C96" s="201"/>
      <c r="D96" s="201"/>
      <c r="E96" s="201"/>
      <c r="F96" s="201"/>
      <c r="G96" s="201"/>
      <c r="H96" s="201"/>
      <c r="I96" s="201"/>
      <c r="M96" s="219">
        <f>SUM(M97:N99)</f>
        <v>0.43</v>
      </c>
      <c r="N96" s="219"/>
      <c r="O96" s="219"/>
      <c r="P96" s="202">
        <f>SUM(P97:S99)</f>
        <v>15050</v>
      </c>
      <c r="Q96" s="201"/>
      <c r="R96" s="201"/>
      <c r="S96" s="201"/>
    </row>
    <row r="97" spans="1:26" x14ac:dyDescent="0.25">
      <c r="A97" s="200" t="str">
        <f>CADASTRO!A$18</f>
        <v>Ed. Infantil</v>
      </c>
      <c r="B97" s="200"/>
      <c r="C97" s="200"/>
      <c r="D97" s="200"/>
      <c r="E97" s="200"/>
      <c r="F97" s="200"/>
      <c r="G97" s="200"/>
      <c r="H97" s="200"/>
      <c r="I97" s="200"/>
      <c r="J97" s="203" t="str">
        <f>J$32</f>
        <v>3681/2018</v>
      </c>
      <c r="K97" s="203"/>
      <c r="L97" s="203"/>
      <c r="M97" s="205">
        <f>ROUND((V$17/V$21),2)</f>
        <v>0.16</v>
      </c>
      <c r="N97" s="205"/>
      <c r="O97" s="205"/>
      <c r="P97" s="204">
        <f>C91*M$32</f>
        <v>5600</v>
      </c>
      <c r="Q97" s="203"/>
      <c r="R97" s="203"/>
      <c r="S97" s="203"/>
      <c r="T97" s="203" t="str">
        <f>CADASTRO!$P$41</f>
        <v>31 FUNDEB</v>
      </c>
      <c r="U97" s="203"/>
      <c r="V97" s="203"/>
      <c r="W97" s="203"/>
      <c r="X97" s="203">
        <f>M$17</f>
        <v>1639</v>
      </c>
      <c r="Y97" s="203"/>
      <c r="Z97" s="203"/>
    </row>
    <row r="98" spans="1:26" x14ac:dyDescent="0.25">
      <c r="A98" s="200" t="str">
        <f>CADASTRO!A$19</f>
        <v>Ed. Especial</v>
      </c>
      <c r="B98" s="200"/>
      <c r="C98" s="200"/>
      <c r="D98" s="200"/>
      <c r="E98" s="200"/>
      <c r="F98" s="200"/>
      <c r="G98" s="200"/>
      <c r="H98" s="200"/>
      <c r="I98" s="200"/>
      <c r="J98" s="203" t="str">
        <f>J$33</f>
        <v>3682/2018</v>
      </c>
      <c r="K98" s="203"/>
      <c r="L98" s="203"/>
      <c r="M98" s="205">
        <f>ROUND((V$18/V$21),2)</f>
        <v>0.02</v>
      </c>
      <c r="N98" s="205"/>
      <c r="O98" s="205"/>
      <c r="P98" s="204">
        <f>C91*M$33</f>
        <v>700</v>
      </c>
      <c r="Q98" s="203"/>
      <c r="R98" s="203"/>
      <c r="S98" s="203"/>
      <c r="T98" s="203" t="str">
        <f>CADASTRO!$P$42</f>
        <v>31 FUNDEB</v>
      </c>
      <c r="U98" s="203"/>
      <c r="V98" s="203"/>
      <c r="W98" s="203"/>
      <c r="X98" s="203">
        <f>M$18</f>
        <v>1655</v>
      </c>
      <c r="Y98" s="203"/>
      <c r="Z98" s="203"/>
    </row>
    <row r="99" spans="1:26" x14ac:dyDescent="0.25">
      <c r="A99" s="200" t="str">
        <f>CADASTRO!A$20</f>
        <v>Ensino Fundamental</v>
      </c>
      <c r="B99" s="200"/>
      <c r="C99" s="200"/>
      <c r="D99" s="200"/>
      <c r="E99" s="200"/>
      <c r="F99" s="200"/>
      <c r="G99" s="200"/>
      <c r="H99" s="200"/>
      <c r="I99" s="200"/>
      <c r="J99" s="203" t="str">
        <f>J$34</f>
        <v>3683/2018</v>
      </c>
      <c r="K99" s="203"/>
      <c r="L99" s="203"/>
      <c r="M99" s="205">
        <f>ROUND((V$19/V$21),2)</f>
        <v>0.25</v>
      </c>
      <c r="N99" s="205"/>
      <c r="O99" s="205"/>
      <c r="P99" s="204">
        <f>C91*M$34</f>
        <v>8750</v>
      </c>
      <c r="Q99" s="203"/>
      <c r="R99" s="203"/>
      <c r="S99" s="203"/>
      <c r="T99" s="203" t="str">
        <f>CADASTRO!$P$43</f>
        <v>31 FUNDEB</v>
      </c>
      <c r="U99" s="203"/>
      <c r="V99" s="203"/>
      <c r="W99" s="203"/>
      <c r="X99" s="203">
        <f>M$19</f>
        <v>1621</v>
      </c>
      <c r="Y99" s="203"/>
      <c r="Z99" s="203"/>
    </row>
    <row r="100" spans="1:26" x14ac:dyDescent="0.25">
      <c r="A100" s="201" t="s">
        <v>26</v>
      </c>
      <c r="B100" s="201"/>
      <c r="C100" s="201"/>
      <c r="D100" s="201"/>
      <c r="E100" s="201"/>
      <c r="F100" s="201"/>
      <c r="G100" s="201"/>
      <c r="H100" s="201"/>
      <c r="I100" s="201"/>
      <c r="J100" s="3"/>
      <c r="K100" s="3"/>
      <c r="L100" s="3"/>
      <c r="M100" s="218">
        <f>M93+M96</f>
        <v>1</v>
      </c>
      <c r="N100" s="218"/>
      <c r="O100" s="218"/>
      <c r="P100" s="202">
        <f>P96+P93</f>
        <v>35000</v>
      </c>
      <c r="Q100" s="201"/>
      <c r="R100" s="201"/>
      <c r="S100" s="201"/>
      <c r="T100" s="3"/>
      <c r="U100" s="3"/>
      <c r="V100" s="3"/>
      <c r="W100" s="3"/>
      <c r="X100" s="3"/>
      <c r="Y100" s="3"/>
      <c r="Z100" s="3"/>
    </row>
    <row r="102" spans="1:26" x14ac:dyDescent="0.25">
      <c r="A102" s="3" t="s">
        <v>37</v>
      </c>
      <c r="B102" s="3"/>
      <c r="C102" s="3"/>
      <c r="D102" s="3"/>
      <c r="E102" s="3"/>
      <c r="F102" s="203" t="s">
        <v>53</v>
      </c>
      <c r="G102" s="203"/>
      <c r="H102" s="203"/>
      <c r="I102" s="203"/>
      <c r="J102" s="203"/>
      <c r="K102" s="203"/>
    </row>
    <row r="103" spans="1:26" x14ac:dyDescent="0.25">
      <c r="A103" s="3" t="s">
        <v>38</v>
      </c>
      <c r="G103" s="203">
        <v>7</v>
      </c>
      <c r="H103" s="203"/>
      <c r="I103" s="203"/>
      <c r="J103" s="203"/>
      <c r="K103" s="203"/>
      <c r="L103" s="220" t="s">
        <v>39</v>
      </c>
      <c r="M103" s="220"/>
      <c r="N103" s="220"/>
      <c r="O103" s="223">
        <v>43348</v>
      </c>
      <c r="P103" s="203"/>
      <c r="Q103" s="203"/>
      <c r="R103" s="203"/>
    </row>
    <row r="104" spans="1:26" x14ac:dyDescent="0.25">
      <c r="A104" s="3" t="s">
        <v>41</v>
      </c>
      <c r="C104" s="208">
        <v>40000</v>
      </c>
      <c r="D104" s="208"/>
      <c r="E104" s="208"/>
      <c r="F104" s="208"/>
      <c r="G104" s="208"/>
      <c r="L104" s="220" t="s">
        <v>59</v>
      </c>
      <c r="M104" s="220"/>
      <c r="N104" s="220"/>
      <c r="O104" s="220"/>
      <c r="P104" s="221">
        <v>1300</v>
      </c>
      <c r="Q104" s="221"/>
      <c r="R104" s="221"/>
      <c r="S104" s="221"/>
      <c r="T104" s="221"/>
      <c r="U104" s="221"/>
    </row>
    <row r="105" spans="1:26" x14ac:dyDescent="0.25">
      <c r="A105" s="9" t="s">
        <v>12</v>
      </c>
      <c r="B105" s="86"/>
      <c r="C105" s="86"/>
      <c r="D105" s="86"/>
      <c r="E105" s="86"/>
      <c r="F105" s="86"/>
      <c r="G105" s="86"/>
      <c r="H105" s="86"/>
      <c r="I105" s="90"/>
      <c r="J105" s="210" t="s">
        <v>29</v>
      </c>
      <c r="K105" s="210"/>
      <c r="L105" s="210"/>
      <c r="M105" s="210" t="s">
        <v>25</v>
      </c>
      <c r="N105" s="210"/>
      <c r="O105" s="210"/>
      <c r="P105" s="210" t="s">
        <v>30</v>
      </c>
      <c r="Q105" s="210"/>
      <c r="R105" s="210"/>
      <c r="S105" s="210"/>
      <c r="T105" s="222" t="s">
        <v>21</v>
      </c>
      <c r="U105" s="222"/>
      <c r="V105" s="222"/>
      <c r="W105" s="222"/>
      <c r="X105" s="211" t="s">
        <v>40</v>
      </c>
      <c r="Y105" s="211"/>
      <c r="Z105" s="211"/>
    </row>
    <row r="106" spans="1:26" x14ac:dyDescent="0.25">
      <c r="A106" s="210" t="str">
        <f>CADASTRO!A$13</f>
        <v>ESCOLA ALAÍDES S. PINHEIRO</v>
      </c>
      <c r="B106" s="210"/>
      <c r="C106" s="210"/>
      <c r="D106" s="210"/>
      <c r="E106" s="210"/>
      <c r="F106" s="210"/>
      <c r="G106" s="210"/>
      <c r="H106" s="210"/>
      <c r="I106" s="210"/>
      <c r="M106" s="219">
        <f>SUM(M107:N108)</f>
        <v>0.57000000000000006</v>
      </c>
      <c r="N106" s="219"/>
      <c r="O106" s="219"/>
      <c r="P106" s="202">
        <f>SUM(P107:S108)</f>
        <v>22800</v>
      </c>
      <c r="Q106" s="201"/>
      <c r="R106" s="201"/>
      <c r="S106" s="201"/>
      <c r="T106" s="6"/>
      <c r="U106" s="6"/>
      <c r="V106" s="6"/>
      <c r="W106" s="6"/>
    </row>
    <row r="107" spans="1:26" x14ac:dyDescent="0.25">
      <c r="A107" s="200" t="str">
        <f>CADASTRO!A$14</f>
        <v>Ensino Fundamental</v>
      </c>
      <c r="B107" s="200"/>
      <c r="C107" s="200"/>
      <c r="D107" s="200"/>
      <c r="E107" s="200"/>
      <c r="F107" s="200"/>
      <c r="G107" s="200"/>
      <c r="H107" s="200"/>
      <c r="I107" s="200"/>
      <c r="J107" s="203" t="str">
        <f>J$29</f>
        <v>3679/2018</v>
      </c>
      <c r="K107" s="203"/>
      <c r="L107" s="203"/>
      <c r="M107" s="205">
        <f>ROUND((V$12/V$21),2)</f>
        <v>0.45</v>
      </c>
      <c r="N107" s="205"/>
      <c r="O107" s="205"/>
      <c r="P107" s="204">
        <f>C104*M$29</f>
        <v>18000</v>
      </c>
      <c r="Q107" s="203"/>
      <c r="R107" s="203"/>
      <c r="S107" s="203"/>
      <c r="T107" s="203" t="str">
        <f>CADASTRO!$P$37</f>
        <v>1013 PeateRS</v>
      </c>
      <c r="U107" s="203"/>
      <c r="V107" s="203"/>
      <c r="W107" s="203"/>
      <c r="X107" s="203">
        <f>M$12</f>
        <v>1661</v>
      </c>
      <c r="Y107" s="203"/>
      <c r="Z107" s="203"/>
    </row>
    <row r="108" spans="1:26" x14ac:dyDescent="0.25">
      <c r="A108" s="200" t="str">
        <f>CADASTRO!A$15</f>
        <v>Ensino Médio</v>
      </c>
      <c r="B108" s="200"/>
      <c r="C108" s="200"/>
      <c r="D108" s="200"/>
      <c r="E108" s="200"/>
      <c r="F108" s="200"/>
      <c r="G108" s="200"/>
      <c r="H108" s="200"/>
      <c r="I108" s="200"/>
      <c r="J108" s="203" t="str">
        <f>J$30</f>
        <v>3680/2018</v>
      </c>
      <c r="K108" s="203"/>
      <c r="L108" s="203"/>
      <c r="M108" s="205">
        <f>ROUND((V$13/V$21),2)</f>
        <v>0.12</v>
      </c>
      <c r="N108" s="205"/>
      <c r="O108" s="205"/>
      <c r="P108" s="204">
        <f>C104*M$30</f>
        <v>4800</v>
      </c>
      <c r="Q108" s="203"/>
      <c r="R108" s="203"/>
      <c r="S108" s="203"/>
      <c r="T108" s="203" t="str">
        <f>CADASTRO!$P$38</f>
        <v>1013 PeateRS</v>
      </c>
      <c r="U108" s="203"/>
      <c r="V108" s="203"/>
      <c r="W108" s="203"/>
      <c r="X108" s="203">
        <f>M$13</f>
        <v>1673</v>
      </c>
      <c r="Y108" s="203"/>
      <c r="Z108" s="203"/>
    </row>
    <row r="109" spans="1:26" x14ac:dyDescent="0.25">
      <c r="A109" s="201" t="str">
        <f>CADASTRO!A$17</f>
        <v>ESCOLA MUN. SANTA LUZIA</v>
      </c>
      <c r="B109" s="201"/>
      <c r="C109" s="201"/>
      <c r="D109" s="201"/>
      <c r="E109" s="201"/>
      <c r="F109" s="201"/>
      <c r="G109" s="201"/>
      <c r="H109" s="201"/>
      <c r="I109" s="201"/>
      <c r="M109" s="219">
        <f>SUM(M110:N112)</f>
        <v>0.43</v>
      </c>
      <c r="N109" s="219"/>
      <c r="O109" s="219"/>
      <c r="P109" s="202">
        <f>SUM(P110:S112)</f>
        <v>17200</v>
      </c>
      <c r="Q109" s="201"/>
      <c r="R109" s="201"/>
      <c r="S109" s="201"/>
    </row>
    <row r="110" spans="1:26" x14ac:dyDescent="0.25">
      <c r="A110" s="200" t="str">
        <f>CADASTRO!A$18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 t="str">
        <f>J$32</f>
        <v>3681/2018</v>
      </c>
      <c r="K110" s="203"/>
      <c r="L110" s="203"/>
      <c r="M110" s="205">
        <f>ROUND((V$17/V$21),2)</f>
        <v>0.16</v>
      </c>
      <c r="N110" s="205"/>
      <c r="O110" s="205"/>
      <c r="P110" s="204">
        <f>C104*M$32</f>
        <v>6400</v>
      </c>
      <c r="Q110" s="203"/>
      <c r="R110" s="203"/>
      <c r="S110" s="203"/>
      <c r="T110" s="203" t="str">
        <f>CADASTRO!$P$41</f>
        <v>31 FUNDEB</v>
      </c>
      <c r="U110" s="203"/>
      <c r="V110" s="203"/>
      <c r="W110" s="203"/>
      <c r="X110" s="203">
        <f>M$17</f>
        <v>1639</v>
      </c>
      <c r="Y110" s="203"/>
      <c r="Z110" s="203"/>
    </row>
    <row r="111" spans="1:26" x14ac:dyDescent="0.25">
      <c r="A111" s="200" t="str">
        <f>CADASTRO!A$19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 t="str">
        <f>J$33</f>
        <v>3682/2018</v>
      </c>
      <c r="K111" s="203"/>
      <c r="L111" s="203"/>
      <c r="M111" s="205">
        <f>ROUND((V$18/V$21),2)</f>
        <v>0.02</v>
      </c>
      <c r="N111" s="205"/>
      <c r="O111" s="205"/>
      <c r="P111" s="204">
        <f>C104*M$33</f>
        <v>800</v>
      </c>
      <c r="Q111" s="203"/>
      <c r="R111" s="203"/>
      <c r="S111" s="203"/>
      <c r="T111" s="203" t="str">
        <f>CADASTRO!$P$42</f>
        <v>31 FUNDEB</v>
      </c>
      <c r="U111" s="203"/>
      <c r="V111" s="203"/>
      <c r="W111" s="203"/>
      <c r="X111" s="203">
        <f>M$18</f>
        <v>1655</v>
      </c>
      <c r="Y111" s="203"/>
      <c r="Z111" s="203"/>
    </row>
    <row r="112" spans="1:26" x14ac:dyDescent="0.25">
      <c r="A112" s="200" t="str">
        <f>CADASTRO!A$20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 t="str">
        <f>J$34</f>
        <v>3683/2018</v>
      </c>
      <c r="K112" s="203"/>
      <c r="L112" s="203"/>
      <c r="M112" s="205">
        <f>ROUND((V$19/V$21),2)</f>
        <v>0.25</v>
      </c>
      <c r="N112" s="205"/>
      <c r="O112" s="205"/>
      <c r="P112" s="204">
        <f>C104*M$34</f>
        <v>10000</v>
      </c>
      <c r="Q112" s="203"/>
      <c r="R112" s="203"/>
      <c r="S112" s="203"/>
      <c r="T112" s="203" t="str">
        <f>CADASTRO!$P$43</f>
        <v>31 FUNDEB</v>
      </c>
      <c r="U112" s="203"/>
      <c r="V112" s="203"/>
      <c r="W112" s="203"/>
      <c r="X112" s="203">
        <f>M$19</f>
        <v>1621</v>
      </c>
      <c r="Y112" s="203"/>
      <c r="Z112" s="203"/>
    </row>
    <row r="113" spans="1:26" x14ac:dyDescent="0.25">
      <c r="A113" s="201" t="s">
        <v>26</v>
      </c>
      <c r="B113" s="201"/>
      <c r="C113" s="201"/>
      <c r="D113" s="201"/>
      <c r="E113" s="201"/>
      <c r="F113" s="201"/>
      <c r="G113" s="201"/>
      <c r="H113" s="201"/>
      <c r="I113" s="201"/>
      <c r="J113" s="3"/>
      <c r="K113" s="3"/>
      <c r="L113" s="3"/>
      <c r="M113" s="218">
        <f>M106+M109</f>
        <v>1</v>
      </c>
      <c r="N113" s="218"/>
      <c r="O113" s="218"/>
      <c r="P113" s="202">
        <f>P109+P106</f>
        <v>40000</v>
      </c>
      <c r="Q113" s="201"/>
      <c r="R113" s="201"/>
      <c r="S113" s="201"/>
      <c r="T113" s="3"/>
      <c r="U113" s="3"/>
      <c r="V113" s="3"/>
      <c r="W113" s="3"/>
      <c r="X113" s="3"/>
      <c r="Y113" s="3"/>
      <c r="Z113" s="3"/>
    </row>
    <row r="115" spans="1:26" x14ac:dyDescent="0.25">
      <c r="A115" s="3" t="s">
        <v>37</v>
      </c>
      <c r="B115" s="3"/>
      <c r="C115" s="3"/>
      <c r="D115" s="3"/>
      <c r="E115" s="3"/>
      <c r="F115" s="203" t="s">
        <v>54</v>
      </c>
      <c r="G115" s="203"/>
      <c r="H115" s="203"/>
      <c r="I115" s="203"/>
      <c r="J115" s="203"/>
      <c r="K115" s="203"/>
    </row>
    <row r="116" spans="1:26" x14ac:dyDescent="0.25">
      <c r="A116" s="3" t="s">
        <v>38</v>
      </c>
      <c r="G116" s="203">
        <v>8</v>
      </c>
      <c r="H116" s="203"/>
      <c r="I116" s="203"/>
      <c r="J116" s="203"/>
      <c r="K116" s="203"/>
      <c r="L116" s="220" t="s">
        <v>39</v>
      </c>
      <c r="M116" s="220"/>
      <c r="N116" s="220"/>
      <c r="O116" s="223">
        <v>43378</v>
      </c>
      <c r="P116" s="203"/>
      <c r="Q116" s="203"/>
      <c r="R116" s="203"/>
    </row>
    <row r="117" spans="1:26" x14ac:dyDescent="0.25">
      <c r="A117" s="3" t="s">
        <v>41</v>
      </c>
      <c r="C117" s="208">
        <v>21000</v>
      </c>
      <c r="D117" s="208"/>
      <c r="E117" s="208"/>
      <c r="F117" s="208"/>
      <c r="G117" s="208"/>
      <c r="L117" s="220" t="s">
        <v>59</v>
      </c>
      <c r="M117" s="220"/>
      <c r="N117" s="220"/>
      <c r="O117" s="220"/>
      <c r="P117" s="221">
        <v>1600</v>
      </c>
      <c r="Q117" s="221"/>
      <c r="R117" s="221"/>
      <c r="S117" s="221"/>
      <c r="T117" s="221"/>
      <c r="U117" s="221"/>
    </row>
    <row r="118" spans="1:26" x14ac:dyDescent="0.25">
      <c r="A118" s="9" t="s">
        <v>12</v>
      </c>
      <c r="B118" s="86"/>
      <c r="C118" s="86"/>
      <c r="D118" s="86"/>
      <c r="E118" s="86"/>
      <c r="F118" s="86"/>
      <c r="G118" s="86"/>
      <c r="H118" s="86"/>
      <c r="I118" s="90"/>
      <c r="J118" s="210" t="s">
        <v>29</v>
      </c>
      <c r="K118" s="210"/>
      <c r="L118" s="210"/>
      <c r="M118" s="210" t="s">
        <v>25</v>
      </c>
      <c r="N118" s="210"/>
      <c r="O118" s="210"/>
      <c r="P118" s="210" t="s">
        <v>30</v>
      </c>
      <c r="Q118" s="210"/>
      <c r="R118" s="210"/>
      <c r="S118" s="210"/>
      <c r="T118" s="222" t="s">
        <v>21</v>
      </c>
      <c r="U118" s="222"/>
      <c r="V118" s="222"/>
      <c r="W118" s="222"/>
      <c r="X118" s="211" t="s">
        <v>40</v>
      </c>
      <c r="Y118" s="211"/>
      <c r="Z118" s="211"/>
    </row>
    <row r="119" spans="1:26" x14ac:dyDescent="0.25">
      <c r="A119" s="210" t="str">
        <f>CADASTRO!A$13</f>
        <v>ESCOLA ALAÍDES S. PINHEIRO</v>
      </c>
      <c r="B119" s="210"/>
      <c r="C119" s="210"/>
      <c r="D119" s="210"/>
      <c r="E119" s="210"/>
      <c r="F119" s="210"/>
      <c r="G119" s="210"/>
      <c r="H119" s="210"/>
      <c r="I119" s="210"/>
      <c r="M119" s="219">
        <f>SUM(M120:N121)</f>
        <v>0.57000000000000006</v>
      </c>
      <c r="N119" s="219"/>
      <c r="O119" s="219"/>
      <c r="P119" s="202">
        <f>SUM(P120:S121)</f>
        <v>11970</v>
      </c>
      <c r="Q119" s="201"/>
      <c r="R119" s="201"/>
      <c r="S119" s="201"/>
      <c r="T119" s="6"/>
      <c r="U119" s="6"/>
      <c r="V119" s="6"/>
      <c r="W119" s="6"/>
    </row>
    <row r="120" spans="1:26" x14ac:dyDescent="0.25">
      <c r="A120" s="200" t="str">
        <f>CADASTRO!A$14</f>
        <v>Ensino Fundamental</v>
      </c>
      <c r="B120" s="200"/>
      <c r="C120" s="200"/>
      <c r="D120" s="200"/>
      <c r="E120" s="200"/>
      <c r="F120" s="200"/>
      <c r="G120" s="200"/>
      <c r="H120" s="200"/>
      <c r="I120" s="200"/>
      <c r="J120" s="203" t="str">
        <f>J$29</f>
        <v>3679/2018</v>
      </c>
      <c r="K120" s="203"/>
      <c r="L120" s="203"/>
      <c r="M120" s="205">
        <f>ROUND((V$12/V$21),2)</f>
        <v>0.45</v>
      </c>
      <c r="N120" s="205"/>
      <c r="O120" s="205"/>
      <c r="P120" s="204">
        <f>C117*M$29</f>
        <v>9450</v>
      </c>
      <c r="Q120" s="203"/>
      <c r="R120" s="203"/>
      <c r="S120" s="203"/>
      <c r="T120" s="203" t="str">
        <f>CADASTRO!$P$37</f>
        <v>1013 PeateRS</v>
      </c>
      <c r="U120" s="203"/>
      <c r="V120" s="203"/>
      <c r="W120" s="203"/>
      <c r="X120" s="203">
        <f>M$12</f>
        <v>1661</v>
      </c>
      <c r="Y120" s="203"/>
      <c r="Z120" s="203"/>
    </row>
    <row r="121" spans="1:26" x14ac:dyDescent="0.25">
      <c r="A121" s="200" t="str">
        <f>CADASTRO!A$15</f>
        <v>Ensino Médio</v>
      </c>
      <c r="B121" s="200"/>
      <c r="C121" s="200"/>
      <c r="D121" s="200"/>
      <c r="E121" s="200"/>
      <c r="F121" s="200"/>
      <c r="G121" s="200"/>
      <c r="H121" s="200"/>
      <c r="I121" s="200"/>
      <c r="J121" s="203" t="str">
        <f>J$30</f>
        <v>3680/2018</v>
      </c>
      <c r="K121" s="203"/>
      <c r="L121" s="203"/>
      <c r="M121" s="205">
        <f>ROUND((V$13/V$21),2)</f>
        <v>0.12</v>
      </c>
      <c r="N121" s="205"/>
      <c r="O121" s="205"/>
      <c r="P121" s="204">
        <f>C117*M$30</f>
        <v>2520</v>
      </c>
      <c r="Q121" s="203"/>
      <c r="R121" s="203"/>
      <c r="S121" s="203"/>
      <c r="T121" s="203" t="str">
        <f>CADASTRO!$P$38</f>
        <v>1013 PeateRS</v>
      </c>
      <c r="U121" s="203"/>
      <c r="V121" s="203"/>
      <c r="W121" s="203"/>
      <c r="X121" s="203">
        <f>M$13</f>
        <v>1673</v>
      </c>
      <c r="Y121" s="203"/>
      <c r="Z121" s="203"/>
    </row>
    <row r="122" spans="1:26" x14ac:dyDescent="0.25">
      <c r="A122" s="201" t="str">
        <f>CADASTRO!A$17</f>
        <v>ESCOLA MUN. SANTA LUZIA</v>
      </c>
      <c r="B122" s="201"/>
      <c r="C122" s="201"/>
      <c r="D122" s="201"/>
      <c r="E122" s="201"/>
      <c r="F122" s="201"/>
      <c r="G122" s="201"/>
      <c r="H122" s="201"/>
      <c r="I122" s="201"/>
      <c r="M122" s="219">
        <f>SUM(M123:N125)</f>
        <v>0.43</v>
      </c>
      <c r="N122" s="219"/>
      <c r="O122" s="219"/>
      <c r="P122" s="202">
        <f>SUM(P123:S125)</f>
        <v>9030</v>
      </c>
      <c r="Q122" s="201"/>
      <c r="R122" s="201"/>
      <c r="S122" s="201"/>
    </row>
    <row r="123" spans="1:26" x14ac:dyDescent="0.25">
      <c r="A123" s="200" t="str">
        <f>CADASTRO!A$18</f>
        <v>Ed. Infantil</v>
      </c>
      <c r="B123" s="200"/>
      <c r="C123" s="200"/>
      <c r="D123" s="200"/>
      <c r="E123" s="200"/>
      <c r="F123" s="200"/>
      <c r="G123" s="200"/>
      <c r="H123" s="200"/>
      <c r="I123" s="200"/>
      <c r="J123" s="203" t="str">
        <f>J$32</f>
        <v>3681/2018</v>
      </c>
      <c r="K123" s="203"/>
      <c r="L123" s="203"/>
      <c r="M123" s="205">
        <f>ROUND((V$17/V$21),2)</f>
        <v>0.16</v>
      </c>
      <c r="N123" s="205"/>
      <c r="O123" s="205"/>
      <c r="P123" s="204">
        <f>C117*M$32</f>
        <v>3360</v>
      </c>
      <c r="Q123" s="203"/>
      <c r="R123" s="203"/>
      <c r="S123" s="203"/>
      <c r="T123" s="203" t="str">
        <f>CADASTRO!$P$41</f>
        <v>31 FUNDEB</v>
      </c>
      <c r="U123" s="203"/>
      <c r="V123" s="203"/>
      <c r="W123" s="203"/>
      <c r="X123" s="203">
        <f>M$17</f>
        <v>1639</v>
      </c>
      <c r="Y123" s="203"/>
      <c r="Z123" s="203"/>
    </row>
    <row r="124" spans="1:26" x14ac:dyDescent="0.25">
      <c r="A124" s="200" t="str">
        <f>CADASTRO!A$19</f>
        <v>Ed. Especial</v>
      </c>
      <c r="B124" s="200"/>
      <c r="C124" s="200"/>
      <c r="D124" s="200"/>
      <c r="E124" s="200"/>
      <c r="F124" s="200"/>
      <c r="G124" s="200"/>
      <c r="H124" s="200"/>
      <c r="I124" s="200"/>
      <c r="J124" s="203" t="str">
        <f>J$33</f>
        <v>3682/2018</v>
      </c>
      <c r="K124" s="203"/>
      <c r="L124" s="203"/>
      <c r="M124" s="205">
        <f>ROUND((V$18/V$21),2)</f>
        <v>0.02</v>
      </c>
      <c r="N124" s="205"/>
      <c r="O124" s="205"/>
      <c r="P124" s="204">
        <f>C117*M$33</f>
        <v>420</v>
      </c>
      <c r="Q124" s="203"/>
      <c r="R124" s="203"/>
      <c r="S124" s="203"/>
      <c r="T124" s="203" t="str">
        <f>CADASTRO!$P$42</f>
        <v>31 FUNDEB</v>
      </c>
      <c r="U124" s="203"/>
      <c r="V124" s="203"/>
      <c r="W124" s="203"/>
      <c r="X124" s="203">
        <f>M$18</f>
        <v>1655</v>
      </c>
      <c r="Y124" s="203"/>
      <c r="Z124" s="203"/>
    </row>
    <row r="125" spans="1:26" x14ac:dyDescent="0.25">
      <c r="A125" s="200" t="str">
        <f>CADASTRO!A$20</f>
        <v>Ensino Fundamental</v>
      </c>
      <c r="B125" s="200"/>
      <c r="C125" s="200"/>
      <c r="D125" s="200"/>
      <c r="E125" s="200"/>
      <c r="F125" s="200"/>
      <c r="G125" s="200"/>
      <c r="H125" s="200"/>
      <c r="I125" s="200"/>
      <c r="J125" s="203" t="str">
        <f>J$34</f>
        <v>3683/2018</v>
      </c>
      <c r="K125" s="203"/>
      <c r="L125" s="203"/>
      <c r="M125" s="205">
        <f>ROUND((V$19/V$21),2)</f>
        <v>0.25</v>
      </c>
      <c r="N125" s="205"/>
      <c r="O125" s="205"/>
      <c r="P125" s="204">
        <f>C117*M$34</f>
        <v>5250</v>
      </c>
      <c r="Q125" s="203"/>
      <c r="R125" s="203"/>
      <c r="S125" s="203"/>
      <c r="T125" s="203" t="str">
        <f>CADASTRO!$P$43</f>
        <v>31 FUNDEB</v>
      </c>
      <c r="U125" s="203"/>
      <c r="V125" s="203"/>
      <c r="W125" s="203"/>
      <c r="X125" s="203">
        <f>M$19</f>
        <v>1621</v>
      </c>
      <c r="Y125" s="203"/>
      <c r="Z125" s="203"/>
    </row>
    <row r="126" spans="1:26" x14ac:dyDescent="0.25">
      <c r="A126" s="201" t="s">
        <v>26</v>
      </c>
      <c r="B126" s="201"/>
      <c r="C126" s="201"/>
      <c r="D126" s="201"/>
      <c r="E126" s="201"/>
      <c r="F126" s="201"/>
      <c r="G126" s="201"/>
      <c r="H126" s="201"/>
      <c r="I126" s="201"/>
      <c r="J126" s="3"/>
      <c r="K126" s="3"/>
      <c r="L126" s="3"/>
      <c r="M126" s="218">
        <f>M119+M122</f>
        <v>1</v>
      </c>
      <c r="N126" s="218"/>
      <c r="O126" s="218"/>
      <c r="P126" s="202">
        <f>P122+P119</f>
        <v>21000</v>
      </c>
      <c r="Q126" s="201"/>
      <c r="R126" s="201"/>
      <c r="S126" s="201"/>
      <c r="T126" s="3"/>
      <c r="U126" s="3"/>
      <c r="V126" s="3"/>
      <c r="W126" s="3"/>
      <c r="X126" s="3"/>
      <c r="Y126" s="3"/>
      <c r="Z126" s="3"/>
    </row>
    <row r="128" spans="1:26" x14ac:dyDescent="0.25">
      <c r="A128" s="3" t="s">
        <v>37</v>
      </c>
      <c r="B128" s="3"/>
      <c r="C128" s="3"/>
      <c r="D128" s="3"/>
      <c r="E128" s="3"/>
      <c r="F128" s="203" t="s">
        <v>55</v>
      </c>
      <c r="G128" s="203"/>
      <c r="H128" s="203"/>
      <c r="I128" s="203"/>
      <c r="J128" s="203"/>
      <c r="K128" s="203"/>
    </row>
    <row r="129" spans="1:26" x14ac:dyDescent="0.25">
      <c r="A129" s="3" t="s">
        <v>38</v>
      </c>
      <c r="G129" s="203">
        <v>9</v>
      </c>
      <c r="H129" s="203"/>
      <c r="I129" s="203"/>
      <c r="J129" s="203"/>
      <c r="K129" s="203"/>
      <c r="L129" s="220" t="s">
        <v>39</v>
      </c>
      <c r="M129" s="220"/>
      <c r="N129" s="220"/>
      <c r="O129" s="223">
        <v>43410</v>
      </c>
      <c r="P129" s="203"/>
      <c r="Q129" s="203"/>
      <c r="R129" s="203"/>
    </row>
    <row r="130" spans="1:26" x14ac:dyDescent="0.25">
      <c r="A130" s="3" t="s">
        <v>41</v>
      </c>
      <c r="C130" s="208">
        <v>22000</v>
      </c>
      <c r="D130" s="208"/>
      <c r="E130" s="208"/>
      <c r="F130" s="208"/>
      <c r="G130" s="208"/>
      <c r="L130" s="220" t="s">
        <v>59</v>
      </c>
      <c r="M130" s="220"/>
      <c r="N130" s="220"/>
      <c r="O130" s="220"/>
      <c r="P130" s="221">
        <v>1700</v>
      </c>
      <c r="Q130" s="221"/>
      <c r="R130" s="221"/>
      <c r="S130" s="221"/>
      <c r="T130" s="221"/>
      <c r="U130" s="221"/>
    </row>
    <row r="131" spans="1:26" x14ac:dyDescent="0.25">
      <c r="A131" s="9" t="s">
        <v>12</v>
      </c>
      <c r="B131" s="86"/>
      <c r="C131" s="86"/>
      <c r="D131" s="86"/>
      <c r="E131" s="86"/>
      <c r="F131" s="86"/>
      <c r="G131" s="86"/>
      <c r="H131" s="86"/>
      <c r="I131" s="90"/>
      <c r="J131" s="210" t="s">
        <v>29</v>
      </c>
      <c r="K131" s="210"/>
      <c r="L131" s="210"/>
      <c r="M131" s="210" t="s">
        <v>25</v>
      </c>
      <c r="N131" s="210"/>
      <c r="O131" s="210"/>
      <c r="P131" s="210" t="s">
        <v>30</v>
      </c>
      <c r="Q131" s="210"/>
      <c r="R131" s="210"/>
      <c r="S131" s="210"/>
      <c r="T131" s="222" t="s">
        <v>21</v>
      </c>
      <c r="U131" s="222"/>
      <c r="V131" s="222"/>
      <c r="W131" s="222"/>
      <c r="X131" s="211" t="s">
        <v>40</v>
      </c>
      <c r="Y131" s="211"/>
      <c r="Z131" s="211"/>
    </row>
    <row r="132" spans="1:26" x14ac:dyDescent="0.25">
      <c r="A132" s="210" t="str">
        <f>CADASTRO!A$13</f>
        <v>ESCOLA ALAÍDES S. PINHEIRO</v>
      </c>
      <c r="B132" s="210"/>
      <c r="C132" s="210"/>
      <c r="D132" s="210"/>
      <c r="E132" s="210"/>
      <c r="F132" s="210"/>
      <c r="G132" s="210"/>
      <c r="H132" s="210"/>
      <c r="I132" s="210"/>
      <c r="M132" s="219">
        <f>SUM(M133:N134)</f>
        <v>0.57000000000000006</v>
      </c>
      <c r="N132" s="219"/>
      <c r="O132" s="219"/>
      <c r="P132" s="202">
        <f>SUM(P133:S134)</f>
        <v>12540</v>
      </c>
      <c r="Q132" s="201"/>
      <c r="R132" s="201"/>
      <c r="S132" s="201"/>
      <c r="T132" s="6"/>
      <c r="U132" s="6"/>
      <c r="V132" s="6"/>
      <c r="W132" s="6"/>
    </row>
    <row r="133" spans="1:26" x14ac:dyDescent="0.25">
      <c r="A133" s="200" t="str">
        <f>CADASTRO!A$14</f>
        <v>Ensino Fundamental</v>
      </c>
      <c r="B133" s="200"/>
      <c r="C133" s="200"/>
      <c r="D133" s="200"/>
      <c r="E133" s="200"/>
      <c r="F133" s="200"/>
      <c r="G133" s="200"/>
      <c r="H133" s="200"/>
      <c r="I133" s="200"/>
      <c r="J133" s="203" t="str">
        <f>J$29</f>
        <v>3679/2018</v>
      </c>
      <c r="K133" s="203"/>
      <c r="L133" s="203"/>
      <c r="M133" s="205">
        <f>ROUND((V$12/V$21),2)</f>
        <v>0.45</v>
      </c>
      <c r="N133" s="205"/>
      <c r="O133" s="205"/>
      <c r="P133" s="204">
        <f>C130*M$29</f>
        <v>9900</v>
      </c>
      <c r="Q133" s="203"/>
      <c r="R133" s="203"/>
      <c r="S133" s="203"/>
      <c r="T133" s="203" t="str">
        <f>CADASTRO!$P$37</f>
        <v>1013 PeateRS</v>
      </c>
      <c r="U133" s="203"/>
      <c r="V133" s="203"/>
      <c r="W133" s="203"/>
      <c r="X133" s="203">
        <f>M$12</f>
        <v>1661</v>
      </c>
      <c r="Y133" s="203"/>
      <c r="Z133" s="203"/>
    </row>
    <row r="134" spans="1:26" x14ac:dyDescent="0.25">
      <c r="A134" s="200" t="str">
        <f>CADASTRO!A$15</f>
        <v>Ensino Médio</v>
      </c>
      <c r="B134" s="200"/>
      <c r="C134" s="200"/>
      <c r="D134" s="200"/>
      <c r="E134" s="200"/>
      <c r="F134" s="200"/>
      <c r="G134" s="200"/>
      <c r="H134" s="200"/>
      <c r="I134" s="200"/>
      <c r="J134" s="203" t="str">
        <f>J$30</f>
        <v>3680/2018</v>
      </c>
      <c r="K134" s="203"/>
      <c r="L134" s="203"/>
      <c r="M134" s="205">
        <f>ROUND((V$13/V$21),2)</f>
        <v>0.12</v>
      </c>
      <c r="N134" s="205"/>
      <c r="O134" s="205"/>
      <c r="P134" s="204">
        <f>C130*M$30</f>
        <v>2640</v>
      </c>
      <c r="Q134" s="203"/>
      <c r="R134" s="203"/>
      <c r="S134" s="203"/>
      <c r="T134" s="203" t="str">
        <f>CADASTRO!$P$38</f>
        <v>1013 PeateRS</v>
      </c>
      <c r="U134" s="203"/>
      <c r="V134" s="203"/>
      <c r="W134" s="203"/>
      <c r="X134" s="203">
        <f>M$13</f>
        <v>1673</v>
      </c>
      <c r="Y134" s="203"/>
      <c r="Z134" s="203"/>
    </row>
    <row r="135" spans="1:26" x14ac:dyDescent="0.25">
      <c r="A135" s="201" t="str">
        <f>CADASTRO!A$17</f>
        <v>ESCOLA MUN. SANTA LUZIA</v>
      </c>
      <c r="B135" s="201"/>
      <c r="C135" s="201"/>
      <c r="D135" s="201"/>
      <c r="E135" s="201"/>
      <c r="F135" s="201"/>
      <c r="G135" s="201"/>
      <c r="H135" s="201"/>
      <c r="I135" s="201"/>
      <c r="M135" s="219">
        <f>SUM(M136:N138)</f>
        <v>0.43</v>
      </c>
      <c r="N135" s="219"/>
      <c r="O135" s="219"/>
      <c r="P135" s="202">
        <f>SUM(P136:S138)</f>
        <v>9460</v>
      </c>
      <c r="Q135" s="201"/>
      <c r="R135" s="201"/>
      <c r="S135" s="201"/>
    </row>
    <row r="136" spans="1:26" x14ac:dyDescent="0.25">
      <c r="A136" s="200" t="str">
        <f>CADASTRO!A$18</f>
        <v>Ed. Infantil</v>
      </c>
      <c r="B136" s="200"/>
      <c r="C136" s="200"/>
      <c r="D136" s="200"/>
      <c r="E136" s="200"/>
      <c r="F136" s="200"/>
      <c r="G136" s="200"/>
      <c r="H136" s="200"/>
      <c r="I136" s="200"/>
      <c r="J136" s="203" t="str">
        <f>J$32</f>
        <v>3681/2018</v>
      </c>
      <c r="K136" s="203"/>
      <c r="L136" s="203"/>
      <c r="M136" s="205">
        <f>ROUND((V$17/V$21),2)</f>
        <v>0.16</v>
      </c>
      <c r="N136" s="205"/>
      <c r="O136" s="205"/>
      <c r="P136" s="204">
        <f>C130*M$32</f>
        <v>3520</v>
      </c>
      <c r="Q136" s="203"/>
      <c r="R136" s="203"/>
      <c r="S136" s="203"/>
      <c r="T136" s="203" t="str">
        <f>CADASTRO!$P$41</f>
        <v>31 FUNDEB</v>
      </c>
      <c r="U136" s="203"/>
      <c r="V136" s="203"/>
      <c r="W136" s="203"/>
      <c r="X136" s="203">
        <f>M$17</f>
        <v>1639</v>
      </c>
      <c r="Y136" s="203"/>
      <c r="Z136" s="203"/>
    </row>
    <row r="137" spans="1:26" x14ac:dyDescent="0.25">
      <c r="A137" s="200" t="str">
        <f>CADASTRO!A$19</f>
        <v>Ed. Especial</v>
      </c>
      <c r="B137" s="200"/>
      <c r="C137" s="200"/>
      <c r="D137" s="200"/>
      <c r="E137" s="200"/>
      <c r="F137" s="200"/>
      <c r="G137" s="200"/>
      <c r="H137" s="200"/>
      <c r="I137" s="200"/>
      <c r="J137" s="203" t="str">
        <f>J$33</f>
        <v>3682/2018</v>
      </c>
      <c r="K137" s="203"/>
      <c r="L137" s="203"/>
      <c r="M137" s="205">
        <f>ROUND((V$18/V$21),2)</f>
        <v>0.02</v>
      </c>
      <c r="N137" s="205"/>
      <c r="O137" s="205"/>
      <c r="P137" s="204">
        <f>C130*M$33</f>
        <v>440</v>
      </c>
      <c r="Q137" s="203"/>
      <c r="R137" s="203"/>
      <c r="S137" s="203"/>
      <c r="T137" s="203" t="str">
        <f>CADASTRO!$P$42</f>
        <v>31 FUNDEB</v>
      </c>
      <c r="U137" s="203"/>
      <c r="V137" s="203"/>
      <c r="W137" s="203"/>
      <c r="X137" s="203">
        <f>M$18</f>
        <v>1655</v>
      </c>
      <c r="Y137" s="203"/>
      <c r="Z137" s="203"/>
    </row>
    <row r="138" spans="1:26" x14ac:dyDescent="0.25">
      <c r="A138" s="200" t="str">
        <f>CADASTRO!A$20</f>
        <v>Ensino Fundamental</v>
      </c>
      <c r="B138" s="200"/>
      <c r="C138" s="200"/>
      <c r="D138" s="200"/>
      <c r="E138" s="200"/>
      <c r="F138" s="200"/>
      <c r="G138" s="200"/>
      <c r="H138" s="200"/>
      <c r="I138" s="200"/>
      <c r="J138" s="203" t="str">
        <f>J$34</f>
        <v>3683/2018</v>
      </c>
      <c r="K138" s="203"/>
      <c r="L138" s="203"/>
      <c r="M138" s="205">
        <f>ROUND((V$19/V$21),2)</f>
        <v>0.25</v>
      </c>
      <c r="N138" s="205"/>
      <c r="O138" s="205"/>
      <c r="P138" s="204">
        <f>C130*M$34</f>
        <v>5500</v>
      </c>
      <c r="Q138" s="203"/>
      <c r="R138" s="203"/>
      <c r="S138" s="203"/>
      <c r="T138" s="203" t="str">
        <f>CADASTRO!$P$43</f>
        <v>31 FUNDEB</v>
      </c>
      <c r="U138" s="203"/>
      <c r="V138" s="203"/>
      <c r="W138" s="203"/>
      <c r="X138" s="203">
        <f>M$19</f>
        <v>1621</v>
      </c>
      <c r="Y138" s="203"/>
      <c r="Z138" s="203"/>
    </row>
    <row r="139" spans="1:26" x14ac:dyDescent="0.25">
      <c r="A139" s="201" t="s">
        <v>26</v>
      </c>
      <c r="B139" s="201"/>
      <c r="C139" s="201"/>
      <c r="D139" s="201"/>
      <c r="E139" s="201"/>
      <c r="F139" s="201"/>
      <c r="G139" s="201"/>
      <c r="H139" s="201"/>
      <c r="I139" s="201"/>
      <c r="J139" s="3"/>
      <c r="K139" s="3"/>
      <c r="L139" s="3"/>
      <c r="M139" s="218">
        <f>M132+M135</f>
        <v>1</v>
      </c>
      <c r="N139" s="218"/>
      <c r="O139" s="218"/>
      <c r="P139" s="202">
        <f>P135+P132</f>
        <v>22000</v>
      </c>
      <c r="Q139" s="201"/>
      <c r="R139" s="201"/>
      <c r="S139" s="201"/>
      <c r="T139" s="3"/>
      <c r="U139" s="3"/>
      <c r="V139" s="3"/>
      <c r="W139" s="3"/>
      <c r="X139" s="3"/>
      <c r="Y139" s="3"/>
      <c r="Z139" s="3"/>
    </row>
    <row r="141" spans="1:26" x14ac:dyDescent="0.25">
      <c r="A141" s="3" t="s">
        <v>37</v>
      </c>
      <c r="B141" s="3"/>
      <c r="C141" s="3"/>
      <c r="D141" s="3"/>
      <c r="E141" s="3"/>
      <c r="F141" s="203" t="s">
        <v>56</v>
      </c>
      <c r="G141" s="203"/>
      <c r="H141" s="203"/>
      <c r="I141" s="203"/>
      <c r="J141" s="203"/>
      <c r="K141" s="203"/>
    </row>
    <row r="142" spans="1:26" x14ac:dyDescent="0.25">
      <c r="A142" s="3" t="s">
        <v>38</v>
      </c>
      <c r="G142" s="203">
        <v>10</v>
      </c>
      <c r="H142" s="203"/>
      <c r="I142" s="203"/>
      <c r="J142" s="203"/>
      <c r="K142" s="203"/>
      <c r="L142" s="220" t="s">
        <v>39</v>
      </c>
      <c r="M142" s="220"/>
      <c r="N142" s="220"/>
      <c r="O142" s="223">
        <v>43441</v>
      </c>
      <c r="P142" s="203"/>
      <c r="Q142" s="203"/>
      <c r="R142" s="203"/>
    </row>
    <row r="143" spans="1:26" x14ac:dyDescent="0.25">
      <c r="A143" s="3" t="s">
        <v>41</v>
      </c>
      <c r="C143" s="208">
        <v>28000</v>
      </c>
      <c r="D143" s="208"/>
      <c r="E143" s="208"/>
      <c r="F143" s="208"/>
      <c r="G143" s="208"/>
      <c r="L143" s="220" t="s">
        <v>59</v>
      </c>
      <c r="M143" s="220"/>
      <c r="N143" s="220"/>
      <c r="O143" s="220"/>
      <c r="P143" s="221">
        <v>1500</v>
      </c>
      <c r="Q143" s="221"/>
      <c r="R143" s="221"/>
      <c r="S143" s="221"/>
      <c r="T143" s="221"/>
      <c r="U143" s="221"/>
    </row>
    <row r="144" spans="1:26" x14ac:dyDescent="0.25">
      <c r="A144" s="9" t="s">
        <v>12</v>
      </c>
      <c r="B144" s="86"/>
      <c r="C144" s="86"/>
      <c r="D144" s="86"/>
      <c r="E144" s="86"/>
      <c r="F144" s="86"/>
      <c r="G144" s="86"/>
      <c r="H144" s="86"/>
      <c r="I144" s="90"/>
      <c r="J144" s="210" t="s">
        <v>29</v>
      </c>
      <c r="K144" s="210"/>
      <c r="L144" s="210"/>
      <c r="M144" s="210" t="s">
        <v>25</v>
      </c>
      <c r="N144" s="210"/>
      <c r="O144" s="210"/>
      <c r="P144" s="210" t="s">
        <v>30</v>
      </c>
      <c r="Q144" s="210"/>
      <c r="R144" s="210"/>
      <c r="S144" s="210"/>
      <c r="T144" s="222" t="s">
        <v>21</v>
      </c>
      <c r="U144" s="222"/>
      <c r="V144" s="222"/>
      <c r="W144" s="222"/>
      <c r="X144" s="211" t="s">
        <v>40</v>
      </c>
      <c r="Y144" s="211"/>
      <c r="Z144" s="211"/>
    </row>
    <row r="145" spans="1:26" x14ac:dyDescent="0.25">
      <c r="A145" s="210" t="str">
        <f>CADASTRO!A$13</f>
        <v>ESCOLA ALAÍDES S. PINHEIRO</v>
      </c>
      <c r="B145" s="210"/>
      <c r="C145" s="210"/>
      <c r="D145" s="210"/>
      <c r="E145" s="210"/>
      <c r="F145" s="210"/>
      <c r="G145" s="210"/>
      <c r="H145" s="210"/>
      <c r="I145" s="210"/>
      <c r="M145" s="219">
        <f>SUM(M146:N147)</f>
        <v>0.57000000000000006</v>
      </c>
      <c r="N145" s="219"/>
      <c r="O145" s="219"/>
      <c r="P145" s="202">
        <f>SUM(P146:S147)</f>
        <v>15960</v>
      </c>
      <c r="Q145" s="201"/>
      <c r="R145" s="201"/>
      <c r="S145" s="201"/>
      <c r="T145" s="6"/>
      <c r="U145" s="6"/>
      <c r="V145" s="6"/>
      <c r="W145" s="6"/>
    </row>
    <row r="146" spans="1:26" x14ac:dyDescent="0.25">
      <c r="A146" s="200" t="str">
        <f>CADASTRO!A$14</f>
        <v>Ensino Fundamental</v>
      </c>
      <c r="B146" s="200"/>
      <c r="C146" s="200"/>
      <c r="D146" s="200"/>
      <c r="E146" s="200"/>
      <c r="F146" s="200"/>
      <c r="G146" s="200"/>
      <c r="H146" s="200"/>
      <c r="I146" s="200"/>
      <c r="J146" s="203" t="str">
        <f>J$29</f>
        <v>3679/2018</v>
      </c>
      <c r="K146" s="203"/>
      <c r="L146" s="203"/>
      <c r="M146" s="205">
        <f>ROUND((V$12/V$21),2)</f>
        <v>0.45</v>
      </c>
      <c r="N146" s="205"/>
      <c r="O146" s="205"/>
      <c r="P146" s="204">
        <f>C143*M$29</f>
        <v>12600</v>
      </c>
      <c r="Q146" s="203"/>
      <c r="R146" s="203"/>
      <c r="S146" s="203"/>
      <c r="T146" s="203" t="str">
        <f>CADASTRO!$P$37</f>
        <v>1013 PeateRS</v>
      </c>
      <c r="U146" s="203"/>
      <c r="V146" s="203"/>
      <c r="W146" s="203"/>
      <c r="X146" s="203">
        <f>M$12</f>
        <v>1661</v>
      </c>
      <c r="Y146" s="203"/>
      <c r="Z146" s="203"/>
    </row>
    <row r="147" spans="1:26" x14ac:dyDescent="0.25">
      <c r="A147" s="200" t="str">
        <f>CADASTRO!A$15</f>
        <v>Ensino Médio</v>
      </c>
      <c r="B147" s="200"/>
      <c r="C147" s="200"/>
      <c r="D147" s="200"/>
      <c r="E147" s="200"/>
      <c r="F147" s="200"/>
      <c r="G147" s="200"/>
      <c r="H147" s="200"/>
      <c r="I147" s="200"/>
      <c r="J147" s="203" t="str">
        <f>J$30</f>
        <v>3680/2018</v>
      </c>
      <c r="K147" s="203"/>
      <c r="L147" s="203"/>
      <c r="M147" s="205">
        <f>ROUND((V$13/V$21),2)</f>
        <v>0.12</v>
      </c>
      <c r="N147" s="205"/>
      <c r="O147" s="205"/>
      <c r="P147" s="204">
        <f>C143*M$30</f>
        <v>3360</v>
      </c>
      <c r="Q147" s="203"/>
      <c r="R147" s="203"/>
      <c r="S147" s="203"/>
      <c r="T147" s="203" t="str">
        <f>CADASTRO!$P$38</f>
        <v>1013 PeateRS</v>
      </c>
      <c r="U147" s="203"/>
      <c r="V147" s="203"/>
      <c r="W147" s="203"/>
      <c r="X147" s="203">
        <f>M$13</f>
        <v>1673</v>
      </c>
      <c r="Y147" s="203"/>
      <c r="Z147" s="203"/>
    </row>
    <row r="148" spans="1:26" x14ac:dyDescent="0.25">
      <c r="A148" s="201" t="str">
        <f>CADASTRO!A$17</f>
        <v>ESCOLA MUN. SANTA LUZIA</v>
      </c>
      <c r="B148" s="201"/>
      <c r="C148" s="201"/>
      <c r="D148" s="201"/>
      <c r="E148" s="201"/>
      <c r="F148" s="201"/>
      <c r="G148" s="201"/>
      <c r="H148" s="201"/>
      <c r="I148" s="201"/>
      <c r="M148" s="219">
        <f>SUM(M149:N151)</f>
        <v>0.43</v>
      </c>
      <c r="N148" s="219"/>
      <c r="O148" s="219"/>
      <c r="P148" s="202">
        <f>SUM(P149:S151)</f>
        <v>12040</v>
      </c>
      <c r="Q148" s="201"/>
      <c r="R148" s="201"/>
      <c r="S148" s="201"/>
    </row>
    <row r="149" spans="1:26" x14ac:dyDescent="0.25">
      <c r="A149" s="200" t="str">
        <f>CADASTRO!A$18</f>
        <v>Ed. Infantil</v>
      </c>
      <c r="B149" s="200"/>
      <c r="C149" s="200"/>
      <c r="D149" s="200"/>
      <c r="E149" s="200"/>
      <c r="F149" s="200"/>
      <c r="G149" s="200"/>
      <c r="H149" s="200"/>
      <c r="I149" s="200"/>
      <c r="J149" s="203" t="str">
        <f>J$32</f>
        <v>3681/2018</v>
      </c>
      <c r="K149" s="203"/>
      <c r="L149" s="203"/>
      <c r="M149" s="205">
        <f>ROUND((V$17/V$21),2)</f>
        <v>0.16</v>
      </c>
      <c r="N149" s="205"/>
      <c r="O149" s="205"/>
      <c r="P149" s="204">
        <f>C143*M$32</f>
        <v>4480</v>
      </c>
      <c r="Q149" s="203"/>
      <c r="R149" s="203"/>
      <c r="S149" s="203"/>
      <c r="T149" s="203" t="str">
        <f>CADASTRO!$P$41</f>
        <v>31 FUNDEB</v>
      </c>
      <c r="U149" s="203"/>
      <c r="V149" s="203"/>
      <c r="W149" s="203"/>
      <c r="X149" s="203">
        <f>M$17</f>
        <v>1639</v>
      </c>
      <c r="Y149" s="203"/>
      <c r="Z149" s="203"/>
    </row>
    <row r="150" spans="1:26" x14ac:dyDescent="0.25">
      <c r="A150" s="200" t="str">
        <f>CADASTRO!A$19</f>
        <v>Ed. Especial</v>
      </c>
      <c r="B150" s="200"/>
      <c r="C150" s="200"/>
      <c r="D150" s="200"/>
      <c r="E150" s="200"/>
      <c r="F150" s="200"/>
      <c r="G150" s="200"/>
      <c r="H150" s="200"/>
      <c r="I150" s="200"/>
      <c r="J150" s="203" t="str">
        <f>J$33</f>
        <v>3682/2018</v>
      </c>
      <c r="K150" s="203"/>
      <c r="L150" s="203"/>
      <c r="M150" s="205">
        <f>ROUND((V$18/V$21),2)</f>
        <v>0.02</v>
      </c>
      <c r="N150" s="205"/>
      <c r="O150" s="205"/>
      <c r="P150" s="204">
        <f>C143*M$33</f>
        <v>560</v>
      </c>
      <c r="Q150" s="203"/>
      <c r="R150" s="203"/>
      <c r="S150" s="203"/>
      <c r="T150" s="203" t="str">
        <f>CADASTRO!$P$42</f>
        <v>31 FUNDEB</v>
      </c>
      <c r="U150" s="203"/>
      <c r="V150" s="203"/>
      <c r="W150" s="203"/>
      <c r="X150" s="203">
        <f>M$18</f>
        <v>1655</v>
      </c>
      <c r="Y150" s="203"/>
      <c r="Z150" s="203"/>
    </row>
    <row r="151" spans="1:26" x14ac:dyDescent="0.25">
      <c r="A151" s="200" t="str">
        <f>CADASTRO!A$20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 t="str">
        <f>J$34</f>
        <v>3683/2018</v>
      </c>
      <c r="K151" s="203"/>
      <c r="L151" s="203"/>
      <c r="M151" s="205">
        <f>ROUND((V$19/V$21),2)</f>
        <v>0.25</v>
      </c>
      <c r="N151" s="205"/>
      <c r="O151" s="205"/>
      <c r="P151" s="204">
        <f>C143*M$34</f>
        <v>7000</v>
      </c>
      <c r="Q151" s="203"/>
      <c r="R151" s="203"/>
      <c r="S151" s="203"/>
      <c r="T151" s="203" t="str">
        <f>CADASTRO!$P$43</f>
        <v>31 FUNDEB</v>
      </c>
      <c r="U151" s="203"/>
      <c r="V151" s="203"/>
      <c r="W151" s="203"/>
      <c r="X151" s="203">
        <f>M$19</f>
        <v>1621</v>
      </c>
      <c r="Y151" s="203"/>
      <c r="Z151" s="203"/>
    </row>
    <row r="152" spans="1:26" x14ac:dyDescent="0.25">
      <c r="A152" s="201" t="s">
        <v>26</v>
      </c>
      <c r="B152" s="201"/>
      <c r="C152" s="201"/>
      <c r="D152" s="201"/>
      <c r="E152" s="201"/>
      <c r="F152" s="201"/>
      <c r="G152" s="201"/>
      <c r="H152" s="201"/>
      <c r="I152" s="201"/>
      <c r="J152" s="3"/>
      <c r="K152" s="3"/>
      <c r="L152" s="3"/>
      <c r="M152" s="218">
        <f>M145+M148</f>
        <v>1</v>
      </c>
      <c r="N152" s="218"/>
      <c r="O152" s="218"/>
      <c r="P152" s="202">
        <f>P148+P145</f>
        <v>28000</v>
      </c>
      <c r="Q152" s="201"/>
      <c r="R152" s="201"/>
      <c r="S152" s="201"/>
      <c r="T152" s="3"/>
      <c r="U152" s="3"/>
      <c r="V152" s="3"/>
      <c r="W152" s="3"/>
      <c r="X152" s="3"/>
      <c r="Y152" s="3"/>
      <c r="Z152" s="3"/>
    </row>
    <row r="154" spans="1:26" x14ac:dyDescent="0.25">
      <c r="A154" s="3" t="s">
        <v>37</v>
      </c>
      <c r="B154" s="3"/>
      <c r="C154" s="3"/>
      <c r="D154" s="3"/>
      <c r="E154" s="3"/>
      <c r="F154" s="203" t="s">
        <v>60</v>
      </c>
      <c r="G154" s="203"/>
      <c r="H154" s="203"/>
      <c r="I154" s="203"/>
      <c r="J154" s="203"/>
      <c r="K154" s="203"/>
    </row>
    <row r="155" spans="1:26" x14ac:dyDescent="0.25">
      <c r="A155" s="3" t="s">
        <v>38</v>
      </c>
      <c r="G155" s="203">
        <v>11</v>
      </c>
      <c r="H155" s="203"/>
      <c r="I155" s="203"/>
      <c r="J155" s="203"/>
      <c r="K155" s="203"/>
      <c r="L155" s="220" t="s">
        <v>39</v>
      </c>
      <c r="M155" s="220"/>
      <c r="N155" s="220"/>
      <c r="O155" s="223">
        <v>43465</v>
      </c>
      <c r="P155" s="203"/>
      <c r="Q155" s="203"/>
      <c r="R155" s="203"/>
    </row>
    <row r="156" spans="1:26" x14ac:dyDescent="0.25">
      <c r="A156" s="3" t="s">
        <v>41</v>
      </c>
      <c r="C156" s="208">
        <v>31000</v>
      </c>
      <c r="D156" s="208"/>
      <c r="E156" s="208"/>
      <c r="F156" s="208"/>
      <c r="G156" s="208"/>
      <c r="L156" s="220" t="s">
        <v>59</v>
      </c>
      <c r="M156" s="220"/>
      <c r="N156" s="220"/>
      <c r="O156" s="220"/>
      <c r="P156" s="221">
        <v>1950</v>
      </c>
      <c r="Q156" s="221"/>
      <c r="R156" s="221"/>
      <c r="S156" s="221"/>
      <c r="T156" s="221"/>
      <c r="U156" s="221"/>
    </row>
    <row r="157" spans="1:26" x14ac:dyDescent="0.25">
      <c r="A157" s="9" t="s">
        <v>12</v>
      </c>
      <c r="B157" s="86"/>
      <c r="C157" s="86"/>
      <c r="D157" s="86"/>
      <c r="E157" s="86"/>
      <c r="F157" s="86"/>
      <c r="G157" s="86"/>
      <c r="H157" s="86"/>
      <c r="I157" s="90"/>
      <c r="J157" s="210" t="s">
        <v>29</v>
      </c>
      <c r="K157" s="210"/>
      <c r="L157" s="210"/>
      <c r="M157" s="210" t="s">
        <v>25</v>
      </c>
      <c r="N157" s="210"/>
      <c r="O157" s="210"/>
      <c r="P157" s="210" t="s">
        <v>30</v>
      </c>
      <c r="Q157" s="210"/>
      <c r="R157" s="210"/>
      <c r="S157" s="210"/>
      <c r="T157" s="222" t="s">
        <v>21</v>
      </c>
      <c r="U157" s="222"/>
      <c r="V157" s="222"/>
      <c r="W157" s="222"/>
      <c r="X157" s="211" t="s">
        <v>40</v>
      </c>
      <c r="Y157" s="211"/>
      <c r="Z157" s="211"/>
    </row>
    <row r="158" spans="1:26" x14ac:dyDescent="0.25">
      <c r="A158" s="210" t="str">
        <f>CADASTRO!A$13</f>
        <v>ESCOLA ALAÍDES S. PINHEIRO</v>
      </c>
      <c r="B158" s="210"/>
      <c r="C158" s="210"/>
      <c r="D158" s="210"/>
      <c r="E158" s="210"/>
      <c r="F158" s="210"/>
      <c r="G158" s="210"/>
      <c r="H158" s="210"/>
      <c r="I158" s="210"/>
      <c r="M158" s="219">
        <f>SUM(M159:N160)</f>
        <v>0.57000000000000006</v>
      </c>
      <c r="N158" s="219"/>
      <c r="O158" s="219"/>
      <c r="P158" s="202">
        <f>SUM(P159:S160)</f>
        <v>17670</v>
      </c>
      <c r="Q158" s="201"/>
      <c r="R158" s="201"/>
      <c r="S158" s="201"/>
      <c r="T158" s="6"/>
      <c r="U158" s="6"/>
      <c r="V158" s="6"/>
      <c r="W158" s="6"/>
    </row>
    <row r="159" spans="1:26" x14ac:dyDescent="0.25">
      <c r="A159" s="200" t="str">
        <f>CADASTRO!A$14</f>
        <v>Ensino Fundamental</v>
      </c>
      <c r="B159" s="200"/>
      <c r="C159" s="200"/>
      <c r="D159" s="200"/>
      <c r="E159" s="200"/>
      <c r="F159" s="200"/>
      <c r="G159" s="200"/>
      <c r="H159" s="200"/>
      <c r="I159" s="200"/>
      <c r="J159" s="203" t="str">
        <f>J$29</f>
        <v>3679/2018</v>
      </c>
      <c r="K159" s="203"/>
      <c r="L159" s="203"/>
      <c r="M159" s="205">
        <f>ROUND((V$12/V$21),2)</f>
        <v>0.45</v>
      </c>
      <c r="N159" s="205"/>
      <c r="O159" s="205"/>
      <c r="P159" s="204">
        <f>C156*M$29</f>
        <v>13950</v>
      </c>
      <c r="Q159" s="203"/>
      <c r="R159" s="203"/>
      <c r="S159" s="203"/>
      <c r="T159" s="203" t="str">
        <f>CADASTRO!$P$37</f>
        <v>1013 PeateRS</v>
      </c>
      <c r="U159" s="203"/>
      <c r="V159" s="203"/>
      <c r="W159" s="203"/>
      <c r="X159" s="203">
        <f>M$12</f>
        <v>1661</v>
      </c>
      <c r="Y159" s="203"/>
      <c r="Z159" s="203"/>
    </row>
    <row r="160" spans="1:26" x14ac:dyDescent="0.25">
      <c r="A160" s="200" t="str">
        <f>CADASTRO!A$15</f>
        <v>Ensino Médio</v>
      </c>
      <c r="B160" s="200"/>
      <c r="C160" s="200"/>
      <c r="D160" s="200"/>
      <c r="E160" s="200"/>
      <c r="F160" s="200"/>
      <c r="G160" s="200"/>
      <c r="H160" s="200"/>
      <c r="I160" s="200"/>
      <c r="J160" s="203" t="str">
        <f>J$30</f>
        <v>3680/2018</v>
      </c>
      <c r="K160" s="203"/>
      <c r="L160" s="203"/>
      <c r="M160" s="205">
        <f>ROUND((V$13/V$21),2)</f>
        <v>0.12</v>
      </c>
      <c r="N160" s="205"/>
      <c r="O160" s="205"/>
      <c r="P160" s="204">
        <f>C156*M$30</f>
        <v>3720</v>
      </c>
      <c r="Q160" s="203"/>
      <c r="R160" s="203"/>
      <c r="S160" s="203"/>
      <c r="T160" s="203" t="str">
        <f>CADASTRO!$P$38</f>
        <v>1013 PeateRS</v>
      </c>
      <c r="U160" s="203"/>
      <c r="V160" s="203"/>
      <c r="W160" s="203"/>
      <c r="X160" s="203">
        <f>M$13</f>
        <v>1673</v>
      </c>
      <c r="Y160" s="203"/>
      <c r="Z160" s="203"/>
    </row>
    <row r="161" spans="1:26" x14ac:dyDescent="0.25">
      <c r="A161" s="201" t="str">
        <f>CADASTRO!A$17</f>
        <v>ESCOLA MUN. SANTA LUZIA</v>
      </c>
      <c r="B161" s="201"/>
      <c r="C161" s="201"/>
      <c r="D161" s="201"/>
      <c r="E161" s="201"/>
      <c r="F161" s="201"/>
      <c r="G161" s="201"/>
      <c r="H161" s="201"/>
      <c r="I161" s="201"/>
      <c r="M161" s="219">
        <f>SUM(M162:N164)</f>
        <v>0.43</v>
      </c>
      <c r="N161" s="219"/>
      <c r="O161" s="219"/>
      <c r="P161" s="202">
        <f>SUM(P162:S164)</f>
        <v>13330</v>
      </c>
      <c r="Q161" s="201"/>
      <c r="R161" s="201"/>
      <c r="S161" s="201"/>
    </row>
    <row r="162" spans="1:26" x14ac:dyDescent="0.25">
      <c r="A162" s="200" t="str">
        <f>CADASTRO!A$18</f>
        <v>Ed. Infantil</v>
      </c>
      <c r="B162" s="200"/>
      <c r="C162" s="200"/>
      <c r="D162" s="200"/>
      <c r="E162" s="200"/>
      <c r="F162" s="200"/>
      <c r="G162" s="200"/>
      <c r="H162" s="200"/>
      <c r="I162" s="200"/>
      <c r="J162" s="203" t="str">
        <f>J$32</f>
        <v>3681/2018</v>
      </c>
      <c r="K162" s="203"/>
      <c r="L162" s="203"/>
      <c r="M162" s="205">
        <f>ROUND((V$17/V$21),2)</f>
        <v>0.16</v>
      </c>
      <c r="N162" s="205"/>
      <c r="O162" s="205"/>
      <c r="P162" s="204">
        <f>C156*M$32</f>
        <v>4960</v>
      </c>
      <c r="Q162" s="203"/>
      <c r="R162" s="203"/>
      <c r="S162" s="203"/>
      <c r="T162" s="203" t="str">
        <f>CADASTRO!$P$41</f>
        <v>31 FUNDEB</v>
      </c>
      <c r="U162" s="203"/>
      <c r="V162" s="203"/>
      <c r="W162" s="203"/>
      <c r="X162" s="203">
        <f>M$17</f>
        <v>1639</v>
      </c>
      <c r="Y162" s="203"/>
      <c r="Z162" s="203"/>
    </row>
    <row r="163" spans="1:26" x14ac:dyDescent="0.25">
      <c r="A163" s="200" t="str">
        <f>CADASTRO!A$19</f>
        <v>Ed. Especial</v>
      </c>
      <c r="B163" s="200"/>
      <c r="C163" s="200"/>
      <c r="D163" s="200"/>
      <c r="E163" s="200"/>
      <c r="F163" s="200"/>
      <c r="G163" s="200"/>
      <c r="H163" s="200"/>
      <c r="I163" s="200"/>
      <c r="J163" s="203" t="str">
        <f>J$33</f>
        <v>3682/2018</v>
      </c>
      <c r="K163" s="203"/>
      <c r="L163" s="203"/>
      <c r="M163" s="205">
        <f>ROUND((V$18/V$21),2)</f>
        <v>0.02</v>
      </c>
      <c r="N163" s="205"/>
      <c r="O163" s="205"/>
      <c r="P163" s="204">
        <f>C156*M$33</f>
        <v>620</v>
      </c>
      <c r="Q163" s="203"/>
      <c r="R163" s="203"/>
      <c r="S163" s="203"/>
      <c r="T163" s="203" t="str">
        <f>CADASTRO!$P$42</f>
        <v>31 FUNDEB</v>
      </c>
      <c r="U163" s="203"/>
      <c r="V163" s="203"/>
      <c r="W163" s="203"/>
      <c r="X163" s="203">
        <f>M$18</f>
        <v>1655</v>
      </c>
      <c r="Y163" s="203"/>
      <c r="Z163" s="203"/>
    </row>
    <row r="164" spans="1:26" x14ac:dyDescent="0.25">
      <c r="A164" s="200" t="str">
        <f>CADASTRO!A$20</f>
        <v>Ensino Fundamental</v>
      </c>
      <c r="B164" s="200"/>
      <c r="C164" s="200"/>
      <c r="D164" s="200"/>
      <c r="E164" s="200"/>
      <c r="F164" s="200"/>
      <c r="G164" s="200"/>
      <c r="H164" s="200"/>
      <c r="I164" s="200"/>
      <c r="J164" s="203" t="str">
        <f>J$34</f>
        <v>3683/2018</v>
      </c>
      <c r="K164" s="203"/>
      <c r="L164" s="203"/>
      <c r="M164" s="205">
        <f>ROUND((V$19/V$21),2)</f>
        <v>0.25</v>
      </c>
      <c r="N164" s="205"/>
      <c r="O164" s="205"/>
      <c r="P164" s="204">
        <f>C156*M$34</f>
        <v>7750</v>
      </c>
      <c r="Q164" s="203"/>
      <c r="R164" s="203"/>
      <c r="S164" s="203"/>
      <c r="T164" s="203" t="str">
        <f>CADASTRO!$P$43</f>
        <v>31 FUNDEB</v>
      </c>
      <c r="U164" s="203"/>
      <c r="V164" s="203"/>
      <c r="W164" s="203"/>
      <c r="X164" s="203">
        <f>M$19</f>
        <v>1621</v>
      </c>
      <c r="Y164" s="203"/>
      <c r="Z164" s="203"/>
    </row>
    <row r="165" spans="1:26" x14ac:dyDescent="0.25">
      <c r="A165" s="201" t="s">
        <v>26</v>
      </c>
      <c r="B165" s="201"/>
      <c r="C165" s="201"/>
      <c r="D165" s="201"/>
      <c r="E165" s="201"/>
      <c r="F165" s="201"/>
      <c r="G165" s="201"/>
      <c r="H165" s="201"/>
      <c r="I165" s="201"/>
      <c r="J165" s="3"/>
      <c r="K165" s="3"/>
      <c r="L165" s="3"/>
      <c r="M165" s="218">
        <f>M158+M161</f>
        <v>1</v>
      </c>
      <c r="N165" s="218"/>
      <c r="O165" s="218"/>
      <c r="P165" s="202">
        <f>P161+P158</f>
        <v>31000</v>
      </c>
      <c r="Q165" s="201"/>
      <c r="R165" s="201"/>
      <c r="S165" s="201"/>
      <c r="T165" s="3"/>
      <c r="U165" s="3"/>
      <c r="V165" s="3"/>
      <c r="W165" s="3"/>
      <c r="X165" s="3"/>
      <c r="Y165" s="3"/>
      <c r="Z165" s="3"/>
    </row>
  </sheetData>
  <mergeCells count="618">
    <mergeCell ref="A165:I165"/>
    <mergeCell ref="M165:O165"/>
    <mergeCell ref="P165:S165"/>
    <mergeCell ref="A164:I164"/>
    <mergeCell ref="J164:L164"/>
    <mergeCell ref="M164:O164"/>
    <mergeCell ref="P164:S164"/>
    <mergeCell ref="T164:W164"/>
    <mergeCell ref="X164:Z164"/>
    <mergeCell ref="T162:W162"/>
    <mergeCell ref="X162:Z162"/>
    <mergeCell ref="A163:I163"/>
    <mergeCell ref="J163:L163"/>
    <mergeCell ref="M163:O163"/>
    <mergeCell ref="P163:S163"/>
    <mergeCell ref="T163:W163"/>
    <mergeCell ref="X163:Z163"/>
    <mergeCell ref="A161:I161"/>
    <mergeCell ref="M161:O161"/>
    <mergeCell ref="P161:S161"/>
    <mergeCell ref="A162:I162"/>
    <mergeCell ref="J162:L162"/>
    <mergeCell ref="M162:O162"/>
    <mergeCell ref="P162:S162"/>
    <mergeCell ref="A160:I160"/>
    <mergeCell ref="J160:L160"/>
    <mergeCell ref="M160:O160"/>
    <mergeCell ref="P160:S160"/>
    <mergeCell ref="T160:W160"/>
    <mergeCell ref="X160:Z160"/>
    <mergeCell ref="X157:Z157"/>
    <mergeCell ref="A158:I158"/>
    <mergeCell ref="M158:O158"/>
    <mergeCell ref="P158:S158"/>
    <mergeCell ref="A159:I159"/>
    <mergeCell ref="J159:L159"/>
    <mergeCell ref="M159:O159"/>
    <mergeCell ref="P159:S159"/>
    <mergeCell ref="T159:W159"/>
    <mergeCell ref="X159:Z159"/>
    <mergeCell ref="C156:G156"/>
    <mergeCell ref="L156:O156"/>
    <mergeCell ref="P156:U156"/>
    <mergeCell ref="J157:L157"/>
    <mergeCell ref="M157:O157"/>
    <mergeCell ref="P157:S157"/>
    <mergeCell ref="T157:W157"/>
    <mergeCell ref="A152:I152"/>
    <mergeCell ref="M152:O152"/>
    <mergeCell ref="P152:S152"/>
    <mergeCell ref="F154:K154"/>
    <mergeCell ref="G155:K155"/>
    <mergeCell ref="L155:N155"/>
    <mergeCell ref="O155:R155"/>
    <mergeCell ref="A151:I151"/>
    <mergeCell ref="J151:L151"/>
    <mergeCell ref="M151:O151"/>
    <mergeCell ref="P151:S151"/>
    <mergeCell ref="T151:W151"/>
    <mergeCell ref="X151:Z151"/>
    <mergeCell ref="T149:W149"/>
    <mergeCell ref="X149:Z149"/>
    <mergeCell ref="A150:I150"/>
    <mergeCell ref="J150:L150"/>
    <mergeCell ref="M150:O150"/>
    <mergeCell ref="P150:S150"/>
    <mergeCell ref="T150:W150"/>
    <mergeCell ref="X150:Z150"/>
    <mergeCell ref="A148:I148"/>
    <mergeCell ref="M148:O148"/>
    <mergeCell ref="P148:S148"/>
    <mergeCell ref="A149:I149"/>
    <mergeCell ref="J149:L149"/>
    <mergeCell ref="M149:O149"/>
    <mergeCell ref="P149:S149"/>
    <mergeCell ref="A147:I147"/>
    <mergeCell ref="J147:L147"/>
    <mergeCell ref="M147:O147"/>
    <mergeCell ref="P147:S147"/>
    <mergeCell ref="T147:W147"/>
    <mergeCell ref="X147:Z147"/>
    <mergeCell ref="X144:Z144"/>
    <mergeCell ref="A145:I145"/>
    <mergeCell ref="M145:O145"/>
    <mergeCell ref="P145:S145"/>
    <mergeCell ref="A146:I146"/>
    <mergeCell ref="J146:L146"/>
    <mergeCell ref="M146:O146"/>
    <mergeCell ref="P146:S146"/>
    <mergeCell ref="T146:W146"/>
    <mergeCell ref="X146:Z146"/>
    <mergeCell ref="C143:G143"/>
    <mergeCell ref="L143:O143"/>
    <mergeCell ref="P143:U143"/>
    <mergeCell ref="J144:L144"/>
    <mergeCell ref="M144:O144"/>
    <mergeCell ref="P144:S144"/>
    <mergeCell ref="T144:W144"/>
    <mergeCell ref="A139:I139"/>
    <mergeCell ref="M139:O139"/>
    <mergeCell ref="P139:S139"/>
    <mergeCell ref="F141:K141"/>
    <mergeCell ref="G142:K142"/>
    <mergeCell ref="L142:N142"/>
    <mergeCell ref="O142:R142"/>
    <mergeCell ref="A138:I138"/>
    <mergeCell ref="J138:L138"/>
    <mergeCell ref="M138:O138"/>
    <mergeCell ref="P138:S138"/>
    <mergeCell ref="T138:W138"/>
    <mergeCell ref="X138:Z138"/>
    <mergeCell ref="T136:W136"/>
    <mergeCell ref="X136:Z136"/>
    <mergeCell ref="A137:I137"/>
    <mergeCell ref="J137:L137"/>
    <mergeCell ref="M137:O137"/>
    <mergeCell ref="P137:S137"/>
    <mergeCell ref="T137:W137"/>
    <mergeCell ref="X137:Z137"/>
    <mergeCell ref="A135:I135"/>
    <mergeCell ref="M135:O135"/>
    <mergeCell ref="P135:S135"/>
    <mergeCell ref="A136:I136"/>
    <mergeCell ref="J136:L136"/>
    <mergeCell ref="M136:O136"/>
    <mergeCell ref="P136:S136"/>
    <mergeCell ref="A134:I134"/>
    <mergeCell ref="J134:L134"/>
    <mergeCell ref="M134:O134"/>
    <mergeCell ref="P134:S134"/>
    <mergeCell ref="T134:W134"/>
    <mergeCell ref="X134:Z134"/>
    <mergeCell ref="X131:Z131"/>
    <mergeCell ref="A132:I132"/>
    <mergeCell ref="M132:O132"/>
    <mergeCell ref="P132:S132"/>
    <mergeCell ref="A133:I133"/>
    <mergeCell ref="J133:L133"/>
    <mergeCell ref="M133:O133"/>
    <mergeCell ref="P133:S133"/>
    <mergeCell ref="T133:W133"/>
    <mergeCell ref="X133:Z133"/>
    <mergeCell ref="C130:G130"/>
    <mergeCell ref="L130:O130"/>
    <mergeCell ref="P130:U130"/>
    <mergeCell ref="J131:L131"/>
    <mergeCell ref="M131:O131"/>
    <mergeCell ref="P131:S131"/>
    <mergeCell ref="T131:W131"/>
    <mergeCell ref="A126:I126"/>
    <mergeCell ref="M126:O126"/>
    <mergeCell ref="P126:S126"/>
    <mergeCell ref="F128:K128"/>
    <mergeCell ref="G129:K129"/>
    <mergeCell ref="L129:N129"/>
    <mergeCell ref="O129:R129"/>
    <mergeCell ref="A125:I125"/>
    <mergeCell ref="J125:L125"/>
    <mergeCell ref="M125:O125"/>
    <mergeCell ref="P125:S125"/>
    <mergeCell ref="T125:W125"/>
    <mergeCell ref="X125:Z125"/>
    <mergeCell ref="T123:W123"/>
    <mergeCell ref="X123:Z123"/>
    <mergeCell ref="A124:I124"/>
    <mergeCell ref="J124:L124"/>
    <mergeCell ref="M124:O124"/>
    <mergeCell ref="P124:S124"/>
    <mergeCell ref="T124:W124"/>
    <mergeCell ref="X124:Z124"/>
    <mergeCell ref="A122:I122"/>
    <mergeCell ref="M122:O122"/>
    <mergeCell ref="P122:S122"/>
    <mergeCell ref="A123:I123"/>
    <mergeCell ref="J123:L123"/>
    <mergeCell ref="M123:O123"/>
    <mergeCell ref="P123:S123"/>
    <mergeCell ref="A121:I121"/>
    <mergeCell ref="J121:L121"/>
    <mergeCell ref="M121:O121"/>
    <mergeCell ref="P121:S121"/>
    <mergeCell ref="T121:W121"/>
    <mergeCell ref="X121:Z121"/>
    <mergeCell ref="X118:Z118"/>
    <mergeCell ref="A119:I119"/>
    <mergeCell ref="M119:O119"/>
    <mergeCell ref="P119:S119"/>
    <mergeCell ref="A120:I120"/>
    <mergeCell ref="J120:L120"/>
    <mergeCell ref="M120:O120"/>
    <mergeCell ref="P120:S120"/>
    <mergeCell ref="T120:W120"/>
    <mergeCell ref="X120:Z120"/>
    <mergeCell ref="C117:G117"/>
    <mergeCell ref="L117:O117"/>
    <mergeCell ref="P117:U117"/>
    <mergeCell ref="J118:L118"/>
    <mergeCell ref="M118:O118"/>
    <mergeCell ref="P118:S118"/>
    <mergeCell ref="T118:W118"/>
    <mergeCell ref="A113:I113"/>
    <mergeCell ref="M113:O113"/>
    <mergeCell ref="P113:S113"/>
    <mergeCell ref="F115:K115"/>
    <mergeCell ref="G116:K116"/>
    <mergeCell ref="L116:N116"/>
    <mergeCell ref="O116:R116"/>
    <mergeCell ref="A112:I112"/>
    <mergeCell ref="J112:L112"/>
    <mergeCell ref="M112:O112"/>
    <mergeCell ref="P112:S112"/>
    <mergeCell ref="T112:W112"/>
    <mergeCell ref="X112:Z112"/>
    <mergeCell ref="T110:W110"/>
    <mergeCell ref="X110:Z110"/>
    <mergeCell ref="A111:I111"/>
    <mergeCell ref="J111:L111"/>
    <mergeCell ref="M111:O111"/>
    <mergeCell ref="P111:S111"/>
    <mergeCell ref="T111:W111"/>
    <mergeCell ref="X111:Z111"/>
    <mergeCell ref="A109:I109"/>
    <mergeCell ref="M109:O109"/>
    <mergeCell ref="P109:S109"/>
    <mergeCell ref="A110:I110"/>
    <mergeCell ref="J110:L110"/>
    <mergeCell ref="M110:O110"/>
    <mergeCell ref="P110:S110"/>
    <mergeCell ref="A108:I108"/>
    <mergeCell ref="J108:L108"/>
    <mergeCell ref="M108:O108"/>
    <mergeCell ref="P108:S108"/>
    <mergeCell ref="T108:W108"/>
    <mergeCell ref="X108:Z108"/>
    <mergeCell ref="X105:Z105"/>
    <mergeCell ref="A106:I106"/>
    <mergeCell ref="M106:O106"/>
    <mergeCell ref="P106:S106"/>
    <mergeCell ref="A107:I107"/>
    <mergeCell ref="J107:L107"/>
    <mergeCell ref="M107:O107"/>
    <mergeCell ref="P107:S107"/>
    <mergeCell ref="T107:W107"/>
    <mergeCell ref="X107:Z107"/>
    <mergeCell ref="C104:G104"/>
    <mergeCell ref="L104:O104"/>
    <mergeCell ref="P104:U104"/>
    <mergeCell ref="J105:L105"/>
    <mergeCell ref="M105:O105"/>
    <mergeCell ref="P105:S105"/>
    <mergeCell ref="T105:W105"/>
    <mergeCell ref="A100:I100"/>
    <mergeCell ref="M100:O100"/>
    <mergeCell ref="P100:S100"/>
    <mergeCell ref="F102:K102"/>
    <mergeCell ref="G103:K103"/>
    <mergeCell ref="L103:N103"/>
    <mergeCell ref="O103:R103"/>
    <mergeCell ref="A99:I99"/>
    <mergeCell ref="J99:L99"/>
    <mergeCell ref="M99:O99"/>
    <mergeCell ref="P99:S99"/>
    <mergeCell ref="T99:W99"/>
    <mergeCell ref="X99:Z99"/>
    <mergeCell ref="T97:W97"/>
    <mergeCell ref="X97:Z97"/>
    <mergeCell ref="A98:I98"/>
    <mergeCell ref="J98:L98"/>
    <mergeCell ref="M98:O98"/>
    <mergeCell ref="P98:S98"/>
    <mergeCell ref="T98:W98"/>
    <mergeCell ref="X98:Z98"/>
    <mergeCell ref="A96:I96"/>
    <mergeCell ref="M96:O96"/>
    <mergeCell ref="P96:S96"/>
    <mergeCell ref="A97:I97"/>
    <mergeCell ref="J97:L97"/>
    <mergeCell ref="M97:O97"/>
    <mergeCell ref="P97:S97"/>
    <mergeCell ref="A95:I95"/>
    <mergeCell ref="J95:L95"/>
    <mergeCell ref="M95:O95"/>
    <mergeCell ref="P95:S95"/>
    <mergeCell ref="T95:W95"/>
    <mergeCell ref="X95:Z95"/>
    <mergeCell ref="X92:Z92"/>
    <mergeCell ref="A93:I93"/>
    <mergeCell ref="M93:O93"/>
    <mergeCell ref="P93:S93"/>
    <mergeCell ref="A94:I94"/>
    <mergeCell ref="J94:L94"/>
    <mergeCell ref="M94:O94"/>
    <mergeCell ref="P94:S94"/>
    <mergeCell ref="T94:W94"/>
    <mergeCell ref="X94:Z94"/>
    <mergeCell ref="C91:G91"/>
    <mergeCell ref="L91:O91"/>
    <mergeCell ref="P91:U91"/>
    <mergeCell ref="J92:L92"/>
    <mergeCell ref="M92:O92"/>
    <mergeCell ref="P92:S92"/>
    <mergeCell ref="T92:W92"/>
    <mergeCell ref="A87:I87"/>
    <mergeCell ref="M87:O87"/>
    <mergeCell ref="P87:S87"/>
    <mergeCell ref="F89:K89"/>
    <mergeCell ref="G90:K90"/>
    <mergeCell ref="L90:N90"/>
    <mergeCell ref="O90:R90"/>
    <mergeCell ref="A86:I86"/>
    <mergeCell ref="J86:L86"/>
    <mergeCell ref="M86:O86"/>
    <mergeCell ref="P86:S86"/>
    <mergeCell ref="T86:W86"/>
    <mergeCell ref="X86:Z86"/>
    <mergeCell ref="T84:W84"/>
    <mergeCell ref="X84:Z84"/>
    <mergeCell ref="A85:I85"/>
    <mergeCell ref="J85:L85"/>
    <mergeCell ref="M85:O85"/>
    <mergeCell ref="P85:S85"/>
    <mergeCell ref="T85:W85"/>
    <mergeCell ref="X85:Z85"/>
    <mergeCell ref="A83:I83"/>
    <mergeCell ref="M83:O83"/>
    <mergeCell ref="P83:S83"/>
    <mergeCell ref="A84:I84"/>
    <mergeCell ref="J84:L84"/>
    <mergeCell ref="M84:O84"/>
    <mergeCell ref="P84:S84"/>
    <mergeCell ref="A82:I82"/>
    <mergeCell ref="J82:L82"/>
    <mergeCell ref="M82:O82"/>
    <mergeCell ref="P82:S82"/>
    <mergeCell ref="T82:W82"/>
    <mergeCell ref="X82:Z82"/>
    <mergeCell ref="X79:Z79"/>
    <mergeCell ref="A80:I80"/>
    <mergeCell ref="M80:O80"/>
    <mergeCell ref="P80:S80"/>
    <mergeCell ref="A81:I81"/>
    <mergeCell ref="J81:L81"/>
    <mergeCell ref="M81:O81"/>
    <mergeCell ref="P81:S81"/>
    <mergeCell ref="T81:W81"/>
    <mergeCell ref="X81:Z81"/>
    <mergeCell ref="C78:G78"/>
    <mergeCell ref="L78:O78"/>
    <mergeCell ref="P78:U78"/>
    <mergeCell ref="J79:L79"/>
    <mergeCell ref="M79:O79"/>
    <mergeCell ref="P79:S79"/>
    <mergeCell ref="T79:W79"/>
    <mergeCell ref="A74:I74"/>
    <mergeCell ref="M74:O74"/>
    <mergeCell ref="P74:S74"/>
    <mergeCell ref="F76:K76"/>
    <mergeCell ref="G77:K77"/>
    <mergeCell ref="L77:N77"/>
    <mergeCell ref="O77:R77"/>
    <mergeCell ref="A73:I73"/>
    <mergeCell ref="J73:L73"/>
    <mergeCell ref="M73:O73"/>
    <mergeCell ref="P73:S73"/>
    <mergeCell ref="T73:W73"/>
    <mergeCell ref="X73:Z73"/>
    <mergeCell ref="T71:W71"/>
    <mergeCell ref="X71:Z71"/>
    <mergeCell ref="A72:I72"/>
    <mergeCell ref="J72:L72"/>
    <mergeCell ref="M72:O72"/>
    <mergeCell ref="P72:S72"/>
    <mergeCell ref="T72:W72"/>
    <mergeCell ref="X72:Z72"/>
    <mergeCell ref="A70:I70"/>
    <mergeCell ref="M70:O70"/>
    <mergeCell ref="P70:S70"/>
    <mergeCell ref="A71:I71"/>
    <mergeCell ref="J71:L71"/>
    <mergeCell ref="M71:O71"/>
    <mergeCell ref="P71:S71"/>
    <mergeCell ref="A69:I69"/>
    <mergeCell ref="J69:L69"/>
    <mergeCell ref="M69:O69"/>
    <mergeCell ref="P69:S69"/>
    <mergeCell ref="T69:W69"/>
    <mergeCell ref="X69:Z69"/>
    <mergeCell ref="X66:Z66"/>
    <mergeCell ref="A67:I67"/>
    <mergeCell ref="M67:O67"/>
    <mergeCell ref="P67:S67"/>
    <mergeCell ref="A68:I68"/>
    <mergeCell ref="J68:L68"/>
    <mergeCell ref="M68:O68"/>
    <mergeCell ref="P68:S68"/>
    <mergeCell ref="T68:W68"/>
    <mergeCell ref="X68:Z68"/>
    <mergeCell ref="C65:G65"/>
    <mergeCell ref="L65:O65"/>
    <mergeCell ref="P65:U65"/>
    <mergeCell ref="J66:L66"/>
    <mergeCell ref="M66:O66"/>
    <mergeCell ref="P66:S66"/>
    <mergeCell ref="T66:W66"/>
    <mergeCell ref="A61:I61"/>
    <mergeCell ref="M61:O61"/>
    <mergeCell ref="P61:S61"/>
    <mergeCell ref="F63:K63"/>
    <mergeCell ref="G64:K64"/>
    <mergeCell ref="L64:N64"/>
    <mergeCell ref="O64:R64"/>
    <mergeCell ref="A60:I60"/>
    <mergeCell ref="J60:L60"/>
    <mergeCell ref="M60:O60"/>
    <mergeCell ref="P60:S60"/>
    <mergeCell ref="T60:W60"/>
    <mergeCell ref="X60:Z60"/>
    <mergeCell ref="T58:W58"/>
    <mergeCell ref="X58:Z58"/>
    <mergeCell ref="A59:I59"/>
    <mergeCell ref="J59:L59"/>
    <mergeCell ref="M59:O59"/>
    <mergeCell ref="P59:S59"/>
    <mergeCell ref="T59:W59"/>
    <mergeCell ref="X59:Z59"/>
    <mergeCell ref="A57:I57"/>
    <mergeCell ref="M57:O57"/>
    <mergeCell ref="P57:S57"/>
    <mergeCell ref="A58:I58"/>
    <mergeCell ref="J58:L58"/>
    <mergeCell ref="M58:O58"/>
    <mergeCell ref="P58:S58"/>
    <mergeCell ref="A56:I56"/>
    <mergeCell ref="J56:L56"/>
    <mergeCell ref="M56:O56"/>
    <mergeCell ref="P56:S56"/>
    <mergeCell ref="T56:W56"/>
    <mergeCell ref="X56:Z56"/>
    <mergeCell ref="X53:Z53"/>
    <mergeCell ref="A54:I54"/>
    <mergeCell ref="M54:O54"/>
    <mergeCell ref="P54:S54"/>
    <mergeCell ref="A55:I55"/>
    <mergeCell ref="J55:L55"/>
    <mergeCell ref="M55:O55"/>
    <mergeCell ref="P55:S55"/>
    <mergeCell ref="T55:W55"/>
    <mergeCell ref="X55:Z55"/>
    <mergeCell ref="C52:G52"/>
    <mergeCell ref="L52:O52"/>
    <mergeCell ref="P52:U52"/>
    <mergeCell ref="J53:L53"/>
    <mergeCell ref="M53:O53"/>
    <mergeCell ref="P53:S53"/>
    <mergeCell ref="T53:W53"/>
    <mergeCell ref="A48:I48"/>
    <mergeCell ref="M48:O48"/>
    <mergeCell ref="P48:S48"/>
    <mergeCell ref="F50:K50"/>
    <mergeCell ref="G51:K51"/>
    <mergeCell ref="L51:N51"/>
    <mergeCell ref="O51:R51"/>
    <mergeCell ref="A47:I47"/>
    <mergeCell ref="J47:L47"/>
    <mergeCell ref="M47:O47"/>
    <mergeCell ref="P47:S47"/>
    <mergeCell ref="T47:W47"/>
    <mergeCell ref="X47:Z47"/>
    <mergeCell ref="T45:W45"/>
    <mergeCell ref="X45:Z45"/>
    <mergeCell ref="A46:I46"/>
    <mergeCell ref="J46:L46"/>
    <mergeCell ref="M46:O46"/>
    <mergeCell ref="P46:S46"/>
    <mergeCell ref="T46:W46"/>
    <mergeCell ref="X46:Z46"/>
    <mergeCell ref="A44:I44"/>
    <mergeCell ref="M44:O44"/>
    <mergeCell ref="P44:S44"/>
    <mergeCell ref="A45:I45"/>
    <mergeCell ref="J45:L45"/>
    <mergeCell ref="M45:O45"/>
    <mergeCell ref="P45:S45"/>
    <mergeCell ref="A43:I43"/>
    <mergeCell ref="J43:L43"/>
    <mergeCell ref="M43:O43"/>
    <mergeCell ref="P43:S43"/>
    <mergeCell ref="T43:W43"/>
    <mergeCell ref="X43:Z43"/>
    <mergeCell ref="X40:Z40"/>
    <mergeCell ref="A41:I41"/>
    <mergeCell ref="M41:O41"/>
    <mergeCell ref="P41:S41"/>
    <mergeCell ref="A42:I42"/>
    <mergeCell ref="J42:L42"/>
    <mergeCell ref="M42:O42"/>
    <mergeCell ref="P42:S42"/>
    <mergeCell ref="T42:W42"/>
    <mergeCell ref="X42:Z42"/>
    <mergeCell ref="C39:G39"/>
    <mergeCell ref="L39:O39"/>
    <mergeCell ref="P39:U39"/>
    <mergeCell ref="J40:L40"/>
    <mergeCell ref="M40:O40"/>
    <mergeCell ref="P40:S40"/>
    <mergeCell ref="T40:W40"/>
    <mergeCell ref="A35:I35"/>
    <mergeCell ref="M35:O35"/>
    <mergeCell ref="P35:S35"/>
    <mergeCell ref="F37:K37"/>
    <mergeCell ref="G38:K38"/>
    <mergeCell ref="L38:N38"/>
    <mergeCell ref="O38:R38"/>
    <mergeCell ref="A34:I34"/>
    <mergeCell ref="J34:L34"/>
    <mergeCell ref="M34:O34"/>
    <mergeCell ref="P34:S34"/>
    <mergeCell ref="T34:W34"/>
    <mergeCell ref="X34:Z34"/>
    <mergeCell ref="T32:W32"/>
    <mergeCell ref="X32:Z32"/>
    <mergeCell ref="A33:I33"/>
    <mergeCell ref="J33:L33"/>
    <mergeCell ref="M33:O33"/>
    <mergeCell ref="P33:S33"/>
    <mergeCell ref="T33:W33"/>
    <mergeCell ref="X33:Z33"/>
    <mergeCell ref="A31:I31"/>
    <mergeCell ref="M31:O31"/>
    <mergeCell ref="P31:S31"/>
    <mergeCell ref="A32:I32"/>
    <mergeCell ref="J32:L32"/>
    <mergeCell ref="M32:O32"/>
    <mergeCell ref="P32:S32"/>
    <mergeCell ref="A30:I30"/>
    <mergeCell ref="J30:L30"/>
    <mergeCell ref="M30:O30"/>
    <mergeCell ref="P30:S30"/>
    <mergeCell ref="T30:W30"/>
    <mergeCell ref="X30:Z30"/>
    <mergeCell ref="A29:I29"/>
    <mergeCell ref="J29:L29"/>
    <mergeCell ref="M29:O29"/>
    <mergeCell ref="P29:S29"/>
    <mergeCell ref="T29:W29"/>
    <mergeCell ref="X29:Z29"/>
    <mergeCell ref="J27:L27"/>
    <mergeCell ref="M27:O27"/>
    <mergeCell ref="P27:S27"/>
    <mergeCell ref="T27:W27"/>
    <mergeCell ref="X27:Z27"/>
    <mergeCell ref="A28:I28"/>
    <mergeCell ref="M28:O28"/>
    <mergeCell ref="P28:S28"/>
    <mergeCell ref="G25:K25"/>
    <mergeCell ref="L25:N25"/>
    <mergeCell ref="O25:R25"/>
    <mergeCell ref="C26:G26"/>
    <mergeCell ref="L26:O26"/>
    <mergeCell ref="P26:U26"/>
    <mergeCell ref="A20:U20"/>
    <mergeCell ref="V20:Z20"/>
    <mergeCell ref="A21:U21"/>
    <mergeCell ref="V21:Z21"/>
    <mergeCell ref="A23:Z23"/>
    <mergeCell ref="F24:K24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7:I17"/>
    <mergeCell ref="J17:L17"/>
    <mergeCell ref="M17:O17"/>
    <mergeCell ref="P17:S17"/>
    <mergeCell ref="T17:U17"/>
    <mergeCell ref="V17:Z17"/>
    <mergeCell ref="A14:U14"/>
    <mergeCell ref="V14:Z14"/>
    <mergeCell ref="J15:L16"/>
    <mergeCell ref="M15:O16"/>
    <mergeCell ref="P15:S16"/>
    <mergeCell ref="T15:Z15"/>
    <mergeCell ref="A16:I16"/>
    <mergeCell ref="T16:U16"/>
    <mergeCell ref="V16:Z16"/>
    <mergeCell ref="A13:I13"/>
    <mergeCell ref="J13:L13"/>
    <mergeCell ref="M13:O13"/>
    <mergeCell ref="P13:S13"/>
    <mergeCell ref="T13:U13"/>
    <mergeCell ref="V13:Z13"/>
    <mergeCell ref="A12:I12"/>
    <mergeCell ref="J12:L12"/>
    <mergeCell ref="M12:O12"/>
    <mergeCell ref="P12:S12"/>
    <mergeCell ref="T12:U12"/>
    <mergeCell ref="V12:Z12"/>
    <mergeCell ref="J10:L11"/>
    <mergeCell ref="M10:O11"/>
    <mergeCell ref="P10:S11"/>
    <mergeCell ref="T10:Z10"/>
    <mergeCell ref="A11:I11"/>
    <mergeCell ref="T11:U11"/>
    <mergeCell ref="V11:Z11"/>
    <mergeCell ref="A1:C1"/>
    <mergeCell ref="D3:H3"/>
    <mergeCell ref="F4:I4"/>
    <mergeCell ref="D6:F6"/>
    <mergeCell ref="Q6:S6"/>
    <mergeCell ref="E7:J7"/>
  </mergeCells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75"/>
  <sheetViews>
    <sheetView workbookViewId="0">
      <selection activeCell="AE17" sqref="AE17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  <col min="20" max="20" width="4.5703125" customWidth="1"/>
    <col min="21" max="21" width="4.28515625" customWidth="1"/>
  </cols>
  <sheetData>
    <row r="1" spans="1:26" x14ac:dyDescent="0.25">
      <c r="A1" s="198" t="s">
        <v>1</v>
      </c>
      <c r="B1" s="198"/>
      <c r="C1" s="198"/>
      <c r="D1" t="str">
        <f>CADASTRO!D819</f>
        <v>6303 RONITUR TRANSPORTES LTDA - ME</v>
      </c>
    </row>
    <row r="2" spans="1:26" x14ac:dyDescent="0.25">
      <c r="A2" s="52" t="s">
        <v>6</v>
      </c>
      <c r="B2" s="52"/>
      <c r="C2" s="52"/>
      <c r="D2" t="str">
        <f>CADASTRO!D820</f>
        <v>03.503.366/0001-71</v>
      </c>
    </row>
    <row r="3" spans="1:26" x14ac:dyDescent="0.25">
      <c r="A3" s="52" t="s">
        <v>94</v>
      </c>
      <c r="B3" s="52"/>
      <c r="C3" s="52"/>
      <c r="D3" s="199" t="str">
        <f>CADASTRO!D821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04" t="str">
        <f>CADASTRO!F870</f>
        <v>IV - 020/2017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CADASTRO!D871</f>
        <v>8</v>
      </c>
    </row>
    <row r="6" spans="1:26" x14ac:dyDescent="0.25">
      <c r="A6" s="3" t="s">
        <v>8</v>
      </c>
      <c r="B6" s="3"/>
      <c r="C6" s="3"/>
      <c r="D6" s="208">
        <f>CADASTRO!D872</f>
        <v>5.25</v>
      </c>
      <c r="E6" s="208"/>
      <c r="F6" s="208"/>
      <c r="H6" s="3" t="s">
        <v>9</v>
      </c>
      <c r="K6" s="203">
        <f>CADASTRO!L872</f>
        <v>5.8</v>
      </c>
      <c r="L6" s="203"/>
      <c r="M6" s="3" t="s">
        <v>11</v>
      </c>
      <c r="Q6" s="203">
        <f>CADASTRO!R872</f>
        <v>174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5298.2999999999993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CADASTRO!A$831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CADASTRO!A$832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CADASTRO!J880</f>
        <v>105105</v>
      </c>
      <c r="K12" s="203"/>
      <c r="L12" s="203"/>
      <c r="M12" s="203">
        <f>CADASTRO!M880</f>
        <v>1668</v>
      </c>
      <c r="N12" s="203"/>
      <c r="O12" s="203"/>
      <c r="P12" s="203" t="str">
        <f>CADASTRO!$P880</f>
        <v>1013 PeateRS</v>
      </c>
      <c r="Q12" s="203"/>
      <c r="R12" s="203"/>
      <c r="S12" s="203"/>
      <c r="T12" s="219">
        <f>CADASTRO!V880</f>
        <v>0.48148148148148145</v>
      </c>
      <c r="U12" s="203"/>
      <c r="V12" s="204">
        <f>E$7*T12</f>
        <v>2551.0333333333328</v>
      </c>
      <c r="W12" s="204"/>
      <c r="X12" s="204"/>
      <c r="Y12" s="204"/>
      <c r="Z12" s="204"/>
    </row>
    <row r="13" spans="1:26" x14ac:dyDescent="0.25">
      <c r="A13" s="200" t="str">
        <f>CADASTRO!A$833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CADASTRO!J881</f>
        <v>105208</v>
      </c>
      <c r="K13" s="203"/>
      <c r="L13" s="203"/>
      <c r="M13" s="203">
        <f>CADASTRO!M881</f>
        <v>2213</v>
      </c>
      <c r="N13" s="203"/>
      <c r="O13" s="203"/>
      <c r="P13" s="203" t="str">
        <f>CADASTRO!$P881</f>
        <v>1013 PeateRS</v>
      </c>
      <c r="Q13" s="203"/>
      <c r="R13" s="203"/>
      <c r="S13" s="203"/>
      <c r="T13" s="219">
        <f>CADASTRO!V881</f>
        <v>8.6419753086419748E-2</v>
      </c>
      <c r="U13" s="203"/>
      <c r="V13" s="204">
        <f>E$7*T13</f>
        <v>457.87777777777768</v>
      </c>
      <c r="W13" s="204"/>
      <c r="X13" s="204"/>
      <c r="Y13" s="204"/>
      <c r="Z13" s="204"/>
    </row>
    <row r="14" spans="1:26" x14ac:dyDescent="0.25">
      <c r="A14" s="200" t="str">
        <f>CADASTRO!A$834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CADASTRO!J882</f>
        <v>105208</v>
      </c>
      <c r="K14" s="203"/>
      <c r="L14" s="203"/>
      <c r="M14" s="203">
        <f>CADASTRO!M882</f>
        <v>1680</v>
      </c>
      <c r="N14" s="203"/>
      <c r="O14" s="203"/>
      <c r="P14" s="203" t="str">
        <f>CADASTRO!$P882</f>
        <v>1013 PeateRS</v>
      </c>
      <c r="Q14" s="203"/>
      <c r="R14" s="203"/>
      <c r="S14" s="203"/>
      <c r="T14" s="219">
        <f>CADASTRO!V882</f>
        <v>0.1851851851851852</v>
      </c>
      <c r="U14" s="203"/>
      <c r="V14" s="204">
        <f>E$7*T14</f>
        <v>981.16666666666663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3990.0777777777771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CADASTRO!A$836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CADASTRO!A$837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CADASTRO!J885</f>
        <v>108303</v>
      </c>
      <c r="K18" s="203"/>
      <c r="L18" s="203"/>
      <c r="M18" s="203">
        <f>CADASTRO!M885</f>
        <v>1646</v>
      </c>
      <c r="N18" s="203"/>
      <c r="O18" s="203"/>
      <c r="P18" s="203" t="str">
        <f>CADASTRO!$P885</f>
        <v>1011 Q.S.E.</v>
      </c>
      <c r="Q18" s="203"/>
      <c r="R18" s="203"/>
      <c r="S18" s="203"/>
      <c r="T18" s="219">
        <f>CADASTRO!V885</f>
        <v>0.12345679012345678</v>
      </c>
      <c r="U18" s="203"/>
      <c r="V18" s="204">
        <f>E$7*T18</f>
        <v>654.11111111111097</v>
      </c>
      <c r="W18" s="204"/>
      <c r="X18" s="204"/>
      <c r="Y18" s="204"/>
      <c r="Z18" s="204"/>
    </row>
    <row r="19" spans="1:26" x14ac:dyDescent="0.25">
      <c r="A19" s="200" t="str">
        <f>CADASTRO!A$838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CADASTRO!J886</f>
        <v>0</v>
      </c>
      <c r="K19" s="203"/>
      <c r="L19" s="203"/>
      <c r="M19" s="203">
        <f>CADASTRO!M886</f>
        <v>0</v>
      </c>
      <c r="N19" s="203"/>
      <c r="O19" s="203"/>
      <c r="P19" s="203">
        <f>CADASTRO!$P886</f>
        <v>0</v>
      </c>
      <c r="Q19" s="203"/>
      <c r="R19" s="203"/>
      <c r="S19" s="203"/>
      <c r="T19" s="219">
        <f>CADASTRO!V886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CADASTRO!A$839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CADASTRO!J887</f>
        <v>108003</v>
      </c>
      <c r="K20" s="203"/>
      <c r="L20" s="203"/>
      <c r="M20" s="203">
        <f>CADASTRO!M887</f>
        <v>1630</v>
      </c>
      <c r="N20" s="203"/>
      <c r="O20" s="203"/>
      <c r="P20" s="203" t="str">
        <f>CADASTRO!$P887</f>
        <v>1011 Q.S.E.</v>
      </c>
      <c r="Q20" s="203"/>
      <c r="R20" s="203"/>
      <c r="S20" s="203"/>
      <c r="T20" s="219">
        <f>CADASTRO!V887</f>
        <v>0.12345679012345678</v>
      </c>
      <c r="U20" s="203"/>
      <c r="V20" s="204">
        <f>E$7*T20</f>
        <v>654.11111111111097</v>
      </c>
      <c r="W20" s="204"/>
      <c r="X20" s="204"/>
      <c r="Y20" s="204"/>
      <c r="Z20" s="204"/>
    </row>
    <row r="21" spans="1:26" x14ac:dyDescent="0.25">
      <c r="A21" s="200" t="str">
        <f>CADASTRO!A$840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CADASTRO!J888</f>
        <v>0</v>
      </c>
      <c r="K21" s="203"/>
      <c r="L21" s="203"/>
      <c r="M21" s="203">
        <f>CADASTRO!M888</f>
        <v>0</v>
      </c>
      <c r="N21" s="203"/>
      <c r="O21" s="203"/>
      <c r="P21" s="203">
        <f>CADASTRO!$P888</f>
        <v>0</v>
      </c>
      <c r="Q21" s="203"/>
      <c r="R21" s="203"/>
      <c r="S21" s="203"/>
      <c r="T21" s="219">
        <f>CADASTRO!V840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1308.2222222222219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5298.2999999999993</v>
      </c>
      <c r="W23" s="201"/>
      <c r="X23" s="201"/>
      <c r="Y23" s="201"/>
      <c r="Z23" s="201"/>
    </row>
    <row r="25" spans="1:26" x14ac:dyDescent="0.25">
      <c r="A25" s="3" t="s">
        <v>37</v>
      </c>
      <c r="F25" s="203" t="s">
        <v>48</v>
      </c>
      <c r="G25" s="203"/>
      <c r="H25" s="203"/>
      <c r="I25" s="203"/>
      <c r="J25" s="203"/>
      <c r="K25" s="203"/>
    </row>
    <row r="26" spans="1:26" x14ac:dyDescent="0.25">
      <c r="A26" s="3" t="s">
        <v>38</v>
      </c>
      <c r="G26" s="203">
        <v>458</v>
      </c>
      <c r="H26" s="203"/>
      <c r="I26" s="203"/>
      <c r="J26" s="203"/>
      <c r="K26" s="203"/>
      <c r="L26" s="220" t="s">
        <v>39</v>
      </c>
      <c r="M26" s="220"/>
      <c r="N26" s="220"/>
      <c r="O26" s="223">
        <v>43201</v>
      </c>
      <c r="P26" s="203"/>
      <c r="Q26" s="203"/>
      <c r="R26" s="203"/>
    </row>
    <row r="27" spans="1:26" x14ac:dyDescent="0.25">
      <c r="A27" s="3" t="s">
        <v>41</v>
      </c>
      <c r="C27" s="208">
        <v>8150.62</v>
      </c>
      <c r="D27" s="208"/>
      <c r="E27" s="208"/>
      <c r="F27" s="208"/>
      <c r="G27" s="208"/>
      <c r="L27" s="220" t="s">
        <v>59</v>
      </c>
      <c r="M27" s="220"/>
      <c r="N27" s="220"/>
      <c r="O27" s="220"/>
      <c r="P27" s="221">
        <v>1552.5</v>
      </c>
      <c r="Q27" s="221"/>
      <c r="R27" s="221"/>
      <c r="S27" s="221"/>
      <c r="T27" s="221"/>
      <c r="U27" s="221"/>
    </row>
    <row r="28" spans="1:26" x14ac:dyDescent="0.25">
      <c r="A28" s="9" t="s">
        <v>12</v>
      </c>
      <c r="B28" s="50"/>
      <c r="C28" s="50"/>
      <c r="D28" s="50"/>
      <c r="E28" s="50"/>
      <c r="F28" s="50"/>
      <c r="G28" s="50"/>
      <c r="H28" s="50"/>
      <c r="I28" s="53"/>
      <c r="J28" s="210" t="s">
        <v>29</v>
      </c>
      <c r="K28" s="210"/>
      <c r="L28" s="210"/>
      <c r="M28" s="210" t="s">
        <v>25</v>
      </c>
      <c r="N28" s="210"/>
      <c r="O28" s="210"/>
      <c r="P28" s="210" t="s">
        <v>30</v>
      </c>
      <c r="Q28" s="210"/>
      <c r="R28" s="210"/>
      <c r="S28" s="210"/>
      <c r="T28" s="222" t="s">
        <v>21</v>
      </c>
      <c r="U28" s="222"/>
      <c r="V28" s="222"/>
      <c r="W28" s="222"/>
      <c r="X28" s="211" t="s">
        <v>40</v>
      </c>
      <c r="Y28" s="211"/>
      <c r="Z28" s="211"/>
    </row>
    <row r="29" spans="1:26" x14ac:dyDescent="0.25">
      <c r="A29" s="210" t="str">
        <f>CADASTRO!A$831</f>
        <v>ESCOLA ALAÍDES S. PINHEIRO</v>
      </c>
      <c r="B29" s="210"/>
      <c r="C29" s="210"/>
      <c r="D29" s="210"/>
      <c r="E29" s="210"/>
      <c r="F29" s="210"/>
      <c r="G29" s="210"/>
      <c r="H29" s="210"/>
      <c r="I29" s="210"/>
      <c r="M29" s="218">
        <f>SUM(M30:N32)</f>
        <v>0.76</v>
      </c>
      <c r="N29" s="218"/>
      <c r="O29" s="218"/>
      <c r="P29" s="202">
        <f>SUM(P30:S32)+0.01</f>
        <v>6194.4812000000002</v>
      </c>
      <c r="Q29" s="201"/>
      <c r="R29" s="201"/>
      <c r="S29" s="201"/>
      <c r="T29" s="6"/>
      <c r="U29" s="6"/>
      <c r="V29" s="6"/>
      <c r="W29" s="6"/>
    </row>
    <row r="30" spans="1:26" x14ac:dyDescent="0.25">
      <c r="A30" s="200" t="str">
        <f>CADASTRO!A$832</f>
        <v>Ensino Fundamental</v>
      </c>
      <c r="B30" s="200"/>
      <c r="C30" s="200"/>
      <c r="D30" s="200"/>
      <c r="E30" s="200"/>
      <c r="F30" s="200"/>
      <c r="G30" s="200"/>
      <c r="H30" s="200"/>
      <c r="I30" s="200"/>
      <c r="J30" s="203" t="s">
        <v>205</v>
      </c>
      <c r="K30" s="203"/>
      <c r="L30" s="203"/>
      <c r="M30" s="205">
        <f>ROUND((V$12/V$23),2)</f>
        <v>0.48</v>
      </c>
      <c r="N30" s="205"/>
      <c r="O30" s="205"/>
      <c r="P30" s="204">
        <f>C27*M30</f>
        <v>3912.2975999999999</v>
      </c>
      <c r="Q30" s="203"/>
      <c r="R30" s="203"/>
      <c r="S30" s="203"/>
      <c r="T30" s="203" t="str">
        <f>CADASTRO!$P$880</f>
        <v>1013 PeateRS</v>
      </c>
      <c r="U30" s="203"/>
      <c r="V30" s="203"/>
      <c r="W30" s="203"/>
      <c r="X30" s="203">
        <f>M$12</f>
        <v>1668</v>
      </c>
      <c r="Y30" s="203"/>
      <c r="Z30" s="203"/>
    </row>
    <row r="31" spans="1:26" x14ac:dyDescent="0.25">
      <c r="A31" s="200" t="str">
        <f>CADASTRO!A$833</f>
        <v>Ensino Médio - Eja</v>
      </c>
      <c r="B31" s="200"/>
      <c r="C31" s="200"/>
      <c r="D31" s="200"/>
      <c r="E31" s="200"/>
      <c r="F31" s="200"/>
      <c r="G31" s="200"/>
      <c r="H31" s="200"/>
      <c r="I31" s="200"/>
      <c r="J31" s="203" t="s">
        <v>206</v>
      </c>
      <c r="K31" s="203"/>
      <c r="L31" s="203"/>
      <c r="M31" s="205">
        <f>ROUND((V$13/V$23),2)</f>
        <v>0.09</v>
      </c>
      <c r="N31" s="205"/>
      <c r="O31" s="205"/>
      <c r="P31" s="204">
        <f>C27*M31</f>
        <v>733.55579999999998</v>
      </c>
      <c r="Q31" s="203"/>
      <c r="R31" s="203"/>
      <c r="S31" s="203"/>
      <c r="T31" s="203" t="str">
        <f>CADASTRO!$P$881</f>
        <v>1013 PeateRS</v>
      </c>
      <c r="U31" s="203"/>
      <c r="V31" s="203"/>
      <c r="W31" s="203"/>
      <c r="X31" s="203">
        <f>M$13</f>
        <v>2213</v>
      </c>
      <c r="Y31" s="203"/>
      <c r="Z31" s="203"/>
    </row>
    <row r="32" spans="1:26" x14ac:dyDescent="0.25">
      <c r="A32" s="200" t="str">
        <f>CADASTRO!A$834</f>
        <v xml:space="preserve">Ensino Médio </v>
      </c>
      <c r="B32" s="200"/>
      <c r="C32" s="200"/>
      <c r="D32" s="200"/>
      <c r="E32" s="200"/>
      <c r="F32" s="200"/>
      <c r="G32" s="200"/>
      <c r="H32" s="200"/>
      <c r="I32" s="200"/>
      <c r="J32" s="203" t="s">
        <v>206</v>
      </c>
      <c r="K32" s="203"/>
      <c r="L32" s="203"/>
      <c r="M32" s="205">
        <f>ROUND((V$14/V$23),2)</f>
        <v>0.19</v>
      </c>
      <c r="N32" s="205"/>
      <c r="O32" s="205"/>
      <c r="P32" s="204">
        <f>C27*M32</f>
        <v>1548.6178</v>
      </c>
      <c r="Q32" s="203"/>
      <c r="R32" s="203"/>
      <c r="S32" s="203"/>
      <c r="T32" s="203" t="str">
        <f>CADASTRO!$P$882</f>
        <v>1013 PeateRS</v>
      </c>
      <c r="U32" s="203"/>
      <c r="V32" s="203"/>
      <c r="W32" s="203"/>
      <c r="X32" s="203">
        <f>M$14</f>
        <v>1680</v>
      </c>
      <c r="Y32" s="203"/>
      <c r="Z32" s="203"/>
    </row>
    <row r="33" spans="1:35" x14ac:dyDescent="0.25">
      <c r="A33" s="201" t="str">
        <f>CADASTRO!A$836</f>
        <v>ESCOLA MUN. SANTA LUZIA</v>
      </c>
      <c r="B33" s="201"/>
      <c r="C33" s="201"/>
      <c r="D33" s="201"/>
      <c r="E33" s="201"/>
      <c r="F33" s="201"/>
      <c r="G33" s="201"/>
      <c r="H33" s="201"/>
      <c r="I33" s="201"/>
      <c r="M33" s="218">
        <f>SUM(M34:N37)</f>
        <v>0.24</v>
      </c>
      <c r="N33" s="218"/>
      <c r="O33" s="218"/>
      <c r="P33" s="202">
        <f>SUM(P34:S37)-0.01</f>
        <v>1956.1387999999999</v>
      </c>
      <c r="Q33" s="201"/>
      <c r="R33" s="201"/>
      <c r="S33" s="201"/>
    </row>
    <row r="34" spans="1:35" x14ac:dyDescent="0.25">
      <c r="A34" s="200" t="str">
        <f>CADASTRO!A$837</f>
        <v>Ed. Infantil</v>
      </c>
      <c r="B34" s="200"/>
      <c r="C34" s="200"/>
      <c r="D34" s="200"/>
      <c r="E34" s="200"/>
      <c r="F34" s="200"/>
      <c r="G34" s="200"/>
      <c r="H34" s="200"/>
      <c r="I34" s="200"/>
      <c r="J34" s="203" t="s">
        <v>207</v>
      </c>
      <c r="K34" s="203"/>
      <c r="L34" s="203"/>
      <c r="M34" s="205">
        <f>ROUND((V$18/V$23),2)</f>
        <v>0.12</v>
      </c>
      <c r="N34" s="205"/>
      <c r="O34" s="205"/>
      <c r="P34" s="204">
        <f>C27*M34</f>
        <v>978.07439999999997</v>
      </c>
      <c r="Q34" s="203"/>
      <c r="R34" s="203"/>
      <c r="S34" s="203"/>
      <c r="T34" s="203" t="str">
        <f>CADASTRO!$P$885</f>
        <v>1011 Q.S.E.</v>
      </c>
      <c r="U34" s="203"/>
      <c r="V34" s="203"/>
      <c r="W34" s="203"/>
      <c r="X34" s="203">
        <f>M$18</f>
        <v>1646</v>
      </c>
      <c r="Y34" s="203"/>
      <c r="Z34" s="203"/>
    </row>
    <row r="35" spans="1:35" x14ac:dyDescent="0.25">
      <c r="A35" s="200" t="str">
        <f>CADASTRO!A$838</f>
        <v>Ed. Especial</v>
      </c>
      <c r="B35" s="200"/>
      <c r="C35" s="200"/>
      <c r="D35" s="200"/>
      <c r="E35" s="200"/>
      <c r="F35" s="200"/>
      <c r="G35" s="200"/>
      <c r="H35" s="200"/>
      <c r="I35" s="200"/>
      <c r="J35" s="203">
        <v>0</v>
      </c>
      <c r="K35" s="203"/>
      <c r="L35" s="203"/>
      <c r="M35" s="205">
        <f>ROUND((V$19/V$23),2)</f>
        <v>0</v>
      </c>
      <c r="N35" s="205"/>
      <c r="O35" s="205"/>
      <c r="P35" s="204">
        <f>C27*M35</f>
        <v>0</v>
      </c>
      <c r="Q35" s="203"/>
      <c r="R35" s="203"/>
      <c r="S35" s="203"/>
      <c r="T35" s="203">
        <f>CADASTRO!$P$886</f>
        <v>0</v>
      </c>
      <c r="U35" s="203"/>
      <c r="V35" s="203"/>
      <c r="W35" s="203"/>
      <c r="X35" s="203">
        <f>M$19</f>
        <v>0</v>
      </c>
      <c r="Y35" s="203"/>
      <c r="Z35" s="203"/>
      <c r="AI35" s="3"/>
    </row>
    <row r="36" spans="1:35" x14ac:dyDescent="0.25">
      <c r="A36" s="200" t="str">
        <f>CADASTRO!A$839</f>
        <v>Ensino Fundamental</v>
      </c>
      <c r="B36" s="200"/>
      <c r="C36" s="200"/>
      <c r="D36" s="200"/>
      <c r="E36" s="200"/>
      <c r="F36" s="200"/>
      <c r="G36" s="200"/>
      <c r="H36" s="200"/>
      <c r="I36" s="200"/>
      <c r="J36" s="203" t="s">
        <v>208</v>
      </c>
      <c r="K36" s="203"/>
      <c r="L36" s="203"/>
      <c r="M36" s="205">
        <f>ROUND((V$20/V$23),2)</f>
        <v>0.12</v>
      </c>
      <c r="N36" s="205"/>
      <c r="O36" s="205"/>
      <c r="P36" s="204">
        <f>C27*M36</f>
        <v>978.07439999999997</v>
      </c>
      <c r="Q36" s="203"/>
      <c r="R36" s="203"/>
      <c r="S36" s="203"/>
      <c r="T36" s="203" t="str">
        <f>CADASTRO!$P$887</f>
        <v>1011 Q.S.E.</v>
      </c>
      <c r="U36" s="203"/>
      <c r="V36" s="203"/>
      <c r="W36" s="203"/>
      <c r="X36" s="203">
        <f>M$20</f>
        <v>1630</v>
      </c>
      <c r="Y36" s="203"/>
      <c r="Z36" s="203"/>
    </row>
    <row r="37" spans="1:35" x14ac:dyDescent="0.25">
      <c r="A37" s="200" t="str">
        <f>CADASTRO!A$840</f>
        <v>Ed. Jovens e Adultos</v>
      </c>
      <c r="B37" s="200"/>
      <c r="C37" s="200"/>
      <c r="D37" s="200"/>
      <c r="E37" s="200"/>
      <c r="F37" s="200"/>
      <c r="G37" s="200"/>
      <c r="H37" s="200"/>
      <c r="I37" s="200"/>
      <c r="J37" s="203">
        <v>0</v>
      </c>
      <c r="K37" s="203"/>
      <c r="L37" s="203"/>
      <c r="M37" s="205">
        <f>ROUND((V$21/V$23),2)</f>
        <v>0</v>
      </c>
      <c r="N37" s="205"/>
      <c r="O37" s="205"/>
      <c r="P37" s="204">
        <f>C27*M37</f>
        <v>0</v>
      </c>
      <c r="Q37" s="203"/>
      <c r="R37" s="203"/>
      <c r="S37" s="203"/>
      <c r="T37" s="203">
        <f>CADASTRO!$P$888</f>
        <v>0</v>
      </c>
      <c r="U37" s="203"/>
      <c r="V37" s="203"/>
      <c r="W37" s="203"/>
      <c r="X37" s="203">
        <f>M$21</f>
        <v>0</v>
      </c>
      <c r="Y37" s="203"/>
      <c r="Z37" s="203"/>
    </row>
    <row r="38" spans="1:35" x14ac:dyDescent="0.25">
      <c r="A38" s="201" t="s">
        <v>26</v>
      </c>
      <c r="B38" s="201"/>
      <c r="C38" s="201"/>
      <c r="D38" s="201"/>
      <c r="E38" s="201"/>
      <c r="F38" s="201"/>
      <c r="G38" s="201"/>
      <c r="H38" s="201"/>
      <c r="I38" s="201"/>
      <c r="J38" s="3"/>
      <c r="K38" s="3"/>
      <c r="L38" s="3"/>
      <c r="M38" s="218">
        <f>M29+M33</f>
        <v>1</v>
      </c>
      <c r="N38" s="218"/>
      <c r="O38" s="218"/>
      <c r="P38" s="202">
        <f>P33+P29</f>
        <v>8150.62</v>
      </c>
      <c r="Q38" s="201"/>
      <c r="R38" s="201"/>
      <c r="S38" s="201"/>
      <c r="T38" s="3"/>
      <c r="U38" s="3"/>
      <c r="V38" s="3"/>
      <c r="W38" s="3"/>
      <c r="X38" s="3"/>
      <c r="Y38" s="3"/>
      <c r="Z38" s="3"/>
    </row>
    <row r="39" spans="1:35" x14ac:dyDescent="0.25">
      <c r="A39" s="48"/>
      <c r="B39" s="48"/>
      <c r="C39" s="48"/>
      <c r="D39" s="48"/>
      <c r="E39" s="48"/>
      <c r="F39" s="48"/>
      <c r="G39" s="48"/>
      <c r="H39" s="48"/>
      <c r="I39" s="48"/>
      <c r="J39" s="3"/>
      <c r="K39" s="3"/>
      <c r="L39" s="3"/>
      <c r="M39" s="55"/>
      <c r="N39" s="55"/>
      <c r="O39" s="55"/>
      <c r="P39" s="54"/>
      <c r="Q39" s="48"/>
      <c r="R39" s="48"/>
      <c r="S39" s="48"/>
      <c r="T39" s="3"/>
      <c r="U39" s="3"/>
      <c r="V39" s="3"/>
      <c r="W39" s="3"/>
      <c r="X39" s="3"/>
      <c r="Y39" s="3"/>
      <c r="Z39" s="3"/>
    </row>
    <row r="40" spans="1:35" x14ac:dyDescent="0.25">
      <c r="A40" s="48"/>
      <c r="B40" s="48"/>
      <c r="C40" s="48"/>
      <c r="D40" s="48"/>
      <c r="E40" s="48"/>
      <c r="F40" s="48"/>
      <c r="G40" s="48"/>
      <c r="H40" s="48"/>
      <c r="I40" s="48"/>
      <c r="J40" s="3"/>
      <c r="K40" s="3"/>
      <c r="L40" s="3"/>
      <c r="M40" s="55"/>
      <c r="N40" s="55"/>
      <c r="O40" s="55"/>
      <c r="P40" s="54"/>
      <c r="Q40" s="48"/>
      <c r="R40" s="48"/>
      <c r="S40" s="48"/>
      <c r="T40" s="3"/>
      <c r="U40" s="3"/>
      <c r="V40" s="3"/>
      <c r="W40" s="3"/>
      <c r="X40" s="3"/>
      <c r="Y40" s="3"/>
      <c r="Z40" s="3"/>
    </row>
    <row r="41" spans="1:35" x14ac:dyDescent="0.25">
      <c r="A41" s="48"/>
      <c r="B41" s="48"/>
      <c r="C41" s="48"/>
      <c r="D41" s="48"/>
      <c r="E41" s="48"/>
      <c r="F41" s="48"/>
      <c r="G41" s="48"/>
      <c r="H41" s="48"/>
      <c r="I41" s="48"/>
      <c r="J41" s="3"/>
      <c r="K41" s="3"/>
      <c r="L41" s="3"/>
      <c r="M41" s="55"/>
      <c r="N41" s="55"/>
      <c r="O41" s="55"/>
      <c r="P41" s="54"/>
      <c r="Q41" s="48"/>
      <c r="R41" s="48"/>
      <c r="S41" s="48"/>
      <c r="T41" s="3"/>
      <c r="U41" s="3"/>
      <c r="V41" s="3"/>
      <c r="W41" s="3"/>
      <c r="X41" s="3"/>
      <c r="Y41" s="3"/>
      <c r="Z41" s="3"/>
    </row>
    <row r="42" spans="1:35" x14ac:dyDescent="0.25">
      <c r="A42" s="3" t="s">
        <v>37</v>
      </c>
      <c r="F42" s="203" t="s">
        <v>57</v>
      </c>
      <c r="G42" s="203"/>
      <c r="H42" s="203"/>
      <c r="I42" s="203"/>
      <c r="J42" s="203"/>
      <c r="K42" s="203"/>
    </row>
    <row r="43" spans="1:35" x14ac:dyDescent="0.25">
      <c r="A43" s="3" t="s">
        <v>38</v>
      </c>
      <c r="G43" s="203">
        <v>3</v>
      </c>
      <c r="H43" s="203"/>
      <c r="I43" s="203"/>
      <c r="J43" s="203"/>
      <c r="K43" s="203"/>
      <c r="L43" s="220" t="s">
        <v>39</v>
      </c>
      <c r="M43" s="220"/>
      <c r="N43" s="220"/>
      <c r="O43" s="223">
        <v>43192</v>
      </c>
      <c r="P43" s="203"/>
      <c r="Q43" s="203"/>
      <c r="R43" s="203"/>
    </row>
    <row r="44" spans="1:35" x14ac:dyDescent="0.25">
      <c r="A44" s="3" t="s">
        <v>41</v>
      </c>
      <c r="C44" s="208">
        <v>15000</v>
      </c>
      <c r="D44" s="208"/>
      <c r="E44" s="208"/>
      <c r="F44" s="208"/>
      <c r="G44" s="208"/>
      <c r="L44" s="220" t="s">
        <v>59</v>
      </c>
      <c r="M44" s="220"/>
      <c r="N44" s="220"/>
      <c r="O44" s="220"/>
      <c r="P44" s="221">
        <v>1500</v>
      </c>
      <c r="Q44" s="221"/>
      <c r="R44" s="221"/>
      <c r="S44" s="221"/>
      <c r="T44" s="221"/>
      <c r="U44" s="221"/>
    </row>
    <row r="45" spans="1:35" x14ac:dyDescent="0.25">
      <c r="A45" s="9" t="s">
        <v>12</v>
      </c>
      <c r="B45" s="50"/>
      <c r="C45" s="50"/>
      <c r="D45" s="50"/>
      <c r="E45" s="50"/>
      <c r="F45" s="50"/>
      <c r="G45" s="50"/>
      <c r="H45" s="50"/>
      <c r="I45" s="53"/>
      <c r="J45" s="210" t="s">
        <v>29</v>
      </c>
      <c r="K45" s="210"/>
      <c r="L45" s="210"/>
      <c r="M45" s="210" t="s">
        <v>25</v>
      </c>
      <c r="N45" s="210"/>
      <c r="O45" s="210"/>
      <c r="P45" s="210" t="s">
        <v>30</v>
      </c>
      <c r="Q45" s="210"/>
      <c r="R45" s="210"/>
      <c r="S45" s="210"/>
      <c r="T45" s="222" t="s">
        <v>21</v>
      </c>
      <c r="U45" s="222"/>
      <c r="V45" s="222"/>
      <c r="W45" s="222"/>
      <c r="X45" s="211" t="s">
        <v>40</v>
      </c>
      <c r="Y45" s="211"/>
      <c r="Z45" s="211"/>
    </row>
    <row r="46" spans="1:35" x14ac:dyDescent="0.25">
      <c r="A46" s="210" t="str">
        <f>CADASTRO!A$831</f>
        <v>ESCOLA ALAÍDES S. PINHEIRO</v>
      </c>
      <c r="B46" s="210"/>
      <c r="C46" s="210"/>
      <c r="D46" s="210"/>
      <c r="E46" s="210"/>
      <c r="F46" s="210"/>
      <c r="G46" s="210"/>
      <c r="H46" s="210"/>
      <c r="I46" s="210"/>
      <c r="M46" s="218">
        <f>SUM(M47:N49)</f>
        <v>0.76</v>
      </c>
      <c r="N46" s="218"/>
      <c r="O46" s="218"/>
      <c r="P46" s="202">
        <f>SUM(P47:S49)</f>
        <v>11400</v>
      </c>
      <c r="Q46" s="201"/>
      <c r="R46" s="201"/>
      <c r="S46" s="201"/>
      <c r="T46" s="6"/>
      <c r="U46" s="6"/>
      <c r="V46" s="6"/>
      <c r="W46" s="6"/>
    </row>
    <row r="47" spans="1:35" x14ac:dyDescent="0.25">
      <c r="A47" s="200" t="str">
        <f>CADASTRO!A$832</f>
        <v>Ensino Fundamental</v>
      </c>
      <c r="B47" s="200"/>
      <c r="C47" s="200"/>
      <c r="D47" s="200"/>
      <c r="E47" s="200"/>
      <c r="F47" s="200"/>
      <c r="G47" s="200"/>
      <c r="H47" s="200"/>
      <c r="I47" s="200"/>
      <c r="J47" s="203" t="s">
        <v>205</v>
      </c>
      <c r="K47" s="203"/>
      <c r="L47" s="203"/>
      <c r="M47" s="205">
        <f>ROUND((V$12/V$23),2)</f>
        <v>0.48</v>
      </c>
      <c r="N47" s="205"/>
      <c r="O47" s="205"/>
      <c r="P47" s="204">
        <f>C44*M47</f>
        <v>7200</v>
      </c>
      <c r="Q47" s="203"/>
      <c r="R47" s="203"/>
      <c r="S47" s="203"/>
      <c r="T47" s="203" t="str">
        <f>CADASTRO!$P$880</f>
        <v>1013 PeateRS</v>
      </c>
      <c r="U47" s="203"/>
      <c r="V47" s="203"/>
      <c r="W47" s="203"/>
      <c r="X47" s="203">
        <f>M$12</f>
        <v>1668</v>
      </c>
      <c r="Y47" s="203"/>
      <c r="Z47" s="203"/>
    </row>
    <row r="48" spans="1:35" x14ac:dyDescent="0.25">
      <c r="A48" s="200" t="str">
        <f>CADASTRO!A$833</f>
        <v>Ensino Médio - Eja</v>
      </c>
      <c r="B48" s="200"/>
      <c r="C48" s="200"/>
      <c r="D48" s="200"/>
      <c r="E48" s="200"/>
      <c r="F48" s="200"/>
      <c r="G48" s="200"/>
      <c r="H48" s="200"/>
      <c r="I48" s="200"/>
      <c r="J48" s="203" t="s">
        <v>206</v>
      </c>
      <c r="K48" s="203"/>
      <c r="L48" s="203"/>
      <c r="M48" s="205">
        <f>ROUND((V$13/V$23),2)</f>
        <v>0.09</v>
      </c>
      <c r="N48" s="205"/>
      <c r="O48" s="205"/>
      <c r="P48" s="204">
        <f>C44*M48</f>
        <v>1350</v>
      </c>
      <c r="Q48" s="203"/>
      <c r="R48" s="203"/>
      <c r="S48" s="203"/>
      <c r="T48" s="203" t="str">
        <f>CADASTRO!$P$881</f>
        <v>1013 PeateRS</v>
      </c>
      <c r="U48" s="203"/>
      <c r="V48" s="203"/>
      <c r="W48" s="203"/>
      <c r="X48" s="203">
        <f>M$13</f>
        <v>2213</v>
      </c>
      <c r="Y48" s="203"/>
      <c r="Z48" s="203"/>
    </row>
    <row r="49" spans="1:26" x14ac:dyDescent="0.25">
      <c r="A49" s="200" t="str">
        <f>CADASTRO!A$834</f>
        <v xml:space="preserve">Ensino Médio </v>
      </c>
      <c r="B49" s="200"/>
      <c r="C49" s="200"/>
      <c r="D49" s="200"/>
      <c r="E49" s="200"/>
      <c r="F49" s="200"/>
      <c r="G49" s="200"/>
      <c r="H49" s="200"/>
      <c r="I49" s="200"/>
      <c r="J49" s="203" t="s">
        <v>206</v>
      </c>
      <c r="K49" s="203"/>
      <c r="L49" s="203"/>
      <c r="M49" s="205">
        <f>ROUND((V$14/V$23),2)</f>
        <v>0.19</v>
      </c>
      <c r="N49" s="205"/>
      <c r="O49" s="205"/>
      <c r="P49" s="204">
        <f>C44*M49</f>
        <v>2850</v>
      </c>
      <c r="Q49" s="203"/>
      <c r="R49" s="203"/>
      <c r="S49" s="203"/>
      <c r="T49" s="203" t="str">
        <f>CADASTRO!$P$882</f>
        <v>1013 PeateRS</v>
      </c>
      <c r="U49" s="203"/>
      <c r="V49" s="203"/>
      <c r="W49" s="203"/>
      <c r="X49" s="203">
        <f>M$14</f>
        <v>1680</v>
      </c>
      <c r="Y49" s="203"/>
      <c r="Z49" s="203"/>
    </row>
    <row r="50" spans="1:26" x14ac:dyDescent="0.25">
      <c r="A50" s="201" t="str">
        <f>CADASTRO!A$836</f>
        <v>ESCOLA MUN. SANTA LUZIA</v>
      </c>
      <c r="B50" s="201"/>
      <c r="C50" s="201"/>
      <c r="D50" s="201"/>
      <c r="E50" s="201"/>
      <c r="F50" s="201"/>
      <c r="G50" s="201"/>
      <c r="H50" s="201"/>
      <c r="I50" s="201"/>
      <c r="M50" s="218">
        <f>SUM(M51:N54)</f>
        <v>0.24</v>
      </c>
      <c r="N50" s="218"/>
      <c r="O50" s="218"/>
      <c r="P50" s="202">
        <f>SUM(P51:S54)</f>
        <v>3600</v>
      </c>
      <c r="Q50" s="201"/>
      <c r="R50" s="201"/>
      <c r="S50" s="201"/>
    </row>
    <row r="51" spans="1:26" x14ac:dyDescent="0.25">
      <c r="A51" s="200" t="str">
        <f>CADASTRO!A$837</f>
        <v>Ed. Infantil</v>
      </c>
      <c r="B51" s="200"/>
      <c r="C51" s="200"/>
      <c r="D51" s="200"/>
      <c r="E51" s="200"/>
      <c r="F51" s="200"/>
      <c r="G51" s="200"/>
      <c r="H51" s="200"/>
      <c r="I51" s="200"/>
      <c r="J51" s="203" t="s">
        <v>207</v>
      </c>
      <c r="K51" s="203"/>
      <c r="L51" s="203"/>
      <c r="M51" s="205">
        <f>ROUND((V$18/V$23),2)</f>
        <v>0.12</v>
      </c>
      <c r="N51" s="205"/>
      <c r="O51" s="205"/>
      <c r="P51" s="204">
        <f>C44*M51</f>
        <v>1800</v>
      </c>
      <c r="Q51" s="203"/>
      <c r="R51" s="203"/>
      <c r="S51" s="203"/>
      <c r="T51" s="203" t="str">
        <f>CADASTRO!$P$885</f>
        <v>1011 Q.S.E.</v>
      </c>
      <c r="U51" s="203"/>
      <c r="V51" s="203"/>
      <c r="W51" s="203"/>
      <c r="X51" s="203">
        <f>M$18</f>
        <v>1646</v>
      </c>
      <c r="Y51" s="203"/>
      <c r="Z51" s="203"/>
    </row>
    <row r="52" spans="1:26" x14ac:dyDescent="0.25">
      <c r="A52" s="200" t="str">
        <f>CADASTRO!A$838</f>
        <v>Ed. Especial</v>
      </c>
      <c r="B52" s="200"/>
      <c r="C52" s="200"/>
      <c r="D52" s="200"/>
      <c r="E52" s="200"/>
      <c r="F52" s="200"/>
      <c r="G52" s="200"/>
      <c r="H52" s="200"/>
      <c r="I52" s="200"/>
      <c r="J52" s="203">
        <v>0</v>
      </c>
      <c r="K52" s="203"/>
      <c r="L52" s="203"/>
      <c r="M52" s="205">
        <f>ROUND((V$19/V$23),2)</f>
        <v>0</v>
      </c>
      <c r="N52" s="205"/>
      <c r="O52" s="205"/>
      <c r="P52" s="204">
        <f>C44*M52</f>
        <v>0</v>
      </c>
      <c r="Q52" s="203"/>
      <c r="R52" s="203"/>
      <c r="S52" s="203"/>
      <c r="T52" s="203">
        <f>CADASTRO!$P$886</f>
        <v>0</v>
      </c>
      <c r="U52" s="203"/>
      <c r="V52" s="203"/>
      <c r="W52" s="203"/>
      <c r="X52" s="203">
        <f>M$19</f>
        <v>0</v>
      </c>
      <c r="Y52" s="203"/>
      <c r="Z52" s="203"/>
    </row>
    <row r="53" spans="1:26" x14ac:dyDescent="0.25">
      <c r="A53" s="200" t="str">
        <f>CADASTRO!A$839</f>
        <v>Ensino Fundamental</v>
      </c>
      <c r="B53" s="200"/>
      <c r="C53" s="200"/>
      <c r="D53" s="200"/>
      <c r="E53" s="200"/>
      <c r="F53" s="200"/>
      <c r="G53" s="200"/>
      <c r="H53" s="200"/>
      <c r="I53" s="200"/>
      <c r="J53" s="203" t="s">
        <v>208</v>
      </c>
      <c r="K53" s="203"/>
      <c r="L53" s="203"/>
      <c r="M53" s="205">
        <f>ROUND((V$20/V$23),2)</f>
        <v>0.12</v>
      </c>
      <c r="N53" s="205"/>
      <c r="O53" s="205"/>
      <c r="P53" s="204">
        <f>C44*M53</f>
        <v>1800</v>
      </c>
      <c r="Q53" s="203"/>
      <c r="R53" s="203"/>
      <c r="S53" s="203"/>
      <c r="T53" s="203" t="str">
        <f>CADASTRO!$P$887</f>
        <v>1011 Q.S.E.</v>
      </c>
      <c r="U53" s="203"/>
      <c r="V53" s="203"/>
      <c r="W53" s="203"/>
      <c r="X53" s="203">
        <f>M$20</f>
        <v>1630</v>
      </c>
      <c r="Y53" s="203"/>
      <c r="Z53" s="203"/>
    </row>
    <row r="54" spans="1:26" x14ac:dyDescent="0.25">
      <c r="A54" s="200" t="str">
        <f>CADASTRO!A$840</f>
        <v>Ed. Jovens e Adultos</v>
      </c>
      <c r="B54" s="200"/>
      <c r="C54" s="200"/>
      <c r="D54" s="200"/>
      <c r="E54" s="200"/>
      <c r="F54" s="200"/>
      <c r="G54" s="200"/>
      <c r="H54" s="200"/>
      <c r="I54" s="200"/>
      <c r="J54" s="203">
        <v>0</v>
      </c>
      <c r="K54" s="203"/>
      <c r="L54" s="203"/>
      <c r="M54" s="205">
        <f>ROUND((V$21/V$23),2)</f>
        <v>0</v>
      </c>
      <c r="N54" s="205"/>
      <c r="O54" s="205"/>
      <c r="P54" s="204">
        <f>C44*M54</f>
        <v>0</v>
      </c>
      <c r="Q54" s="203"/>
      <c r="R54" s="203"/>
      <c r="S54" s="203"/>
      <c r="T54" s="203">
        <f>CADASTRO!$P$888</f>
        <v>0</v>
      </c>
      <c r="U54" s="203"/>
      <c r="V54" s="203"/>
      <c r="W54" s="203"/>
      <c r="X54" s="203">
        <f>M$21</f>
        <v>0</v>
      </c>
      <c r="Y54" s="203"/>
      <c r="Z54" s="203"/>
    </row>
    <row r="55" spans="1:26" x14ac:dyDescent="0.25">
      <c r="A55" s="201" t="s">
        <v>26</v>
      </c>
      <c r="B55" s="201"/>
      <c r="C55" s="201"/>
      <c r="D55" s="201"/>
      <c r="E55" s="201"/>
      <c r="F55" s="201"/>
      <c r="G55" s="201"/>
      <c r="H55" s="201"/>
      <c r="I55" s="201"/>
      <c r="J55" s="3"/>
      <c r="K55" s="3"/>
      <c r="L55" s="3"/>
      <c r="M55" s="218">
        <f>M46+M50</f>
        <v>1</v>
      </c>
      <c r="N55" s="218"/>
      <c r="O55" s="218"/>
      <c r="P55" s="202">
        <f>P50+P46</f>
        <v>15000</v>
      </c>
      <c r="Q55" s="201"/>
      <c r="R55" s="201"/>
      <c r="S55" s="201"/>
      <c r="T55" s="3"/>
      <c r="U55" s="3"/>
      <c r="V55" s="3"/>
      <c r="W55" s="3"/>
      <c r="X55" s="3"/>
      <c r="Y55" s="3"/>
      <c r="Z55" s="3"/>
    </row>
    <row r="57" spans="1:26" x14ac:dyDescent="0.25">
      <c r="A57" s="3" t="s">
        <v>37</v>
      </c>
      <c r="F57" s="203" t="s">
        <v>58</v>
      </c>
      <c r="G57" s="203"/>
      <c r="H57" s="203"/>
      <c r="I57" s="203"/>
      <c r="J57" s="203"/>
      <c r="K57" s="203"/>
    </row>
    <row r="58" spans="1:26" x14ac:dyDescent="0.25">
      <c r="A58" s="3" t="s">
        <v>38</v>
      </c>
      <c r="G58" s="203">
        <v>4</v>
      </c>
      <c r="H58" s="203"/>
      <c r="I58" s="203"/>
      <c r="J58" s="203"/>
      <c r="K58" s="203"/>
      <c r="L58" s="220" t="s">
        <v>39</v>
      </c>
      <c r="M58" s="220"/>
      <c r="N58" s="220"/>
      <c r="O58" s="223">
        <v>43223</v>
      </c>
      <c r="P58" s="203"/>
      <c r="Q58" s="203"/>
      <c r="R58" s="203"/>
    </row>
    <row r="59" spans="1:26" x14ac:dyDescent="0.25">
      <c r="A59" s="3" t="s">
        <v>41</v>
      </c>
      <c r="C59" s="208">
        <v>19000</v>
      </c>
      <c r="D59" s="208"/>
      <c r="E59" s="208"/>
      <c r="F59" s="208"/>
      <c r="G59" s="208"/>
      <c r="L59" s="220" t="s">
        <v>59</v>
      </c>
      <c r="M59" s="220"/>
      <c r="N59" s="220"/>
      <c r="O59" s="220"/>
      <c r="P59" s="221">
        <v>1350</v>
      </c>
      <c r="Q59" s="221"/>
      <c r="R59" s="221"/>
      <c r="S59" s="221"/>
      <c r="T59" s="221"/>
      <c r="U59" s="221"/>
    </row>
    <row r="60" spans="1:26" x14ac:dyDescent="0.25">
      <c r="A60" s="9" t="s">
        <v>12</v>
      </c>
      <c r="B60" s="50"/>
      <c r="C60" s="50"/>
      <c r="D60" s="50"/>
      <c r="E60" s="50"/>
      <c r="F60" s="50"/>
      <c r="G60" s="50"/>
      <c r="H60" s="50"/>
      <c r="I60" s="53"/>
      <c r="J60" s="210" t="s">
        <v>29</v>
      </c>
      <c r="K60" s="210"/>
      <c r="L60" s="210"/>
      <c r="M60" s="210" t="s">
        <v>25</v>
      </c>
      <c r="N60" s="210"/>
      <c r="O60" s="210"/>
      <c r="P60" s="210" t="s">
        <v>30</v>
      </c>
      <c r="Q60" s="210"/>
      <c r="R60" s="210"/>
      <c r="S60" s="210"/>
      <c r="T60" s="222" t="s">
        <v>21</v>
      </c>
      <c r="U60" s="222"/>
      <c r="V60" s="222"/>
      <c r="W60" s="222"/>
      <c r="X60" s="211" t="s">
        <v>40</v>
      </c>
      <c r="Y60" s="211"/>
      <c r="Z60" s="211"/>
    </row>
    <row r="61" spans="1:26" x14ac:dyDescent="0.25">
      <c r="A61" s="210" t="str">
        <f>CADASTRO!A$831</f>
        <v>ESCOLA ALAÍDES S. PINHEIRO</v>
      </c>
      <c r="B61" s="210"/>
      <c r="C61" s="210"/>
      <c r="D61" s="210"/>
      <c r="E61" s="210"/>
      <c r="F61" s="210"/>
      <c r="G61" s="210"/>
      <c r="H61" s="210"/>
      <c r="I61" s="210"/>
      <c r="M61" s="218">
        <f>SUM(M62:N64)</f>
        <v>0.76</v>
      </c>
      <c r="N61" s="218"/>
      <c r="O61" s="218"/>
      <c r="P61" s="202">
        <f>SUM(P62:S64)</f>
        <v>14440</v>
      </c>
      <c r="Q61" s="201"/>
      <c r="R61" s="201"/>
      <c r="S61" s="201"/>
      <c r="T61" s="6"/>
      <c r="U61" s="6"/>
      <c r="V61" s="6"/>
      <c r="W61" s="6"/>
    </row>
    <row r="62" spans="1:26" x14ac:dyDescent="0.25">
      <c r="A62" s="200" t="str">
        <f>CADASTRO!A$832</f>
        <v>Ensino Fundamental</v>
      </c>
      <c r="B62" s="200"/>
      <c r="C62" s="200"/>
      <c r="D62" s="200"/>
      <c r="E62" s="200"/>
      <c r="F62" s="200"/>
      <c r="G62" s="200"/>
      <c r="H62" s="200"/>
      <c r="I62" s="200"/>
      <c r="J62" s="203" t="s">
        <v>205</v>
      </c>
      <c r="K62" s="203"/>
      <c r="L62" s="203"/>
      <c r="M62" s="205">
        <f>ROUND((V$12/V$23),2)</f>
        <v>0.48</v>
      </c>
      <c r="N62" s="205"/>
      <c r="O62" s="205"/>
      <c r="P62" s="204">
        <f>C59*M62</f>
        <v>9120</v>
      </c>
      <c r="Q62" s="203"/>
      <c r="R62" s="203"/>
      <c r="S62" s="203"/>
      <c r="T62" s="203" t="str">
        <f>CADASTRO!$P$880</f>
        <v>1013 PeateRS</v>
      </c>
      <c r="U62" s="203"/>
      <c r="V62" s="203"/>
      <c r="W62" s="203"/>
      <c r="X62" s="203">
        <f>M$12</f>
        <v>1668</v>
      </c>
      <c r="Y62" s="203"/>
      <c r="Z62" s="203"/>
    </row>
    <row r="63" spans="1:26" x14ac:dyDescent="0.25">
      <c r="A63" s="200" t="str">
        <f>CADASTRO!A$833</f>
        <v>Ensino Médio - Eja</v>
      </c>
      <c r="B63" s="200"/>
      <c r="C63" s="200"/>
      <c r="D63" s="200"/>
      <c r="E63" s="200"/>
      <c r="F63" s="200"/>
      <c r="G63" s="200"/>
      <c r="H63" s="200"/>
      <c r="I63" s="200"/>
      <c r="J63" s="203" t="s">
        <v>206</v>
      </c>
      <c r="K63" s="203"/>
      <c r="L63" s="203"/>
      <c r="M63" s="205">
        <f>ROUND((V$13/V$23),2)</f>
        <v>0.09</v>
      </c>
      <c r="N63" s="205"/>
      <c r="O63" s="205"/>
      <c r="P63" s="204">
        <f>C59*M63</f>
        <v>1710</v>
      </c>
      <c r="Q63" s="203"/>
      <c r="R63" s="203"/>
      <c r="S63" s="203"/>
      <c r="T63" s="203" t="str">
        <f>CADASTRO!$P$881</f>
        <v>1013 PeateRS</v>
      </c>
      <c r="U63" s="203"/>
      <c r="V63" s="203"/>
      <c r="W63" s="203"/>
      <c r="X63" s="203">
        <f>M$13</f>
        <v>2213</v>
      </c>
      <c r="Y63" s="203"/>
      <c r="Z63" s="203"/>
    </row>
    <row r="64" spans="1:26" x14ac:dyDescent="0.25">
      <c r="A64" s="200" t="str">
        <f>CADASTRO!A$834</f>
        <v xml:space="preserve">Ensino Médio </v>
      </c>
      <c r="B64" s="200"/>
      <c r="C64" s="200"/>
      <c r="D64" s="200"/>
      <c r="E64" s="200"/>
      <c r="F64" s="200"/>
      <c r="G64" s="200"/>
      <c r="H64" s="200"/>
      <c r="I64" s="200"/>
      <c r="J64" s="203" t="s">
        <v>206</v>
      </c>
      <c r="K64" s="203"/>
      <c r="L64" s="203"/>
      <c r="M64" s="205">
        <f>ROUND((V$14/V$23),2)</f>
        <v>0.19</v>
      </c>
      <c r="N64" s="205"/>
      <c r="O64" s="205"/>
      <c r="P64" s="204">
        <f>C59*M64</f>
        <v>3610</v>
      </c>
      <c r="Q64" s="203"/>
      <c r="R64" s="203"/>
      <c r="S64" s="203"/>
      <c r="T64" s="203" t="str">
        <f>CADASTRO!$P$882</f>
        <v>1013 PeateRS</v>
      </c>
      <c r="U64" s="203"/>
      <c r="V64" s="203"/>
      <c r="W64" s="203"/>
      <c r="X64" s="203">
        <f>M$14</f>
        <v>1680</v>
      </c>
      <c r="Y64" s="203"/>
      <c r="Z64" s="203"/>
    </row>
    <row r="65" spans="1:26" x14ac:dyDescent="0.25">
      <c r="A65" s="201" t="str">
        <f>CADASTRO!A$836</f>
        <v>ESCOLA MUN. SANTA LUZIA</v>
      </c>
      <c r="B65" s="201"/>
      <c r="C65" s="201"/>
      <c r="D65" s="201"/>
      <c r="E65" s="201"/>
      <c r="F65" s="201"/>
      <c r="G65" s="201"/>
      <c r="H65" s="201"/>
      <c r="I65" s="201"/>
      <c r="M65" s="218">
        <f>SUM(M66:N69)</f>
        <v>0.24</v>
      </c>
      <c r="N65" s="218"/>
      <c r="O65" s="218"/>
      <c r="P65" s="202">
        <f>SUM(P66:S69)</f>
        <v>4560</v>
      </c>
      <c r="Q65" s="201"/>
      <c r="R65" s="201"/>
      <c r="S65" s="201"/>
    </row>
    <row r="66" spans="1:26" x14ac:dyDescent="0.25">
      <c r="A66" s="200" t="str">
        <f>CADASTRO!A$837</f>
        <v>Ed. Infantil</v>
      </c>
      <c r="B66" s="200"/>
      <c r="C66" s="200"/>
      <c r="D66" s="200"/>
      <c r="E66" s="200"/>
      <c r="F66" s="200"/>
      <c r="G66" s="200"/>
      <c r="H66" s="200"/>
      <c r="I66" s="200"/>
      <c r="J66" s="203" t="s">
        <v>207</v>
      </c>
      <c r="K66" s="203"/>
      <c r="L66" s="203"/>
      <c r="M66" s="205">
        <f>ROUND((V$18/V$23),2)</f>
        <v>0.12</v>
      </c>
      <c r="N66" s="205"/>
      <c r="O66" s="205"/>
      <c r="P66" s="204">
        <f>C59*M66</f>
        <v>2280</v>
      </c>
      <c r="Q66" s="203"/>
      <c r="R66" s="203"/>
      <c r="S66" s="203"/>
      <c r="T66" s="203" t="str">
        <f>CADASTRO!$P$885</f>
        <v>1011 Q.S.E.</v>
      </c>
      <c r="U66" s="203"/>
      <c r="V66" s="203"/>
      <c r="W66" s="203"/>
      <c r="X66" s="203">
        <f>M$18</f>
        <v>1646</v>
      </c>
      <c r="Y66" s="203"/>
      <c r="Z66" s="203"/>
    </row>
    <row r="67" spans="1:26" x14ac:dyDescent="0.25">
      <c r="A67" s="200" t="str">
        <f>CADASTRO!A$838</f>
        <v>Ed. Especial</v>
      </c>
      <c r="B67" s="200"/>
      <c r="C67" s="200"/>
      <c r="D67" s="200"/>
      <c r="E67" s="200"/>
      <c r="F67" s="200"/>
      <c r="G67" s="200"/>
      <c r="H67" s="200"/>
      <c r="I67" s="200"/>
      <c r="J67" s="203">
        <v>0</v>
      </c>
      <c r="K67" s="203"/>
      <c r="L67" s="203"/>
      <c r="M67" s="205">
        <f>ROUND((V$19/V$23),2)</f>
        <v>0</v>
      </c>
      <c r="N67" s="205"/>
      <c r="O67" s="205"/>
      <c r="P67" s="204">
        <f>C59*M67</f>
        <v>0</v>
      </c>
      <c r="Q67" s="203"/>
      <c r="R67" s="203"/>
      <c r="S67" s="203"/>
      <c r="T67" s="203">
        <f>CADASTRO!$P$886</f>
        <v>0</v>
      </c>
      <c r="U67" s="203"/>
      <c r="V67" s="203"/>
      <c r="W67" s="203"/>
      <c r="X67" s="203">
        <f>M$19</f>
        <v>0</v>
      </c>
      <c r="Y67" s="203"/>
      <c r="Z67" s="203"/>
    </row>
    <row r="68" spans="1:26" x14ac:dyDescent="0.25">
      <c r="A68" s="200" t="str">
        <f>CADASTRO!A$839</f>
        <v>Ensino Fundamental</v>
      </c>
      <c r="B68" s="200"/>
      <c r="C68" s="200"/>
      <c r="D68" s="200"/>
      <c r="E68" s="200"/>
      <c r="F68" s="200"/>
      <c r="G68" s="200"/>
      <c r="H68" s="200"/>
      <c r="I68" s="200"/>
      <c r="J68" s="203" t="s">
        <v>208</v>
      </c>
      <c r="K68" s="203"/>
      <c r="L68" s="203"/>
      <c r="M68" s="205">
        <f>ROUND((V$20/V$23),2)</f>
        <v>0.12</v>
      </c>
      <c r="N68" s="205"/>
      <c r="O68" s="205"/>
      <c r="P68" s="204">
        <f>C59*M68</f>
        <v>2280</v>
      </c>
      <c r="Q68" s="203"/>
      <c r="R68" s="203"/>
      <c r="S68" s="203"/>
      <c r="T68" s="203" t="str">
        <f>CADASTRO!$P$887</f>
        <v>1011 Q.S.E.</v>
      </c>
      <c r="U68" s="203"/>
      <c r="V68" s="203"/>
      <c r="W68" s="203"/>
      <c r="X68" s="203">
        <f>M$20</f>
        <v>1630</v>
      </c>
      <c r="Y68" s="203"/>
      <c r="Z68" s="203"/>
    </row>
    <row r="69" spans="1:26" x14ac:dyDescent="0.25">
      <c r="A69" s="200" t="str">
        <f>CADASTRO!A$840</f>
        <v>Ed. Jovens e Adultos</v>
      </c>
      <c r="B69" s="200"/>
      <c r="C69" s="200"/>
      <c r="D69" s="200"/>
      <c r="E69" s="200"/>
      <c r="F69" s="200"/>
      <c r="G69" s="200"/>
      <c r="H69" s="200"/>
      <c r="I69" s="200"/>
      <c r="J69" s="203">
        <v>0</v>
      </c>
      <c r="K69" s="203"/>
      <c r="L69" s="203"/>
      <c r="M69" s="205">
        <f>ROUND((V$21/V$23),2)</f>
        <v>0</v>
      </c>
      <c r="N69" s="205"/>
      <c r="O69" s="205"/>
      <c r="P69" s="204">
        <f>C59*M69</f>
        <v>0</v>
      </c>
      <c r="Q69" s="203"/>
      <c r="R69" s="203"/>
      <c r="S69" s="203"/>
      <c r="T69" s="203">
        <f>CADASTRO!$P$888</f>
        <v>0</v>
      </c>
      <c r="U69" s="203"/>
      <c r="V69" s="203"/>
      <c r="W69" s="203"/>
      <c r="X69" s="203">
        <f>M$21</f>
        <v>0</v>
      </c>
      <c r="Y69" s="203"/>
      <c r="Z69" s="203"/>
    </row>
    <row r="70" spans="1:26" x14ac:dyDescent="0.25">
      <c r="A70" s="201" t="s">
        <v>26</v>
      </c>
      <c r="B70" s="201"/>
      <c r="C70" s="201"/>
      <c r="D70" s="201"/>
      <c r="E70" s="201"/>
      <c r="F70" s="201"/>
      <c r="G70" s="201"/>
      <c r="H70" s="201"/>
      <c r="I70" s="201"/>
      <c r="J70" s="3"/>
      <c r="K70" s="3"/>
      <c r="L70" s="3"/>
      <c r="M70" s="218">
        <f>M61+M65</f>
        <v>1</v>
      </c>
      <c r="N70" s="218"/>
      <c r="O70" s="218"/>
      <c r="P70" s="202">
        <f>P65+P61</f>
        <v>19000</v>
      </c>
      <c r="Q70" s="201"/>
      <c r="R70" s="201"/>
      <c r="S70" s="201"/>
      <c r="T70" s="3"/>
      <c r="U70" s="3"/>
      <c r="V70" s="3"/>
      <c r="W70" s="3"/>
      <c r="X70" s="3"/>
      <c r="Y70" s="3"/>
      <c r="Z70" s="3"/>
    </row>
    <row r="72" spans="1:26" x14ac:dyDescent="0.25">
      <c r="A72" s="3" t="s">
        <v>37</v>
      </c>
      <c r="B72" s="3"/>
      <c r="C72" s="3"/>
      <c r="D72" s="3"/>
      <c r="E72" s="3"/>
      <c r="F72" s="203" t="s">
        <v>51</v>
      </c>
      <c r="G72" s="203"/>
      <c r="H72" s="203"/>
      <c r="I72" s="203"/>
      <c r="J72" s="203"/>
      <c r="K72" s="203"/>
    </row>
    <row r="73" spans="1:26" x14ac:dyDescent="0.25">
      <c r="A73" s="3" t="s">
        <v>38</v>
      </c>
      <c r="G73" s="203">
        <v>5</v>
      </c>
      <c r="H73" s="203"/>
      <c r="I73" s="203"/>
      <c r="J73" s="203"/>
      <c r="K73" s="203"/>
      <c r="L73" s="220" t="s">
        <v>39</v>
      </c>
      <c r="M73" s="220"/>
      <c r="N73" s="220"/>
      <c r="O73" s="223">
        <v>43254</v>
      </c>
      <c r="P73" s="203"/>
      <c r="Q73" s="203"/>
      <c r="R73" s="203"/>
    </row>
    <row r="74" spans="1:26" x14ac:dyDescent="0.25">
      <c r="A74" s="3" t="s">
        <v>41</v>
      </c>
      <c r="C74" s="208">
        <v>25000</v>
      </c>
      <c r="D74" s="208"/>
      <c r="E74" s="208"/>
      <c r="F74" s="208"/>
      <c r="G74" s="208"/>
      <c r="L74" s="220" t="s">
        <v>59</v>
      </c>
      <c r="M74" s="220"/>
      <c r="N74" s="220"/>
      <c r="O74" s="220"/>
      <c r="P74" s="221">
        <v>1400</v>
      </c>
      <c r="Q74" s="221"/>
      <c r="R74" s="221"/>
      <c r="S74" s="221"/>
      <c r="T74" s="221"/>
      <c r="U74" s="221"/>
    </row>
    <row r="75" spans="1:26" x14ac:dyDescent="0.25">
      <c r="A75" s="9" t="s">
        <v>12</v>
      </c>
      <c r="B75" s="50"/>
      <c r="C75" s="50"/>
      <c r="D75" s="50"/>
      <c r="E75" s="50"/>
      <c r="F75" s="50"/>
      <c r="G75" s="50"/>
      <c r="H75" s="50"/>
      <c r="I75" s="53"/>
      <c r="J75" s="210" t="s">
        <v>29</v>
      </c>
      <c r="K75" s="210"/>
      <c r="L75" s="210"/>
      <c r="M75" s="210" t="s">
        <v>25</v>
      </c>
      <c r="N75" s="210"/>
      <c r="O75" s="210"/>
      <c r="P75" s="210" t="s">
        <v>30</v>
      </c>
      <c r="Q75" s="210"/>
      <c r="R75" s="210"/>
      <c r="S75" s="210"/>
      <c r="T75" s="222" t="s">
        <v>21</v>
      </c>
      <c r="U75" s="222"/>
      <c r="V75" s="222"/>
      <c r="W75" s="222"/>
      <c r="X75" s="211" t="s">
        <v>40</v>
      </c>
      <c r="Y75" s="211"/>
      <c r="Z75" s="211"/>
    </row>
    <row r="76" spans="1:26" x14ac:dyDescent="0.25">
      <c r="A76" s="210" t="str">
        <f>CADASTRO!A$831</f>
        <v>ESCOLA ALAÍDES S. PINHEIRO</v>
      </c>
      <c r="B76" s="210"/>
      <c r="C76" s="210"/>
      <c r="D76" s="210"/>
      <c r="E76" s="210"/>
      <c r="F76" s="210"/>
      <c r="G76" s="210"/>
      <c r="H76" s="210"/>
      <c r="I76" s="210"/>
      <c r="M76" s="218">
        <f>SUM(M77:N79)</f>
        <v>0.76</v>
      </c>
      <c r="N76" s="218"/>
      <c r="O76" s="218"/>
      <c r="P76" s="202">
        <f>SUM(P77:S79)</f>
        <v>19000</v>
      </c>
      <c r="Q76" s="201"/>
      <c r="R76" s="201"/>
      <c r="S76" s="201"/>
      <c r="T76" s="6"/>
      <c r="U76" s="6"/>
      <c r="V76" s="6"/>
      <c r="W76" s="6"/>
    </row>
    <row r="77" spans="1:26" x14ac:dyDescent="0.25">
      <c r="A77" s="200" t="str">
        <f>CADASTRO!A$832</f>
        <v>Ensino Fundamental</v>
      </c>
      <c r="B77" s="200"/>
      <c r="C77" s="200"/>
      <c r="D77" s="200"/>
      <c r="E77" s="200"/>
      <c r="F77" s="200"/>
      <c r="G77" s="200"/>
      <c r="H77" s="200"/>
      <c r="I77" s="200"/>
      <c r="J77" s="203" t="s">
        <v>205</v>
      </c>
      <c r="K77" s="203"/>
      <c r="L77" s="203"/>
      <c r="M77" s="205">
        <f>ROUND((V$12/V$23),2)</f>
        <v>0.48</v>
      </c>
      <c r="N77" s="205"/>
      <c r="O77" s="205"/>
      <c r="P77" s="204">
        <f>C74*M77</f>
        <v>12000</v>
      </c>
      <c r="Q77" s="203"/>
      <c r="R77" s="203"/>
      <c r="S77" s="203"/>
      <c r="T77" s="203" t="str">
        <f>CADASTRO!$P$880</f>
        <v>1013 PeateRS</v>
      </c>
      <c r="U77" s="203"/>
      <c r="V77" s="203"/>
      <c r="W77" s="203"/>
      <c r="X77" s="203">
        <f>M$12</f>
        <v>1668</v>
      </c>
      <c r="Y77" s="203"/>
      <c r="Z77" s="203"/>
    </row>
    <row r="78" spans="1:26" x14ac:dyDescent="0.25">
      <c r="A78" s="200" t="str">
        <f>CADASTRO!A$833</f>
        <v>Ensino Médio - Eja</v>
      </c>
      <c r="B78" s="200"/>
      <c r="C78" s="200"/>
      <c r="D78" s="200"/>
      <c r="E78" s="200"/>
      <c r="F78" s="200"/>
      <c r="G78" s="200"/>
      <c r="H78" s="200"/>
      <c r="I78" s="200"/>
      <c r="J78" s="203" t="s">
        <v>206</v>
      </c>
      <c r="K78" s="203"/>
      <c r="L78" s="203"/>
      <c r="M78" s="205">
        <f>ROUND((V$13/V$23),2)</f>
        <v>0.09</v>
      </c>
      <c r="N78" s="205"/>
      <c r="O78" s="205"/>
      <c r="P78" s="204">
        <f>C74*M78</f>
        <v>2250</v>
      </c>
      <c r="Q78" s="203"/>
      <c r="R78" s="203"/>
      <c r="S78" s="203"/>
      <c r="T78" s="203" t="str">
        <f>CADASTRO!$P$881</f>
        <v>1013 PeateRS</v>
      </c>
      <c r="U78" s="203"/>
      <c r="V78" s="203"/>
      <c r="W78" s="203"/>
      <c r="X78" s="203">
        <f>M$13</f>
        <v>2213</v>
      </c>
      <c r="Y78" s="203"/>
      <c r="Z78" s="203"/>
    </row>
    <row r="79" spans="1:26" x14ac:dyDescent="0.25">
      <c r="A79" s="200" t="str">
        <f>CADASTRO!A$834</f>
        <v xml:space="preserve">Ensino Médio </v>
      </c>
      <c r="B79" s="200"/>
      <c r="C79" s="200"/>
      <c r="D79" s="200"/>
      <c r="E79" s="200"/>
      <c r="F79" s="200"/>
      <c r="G79" s="200"/>
      <c r="H79" s="200"/>
      <c r="I79" s="200"/>
      <c r="J79" s="203" t="s">
        <v>206</v>
      </c>
      <c r="K79" s="203"/>
      <c r="L79" s="203"/>
      <c r="M79" s="205">
        <f>ROUND((V$14/V$23),2)</f>
        <v>0.19</v>
      </c>
      <c r="N79" s="205"/>
      <c r="O79" s="205"/>
      <c r="P79" s="204">
        <f>C74*M79</f>
        <v>4750</v>
      </c>
      <c r="Q79" s="203"/>
      <c r="R79" s="203"/>
      <c r="S79" s="203"/>
      <c r="T79" s="203" t="str">
        <f>CADASTRO!$P$882</f>
        <v>1013 PeateRS</v>
      </c>
      <c r="U79" s="203"/>
      <c r="V79" s="203"/>
      <c r="W79" s="203"/>
      <c r="X79" s="203">
        <f>M$14</f>
        <v>1680</v>
      </c>
      <c r="Y79" s="203"/>
      <c r="Z79" s="203"/>
    </row>
    <row r="80" spans="1:26" x14ac:dyDescent="0.25">
      <c r="A80" s="201" t="str">
        <f>CADASTRO!A$836</f>
        <v>ESCOLA MUN. SANTA LUZIA</v>
      </c>
      <c r="B80" s="201"/>
      <c r="C80" s="201"/>
      <c r="D80" s="201"/>
      <c r="E80" s="201"/>
      <c r="F80" s="201"/>
      <c r="G80" s="201"/>
      <c r="H80" s="201"/>
      <c r="I80" s="201"/>
      <c r="M80" s="218">
        <f>SUM(M81:N84)</f>
        <v>0.24</v>
      </c>
      <c r="N80" s="218"/>
      <c r="O80" s="218"/>
      <c r="P80" s="202">
        <f>SUM(P81:S84)</f>
        <v>6000</v>
      </c>
      <c r="Q80" s="201"/>
      <c r="R80" s="201"/>
      <c r="S80" s="201"/>
    </row>
    <row r="81" spans="1:26" x14ac:dyDescent="0.25">
      <c r="A81" s="200" t="str">
        <f>CADASTRO!A$837</f>
        <v>Ed. Infantil</v>
      </c>
      <c r="B81" s="200"/>
      <c r="C81" s="200"/>
      <c r="D81" s="200"/>
      <c r="E81" s="200"/>
      <c r="F81" s="200"/>
      <c r="G81" s="200"/>
      <c r="H81" s="200"/>
      <c r="I81" s="200"/>
      <c r="J81" s="203" t="s">
        <v>207</v>
      </c>
      <c r="K81" s="203"/>
      <c r="L81" s="203"/>
      <c r="M81" s="205">
        <f>ROUND((V$18/V$23),2)</f>
        <v>0.12</v>
      </c>
      <c r="N81" s="205"/>
      <c r="O81" s="205"/>
      <c r="P81" s="204">
        <f>C74*M81</f>
        <v>3000</v>
      </c>
      <c r="Q81" s="203"/>
      <c r="R81" s="203"/>
      <c r="S81" s="203"/>
      <c r="T81" s="203" t="str">
        <f>CADASTRO!$P$885</f>
        <v>1011 Q.S.E.</v>
      </c>
      <c r="U81" s="203"/>
      <c r="V81" s="203"/>
      <c r="W81" s="203"/>
      <c r="X81" s="203">
        <f>M$18</f>
        <v>1646</v>
      </c>
      <c r="Y81" s="203"/>
      <c r="Z81" s="203"/>
    </row>
    <row r="82" spans="1:26" x14ac:dyDescent="0.25">
      <c r="A82" s="200" t="str">
        <f>CADASTRO!A$838</f>
        <v>Ed. Especial</v>
      </c>
      <c r="B82" s="200"/>
      <c r="C82" s="200"/>
      <c r="D82" s="200"/>
      <c r="E82" s="200"/>
      <c r="F82" s="200"/>
      <c r="G82" s="200"/>
      <c r="H82" s="200"/>
      <c r="I82" s="200"/>
      <c r="J82" s="203">
        <v>0</v>
      </c>
      <c r="K82" s="203"/>
      <c r="L82" s="203"/>
      <c r="M82" s="205">
        <f>ROUND((V$19/V$23),2)</f>
        <v>0</v>
      </c>
      <c r="N82" s="205"/>
      <c r="O82" s="205"/>
      <c r="P82" s="204">
        <f>C74*M82</f>
        <v>0</v>
      </c>
      <c r="Q82" s="203"/>
      <c r="R82" s="203"/>
      <c r="S82" s="203"/>
      <c r="T82" s="203">
        <f>CADASTRO!$P$886</f>
        <v>0</v>
      </c>
      <c r="U82" s="203"/>
      <c r="V82" s="203"/>
      <c r="W82" s="203"/>
      <c r="X82" s="203">
        <f>M$19</f>
        <v>0</v>
      </c>
      <c r="Y82" s="203"/>
      <c r="Z82" s="203"/>
    </row>
    <row r="83" spans="1:26" x14ac:dyDescent="0.25">
      <c r="A83" s="200" t="str">
        <f>CADASTRO!A$839</f>
        <v>Ensino Fundamental</v>
      </c>
      <c r="B83" s="200"/>
      <c r="C83" s="200"/>
      <c r="D83" s="200"/>
      <c r="E83" s="200"/>
      <c r="F83" s="200"/>
      <c r="G83" s="200"/>
      <c r="H83" s="200"/>
      <c r="I83" s="200"/>
      <c r="J83" s="203" t="s">
        <v>208</v>
      </c>
      <c r="K83" s="203"/>
      <c r="L83" s="203"/>
      <c r="M83" s="205">
        <f>ROUND((V$20/V$23),2)</f>
        <v>0.12</v>
      </c>
      <c r="N83" s="205"/>
      <c r="O83" s="205"/>
      <c r="P83" s="204">
        <f>C74*M83</f>
        <v>3000</v>
      </c>
      <c r="Q83" s="203"/>
      <c r="R83" s="203"/>
      <c r="S83" s="203"/>
      <c r="T83" s="203" t="str">
        <f>CADASTRO!$P$887</f>
        <v>1011 Q.S.E.</v>
      </c>
      <c r="U83" s="203"/>
      <c r="V83" s="203"/>
      <c r="W83" s="203"/>
      <c r="X83" s="203">
        <f>M$20</f>
        <v>1630</v>
      </c>
      <c r="Y83" s="203"/>
      <c r="Z83" s="203"/>
    </row>
    <row r="84" spans="1:26" x14ac:dyDescent="0.25">
      <c r="A84" s="200" t="str">
        <f>CADASTRO!A$840</f>
        <v>Ed. Jovens e Adultos</v>
      </c>
      <c r="B84" s="200"/>
      <c r="C84" s="200"/>
      <c r="D84" s="200"/>
      <c r="E84" s="200"/>
      <c r="F84" s="200"/>
      <c r="G84" s="200"/>
      <c r="H84" s="200"/>
      <c r="I84" s="200"/>
      <c r="J84" s="203">
        <v>0</v>
      </c>
      <c r="K84" s="203"/>
      <c r="L84" s="203"/>
      <c r="M84" s="205">
        <f>ROUND((V$21/V$23),2)</f>
        <v>0</v>
      </c>
      <c r="N84" s="205"/>
      <c r="O84" s="205"/>
      <c r="P84" s="204">
        <f>C74*M84</f>
        <v>0</v>
      </c>
      <c r="Q84" s="203"/>
      <c r="R84" s="203"/>
      <c r="S84" s="203"/>
      <c r="T84" s="203">
        <f>CADASTRO!$P$888</f>
        <v>0</v>
      </c>
      <c r="U84" s="203"/>
      <c r="V84" s="203"/>
      <c r="W84" s="203"/>
      <c r="X84" s="203">
        <f>M$21</f>
        <v>0</v>
      </c>
      <c r="Y84" s="203"/>
      <c r="Z84" s="203"/>
    </row>
    <row r="85" spans="1:26" x14ac:dyDescent="0.25">
      <c r="A85" s="201" t="s">
        <v>26</v>
      </c>
      <c r="B85" s="201"/>
      <c r="C85" s="201"/>
      <c r="D85" s="201"/>
      <c r="E85" s="201"/>
      <c r="F85" s="201"/>
      <c r="G85" s="201"/>
      <c r="H85" s="201"/>
      <c r="I85" s="201"/>
      <c r="J85" s="3"/>
      <c r="K85" s="3"/>
      <c r="L85" s="3"/>
      <c r="M85" s="218">
        <f>M76+M80</f>
        <v>1</v>
      </c>
      <c r="N85" s="218"/>
      <c r="O85" s="218"/>
      <c r="P85" s="202">
        <f>P80+P76</f>
        <v>25000</v>
      </c>
      <c r="Q85" s="201"/>
      <c r="R85" s="201"/>
      <c r="S85" s="201"/>
      <c r="T85" s="3"/>
      <c r="U85" s="3"/>
      <c r="V85" s="3"/>
      <c r="W85" s="3"/>
      <c r="X85" s="3"/>
      <c r="Y85" s="3"/>
      <c r="Z85" s="3"/>
    </row>
    <row r="87" spans="1:26" x14ac:dyDescent="0.25">
      <c r="A87" s="3" t="s">
        <v>37</v>
      </c>
      <c r="B87" s="3"/>
      <c r="C87" s="3"/>
      <c r="D87" s="3"/>
      <c r="E87" s="3"/>
      <c r="F87" s="203" t="s">
        <v>52</v>
      </c>
      <c r="G87" s="203"/>
      <c r="H87" s="203"/>
      <c r="I87" s="203"/>
      <c r="J87" s="203"/>
      <c r="K87" s="203"/>
    </row>
    <row r="88" spans="1:26" x14ac:dyDescent="0.25">
      <c r="A88" s="3" t="s">
        <v>38</v>
      </c>
      <c r="G88" s="203">
        <v>6</v>
      </c>
      <c r="H88" s="203"/>
      <c r="I88" s="203"/>
      <c r="J88" s="203"/>
      <c r="K88" s="203"/>
      <c r="L88" s="220" t="s">
        <v>39</v>
      </c>
      <c r="M88" s="220"/>
      <c r="N88" s="220"/>
      <c r="O88" s="223">
        <v>43315</v>
      </c>
      <c r="P88" s="203"/>
      <c r="Q88" s="203"/>
      <c r="R88" s="203"/>
    </row>
    <row r="89" spans="1:26" x14ac:dyDescent="0.25">
      <c r="A89" s="3" t="s">
        <v>41</v>
      </c>
      <c r="C89" s="208">
        <v>35000</v>
      </c>
      <c r="D89" s="208"/>
      <c r="E89" s="208"/>
      <c r="F89" s="208"/>
      <c r="G89" s="208"/>
      <c r="L89" s="220" t="s">
        <v>59</v>
      </c>
      <c r="M89" s="220"/>
      <c r="N89" s="220"/>
      <c r="O89" s="220"/>
      <c r="P89" s="221">
        <v>1500</v>
      </c>
      <c r="Q89" s="221"/>
      <c r="R89" s="221"/>
      <c r="S89" s="221"/>
      <c r="T89" s="221"/>
      <c r="U89" s="221"/>
    </row>
    <row r="90" spans="1:26" x14ac:dyDescent="0.25">
      <c r="A90" s="9" t="s">
        <v>12</v>
      </c>
      <c r="B90" s="50"/>
      <c r="C90" s="50"/>
      <c r="D90" s="50"/>
      <c r="E90" s="50"/>
      <c r="F90" s="50"/>
      <c r="G90" s="50"/>
      <c r="H90" s="50"/>
      <c r="I90" s="53"/>
      <c r="J90" s="210" t="s">
        <v>29</v>
      </c>
      <c r="K90" s="210"/>
      <c r="L90" s="210"/>
      <c r="M90" s="210" t="s">
        <v>25</v>
      </c>
      <c r="N90" s="210"/>
      <c r="O90" s="210"/>
      <c r="P90" s="210" t="s">
        <v>30</v>
      </c>
      <c r="Q90" s="210"/>
      <c r="R90" s="210"/>
      <c r="S90" s="210"/>
      <c r="T90" s="222" t="s">
        <v>21</v>
      </c>
      <c r="U90" s="222"/>
      <c r="V90" s="222"/>
      <c r="W90" s="222"/>
      <c r="X90" s="211" t="s">
        <v>40</v>
      </c>
      <c r="Y90" s="211"/>
      <c r="Z90" s="211"/>
    </row>
    <row r="91" spans="1:26" x14ac:dyDescent="0.25">
      <c r="A91" s="210" t="str">
        <f>CADASTRO!A$831</f>
        <v>ESCOLA ALAÍDES S. PINHEIRO</v>
      </c>
      <c r="B91" s="210"/>
      <c r="C91" s="210"/>
      <c r="D91" s="210"/>
      <c r="E91" s="210"/>
      <c r="F91" s="210"/>
      <c r="G91" s="210"/>
      <c r="H91" s="210"/>
      <c r="I91" s="210"/>
      <c r="M91" s="218">
        <f>SUM(M92:N94)</f>
        <v>0.76</v>
      </c>
      <c r="N91" s="218"/>
      <c r="O91" s="218"/>
      <c r="P91" s="202">
        <f>SUM(P92:S94)</f>
        <v>26600</v>
      </c>
      <c r="Q91" s="201"/>
      <c r="R91" s="201"/>
      <c r="S91" s="201"/>
      <c r="T91" s="6"/>
      <c r="U91" s="6"/>
      <c r="V91" s="6"/>
      <c r="W91" s="6"/>
    </row>
    <row r="92" spans="1:26" x14ac:dyDescent="0.25">
      <c r="A92" s="200" t="str">
        <f>CADASTRO!A$832</f>
        <v>Ensino Fundamental</v>
      </c>
      <c r="B92" s="200"/>
      <c r="C92" s="200"/>
      <c r="D92" s="200"/>
      <c r="E92" s="200"/>
      <c r="F92" s="200"/>
      <c r="G92" s="200"/>
      <c r="H92" s="200"/>
      <c r="I92" s="200"/>
      <c r="J92" s="203" t="s">
        <v>205</v>
      </c>
      <c r="K92" s="203"/>
      <c r="L92" s="203"/>
      <c r="M92" s="205">
        <f>ROUND((V$12/V$23),2)</f>
        <v>0.48</v>
      </c>
      <c r="N92" s="205"/>
      <c r="O92" s="205"/>
      <c r="P92" s="204">
        <f>C89*M92</f>
        <v>16800</v>
      </c>
      <c r="Q92" s="203"/>
      <c r="R92" s="203"/>
      <c r="S92" s="203"/>
      <c r="T92" s="203" t="str">
        <f>CADASTRO!$P$880</f>
        <v>1013 PeateRS</v>
      </c>
      <c r="U92" s="203"/>
      <c r="V92" s="203"/>
      <c r="W92" s="203"/>
      <c r="X92" s="203">
        <f>M$12</f>
        <v>1668</v>
      </c>
      <c r="Y92" s="203"/>
      <c r="Z92" s="203"/>
    </row>
    <row r="93" spans="1:26" x14ac:dyDescent="0.25">
      <c r="A93" s="200" t="str">
        <f>CADASTRO!A$833</f>
        <v>Ensino Médio - Eja</v>
      </c>
      <c r="B93" s="200"/>
      <c r="C93" s="200"/>
      <c r="D93" s="200"/>
      <c r="E93" s="200"/>
      <c r="F93" s="200"/>
      <c r="G93" s="200"/>
      <c r="H93" s="200"/>
      <c r="I93" s="200"/>
      <c r="J93" s="203" t="s">
        <v>206</v>
      </c>
      <c r="K93" s="203"/>
      <c r="L93" s="203"/>
      <c r="M93" s="205">
        <f>ROUND((V$13/V$23),2)</f>
        <v>0.09</v>
      </c>
      <c r="N93" s="205"/>
      <c r="O93" s="205"/>
      <c r="P93" s="204">
        <f>C89*M93</f>
        <v>3150</v>
      </c>
      <c r="Q93" s="203"/>
      <c r="R93" s="203"/>
      <c r="S93" s="203"/>
      <c r="T93" s="203" t="str">
        <f>CADASTRO!$P$881</f>
        <v>1013 PeateRS</v>
      </c>
      <c r="U93" s="203"/>
      <c r="V93" s="203"/>
      <c r="W93" s="203"/>
      <c r="X93" s="203">
        <f>M$13</f>
        <v>2213</v>
      </c>
      <c r="Y93" s="203"/>
      <c r="Z93" s="203"/>
    </row>
    <row r="94" spans="1:26" x14ac:dyDescent="0.25">
      <c r="A94" s="200" t="str">
        <f>CADASTRO!A$834</f>
        <v xml:space="preserve">Ensino Médio </v>
      </c>
      <c r="B94" s="200"/>
      <c r="C94" s="200"/>
      <c r="D94" s="200"/>
      <c r="E94" s="200"/>
      <c r="F94" s="200"/>
      <c r="G94" s="200"/>
      <c r="H94" s="200"/>
      <c r="I94" s="200"/>
      <c r="J94" s="203" t="s">
        <v>206</v>
      </c>
      <c r="K94" s="203"/>
      <c r="L94" s="203"/>
      <c r="M94" s="205">
        <f>ROUND((V$14/V$23),2)</f>
        <v>0.19</v>
      </c>
      <c r="N94" s="205"/>
      <c r="O94" s="205"/>
      <c r="P94" s="204">
        <f>C89*M94</f>
        <v>6650</v>
      </c>
      <c r="Q94" s="203"/>
      <c r="R94" s="203"/>
      <c r="S94" s="203"/>
      <c r="T94" s="203" t="str">
        <f>CADASTRO!$P$882</f>
        <v>1013 PeateRS</v>
      </c>
      <c r="U94" s="203"/>
      <c r="V94" s="203"/>
      <c r="W94" s="203"/>
      <c r="X94" s="203">
        <f>M$14</f>
        <v>1680</v>
      </c>
      <c r="Y94" s="203"/>
      <c r="Z94" s="203"/>
    </row>
    <row r="95" spans="1:26" x14ac:dyDescent="0.25">
      <c r="A95" s="201" t="str">
        <f>CADASTRO!A$836</f>
        <v>ESCOLA MUN. SANTA LUZIA</v>
      </c>
      <c r="B95" s="201"/>
      <c r="C95" s="201"/>
      <c r="D95" s="201"/>
      <c r="E95" s="201"/>
      <c r="F95" s="201"/>
      <c r="G95" s="201"/>
      <c r="H95" s="201"/>
      <c r="I95" s="201"/>
      <c r="M95" s="218">
        <f>SUM(M96:N99)</f>
        <v>0.24</v>
      </c>
      <c r="N95" s="218"/>
      <c r="O95" s="218"/>
      <c r="P95" s="202">
        <f>SUM(P96:S99)</f>
        <v>8400</v>
      </c>
      <c r="Q95" s="201"/>
      <c r="R95" s="201"/>
      <c r="S95" s="201"/>
    </row>
    <row r="96" spans="1:26" x14ac:dyDescent="0.25">
      <c r="A96" s="200" t="str">
        <f>CADASTRO!A$837</f>
        <v>Ed. Infantil</v>
      </c>
      <c r="B96" s="200"/>
      <c r="C96" s="200"/>
      <c r="D96" s="200"/>
      <c r="E96" s="200"/>
      <c r="F96" s="200"/>
      <c r="G96" s="200"/>
      <c r="H96" s="200"/>
      <c r="I96" s="200"/>
      <c r="J96" s="203" t="s">
        <v>207</v>
      </c>
      <c r="K96" s="203"/>
      <c r="L96" s="203"/>
      <c r="M96" s="205">
        <f>ROUND((V$18/V$23),2)</f>
        <v>0.12</v>
      </c>
      <c r="N96" s="205"/>
      <c r="O96" s="205"/>
      <c r="P96" s="204">
        <f>C89*M96</f>
        <v>4200</v>
      </c>
      <c r="Q96" s="203"/>
      <c r="R96" s="203"/>
      <c r="S96" s="203"/>
      <c r="T96" s="203" t="str">
        <f>CADASTRO!$P$885</f>
        <v>1011 Q.S.E.</v>
      </c>
      <c r="U96" s="203"/>
      <c r="V96" s="203"/>
      <c r="W96" s="203"/>
      <c r="X96" s="203">
        <f>M$18</f>
        <v>1646</v>
      </c>
      <c r="Y96" s="203"/>
      <c r="Z96" s="203"/>
    </row>
    <row r="97" spans="1:26" x14ac:dyDescent="0.25">
      <c r="A97" s="200" t="str">
        <f>CADASTRO!A$838</f>
        <v>Ed. Especial</v>
      </c>
      <c r="B97" s="200"/>
      <c r="C97" s="200"/>
      <c r="D97" s="200"/>
      <c r="E97" s="200"/>
      <c r="F97" s="200"/>
      <c r="G97" s="200"/>
      <c r="H97" s="200"/>
      <c r="I97" s="200"/>
      <c r="J97" s="203">
        <v>0</v>
      </c>
      <c r="K97" s="203"/>
      <c r="L97" s="203"/>
      <c r="M97" s="205">
        <f>ROUND((V$19/V$23),2)</f>
        <v>0</v>
      </c>
      <c r="N97" s="205"/>
      <c r="O97" s="205"/>
      <c r="P97" s="204">
        <f>C89*M97</f>
        <v>0</v>
      </c>
      <c r="Q97" s="203"/>
      <c r="R97" s="203"/>
      <c r="S97" s="203"/>
      <c r="T97" s="203">
        <f>CADASTRO!$P$886</f>
        <v>0</v>
      </c>
      <c r="U97" s="203"/>
      <c r="V97" s="203"/>
      <c r="W97" s="203"/>
      <c r="X97" s="203">
        <f>M$19</f>
        <v>0</v>
      </c>
      <c r="Y97" s="203"/>
      <c r="Z97" s="203"/>
    </row>
    <row r="98" spans="1:26" x14ac:dyDescent="0.25">
      <c r="A98" s="200" t="str">
        <f>CADASTRO!A$839</f>
        <v>Ensino Fundamental</v>
      </c>
      <c r="B98" s="200"/>
      <c r="C98" s="200"/>
      <c r="D98" s="200"/>
      <c r="E98" s="200"/>
      <c r="F98" s="200"/>
      <c r="G98" s="200"/>
      <c r="H98" s="200"/>
      <c r="I98" s="200"/>
      <c r="J98" s="203" t="s">
        <v>208</v>
      </c>
      <c r="K98" s="203"/>
      <c r="L98" s="203"/>
      <c r="M98" s="205">
        <f>ROUND((V$20/V$23),2)</f>
        <v>0.12</v>
      </c>
      <c r="N98" s="205"/>
      <c r="O98" s="205"/>
      <c r="P98" s="204">
        <f>C89*M98</f>
        <v>4200</v>
      </c>
      <c r="Q98" s="203"/>
      <c r="R98" s="203"/>
      <c r="S98" s="203"/>
      <c r="T98" s="203" t="str">
        <f>CADASTRO!$P$887</f>
        <v>1011 Q.S.E.</v>
      </c>
      <c r="U98" s="203"/>
      <c r="V98" s="203"/>
      <c r="W98" s="203"/>
      <c r="X98" s="203">
        <f>M$20</f>
        <v>1630</v>
      </c>
      <c r="Y98" s="203"/>
      <c r="Z98" s="203"/>
    </row>
    <row r="99" spans="1:26" x14ac:dyDescent="0.25">
      <c r="A99" s="200" t="str">
        <f>CADASTRO!A$840</f>
        <v>Ed. Jovens e Adultos</v>
      </c>
      <c r="B99" s="200"/>
      <c r="C99" s="200"/>
      <c r="D99" s="200"/>
      <c r="E99" s="200"/>
      <c r="F99" s="200"/>
      <c r="G99" s="200"/>
      <c r="H99" s="200"/>
      <c r="I99" s="200"/>
      <c r="J99" s="203">
        <v>0</v>
      </c>
      <c r="K99" s="203"/>
      <c r="L99" s="203"/>
      <c r="M99" s="205">
        <f>ROUND((V$21/V$23),2)</f>
        <v>0</v>
      </c>
      <c r="N99" s="205"/>
      <c r="O99" s="205"/>
      <c r="P99" s="204">
        <f>C89*M99</f>
        <v>0</v>
      </c>
      <c r="Q99" s="203"/>
      <c r="R99" s="203"/>
      <c r="S99" s="203"/>
      <c r="T99" s="203">
        <f>CADASTRO!$P$888</f>
        <v>0</v>
      </c>
      <c r="U99" s="203"/>
      <c r="V99" s="203"/>
      <c r="W99" s="203"/>
      <c r="X99" s="203">
        <f>M$21</f>
        <v>0</v>
      </c>
      <c r="Y99" s="203"/>
      <c r="Z99" s="203"/>
    </row>
    <row r="100" spans="1:26" x14ac:dyDescent="0.25">
      <c r="A100" s="201" t="s">
        <v>26</v>
      </c>
      <c r="B100" s="201"/>
      <c r="C100" s="201"/>
      <c r="D100" s="201"/>
      <c r="E100" s="201"/>
      <c r="F100" s="201"/>
      <c r="G100" s="201"/>
      <c r="H100" s="201"/>
      <c r="I100" s="201"/>
      <c r="J100" s="3"/>
      <c r="K100" s="3"/>
      <c r="L100" s="3"/>
      <c r="M100" s="218">
        <f>M91+M95</f>
        <v>1</v>
      </c>
      <c r="N100" s="218"/>
      <c r="O100" s="218"/>
      <c r="P100" s="202">
        <f>P95+P91</f>
        <v>35000</v>
      </c>
      <c r="Q100" s="201"/>
      <c r="R100" s="201"/>
      <c r="S100" s="201"/>
      <c r="T100" s="3"/>
      <c r="U100" s="3"/>
      <c r="V100" s="3"/>
      <c r="W100" s="3"/>
      <c r="X100" s="3"/>
      <c r="Y100" s="3"/>
      <c r="Z100" s="3"/>
    </row>
    <row r="102" spans="1:26" x14ac:dyDescent="0.25">
      <c r="A102" s="3" t="s">
        <v>37</v>
      </c>
      <c r="B102" s="3"/>
      <c r="C102" s="3"/>
      <c r="D102" s="3"/>
      <c r="E102" s="3"/>
      <c r="F102" s="203" t="s">
        <v>53</v>
      </c>
      <c r="G102" s="203"/>
      <c r="H102" s="203"/>
      <c r="I102" s="203"/>
      <c r="J102" s="203"/>
      <c r="K102" s="203"/>
    </row>
    <row r="103" spans="1:26" x14ac:dyDescent="0.25">
      <c r="A103" s="3" t="s">
        <v>38</v>
      </c>
      <c r="G103" s="203">
        <v>7</v>
      </c>
      <c r="H103" s="203"/>
      <c r="I103" s="203"/>
      <c r="J103" s="203"/>
      <c r="K103" s="203"/>
      <c r="L103" s="220" t="s">
        <v>39</v>
      </c>
      <c r="M103" s="220"/>
      <c r="N103" s="220"/>
      <c r="O103" s="223">
        <v>43348</v>
      </c>
      <c r="P103" s="203"/>
      <c r="Q103" s="203"/>
      <c r="R103" s="203"/>
    </row>
    <row r="104" spans="1:26" x14ac:dyDescent="0.25">
      <c r="A104" s="3" t="s">
        <v>41</v>
      </c>
      <c r="C104" s="208">
        <v>40000</v>
      </c>
      <c r="D104" s="208"/>
      <c r="E104" s="208"/>
      <c r="F104" s="208"/>
      <c r="G104" s="208"/>
      <c r="L104" s="220" t="s">
        <v>59</v>
      </c>
      <c r="M104" s="220"/>
      <c r="N104" s="220"/>
      <c r="O104" s="220"/>
      <c r="P104" s="221">
        <v>1300</v>
      </c>
      <c r="Q104" s="221"/>
      <c r="R104" s="221"/>
      <c r="S104" s="221"/>
      <c r="T104" s="221"/>
      <c r="U104" s="221"/>
    </row>
    <row r="105" spans="1:26" x14ac:dyDescent="0.25">
      <c r="A105" s="9" t="s">
        <v>12</v>
      </c>
      <c r="B105" s="50"/>
      <c r="C105" s="50"/>
      <c r="D105" s="50"/>
      <c r="E105" s="50"/>
      <c r="F105" s="50"/>
      <c r="G105" s="50"/>
      <c r="H105" s="50"/>
      <c r="I105" s="53"/>
      <c r="J105" s="210" t="s">
        <v>29</v>
      </c>
      <c r="K105" s="210"/>
      <c r="L105" s="210"/>
      <c r="M105" s="210" t="s">
        <v>25</v>
      </c>
      <c r="N105" s="210"/>
      <c r="O105" s="210"/>
      <c r="P105" s="210" t="s">
        <v>30</v>
      </c>
      <c r="Q105" s="210"/>
      <c r="R105" s="210"/>
      <c r="S105" s="210"/>
      <c r="T105" s="222" t="s">
        <v>21</v>
      </c>
      <c r="U105" s="222"/>
      <c r="V105" s="222"/>
      <c r="W105" s="222"/>
      <c r="X105" s="211" t="s">
        <v>40</v>
      </c>
      <c r="Y105" s="211"/>
      <c r="Z105" s="211"/>
    </row>
    <row r="106" spans="1:26" x14ac:dyDescent="0.25">
      <c r="A106" s="210" t="str">
        <f>CADASTRO!A$831</f>
        <v>ESCOLA ALAÍDES S. PINHEIRO</v>
      </c>
      <c r="B106" s="210"/>
      <c r="C106" s="210"/>
      <c r="D106" s="210"/>
      <c r="E106" s="210"/>
      <c r="F106" s="210"/>
      <c r="G106" s="210"/>
      <c r="H106" s="210"/>
      <c r="I106" s="210"/>
      <c r="M106" s="218">
        <f>SUM(M107:N109)</f>
        <v>0.76</v>
      </c>
      <c r="N106" s="218"/>
      <c r="O106" s="218"/>
      <c r="P106" s="202">
        <f>SUM(P107:S109)</f>
        <v>30400</v>
      </c>
      <c r="Q106" s="201"/>
      <c r="R106" s="201"/>
      <c r="S106" s="201"/>
      <c r="T106" s="6"/>
      <c r="U106" s="6"/>
      <c r="V106" s="6"/>
      <c r="W106" s="6"/>
    </row>
    <row r="107" spans="1:26" x14ac:dyDescent="0.25">
      <c r="A107" s="200" t="str">
        <f>CADASTRO!A$832</f>
        <v>Ensino Fundamental</v>
      </c>
      <c r="B107" s="200"/>
      <c r="C107" s="200"/>
      <c r="D107" s="200"/>
      <c r="E107" s="200"/>
      <c r="F107" s="200"/>
      <c r="G107" s="200"/>
      <c r="H107" s="200"/>
      <c r="I107" s="200"/>
      <c r="J107" s="203" t="s">
        <v>205</v>
      </c>
      <c r="K107" s="203"/>
      <c r="L107" s="203"/>
      <c r="M107" s="205">
        <f>ROUND((V$12/V$23),2)</f>
        <v>0.48</v>
      </c>
      <c r="N107" s="205"/>
      <c r="O107" s="205"/>
      <c r="P107" s="204">
        <f>C104*M107</f>
        <v>19200</v>
      </c>
      <c r="Q107" s="203"/>
      <c r="R107" s="203"/>
      <c r="S107" s="203"/>
      <c r="T107" s="203" t="str">
        <f>CADASTRO!$P$880</f>
        <v>1013 PeateRS</v>
      </c>
      <c r="U107" s="203"/>
      <c r="V107" s="203"/>
      <c r="W107" s="203"/>
      <c r="X107" s="203">
        <f>M$12</f>
        <v>1668</v>
      </c>
      <c r="Y107" s="203"/>
      <c r="Z107" s="203"/>
    </row>
    <row r="108" spans="1:26" x14ac:dyDescent="0.25">
      <c r="A108" s="200" t="str">
        <f>CADASTRO!A$833</f>
        <v>Ensino Médio - Eja</v>
      </c>
      <c r="B108" s="200"/>
      <c r="C108" s="200"/>
      <c r="D108" s="200"/>
      <c r="E108" s="200"/>
      <c r="F108" s="200"/>
      <c r="G108" s="200"/>
      <c r="H108" s="200"/>
      <c r="I108" s="200"/>
      <c r="J108" s="203" t="s">
        <v>206</v>
      </c>
      <c r="K108" s="203"/>
      <c r="L108" s="203"/>
      <c r="M108" s="205">
        <f>ROUND((V$13/V$23),2)</f>
        <v>0.09</v>
      </c>
      <c r="N108" s="205"/>
      <c r="O108" s="205"/>
      <c r="P108" s="204">
        <f>C104*M108</f>
        <v>3600</v>
      </c>
      <c r="Q108" s="203"/>
      <c r="R108" s="203"/>
      <c r="S108" s="203"/>
      <c r="T108" s="203" t="str">
        <f>CADASTRO!$P$881</f>
        <v>1013 PeateRS</v>
      </c>
      <c r="U108" s="203"/>
      <c r="V108" s="203"/>
      <c r="W108" s="203"/>
      <c r="X108" s="203">
        <f>M$13</f>
        <v>2213</v>
      </c>
      <c r="Y108" s="203"/>
      <c r="Z108" s="203"/>
    </row>
    <row r="109" spans="1:26" x14ac:dyDescent="0.25">
      <c r="A109" s="200" t="str">
        <f>CADASTRO!A$834</f>
        <v xml:space="preserve">Ensino Médio </v>
      </c>
      <c r="B109" s="200"/>
      <c r="C109" s="200"/>
      <c r="D109" s="200"/>
      <c r="E109" s="200"/>
      <c r="F109" s="200"/>
      <c r="G109" s="200"/>
      <c r="H109" s="200"/>
      <c r="I109" s="200"/>
      <c r="J109" s="203" t="s">
        <v>206</v>
      </c>
      <c r="K109" s="203"/>
      <c r="L109" s="203"/>
      <c r="M109" s="205">
        <f>ROUND((V$14/V$23),2)</f>
        <v>0.19</v>
      </c>
      <c r="N109" s="205"/>
      <c r="O109" s="205"/>
      <c r="P109" s="204">
        <f>C104*M109</f>
        <v>7600</v>
      </c>
      <c r="Q109" s="203"/>
      <c r="R109" s="203"/>
      <c r="S109" s="203"/>
      <c r="T109" s="203" t="str">
        <f>CADASTRO!$P$882</f>
        <v>1013 PeateRS</v>
      </c>
      <c r="U109" s="203"/>
      <c r="V109" s="203"/>
      <c r="W109" s="203"/>
      <c r="X109" s="203">
        <f>M$14</f>
        <v>1680</v>
      </c>
      <c r="Y109" s="203"/>
      <c r="Z109" s="203"/>
    </row>
    <row r="110" spans="1:26" x14ac:dyDescent="0.25">
      <c r="A110" s="201" t="str">
        <f>CADASTRO!A$836</f>
        <v>ESCOLA MUN. SANTA LUZIA</v>
      </c>
      <c r="B110" s="201"/>
      <c r="C110" s="201"/>
      <c r="D110" s="201"/>
      <c r="E110" s="201"/>
      <c r="F110" s="201"/>
      <c r="G110" s="201"/>
      <c r="H110" s="201"/>
      <c r="I110" s="201"/>
      <c r="M110" s="218">
        <f>SUM(M111:N114)</f>
        <v>0.24</v>
      </c>
      <c r="N110" s="218"/>
      <c r="O110" s="218"/>
      <c r="P110" s="202">
        <f>SUM(P111:S114)</f>
        <v>9600</v>
      </c>
      <c r="Q110" s="201"/>
      <c r="R110" s="201"/>
      <c r="S110" s="201"/>
    </row>
    <row r="111" spans="1:26" x14ac:dyDescent="0.25">
      <c r="A111" s="200" t="str">
        <f>CADASTRO!A$837</f>
        <v>Ed. Infantil</v>
      </c>
      <c r="B111" s="200"/>
      <c r="C111" s="200"/>
      <c r="D111" s="200"/>
      <c r="E111" s="200"/>
      <c r="F111" s="200"/>
      <c r="G111" s="200"/>
      <c r="H111" s="200"/>
      <c r="I111" s="200"/>
      <c r="J111" s="203" t="s">
        <v>207</v>
      </c>
      <c r="K111" s="203"/>
      <c r="L111" s="203"/>
      <c r="M111" s="205">
        <f>ROUND((V$18/V$23),2)</f>
        <v>0.12</v>
      </c>
      <c r="N111" s="205"/>
      <c r="O111" s="205"/>
      <c r="P111" s="204">
        <f>C104*M111</f>
        <v>4800</v>
      </c>
      <c r="Q111" s="203"/>
      <c r="R111" s="203"/>
      <c r="S111" s="203"/>
      <c r="T111" s="203" t="str">
        <f>CADASTRO!$P$885</f>
        <v>1011 Q.S.E.</v>
      </c>
      <c r="U111" s="203"/>
      <c r="V111" s="203"/>
      <c r="W111" s="203"/>
      <c r="X111" s="203">
        <f>M$18</f>
        <v>1646</v>
      </c>
      <c r="Y111" s="203"/>
      <c r="Z111" s="203"/>
    </row>
    <row r="112" spans="1:26" x14ac:dyDescent="0.25">
      <c r="A112" s="200" t="str">
        <f>CADASTRO!A$838</f>
        <v>Ed. Especial</v>
      </c>
      <c r="B112" s="200"/>
      <c r="C112" s="200"/>
      <c r="D112" s="200"/>
      <c r="E112" s="200"/>
      <c r="F112" s="200"/>
      <c r="G112" s="200"/>
      <c r="H112" s="200"/>
      <c r="I112" s="200"/>
      <c r="J112" s="203">
        <v>0</v>
      </c>
      <c r="K112" s="203"/>
      <c r="L112" s="203"/>
      <c r="M112" s="205">
        <f>ROUND((V$19/V$23),2)</f>
        <v>0</v>
      </c>
      <c r="N112" s="205"/>
      <c r="O112" s="205"/>
      <c r="P112" s="204">
        <f>C104*M112</f>
        <v>0</v>
      </c>
      <c r="Q112" s="203"/>
      <c r="R112" s="203"/>
      <c r="S112" s="203"/>
      <c r="T112" s="203">
        <f>CADASTRO!$P$886</f>
        <v>0</v>
      </c>
      <c r="U112" s="203"/>
      <c r="V112" s="203"/>
      <c r="W112" s="203"/>
      <c r="X112" s="203">
        <f>M$19</f>
        <v>0</v>
      </c>
      <c r="Y112" s="203"/>
      <c r="Z112" s="203"/>
    </row>
    <row r="113" spans="1:26" x14ac:dyDescent="0.25">
      <c r="A113" s="200" t="str">
        <f>CADASTRO!A$839</f>
        <v>Ensino Fundamental</v>
      </c>
      <c r="B113" s="200"/>
      <c r="C113" s="200"/>
      <c r="D113" s="200"/>
      <c r="E113" s="200"/>
      <c r="F113" s="200"/>
      <c r="G113" s="200"/>
      <c r="H113" s="200"/>
      <c r="I113" s="200"/>
      <c r="J113" s="203" t="s">
        <v>208</v>
      </c>
      <c r="K113" s="203"/>
      <c r="L113" s="203"/>
      <c r="M113" s="205">
        <f>ROUND((V$20/V$23),2)</f>
        <v>0.12</v>
      </c>
      <c r="N113" s="205"/>
      <c r="O113" s="205"/>
      <c r="P113" s="204">
        <f>C104*M113</f>
        <v>4800</v>
      </c>
      <c r="Q113" s="203"/>
      <c r="R113" s="203"/>
      <c r="S113" s="203"/>
      <c r="T113" s="203" t="str">
        <f>CADASTRO!$P$887</f>
        <v>1011 Q.S.E.</v>
      </c>
      <c r="U113" s="203"/>
      <c r="V113" s="203"/>
      <c r="W113" s="203"/>
      <c r="X113" s="203">
        <f>M$20</f>
        <v>1630</v>
      </c>
      <c r="Y113" s="203"/>
      <c r="Z113" s="203"/>
    </row>
    <row r="114" spans="1:26" x14ac:dyDescent="0.25">
      <c r="A114" s="200" t="str">
        <f>CADASTRO!A$840</f>
        <v>Ed. Jovens e Adultos</v>
      </c>
      <c r="B114" s="200"/>
      <c r="C114" s="200"/>
      <c r="D114" s="200"/>
      <c r="E114" s="200"/>
      <c r="F114" s="200"/>
      <c r="G114" s="200"/>
      <c r="H114" s="200"/>
      <c r="I114" s="200"/>
      <c r="J114" s="203">
        <v>0</v>
      </c>
      <c r="K114" s="203"/>
      <c r="L114" s="203"/>
      <c r="M114" s="205">
        <f>ROUND((V$21/V$23),2)</f>
        <v>0</v>
      </c>
      <c r="N114" s="205"/>
      <c r="O114" s="205"/>
      <c r="P114" s="204">
        <f>C104*M114</f>
        <v>0</v>
      </c>
      <c r="Q114" s="203"/>
      <c r="R114" s="203"/>
      <c r="S114" s="203"/>
      <c r="T114" s="203">
        <f>CADASTRO!$P$888</f>
        <v>0</v>
      </c>
      <c r="U114" s="203"/>
      <c r="V114" s="203"/>
      <c r="W114" s="203"/>
      <c r="X114" s="203">
        <f>M$21</f>
        <v>0</v>
      </c>
      <c r="Y114" s="203"/>
      <c r="Z114" s="203"/>
    </row>
    <row r="115" spans="1:26" x14ac:dyDescent="0.25">
      <c r="A115" s="201" t="s">
        <v>26</v>
      </c>
      <c r="B115" s="201"/>
      <c r="C115" s="201"/>
      <c r="D115" s="201"/>
      <c r="E115" s="201"/>
      <c r="F115" s="201"/>
      <c r="G115" s="201"/>
      <c r="H115" s="201"/>
      <c r="I115" s="201"/>
      <c r="J115" s="3"/>
      <c r="K115" s="3"/>
      <c r="L115" s="3"/>
      <c r="M115" s="218">
        <f>M106+M110</f>
        <v>1</v>
      </c>
      <c r="N115" s="218"/>
      <c r="O115" s="218"/>
      <c r="P115" s="202">
        <f>P110+P106</f>
        <v>40000</v>
      </c>
      <c r="Q115" s="201"/>
      <c r="R115" s="201"/>
      <c r="S115" s="201"/>
      <c r="T115" s="3"/>
      <c r="U115" s="3"/>
      <c r="V115" s="3"/>
      <c r="W115" s="3"/>
      <c r="X115" s="3"/>
      <c r="Y115" s="3"/>
      <c r="Z115" s="3"/>
    </row>
    <row r="117" spans="1:26" x14ac:dyDescent="0.25">
      <c r="A117" s="3" t="s">
        <v>37</v>
      </c>
      <c r="B117" s="3"/>
      <c r="C117" s="3"/>
      <c r="D117" s="3"/>
      <c r="E117" s="3"/>
      <c r="F117" s="203" t="s">
        <v>54</v>
      </c>
      <c r="G117" s="203"/>
      <c r="H117" s="203"/>
      <c r="I117" s="203"/>
      <c r="J117" s="203"/>
      <c r="K117" s="203"/>
    </row>
    <row r="118" spans="1:26" x14ac:dyDescent="0.25">
      <c r="A118" s="3" t="s">
        <v>38</v>
      </c>
      <c r="G118" s="203">
        <v>8</v>
      </c>
      <c r="H118" s="203"/>
      <c r="I118" s="203"/>
      <c r="J118" s="203"/>
      <c r="K118" s="203"/>
      <c r="L118" s="220" t="s">
        <v>39</v>
      </c>
      <c r="M118" s="220"/>
      <c r="N118" s="220"/>
      <c r="O118" s="223">
        <v>43378</v>
      </c>
      <c r="P118" s="203"/>
      <c r="Q118" s="203"/>
      <c r="R118" s="203"/>
    </row>
    <row r="119" spans="1:26" x14ac:dyDescent="0.25">
      <c r="A119" s="3" t="s">
        <v>41</v>
      </c>
      <c r="C119" s="208">
        <v>21000</v>
      </c>
      <c r="D119" s="208"/>
      <c r="E119" s="208"/>
      <c r="F119" s="208"/>
      <c r="G119" s="208"/>
      <c r="L119" s="220" t="s">
        <v>59</v>
      </c>
      <c r="M119" s="220"/>
      <c r="N119" s="220"/>
      <c r="O119" s="220"/>
      <c r="P119" s="221">
        <v>1600</v>
      </c>
      <c r="Q119" s="221"/>
      <c r="R119" s="221"/>
      <c r="S119" s="221"/>
      <c r="T119" s="221"/>
      <c r="U119" s="221"/>
    </row>
    <row r="120" spans="1:26" x14ac:dyDescent="0.25">
      <c r="A120" s="9" t="s">
        <v>12</v>
      </c>
      <c r="B120" s="50"/>
      <c r="C120" s="50"/>
      <c r="D120" s="50"/>
      <c r="E120" s="50"/>
      <c r="F120" s="50"/>
      <c r="G120" s="50"/>
      <c r="H120" s="50"/>
      <c r="I120" s="53"/>
      <c r="J120" s="210" t="s">
        <v>29</v>
      </c>
      <c r="K120" s="210"/>
      <c r="L120" s="210"/>
      <c r="M120" s="210" t="s">
        <v>25</v>
      </c>
      <c r="N120" s="210"/>
      <c r="O120" s="210"/>
      <c r="P120" s="210" t="s">
        <v>30</v>
      </c>
      <c r="Q120" s="210"/>
      <c r="R120" s="210"/>
      <c r="S120" s="210"/>
      <c r="T120" s="222" t="s">
        <v>21</v>
      </c>
      <c r="U120" s="222"/>
      <c r="V120" s="222"/>
      <c r="W120" s="222"/>
      <c r="X120" s="211" t="s">
        <v>40</v>
      </c>
      <c r="Y120" s="211"/>
      <c r="Z120" s="211"/>
    </row>
    <row r="121" spans="1:26" x14ac:dyDescent="0.25">
      <c r="A121" s="210" t="str">
        <f>CADASTRO!A$831</f>
        <v>ESCOLA ALAÍDES S. PINHEIRO</v>
      </c>
      <c r="B121" s="210"/>
      <c r="C121" s="210"/>
      <c r="D121" s="210"/>
      <c r="E121" s="210"/>
      <c r="F121" s="210"/>
      <c r="G121" s="210"/>
      <c r="H121" s="210"/>
      <c r="I121" s="210"/>
      <c r="M121" s="218">
        <f>SUM(M122:N124)</f>
        <v>0.76</v>
      </c>
      <c r="N121" s="218"/>
      <c r="O121" s="218"/>
      <c r="P121" s="202">
        <f>SUM(P122:S124)</f>
        <v>15960</v>
      </c>
      <c r="Q121" s="201"/>
      <c r="R121" s="201"/>
      <c r="S121" s="201"/>
      <c r="T121" s="6"/>
      <c r="U121" s="6"/>
      <c r="V121" s="6"/>
      <c r="W121" s="6"/>
    </row>
    <row r="122" spans="1:26" x14ac:dyDescent="0.25">
      <c r="A122" s="200" t="str">
        <f>CADASTRO!A$832</f>
        <v>Ensino Fundamental</v>
      </c>
      <c r="B122" s="200"/>
      <c r="C122" s="200"/>
      <c r="D122" s="200"/>
      <c r="E122" s="200"/>
      <c r="F122" s="200"/>
      <c r="G122" s="200"/>
      <c r="H122" s="200"/>
      <c r="I122" s="200"/>
      <c r="J122" s="203" t="s">
        <v>205</v>
      </c>
      <c r="K122" s="203"/>
      <c r="L122" s="203"/>
      <c r="M122" s="205">
        <f>ROUND((V$12/V$23),2)</f>
        <v>0.48</v>
      </c>
      <c r="N122" s="205"/>
      <c r="O122" s="205"/>
      <c r="P122" s="204">
        <f>C119*M122</f>
        <v>10080</v>
      </c>
      <c r="Q122" s="203"/>
      <c r="R122" s="203"/>
      <c r="S122" s="203"/>
      <c r="T122" s="203" t="str">
        <f>CADASTRO!$P$880</f>
        <v>1013 PeateRS</v>
      </c>
      <c r="U122" s="203"/>
      <c r="V122" s="203"/>
      <c r="W122" s="203"/>
      <c r="X122" s="203">
        <f>M$12</f>
        <v>1668</v>
      </c>
      <c r="Y122" s="203"/>
      <c r="Z122" s="203"/>
    </row>
    <row r="123" spans="1:26" x14ac:dyDescent="0.25">
      <c r="A123" s="200" t="str">
        <f>CADASTRO!A$833</f>
        <v>Ensino Médio - Eja</v>
      </c>
      <c r="B123" s="200"/>
      <c r="C123" s="200"/>
      <c r="D123" s="200"/>
      <c r="E123" s="200"/>
      <c r="F123" s="200"/>
      <c r="G123" s="200"/>
      <c r="H123" s="200"/>
      <c r="I123" s="200"/>
      <c r="J123" s="203" t="s">
        <v>206</v>
      </c>
      <c r="K123" s="203"/>
      <c r="L123" s="203"/>
      <c r="M123" s="205">
        <f>ROUND((V$13/V$23),2)</f>
        <v>0.09</v>
      </c>
      <c r="N123" s="205"/>
      <c r="O123" s="205"/>
      <c r="P123" s="204">
        <f>C119*M123</f>
        <v>1890</v>
      </c>
      <c r="Q123" s="203"/>
      <c r="R123" s="203"/>
      <c r="S123" s="203"/>
      <c r="T123" s="203" t="str">
        <f>CADASTRO!$P$881</f>
        <v>1013 PeateRS</v>
      </c>
      <c r="U123" s="203"/>
      <c r="V123" s="203"/>
      <c r="W123" s="203"/>
      <c r="X123" s="203">
        <f>M$13</f>
        <v>2213</v>
      </c>
      <c r="Y123" s="203"/>
      <c r="Z123" s="203"/>
    </row>
    <row r="124" spans="1:26" x14ac:dyDescent="0.25">
      <c r="A124" s="200" t="str">
        <f>CADASTRO!A$834</f>
        <v xml:space="preserve">Ensino Médio </v>
      </c>
      <c r="B124" s="200"/>
      <c r="C124" s="200"/>
      <c r="D124" s="200"/>
      <c r="E124" s="200"/>
      <c r="F124" s="200"/>
      <c r="G124" s="200"/>
      <c r="H124" s="200"/>
      <c r="I124" s="200"/>
      <c r="J124" s="203" t="s">
        <v>206</v>
      </c>
      <c r="K124" s="203"/>
      <c r="L124" s="203"/>
      <c r="M124" s="205">
        <f>ROUND((V$14/V$23),2)</f>
        <v>0.19</v>
      </c>
      <c r="N124" s="205"/>
      <c r="O124" s="205"/>
      <c r="P124" s="204">
        <f>C119*M124</f>
        <v>3990</v>
      </c>
      <c r="Q124" s="203"/>
      <c r="R124" s="203"/>
      <c r="S124" s="203"/>
      <c r="T124" s="203" t="str">
        <f>CADASTRO!$P$882</f>
        <v>1013 PeateRS</v>
      </c>
      <c r="U124" s="203"/>
      <c r="V124" s="203"/>
      <c r="W124" s="203"/>
      <c r="X124" s="203">
        <f>M$14</f>
        <v>1680</v>
      </c>
      <c r="Y124" s="203"/>
      <c r="Z124" s="203"/>
    </row>
    <row r="125" spans="1:26" x14ac:dyDescent="0.25">
      <c r="A125" s="201" t="str">
        <f>CADASTRO!A$836</f>
        <v>ESCOLA MUN. SANTA LUZIA</v>
      </c>
      <c r="B125" s="201"/>
      <c r="C125" s="201"/>
      <c r="D125" s="201"/>
      <c r="E125" s="201"/>
      <c r="F125" s="201"/>
      <c r="G125" s="201"/>
      <c r="H125" s="201"/>
      <c r="I125" s="201"/>
      <c r="M125" s="218">
        <f>SUM(M126:N129)</f>
        <v>0.24</v>
      </c>
      <c r="N125" s="218"/>
      <c r="O125" s="218"/>
      <c r="P125" s="202">
        <f>SUM(P126:S129)</f>
        <v>5040</v>
      </c>
      <c r="Q125" s="201"/>
      <c r="R125" s="201"/>
      <c r="S125" s="201"/>
    </row>
    <row r="126" spans="1:26" x14ac:dyDescent="0.25">
      <c r="A126" s="200" t="str">
        <f>CADASTRO!A$837</f>
        <v>Ed. Infantil</v>
      </c>
      <c r="B126" s="200"/>
      <c r="C126" s="200"/>
      <c r="D126" s="200"/>
      <c r="E126" s="200"/>
      <c r="F126" s="200"/>
      <c r="G126" s="200"/>
      <c r="H126" s="200"/>
      <c r="I126" s="200"/>
      <c r="J126" s="203" t="s">
        <v>207</v>
      </c>
      <c r="K126" s="203"/>
      <c r="L126" s="203"/>
      <c r="M126" s="205">
        <f>ROUND((V$18/V$23),2)</f>
        <v>0.12</v>
      </c>
      <c r="N126" s="205"/>
      <c r="O126" s="205"/>
      <c r="P126" s="204">
        <f>C119*M126</f>
        <v>2520</v>
      </c>
      <c r="Q126" s="203"/>
      <c r="R126" s="203"/>
      <c r="S126" s="203"/>
      <c r="T126" s="203" t="str">
        <f>CADASTRO!$P$885</f>
        <v>1011 Q.S.E.</v>
      </c>
      <c r="U126" s="203"/>
      <c r="V126" s="203"/>
      <c r="W126" s="203"/>
      <c r="X126" s="203">
        <f>M$18</f>
        <v>1646</v>
      </c>
      <c r="Y126" s="203"/>
      <c r="Z126" s="203"/>
    </row>
    <row r="127" spans="1:26" x14ac:dyDescent="0.25">
      <c r="A127" s="200" t="str">
        <f>CADASTRO!A$838</f>
        <v>Ed. Especial</v>
      </c>
      <c r="B127" s="200"/>
      <c r="C127" s="200"/>
      <c r="D127" s="200"/>
      <c r="E127" s="200"/>
      <c r="F127" s="200"/>
      <c r="G127" s="200"/>
      <c r="H127" s="200"/>
      <c r="I127" s="200"/>
      <c r="J127" s="203">
        <v>0</v>
      </c>
      <c r="K127" s="203"/>
      <c r="L127" s="203"/>
      <c r="M127" s="205">
        <f>ROUND((V$19/V$23),2)</f>
        <v>0</v>
      </c>
      <c r="N127" s="205"/>
      <c r="O127" s="205"/>
      <c r="P127" s="204">
        <f>C119*M127</f>
        <v>0</v>
      </c>
      <c r="Q127" s="203"/>
      <c r="R127" s="203"/>
      <c r="S127" s="203"/>
      <c r="T127" s="203">
        <f>CADASTRO!$P$886</f>
        <v>0</v>
      </c>
      <c r="U127" s="203"/>
      <c r="V127" s="203"/>
      <c r="W127" s="203"/>
      <c r="X127" s="203">
        <f>M$19</f>
        <v>0</v>
      </c>
      <c r="Y127" s="203"/>
      <c r="Z127" s="203"/>
    </row>
    <row r="128" spans="1:26" x14ac:dyDescent="0.25">
      <c r="A128" s="200" t="str">
        <f>CADASTRO!A$839</f>
        <v>Ensino Fundamental</v>
      </c>
      <c r="B128" s="200"/>
      <c r="C128" s="200"/>
      <c r="D128" s="200"/>
      <c r="E128" s="200"/>
      <c r="F128" s="200"/>
      <c r="G128" s="200"/>
      <c r="H128" s="200"/>
      <c r="I128" s="200"/>
      <c r="J128" s="203" t="s">
        <v>208</v>
      </c>
      <c r="K128" s="203"/>
      <c r="L128" s="203"/>
      <c r="M128" s="205">
        <f>ROUND((V$20/V$23),2)</f>
        <v>0.12</v>
      </c>
      <c r="N128" s="205"/>
      <c r="O128" s="205"/>
      <c r="P128" s="204">
        <f>C119*M128</f>
        <v>2520</v>
      </c>
      <c r="Q128" s="203"/>
      <c r="R128" s="203"/>
      <c r="S128" s="203"/>
      <c r="T128" s="203" t="str">
        <f>CADASTRO!$P$887</f>
        <v>1011 Q.S.E.</v>
      </c>
      <c r="U128" s="203"/>
      <c r="V128" s="203"/>
      <c r="W128" s="203"/>
      <c r="X128" s="203">
        <f>M$20</f>
        <v>1630</v>
      </c>
      <c r="Y128" s="203"/>
      <c r="Z128" s="203"/>
    </row>
    <row r="129" spans="1:26" x14ac:dyDescent="0.25">
      <c r="A129" s="200" t="str">
        <f>CADASTRO!A$840</f>
        <v>Ed. Jovens e Adultos</v>
      </c>
      <c r="B129" s="200"/>
      <c r="C129" s="200"/>
      <c r="D129" s="200"/>
      <c r="E129" s="200"/>
      <c r="F129" s="200"/>
      <c r="G129" s="200"/>
      <c r="H129" s="200"/>
      <c r="I129" s="200"/>
      <c r="J129" s="203">
        <v>0</v>
      </c>
      <c r="K129" s="203"/>
      <c r="L129" s="203"/>
      <c r="M129" s="205">
        <f>ROUND((V$21/V$23),2)</f>
        <v>0</v>
      </c>
      <c r="N129" s="205"/>
      <c r="O129" s="205"/>
      <c r="P129" s="204">
        <f>C119*M129</f>
        <v>0</v>
      </c>
      <c r="Q129" s="203"/>
      <c r="R129" s="203"/>
      <c r="S129" s="203"/>
      <c r="T129" s="203">
        <f>CADASTRO!$P$888</f>
        <v>0</v>
      </c>
      <c r="U129" s="203"/>
      <c r="V129" s="203"/>
      <c r="W129" s="203"/>
      <c r="X129" s="203">
        <f>M$21</f>
        <v>0</v>
      </c>
      <c r="Y129" s="203"/>
      <c r="Z129" s="203"/>
    </row>
    <row r="130" spans="1:26" x14ac:dyDescent="0.25">
      <c r="A130" s="201" t="s">
        <v>26</v>
      </c>
      <c r="B130" s="201"/>
      <c r="C130" s="201"/>
      <c r="D130" s="201"/>
      <c r="E130" s="201"/>
      <c r="F130" s="201"/>
      <c r="G130" s="201"/>
      <c r="H130" s="201"/>
      <c r="I130" s="201"/>
      <c r="J130" s="3"/>
      <c r="K130" s="3"/>
      <c r="L130" s="3"/>
      <c r="M130" s="218">
        <f>M121+M125</f>
        <v>1</v>
      </c>
      <c r="N130" s="218"/>
      <c r="O130" s="218"/>
      <c r="P130" s="202">
        <f>P125+P121</f>
        <v>21000</v>
      </c>
      <c r="Q130" s="201"/>
      <c r="R130" s="201"/>
      <c r="S130" s="201"/>
      <c r="T130" s="3"/>
      <c r="U130" s="3"/>
      <c r="V130" s="3"/>
      <c r="W130" s="3"/>
      <c r="X130" s="3"/>
      <c r="Y130" s="3"/>
      <c r="Z130" s="3"/>
    </row>
    <row r="132" spans="1:26" x14ac:dyDescent="0.25">
      <c r="A132" s="3" t="s">
        <v>37</v>
      </c>
      <c r="B132" s="3"/>
      <c r="C132" s="3"/>
      <c r="D132" s="3"/>
      <c r="E132" s="3"/>
      <c r="F132" s="203" t="s">
        <v>55</v>
      </c>
      <c r="G132" s="203"/>
      <c r="H132" s="203"/>
      <c r="I132" s="203"/>
      <c r="J132" s="203"/>
      <c r="K132" s="203"/>
    </row>
    <row r="133" spans="1:26" x14ac:dyDescent="0.25">
      <c r="A133" s="3" t="s">
        <v>38</v>
      </c>
      <c r="G133" s="203">
        <v>9</v>
      </c>
      <c r="H133" s="203"/>
      <c r="I133" s="203"/>
      <c r="J133" s="203"/>
      <c r="K133" s="203"/>
      <c r="L133" s="220" t="s">
        <v>39</v>
      </c>
      <c r="M133" s="220"/>
      <c r="N133" s="220"/>
      <c r="O133" s="223">
        <v>43410</v>
      </c>
      <c r="P133" s="203"/>
      <c r="Q133" s="203"/>
      <c r="R133" s="203"/>
    </row>
    <row r="134" spans="1:26" x14ac:dyDescent="0.25">
      <c r="A134" s="3" t="s">
        <v>41</v>
      </c>
      <c r="C134" s="208">
        <v>22000</v>
      </c>
      <c r="D134" s="208"/>
      <c r="E134" s="208"/>
      <c r="F134" s="208"/>
      <c r="G134" s="208"/>
      <c r="L134" s="220" t="s">
        <v>59</v>
      </c>
      <c r="M134" s="220"/>
      <c r="N134" s="220"/>
      <c r="O134" s="220"/>
      <c r="P134" s="221">
        <v>1700</v>
      </c>
      <c r="Q134" s="221"/>
      <c r="R134" s="221"/>
      <c r="S134" s="221"/>
      <c r="T134" s="221"/>
      <c r="U134" s="221"/>
    </row>
    <row r="135" spans="1:26" x14ac:dyDescent="0.25">
      <c r="A135" s="9" t="s">
        <v>12</v>
      </c>
      <c r="B135" s="50"/>
      <c r="C135" s="50"/>
      <c r="D135" s="50"/>
      <c r="E135" s="50"/>
      <c r="F135" s="50"/>
      <c r="G135" s="50"/>
      <c r="H135" s="50"/>
      <c r="I135" s="53"/>
      <c r="J135" s="210" t="s">
        <v>29</v>
      </c>
      <c r="K135" s="210"/>
      <c r="L135" s="210"/>
      <c r="M135" s="210" t="s">
        <v>25</v>
      </c>
      <c r="N135" s="210"/>
      <c r="O135" s="210"/>
      <c r="P135" s="210" t="s">
        <v>30</v>
      </c>
      <c r="Q135" s="210"/>
      <c r="R135" s="210"/>
      <c r="S135" s="210"/>
      <c r="T135" s="222" t="s">
        <v>21</v>
      </c>
      <c r="U135" s="222"/>
      <c r="V135" s="222"/>
      <c r="W135" s="222"/>
      <c r="X135" s="211" t="s">
        <v>40</v>
      </c>
      <c r="Y135" s="211"/>
      <c r="Z135" s="211"/>
    </row>
    <row r="136" spans="1:26" x14ac:dyDescent="0.25">
      <c r="A136" s="210" t="str">
        <f>CADASTRO!A$831</f>
        <v>ESCOLA ALAÍDES S. PINHEIRO</v>
      </c>
      <c r="B136" s="210"/>
      <c r="C136" s="210"/>
      <c r="D136" s="210"/>
      <c r="E136" s="210"/>
      <c r="F136" s="210"/>
      <c r="G136" s="210"/>
      <c r="H136" s="210"/>
      <c r="I136" s="210"/>
      <c r="M136" s="218">
        <f>SUM(M137:N139)</f>
        <v>0.76</v>
      </c>
      <c r="N136" s="218"/>
      <c r="O136" s="218"/>
      <c r="P136" s="202">
        <f>SUM(P137:S139)</f>
        <v>16720</v>
      </c>
      <c r="Q136" s="201"/>
      <c r="R136" s="201"/>
      <c r="S136" s="201"/>
      <c r="T136" s="6"/>
      <c r="U136" s="6"/>
      <c r="V136" s="6"/>
      <c r="W136" s="6"/>
    </row>
    <row r="137" spans="1:26" x14ac:dyDescent="0.25">
      <c r="A137" s="200" t="str">
        <f>CADASTRO!A$832</f>
        <v>Ensino Fundamental</v>
      </c>
      <c r="B137" s="200"/>
      <c r="C137" s="200"/>
      <c r="D137" s="200"/>
      <c r="E137" s="200"/>
      <c r="F137" s="200"/>
      <c r="G137" s="200"/>
      <c r="H137" s="200"/>
      <c r="I137" s="200"/>
      <c r="J137" s="203" t="s">
        <v>205</v>
      </c>
      <c r="K137" s="203"/>
      <c r="L137" s="203"/>
      <c r="M137" s="205">
        <f>ROUND((V$12/V$23),2)</f>
        <v>0.48</v>
      </c>
      <c r="N137" s="205"/>
      <c r="O137" s="205"/>
      <c r="P137" s="204">
        <f>C134*M137</f>
        <v>10560</v>
      </c>
      <c r="Q137" s="203"/>
      <c r="R137" s="203"/>
      <c r="S137" s="203"/>
      <c r="T137" s="203" t="str">
        <f>CADASTRO!$P$880</f>
        <v>1013 PeateRS</v>
      </c>
      <c r="U137" s="203"/>
      <c r="V137" s="203"/>
      <c r="W137" s="203"/>
      <c r="X137" s="203">
        <f>M$12</f>
        <v>1668</v>
      </c>
      <c r="Y137" s="203"/>
      <c r="Z137" s="203"/>
    </row>
    <row r="138" spans="1:26" x14ac:dyDescent="0.25">
      <c r="A138" s="200" t="str">
        <f>CADASTRO!A$833</f>
        <v>Ensino Médio - Eja</v>
      </c>
      <c r="B138" s="200"/>
      <c r="C138" s="200"/>
      <c r="D138" s="200"/>
      <c r="E138" s="200"/>
      <c r="F138" s="200"/>
      <c r="G138" s="200"/>
      <c r="H138" s="200"/>
      <c r="I138" s="200"/>
      <c r="J138" s="203" t="s">
        <v>206</v>
      </c>
      <c r="K138" s="203"/>
      <c r="L138" s="203"/>
      <c r="M138" s="205">
        <f>ROUND((V$13/V$23),2)</f>
        <v>0.09</v>
      </c>
      <c r="N138" s="205"/>
      <c r="O138" s="205"/>
      <c r="P138" s="204">
        <f>C134*M138</f>
        <v>1980</v>
      </c>
      <c r="Q138" s="203"/>
      <c r="R138" s="203"/>
      <c r="S138" s="203"/>
      <c r="T138" s="203" t="str">
        <f>CADASTRO!$P$881</f>
        <v>1013 PeateRS</v>
      </c>
      <c r="U138" s="203"/>
      <c r="V138" s="203"/>
      <c r="W138" s="203"/>
      <c r="X138" s="203">
        <f>M$13</f>
        <v>2213</v>
      </c>
      <c r="Y138" s="203"/>
      <c r="Z138" s="203"/>
    </row>
    <row r="139" spans="1:26" x14ac:dyDescent="0.25">
      <c r="A139" s="200" t="str">
        <f>CADASTRO!A$834</f>
        <v xml:space="preserve">Ensino Médio </v>
      </c>
      <c r="B139" s="200"/>
      <c r="C139" s="200"/>
      <c r="D139" s="200"/>
      <c r="E139" s="200"/>
      <c r="F139" s="200"/>
      <c r="G139" s="200"/>
      <c r="H139" s="200"/>
      <c r="I139" s="200"/>
      <c r="J139" s="203" t="s">
        <v>206</v>
      </c>
      <c r="K139" s="203"/>
      <c r="L139" s="203"/>
      <c r="M139" s="205">
        <f>ROUND((V$14/V$23),2)</f>
        <v>0.19</v>
      </c>
      <c r="N139" s="205"/>
      <c r="O139" s="205"/>
      <c r="P139" s="204">
        <f>C134*M139</f>
        <v>4180</v>
      </c>
      <c r="Q139" s="203"/>
      <c r="R139" s="203"/>
      <c r="S139" s="203"/>
      <c r="T139" s="203" t="str">
        <f>CADASTRO!$P$882</f>
        <v>1013 PeateRS</v>
      </c>
      <c r="U139" s="203"/>
      <c r="V139" s="203"/>
      <c r="W139" s="203"/>
      <c r="X139" s="203">
        <f>M$14</f>
        <v>1680</v>
      </c>
      <c r="Y139" s="203"/>
      <c r="Z139" s="203"/>
    </row>
    <row r="140" spans="1:26" x14ac:dyDescent="0.25">
      <c r="A140" s="201" t="str">
        <f>CADASTRO!A$836</f>
        <v>ESCOLA MUN. SANTA LUZIA</v>
      </c>
      <c r="B140" s="201"/>
      <c r="C140" s="201"/>
      <c r="D140" s="201"/>
      <c r="E140" s="201"/>
      <c r="F140" s="201"/>
      <c r="G140" s="201"/>
      <c r="H140" s="201"/>
      <c r="I140" s="201"/>
      <c r="M140" s="218">
        <f>SUM(M141:N144)</f>
        <v>0.24</v>
      </c>
      <c r="N140" s="218"/>
      <c r="O140" s="218"/>
      <c r="P140" s="202">
        <f>SUM(P141:S144)</f>
        <v>5280</v>
      </c>
      <c r="Q140" s="201"/>
      <c r="R140" s="201"/>
      <c r="S140" s="201"/>
    </row>
    <row r="141" spans="1:26" x14ac:dyDescent="0.25">
      <c r="A141" s="200" t="str">
        <f>CADASTRO!A$837</f>
        <v>Ed. Infantil</v>
      </c>
      <c r="B141" s="200"/>
      <c r="C141" s="200"/>
      <c r="D141" s="200"/>
      <c r="E141" s="200"/>
      <c r="F141" s="200"/>
      <c r="G141" s="200"/>
      <c r="H141" s="200"/>
      <c r="I141" s="200"/>
      <c r="J141" s="203" t="s">
        <v>207</v>
      </c>
      <c r="K141" s="203"/>
      <c r="L141" s="203"/>
      <c r="M141" s="205">
        <f>ROUND((V$18/V$23),2)</f>
        <v>0.12</v>
      </c>
      <c r="N141" s="205"/>
      <c r="O141" s="205"/>
      <c r="P141" s="204">
        <f>C134*M141</f>
        <v>2640</v>
      </c>
      <c r="Q141" s="203"/>
      <c r="R141" s="203"/>
      <c r="S141" s="203"/>
      <c r="T141" s="203" t="str">
        <f>CADASTRO!$P$885</f>
        <v>1011 Q.S.E.</v>
      </c>
      <c r="U141" s="203"/>
      <c r="V141" s="203"/>
      <c r="W141" s="203"/>
      <c r="X141" s="203">
        <f>M$18</f>
        <v>1646</v>
      </c>
      <c r="Y141" s="203"/>
      <c r="Z141" s="203"/>
    </row>
    <row r="142" spans="1:26" x14ac:dyDescent="0.25">
      <c r="A142" s="200" t="str">
        <f>CADASTRO!A$838</f>
        <v>Ed. Especial</v>
      </c>
      <c r="B142" s="200"/>
      <c r="C142" s="200"/>
      <c r="D142" s="200"/>
      <c r="E142" s="200"/>
      <c r="F142" s="200"/>
      <c r="G142" s="200"/>
      <c r="H142" s="200"/>
      <c r="I142" s="200"/>
      <c r="J142" s="203">
        <v>0</v>
      </c>
      <c r="K142" s="203"/>
      <c r="L142" s="203"/>
      <c r="M142" s="205">
        <f>ROUND((V$19/V$23),2)</f>
        <v>0</v>
      </c>
      <c r="N142" s="205"/>
      <c r="O142" s="205"/>
      <c r="P142" s="204">
        <f>C134*M142</f>
        <v>0</v>
      </c>
      <c r="Q142" s="203"/>
      <c r="R142" s="203"/>
      <c r="S142" s="203"/>
      <c r="T142" s="203">
        <f>CADASTRO!$P$886</f>
        <v>0</v>
      </c>
      <c r="U142" s="203"/>
      <c r="V142" s="203"/>
      <c r="W142" s="203"/>
      <c r="X142" s="203">
        <f>M$19</f>
        <v>0</v>
      </c>
      <c r="Y142" s="203"/>
      <c r="Z142" s="203"/>
    </row>
    <row r="143" spans="1:26" x14ac:dyDescent="0.25">
      <c r="A143" s="200" t="str">
        <f>CADASTRO!A$839</f>
        <v>Ensino Fundamental</v>
      </c>
      <c r="B143" s="200"/>
      <c r="C143" s="200"/>
      <c r="D143" s="200"/>
      <c r="E143" s="200"/>
      <c r="F143" s="200"/>
      <c r="G143" s="200"/>
      <c r="H143" s="200"/>
      <c r="I143" s="200"/>
      <c r="J143" s="203" t="s">
        <v>208</v>
      </c>
      <c r="K143" s="203"/>
      <c r="L143" s="203"/>
      <c r="M143" s="205">
        <f>ROUND((V$20/V$23),2)</f>
        <v>0.12</v>
      </c>
      <c r="N143" s="205"/>
      <c r="O143" s="205"/>
      <c r="P143" s="204">
        <f>C134*M143</f>
        <v>2640</v>
      </c>
      <c r="Q143" s="203"/>
      <c r="R143" s="203"/>
      <c r="S143" s="203"/>
      <c r="T143" s="203" t="str">
        <f>CADASTRO!$P$887</f>
        <v>1011 Q.S.E.</v>
      </c>
      <c r="U143" s="203"/>
      <c r="V143" s="203"/>
      <c r="W143" s="203"/>
      <c r="X143" s="203">
        <f>M$20</f>
        <v>1630</v>
      </c>
      <c r="Y143" s="203"/>
      <c r="Z143" s="203"/>
    </row>
    <row r="144" spans="1:26" x14ac:dyDescent="0.25">
      <c r="A144" s="200" t="str">
        <f>CADASTRO!A$840</f>
        <v>Ed. Jovens e Adultos</v>
      </c>
      <c r="B144" s="200"/>
      <c r="C144" s="200"/>
      <c r="D144" s="200"/>
      <c r="E144" s="200"/>
      <c r="F144" s="200"/>
      <c r="G144" s="200"/>
      <c r="H144" s="200"/>
      <c r="I144" s="200"/>
      <c r="J144" s="203">
        <v>0</v>
      </c>
      <c r="K144" s="203"/>
      <c r="L144" s="203"/>
      <c r="M144" s="205">
        <f>ROUND((V$21/V$23),2)</f>
        <v>0</v>
      </c>
      <c r="N144" s="205"/>
      <c r="O144" s="205"/>
      <c r="P144" s="204">
        <f>C134*M144</f>
        <v>0</v>
      </c>
      <c r="Q144" s="203"/>
      <c r="R144" s="203"/>
      <c r="S144" s="203"/>
      <c r="T144" s="203">
        <f>CADASTRO!$P$888</f>
        <v>0</v>
      </c>
      <c r="U144" s="203"/>
      <c r="V144" s="203"/>
      <c r="W144" s="203"/>
      <c r="X144" s="203">
        <f>M$21</f>
        <v>0</v>
      </c>
      <c r="Y144" s="203"/>
      <c r="Z144" s="203"/>
    </row>
    <row r="145" spans="1:26" x14ac:dyDescent="0.25">
      <c r="A145" s="201" t="s">
        <v>26</v>
      </c>
      <c r="B145" s="201"/>
      <c r="C145" s="201"/>
      <c r="D145" s="201"/>
      <c r="E145" s="201"/>
      <c r="F145" s="201"/>
      <c r="G145" s="201"/>
      <c r="H145" s="201"/>
      <c r="I145" s="201"/>
      <c r="J145" s="3"/>
      <c r="K145" s="3"/>
      <c r="L145" s="3"/>
      <c r="M145" s="218">
        <f>M136+M140</f>
        <v>1</v>
      </c>
      <c r="N145" s="218"/>
      <c r="O145" s="218"/>
      <c r="P145" s="202">
        <f>P140+P136</f>
        <v>22000</v>
      </c>
      <c r="Q145" s="201"/>
      <c r="R145" s="201"/>
      <c r="S145" s="201"/>
      <c r="T145" s="3"/>
      <c r="U145" s="3"/>
      <c r="V145" s="3"/>
      <c r="W145" s="3"/>
      <c r="X145" s="3"/>
      <c r="Y145" s="3"/>
      <c r="Z145" s="3"/>
    </row>
    <row r="147" spans="1:26" x14ac:dyDescent="0.25">
      <c r="A147" s="3" t="s">
        <v>37</v>
      </c>
      <c r="B147" s="3"/>
      <c r="C147" s="3"/>
      <c r="D147" s="3"/>
      <c r="E147" s="3"/>
      <c r="F147" s="203" t="s">
        <v>56</v>
      </c>
      <c r="G147" s="203"/>
      <c r="H147" s="203"/>
      <c r="I147" s="203"/>
      <c r="J147" s="203"/>
      <c r="K147" s="203"/>
    </row>
    <row r="148" spans="1:26" x14ac:dyDescent="0.25">
      <c r="A148" s="3" t="s">
        <v>38</v>
      </c>
      <c r="G148" s="203">
        <v>10</v>
      </c>
      <c r="H148" s="203"/>
      <c r="I148" s="203"/>
      <c r="J148" s="203"/>
      <c r="K148" s="203"/>
      <c r="L148" s="220" t="s">
        <v>39</v>
      </c>
      <c r="M148" s="220"/>
      <c r="N148" s="220"/>
      <c r="O148" s="223">
        <v>43441</v>
      </c>
      <c r="P148" s="203"/>
      <c r="Q148" s="203"/>
      <c r="R148" s="203"/>
    </row>
    <row r="149" spans="1:26" x14ac:dyDescent="0.25">
      <c r="A149" s="3" t="s">
        <v>41</v>
      </c>
      <c r="C149" s="208">
        <v>28000</v>
      </c>
      <c r="D149" s="208"/>
      <c r="E149" s="208"/>
      <c r="F149" s="208"/>
      <c r="G149" s="208"/>
      <c r="L149" s="220" t="s">
        <v>59</v>
      </c>
      <c r="M149" s="220"/>
      <c r="N149" s="220"/>
      <c r="O149" s="220"/>
      <c r="P149" s="221">
        <v>1500</v>
      </c>
      <c r="Q149" s="221"/>
      <c r="R149" s="221"/>
      <c r="S149" s="221"/>
      <c r="T149" s="221"/>
      <c r="U149" s="221"/>
    </row>
    <row r="150" spans="1:26" x14ac:dyDescent="0.25">
      <c r="A150" s="9" t="s">
        <v>12</v>
      </c>
      <c r="B150" s="50"/>
      <c r="C150" s="50"/>
      <c r="D150" s="50"/>
      <c r="E150" s="50"/>
      <c r="F150" s="50"/>
      <c r="G150" s="50"/>
      <c r="H150" s="50"/>
      <c r="I150" s="53"/>
      <c r="J150" s="210" t="s">
        <v>29</v>
      </c>
      <c r="K150" s="210"/>
      <c r="L150" s="210"/>
      <c r="M150" s="210" t="s">
        <v>25</v>
      </c>
      <c r="N150" s="210"/>
      <c r="O150" s="210"/>
      <c r="P150" s="210" t="s">
        <v>30</v>
      </c>
      <c r="Q150" s="210"/>
      <c r="R150" s="210"/>
      <c r="S150" s="210"/>
      <c r="T150" s="222" t="s">
        <v>21</v>
      </c>
      <c r="U150" s="222"/>
      <c r="V150" s="222"/>
      <c r="W150" s="222"/>
      <c r="X150" s="211" t="s">
        <v>40</v>
      </c>
      <c r="Y150" s="211"/>
      <c r="Z150" s="211"/>
    </row>
    <row r="151" spans="1:26" x14ac:dyDescent="0.25">
      <c r="A151" s="210" t="str">
        <f>CADASTRO!A$831</f>
        <v>ESCOLA ALAÍDES S. PINHEIRO</v>
      </c>
      <c r="B151" s="210"/>
      <c r="C151" s="210"/>
      <c r="D151" s="210"/>
      <c r="E151" s="210"/>
      <c r="F151" s="210"/>
      <c r="G151" s="210"/>
      <c r="H151" s="210"/>
      <c r="I151" s="210"/>
      <c r="M151" s="218">
        <f>SUM(M152:N154)</f>
        <v>0.76</v>
      </c>
      <c r="N151" s="218"/>
      <c r="O151" s="218"/>
      <c r="P151" s="202">
        <f>SUM(P152:S154)</f>
        <v>21280</v>
      </c>
      <c r="Q151" s="201"/>
      <c r="R151" s="201"/>
      <c r="S151" s="201"/>
      <c r="T151" s="6"/>
      <c r="U151" s="6"/>
      <c r="V151" s="6"/>
      <c r="W151" s="6"/>
    </row>
    <row r="152" spans="1:26" x14ac:dyDescent="0.25">
      <c r="A152" s="200" t="str">
        <f>CADASTRO!A$832</f>
        <v>Ensino Fundamental</v>
      </c>
      <c r="B152" s="200"/>
      <c r="C152" s="200"/>
      <c r="D152" s="200"/>
      <c r="E152" s="200"/>
      <c r="F152" s="200"/>
      <c r="G152" s="200"/>
      <c r="H152" s="200"/>
      <c r="I152" s="200"/>
      <c r="J152" s="203" t="s">
        <v>205</v>
      </c>
      <c r="K152" s="203"/>
      <c r="L152" s="203"/>
      <c r="M152" s="205">
        <f>ROUND((V$12/V$23),2)</f>
        <v>0.48</v>
      </c>
      <c r="N152" s="205"/>
      <c r="O152" s="205"/>
      <c r="P152" s="204">
        <f>C149*M152</f>
        <v>13440</v>
      </c>
      <c r="Q152" s="203"/>
      <c r="R152" s="203"/>
      <c r="S152" s="203"/>
      <c r="T152" s="203" t="str">
        <f>CADASTRO!$P$880</f>
        <v>1013 PeateRS</v>
      </c>
      <c r="U152" s="203"/>
      <c r="V152" s="203"/>
      <c r="W152" s="203"/>
      <c r="X152" s="203">
        <f>M$12</f>
        <v>1668</v>
      </c>
      <c r="Y152" s="203"/>
      <c r="Z152" s="203"/>
    </row>
    <row r="153" spans="1:26" x14ac:dyDescent="0.25">
      <c r="A153" s="200" t="str">
        <f>CADASTRO!A$833</f>
        <v>Ensino Médio - Eja</v>
      </c>
      <c r="B153" s="200"/>
      <c r="C153" s="200"/>
      <c r="D153" s="200"/>
      <c r="E153" s="200"/>
      <c r="F153" s="200"/>
      <c r="G153" s="200"/>
      <c r="H153" s="200"/>
      <c r="I153" s="200"/>
      <c r="J153" s="203" t="s">
        <v>206</v>
      </c>
      <c r="K153" s="203"/>
      <c r="L153" s="203"/>
      <c r="M153" s="205">
        <f>ROUND((V$13/V$23),2)</f>
        <v>0.09</v>
      </c>
      <c r="N153" s="205"/>
      <c r="O153" s="205"/>
      <c r="P153" s="204">
        <f>C149*M153</f>
        <v>2520</v>
      </c>
      <c r="Q153" s="203"/>
      <c r="R153" s="203"/>
      <c r="S153" s="203"/>
      <c r="T153" s="203" t="str">
        <f>CADASTRO!$P$881</f>
        <v>1013 PeateRS</v>
      </c>
      <c r="U153" s="203"/>
      <c r="V153" s="203"/>
      <c r="W153" s="203"/>
      <c r="X153" s="203">
        <f>M$13</f>
        <v>2213</v>
      </c>
      <c r="Y153" s="203"/>
      <c r="Z153" s="203"/>
    </row>
    <row r="154" spans="1:26" x14ac:dyDescent="0.25">
      <c r="A154" s="200" t="str">
        <f>CADASTRO!A$834</f>
        <v xml:space="preserve">Ensino Médio </v>
      </c>
      <c r="B154" s="200"/>
      <c r="C154" s="200"/>
      <c r="D154" s="200"/>
      <c r="E154" s="200"/>
      <c r="F154" s="200"/>
      <c r="G154" s="200"/>
      <c r="H154" s="200"/>
      <c r="I154" s="200"/>
      <c r="J154" s="203" t="s">
        <v>206</v>
      </c>
      <c r="K154" s="203"/>
      <c r="L154" s="203"/>
      <c r="M154" s="205">
        <f>ROUND((V$14/V$23),2)</f>
        <v>0.19</v>
      </c>
      <c r="N154" s="205"/>
      <c r="O154" s="205"/>
      <c r="P154" s="204">
        <f>C149*M154</f>
        <v>5320</v>
      </c>
      <c r="Q154" s="203"/>
      <c r="R154" s="203"/>
      <c r="S154" s="203"/>
      <c r="T154" s="203" t="str">
        <f>CADASTRO!$P$882</f>
        <v>1013 PeateRS</v>
      </c>
      <c r="U154" s="203"/>
      <c r="V154" s="203"/>
      <c r="W154" s="203"/>
      <c r="X154" s="203">
        <f>M$14</f>
        <v>1680</v>
      </c>
      <c r="Y154" s="203"/>
      <c r="Z154" s="203"/>
    </row>
    <row r="155" spans="1:26" x14ac:dyDescent="0.25">
      <c r="A155" s="201" t="str">
        <f>CADASTRO!A$836</f>
        <v>ESCOLA MUN. SANTA LUZIA</v>
      </c>
      <c r="B155" s="201"/>
      <c r="C155" s="201"/>
      <c r="D155" s="201"/>
      <c r="E155" s="201"/>
      <c r="F155" s="201"/>
      <c r="G155" s="201"/>
      <c r="H155" s="201"/>
      <c r="I155" s="201"/>
      <c r="M155" s="218">
        <f>SUM(M156:N159)</f>
        <v>0.24</v>
      </c>
      <c r="N155" s="218"/>
      <c r="O155" s="218"/>
      <c r="P155" s="202">
        <f>SUM(P156:S159)</f>
        <v>6720</v>
      </c>
      <c r="Q155" s="201"/>
      <c r="R155" s="201"/>
      <c r="S155" s="201"/>
    </row>
    <row r="156" spans="1:26" x14ac:dyDescent="0.25">
      <c r="A156" s="200" t="str">
        <f>CADASTRO!A$837</f>
        <v>Ed. Infantil</v>
      </c>
      <c r="B156" s="200"/>
      <c r="C156" s="200"/>
      <c r="D156" s="200"/>
      <c r="E156" s="200"/>
      <c r="F156" s="200"/>
      <c r="G156" s="200"/>
      <c r="H156" s="200"/>
      <c r="I156" s="200"/>
      <c r="J156" s="203" t="s">
        <v>207</v>
      </c>
      <c r="K156" s="203"/>
      <c r="L156" s="203"/>
      <c r="M156" s="205">
        <f>ROUND((V$18/V$23),2)</f>
        <v>0.12</v>
      </c>
      <c r="N156" s="205"/>
      <c r="O156" s="205"/>
      <c r="P156" s="204">
        <f>C149*M156</f>
        <v>3360</v>
      </c>
      <c r="Q156" s="203"/>
      <c r="R156" s="203"/>
      <c r="S156" s="203"/>
      <c r="T156" s="203" t="str">
        <f>CADASTRO!$P$885</f>
        <v>1011 Q.S.E.</v>
      </c>
      <c r="U156" s="203"/>
      <c r="V156" s="203"/>
      <c r="W156" s="203"/>
      <c r="X156" s="203">
        <f>M$18</f>
        <v>1646</v>
      </c>
      <c r="Y156" s="203"/>
      <c r="Z156" s="203"/>
    </row>
    <row r="157" spans="1:26" x14ac:dyDescent="0.25">
      <c r="A157" s="200" t="str">
        <f>CADASTRO!A$838</f>
        <v>Ed. Especial</v>
      </c>
      <c r="B157" s="200"/>
      <c r="C157" s="200"/>
      <c r="D157" s="200"/>
      <c r="E157" s="200"/>
      <c r="F157" s="200"/>
      <c r="G157" s="200"/>
      <c r="H157" s="200"/>
      <c r="I157" s="200"/>
      <c r="J157" s="203">
        <v>0</v>
      </c>
      <c r="K157" s="203"/>
      <c r="L157" s="203"/>
      <c r="M157" s="205">
        <f>ROUND((V$19/V$23),2)</f>
        <v>0</v>
      </c>
      <c r="N157" s="205"/>
      <c r="O157" s="205"/>
      <c r="P157" s="204">
        <f>C149*M157</f>
        <v>0</v>
      </c>
      <c r="Q157" s="203"/>
      <c r="R157" s="203"/>
      <c r="S157" s="203"/>
      <c r="T157" s="203">
        <f>CADASTRO!$P$886</f>
        <v>0</v>
      </c>
      <c r="U157" s="203"/>
      <c r="V157" s="203"/>
      <c r="W157" s="203"/>
      <c r="X157" s="203">
        <f>M$19</f>
        <v>0</v>
      </c>
      <c r="Y157" s="203"/>
      <c r="Z157" s="203"/>
    </row>
    <row r="158" spans="1:26" x14ac:dyDescent="0.25">
      <c r="A158" s="200" t="str">
        <f>CADASTRO!A$839</f>
        <v>Ensino Fundamental</v>
      </c>
      <c r="B158" s="200"/>
      <c r="C158" s="200"/>
      <c r="D158" s="200"/>
      <c r="E158" s="200"/>
      <c r="F158" s="200"/>
      <c r="G158" s="200"/>
      <c r="H158" s="200"/>
      <c r="I158" s="200"/>
      <c r="J158" s="203" t="s">
        <v>208</v>
      </c>
      <c r="K158" s="203"/>
      <c r="L158" s="203"/>
      <c r="M158" s="205">
        <f>ROUND((V$20/V$23),2)</f>
        <v>0.12</v>
      </c>
      <c r="N158" s="205"/>
      <c r="O158" s="205"/>
      <c r="P158" s="204">
        <f>C149*M158</f>
        <v>3360</v>
      </c>
      <c r="Q158" s="203"/>
      <c r="R158" s="203"/>
      <c r="S158" s="203"/>
      <c r="T158" s="203" t="str">
        <f>CADASTRO!$P$887</f>
        <v>1011 Q.S.E.</v>
      </c>
      <c r="U158" s="203"/>
      <c r="V158" s="203"/>
      <c r="W158" s="203"/>
      <c r="X158" s="203">
        <f>M$20</f>
        <v>1630</v>
      </c>
      <c r="Y158" s="203"/>
      <c r="Z158" s="203"/>
    </row>
    <row r="159" spans="1:26" x14ac:dyDescent="0.25">
      <c r="A159" s="200" t="str">
        <f>CADASTRO!A$840</f>
        <v>Ed. Jovens e Adultos</v>
      </c>
      <c r="B159" s="200"/>
      <c r="C159" s="200"/>
      <c r="D159" s="200"/>
      <c r="E159" s="200"/>
      <c r="F159" s="200"/>
      <c r="G159" s="200"/>
      <c r="H159" s="200"/>
      <c r="I159" s="200"/>
      <c r="J159" s="203">
        <v>0</v>
      </c>
      <c r="K159" s="203"/>
      <c r="L159" s="203"/>
      <c r="M159" s="205">
        <f>ROUND((V$21/V$23),2)</f>
        <v>0</v>
      </c>
      <c r="N159" s="205"/>
      <c r="O159" s="205"/>
      <c r="P159" s="204">
        <f>C149*M159</f>
        <v>0</v>
      </c>
      <c r="Q159" s="203"/>
      <c r="R159" s="203"/>
      <c r="S159" s="203"/>
      <c r="T159" s="203">
        <f>CADASTRO!$P$888</f>
        <v>0</v>
      </c>
      <c r="U159" s="203"/>
      <c r="V159" s="203"/>
      <c r="W159" s="203"/>
      <c r="X159" s="203">
        <f>M$21</f>
        <v>0</v>
      </c>
      <c r="Y159" s="203"/>
      <c r="Z159" s="203"/>
    </row>
    <row r="160" spans="1:26" x14ac:dyDescent="0.25">
      <c r="A160" s="201" t="s">
        <v>26</v>
      </c>
      <c r="B160" s="201"/>
      <c r="C160" s="201"/>
      <c r="D160" s="201"/>
      <c r="E160" s="201"/>
      <c r="F160" s="201"/>
      <c r="G160" s="201"/>
      <c r="H160" s="201"/>
      <c r="I160" s="201"/>
      <c r="J160" s="3"/>
      <c r="K160" s="3"/>
      <c r="L160" s="3"/>
      <c r="M160" s="218">
        <f>M151+M155</f>
        <v>1</v>
      </c>
      <c r="N160" s="218"/>
      <c r="O160" s="218"/>
      <c r="P160" s="202">
        <f>P155+P151</f>
        <v>28000</v>
      </c>
      <c r="Q160" s="201"/>
      <c r="R160" s="201"/>
      <c r="S160" s="201"/>
      <c r="T160" s="3"/>
      <c r="U160" s="3"/>
      <c r="V160" s="3"/>
      <c r="W160" s="3"/>
      <c r="X160" s="3"/>
      <c r="Y160" s="3"/>
      <c r="Z160" s="3"/>
    </row>
    <row r="162" spans="1:26" x14ac:dyDescent="0.25">
      <c r="A162" s="3" t="s">
        <v>37</v>
      </c>
      <c r="B162" s="3"/>
      <c r="C162" s="3"/>
      <c r="D162" s="3"/>
      <c r="E162" s="3"/>
      <c r="F162" s="203" t="s">
        <v>60</v>
      </c>
      <c r="G162" s="203"/>
      <c r="H162" s="203"/>
      <c r="I162" s="203"/>
      <c r="J162" s="203"/>
      <c r="K162" s="203"/>
    </row>
    <row r="163" spans="1:26" x14ac:dyDescent="0.25">
      <c r="A163" s="3" t="s">
        <v>38</v>
      </c>
      <c r="G163" s="203">
        <v>11</v>
      </c>
      <c r="H163" s="203"/>
      <c r="I163" s="203"/>
      <c r="J163" s="203"/>
      <c r="K163" s="203"/>
      <c r="L163" s="220" t="s">
        <v>39</v>
      </c>
      <c r="M163" s="220"/>
      <c r="N163" s="220"/>
      <c r="O163" s="223">
        <v>43465</v>
      </c>
      <c r="P163" s="203"/>
      <c r="Q163" s="203"/>
      <c r="R163" s="203"/>
    </row>
    <row r="164" spans="1:26" x14ac:dyDescent="0.25">
      <c r="A164" s="3" t="s">
        <v>41</v>
      </c>
      <c r="C164" s="208">
        <v>31000</v>
      </c>
      <c r="D164" s="208"/>
      <c r="E164" s="208"/>
      <c r="F164" s="208"/>
      <c r="G164" s="208"/>
      <c r="L164" s="220" t="s">
        <v>59</v>
      </c>
      <c r="M164" s="220"/>
      <c r="N164" s="220"/>
      <c r="O164" s="220"/>
      <c r="P164" s="221">
        <v>1950</v>
      </c>
      <c r="Q164" s="221"/>
      <c r="R164" s="221"/>
      <c r="S164" s="221"/>
      <c r="T164" s="221"/>
      <c r="U164" s="221"/>
    </row>
    <row r="165" spans="1:26" x14ac:dyDescent="0.25">
      <c r="A165" s="9" t="s">
        <v>12</v>
      </c>
      <c r="B165" s="50"/>
      <c r="C165" s="50"/>
      <c r="D165" s="50"/>
      <c r="E165" s="50"/>
      <c r="F165" s="50"/>
      <c r="G165" s="50"/>
      <c r="H165" s="50"/>
      <c r="I165" s="53"/>
      <c r="J165" s="210" t="s">
        <v>29</v>
      </c>
      <c r="K165" s="210"/>
      <c r="L165" s="210"/>
      <c r="M165" s="210" t="s">
        <v>25</v>
      </c>
      <c r="N165" s="210"/>
      <c r="O165" s="210"/>
      <c r="P165" s="210" t="s">
        <v>30</v>
      </c>
      <c r="Q165" s="210"/>
      <c r="R165" s="210"/>
      <c r="S165" s="210"/>
      <c r="T165" s="222" t="s">
        <v>21</v>
      </c>
      <c r="U165" s="222"/>
      <c r="V165" s="222"/>
      <c r="W165" s="222"/>
      <c r="X165" s="211" t="s">
        <v>40</v>
      </c>
      <c r="Y165" s="211"/>
      <c r="Z165" s="211"/>
    </row>
    <row r="166" spans="1:26" x14ac:dyDescent="0.25">
      <c r="A166" s="210" t="str">
        <f>CADASTRO!A$831</f>
        <v>ESCOLA ALAÍDES S. PINHEIRO</v>
      </c>
      <c r="B166" s="210"/>
      <c r="C166" s="210"/>
      <c r="D166" s="210"/>
      <c r="E166" s="210"/>
      <c r="F166" s="210"/>
      <c r="G166" s="210"/>
      <c r="H166" s="210"/>
      <c r="I166" s="210"/>
      <c r="M166" s="218">
        <f>SUM(M167:N169)</f>
        <v>0.76</v>
      </c>
      <c r="N166" s="218"/>
      <c r="O166" s="218"/>
      <c r="P166" s="202">
        <f>SUM(P167:S169)</f>
        <v>23560</v>
      </c>
      <c r="Q166" s="201"/>
      <c r="R166" s="201"/>
      <c r="S166" s="201"/>
      <c r="T166" s="6"/>
      <c r="U166" s="6"/>
      <c r="V166" s="6"/>
      <c r="W166" s="6"/>
    </row>
    <row r="167" spans="1:26" x14ac:dyDescent="0.25">
      <c r="A167" s="200" t="str">
        <f>CADASTRO!A$832</f>
        <v>Ensino Fundamental</v>
      </c>
      <c r="B167" s="200"/>
      <c r="C167" s="200"/>
      <c r="D167" s="200"/>
      <c r="E167" s="200"/>
      <c r="F167" s="200"/>
      <c r="G167" s="200"/>
      <c r="H167" s="200"/>
      <c r="I167" s="200"/>
      <c r="J167" s="203" t="s">
        <v>205</v>
      </c>
      <c r="K167" s="203"/>
      <c r="L167" s="203"/>
      <c r="M167" s="205">
        <f>ROUND((V$12/V$23),2)</f>
        <v>0.48</v>
      </c>
      <c r="N167" s="205"/>
      <c r="O167" s="205"/>
      <c r="P167" s="204">
        <f>C164*M167</f>
        <v>14880</v>
      </c>
      <c r="Q167" s="203"/>
      <c r="R167" s="203"/>
      <c r="S167" s="203"/>
      <c r="T167" s="203" t="str">
        <f>CADASTRO!$P$880</f>
        <v>1013 PeateRS</v>
      </c>
      <c r="U167" s="203"/>
      <c r="V167" s="203"/>
      <c r="W167" s="203"/>
      <c r="X167" s="203">
        <f>M$12</f>
        <v>1668</v>
      </c>
      <c r="Y167" s="203"/>
      <c r="Z167" s="203"/>
    </row>
    <row r="168" spans="1:26" x14ac:dyDescent="0.25">
      <c r="A168" s="200" t="str">
        <f>CADASTRO!A$833</f>
        <v>Ensino Médio - Eja</v>
      </c>
      <c r="B168" s="200"/>
      <c r="C168" s="200"/>
      <c r="D168" s="200"/>
      <c r="E168" s="200"/>
      <c r="F168" s="200"/>
      <c r="G168" s="200"/>
      <c r="H168" s="200"/>
      <c r="I168" s="200"/>
      <c r="J168" s="203" t="s">
        <v>206</v>
      </c>
      <c r="K168" s="203"/>
      <c r="L168" s="203"/>
      <c r="M168" s="205">
        <f>ROUND((V$13/V$23),2)</f>
        <v>0.09</v>
      </c>
      <c r="N168" s="205"/>
      <c r="O168" s="205"/>
      <c r="P168" s="204">
        <f>C164*M168</f>
        <v>2790</v>
      </c>
      <c r="Q168" s="203"/>
      <c r="R168" s="203"/>
      <c r="S168" s="203"/>
      <c r="T168" s="203" t="str">
        <f>CADASTRO!$P$881</f>
        <v>1013 PeateRS</v>
      </c>
      <c r="U168" s="203"/>
      <c r="V168" s="203"/>
      <c r="W168" s="203"/>
      <c r="X168" s="203">
        <f>M$13</f>
        <v>2213</v>
      </c>
      <c r="Y168" s="203"/>
      <c r="Z168" s="203"/>
    </row>
    <row r="169" spans="1:26" x14ac:dyDescent="0.25">
      <c r="A169" s="200" t="str">
        <f>CADASTRO!A$834</f>
        <v xml:space="preserve">Ensino Médio </v>
      </c>
      <c r="B169" s="200"/>
      <c r="C169" s="200"/>
      <c r="D169" s="200"/>
      <c r="E169" s="200"/>
      <c r="F169" s="200"/>
      <c r="G169" s="200"/>
      <c r="H169" s="200"/>
      <c r="I169" s="200"/>
      <c r="J169" s="203" t="s">
        <v>206</v>
      </c>
      <c r="K169" s="203"/>
      <c r="L169" s="203"/>
      <c r="M169" s="205">
        <f>ROUND((V$14/V$23),2)</f>
        <v>0.19</v>
      </c>
      <c r="N169" s="205"/>
      <c r="O169" s="205"/>
      <c r="P169" s="204">
        <f>C164*M169</f>
        <v>5890</v>
      </c>
      <c r="Q169" s="203"/>
      <c r="R169" s="203"/>
      <c r="S169" s="203"/>
      <c r="T169" s="203" t="str">
        <f>CADASTRO!$P$882</f>
        <v>1013 PeateRS</v>
      </c>
      <c r="U169" s="203"/>
      <c r="V169" s="203"/>
      <c r="W169" s="203"/>
      <c r="X169" s="203">
        <f>M$14</f>
        <v>1680</v>
      </c>
      <c r="Y169" s="203"/>
      <c r="Z169" s="203"/>
    </row>
    <row r="170" spans="1:26" x14ac:dyDescent="0.25">
      <c r="A170" s="201" t="str">
        <f>CADASTRO!A$836</f>
        <v>ESCOLA MUN. SANTA LUZIA</v>
      </c>
      <c r="B170" s="201"/>
      <c r="C170" s="201"/>
      <c r="D170" s="201"/>
      <c r="E170" s="201"/>
      <c r="F170" s="201"/>
      <c r="G170" s="201"/>
      <c r="H170" s="201"/>
      <c r="I170" s="201"/>
      <c r="M170" s="218">
        <f>SUM(M171:N174)</f>
        <v>0.24</v>
      </c>
      <c r="N170" s="218"/>
      <c r="O170" s="218"/>
      <c r="P170" s="202">
        <f>SUM(P171:S174)</f>
        <v>7440</v>
      </c>
      <c r="Q170" s="201"/>
      <c r="R170" s="201"/>
      <c r="S170" s="201"/>
    </row>
    <row r="171" spans="1:26" x14ac:dyDescent="0.25">
      <c r="A171" s="200" t="str">
        <f>CADASTRO!A$837</f>
        <v>Ed. Infantil</v>
      </c>
      <c r="B171" s="200"/>
      <c r="C171" s="200"/>
      <c r="D171" s="200"/>
      <c r="E171" s="200"/>
      <c r="F171" s="200"/>
      <c r="G171" s="200"/>
      <c r="H171" s="200"/>
      <c r="I171" s="200"/>
      <c r="J171" s="203" t="s">
        <v>207</v>
      </c>
      <c r="K171" s="203"/>
      <c r="L171" s="203"/>
      <c r="M171" s="205">
        <f>ROUND((V$18/V$23),2)</f>
        <v>0.12</v>
      </c>
      <c r="N171" s="205"/>
      <c r="O171" s="205"/>
      <c r="P171" s="204">
        <f>C164*M171</f>
        <v>3720</v>
      </c>
      <c r="Q171" s="203"/>
      <c r="R171" s="203"/>
      <c r="S171" s="203"/>
      <c r="T171" s="203" t="str">
        <f>CADASTRO!$P$885</f>
        <v>1011 Q.S.E.</v>
      </c>
      <c r="U171" s="203"/>
      <c r="V171" s="203"/>
      <c r="W171" s="203"/>
      <c r="X171" s="203">
        <f>M$18</f>
        <v>1646</v>
      </c>
      <c r="Y171" s="203"/>
      <c r="Z171" s="203"/>
    </row>
    <row r="172" spans="1:26" x14ac:dyDescent="0.25">
      <c r="A172" s="200" t="str">
        <f>CADASTRO!A$838</f>
        <v>Ed. Especial</v>
      </c>
      <c r="B172" s="200"/>
      <c r="C172" s="200"/>
      <c r="D172" s="200"/>
      <c r="E172" s="200"/>
      <c r="F172" s="200"/>
      <c r="G172" s="200"/>
      <c r="H172" s="200"/>
      <c r="I172" s="200"/>
      <c r="J172" s="203">
        <v>0</v>
      </c>
      <c r="K172" s="203"/>
      <c r="L172" s="203"/>
      <c r="M172" s="205">
        <f>ROUND((V$19/V$23),2)</f>
        <v>0</v>
      </c>
      <c r="N172" s="205"/>
      <c r="O172" s="205"/>
      <c r="P172" s="204">
        <f>C164*M172</f>
        <v>0</v>
      </c>
      <c r="Q172" s="203"/>
      <c r="R172" s="203"/>
      <c r="S172" s="203"/>
      <c r="T172" s="203">
        <f>CADASTRO!$P$886</f>
        <v>0</v>
      </c>
      <c r="U172" s="203"/>
      <c r="V172" s="203"/>
      <c r="W172" s="203"/>
      <c r="X172" s="203">
        <f>M$19</f>
        <v>0</v>
      </c>
      <c r="Y172" s="203"/>
      <c r="Z172" s="203"/>
    </row>
    <row r="173" spans="1:26" x14ac:dyDescent="0.25">
      <c r="A173" s="200" t="str">
        <f>CADASTRO!A$839</f>
        <v>Ensino Fundamental</v>
      </c>
      <c r="B173" s="200"/>
      <c r="C173" s="200"/>
      <c r="D173" s="200"/>
      <c r="E173" s="200"/>
      <c r="F173" s="200"/>
      <c r="G173" s="200"/>
      <c r="H173" s="200"/>
      <c r="I173" s="200"/>
      <c r="J173" s="203" t="s">
        <v>208</v>
      </c>
      <c r="K173" s="203"/>
      <c r="L173" s="203"/>
      <c r="M173" s="205">
        <f>ROUND((V$20/V$23),2)</f>
        <v>0.12</v>
      </c>
      <c r="N173" s="205"/>
      <c r="O173" s="205"/>
      <c r="P173" s="204">
        <f>C164*M173</f>
        <v>3720</v>
      </c>
      <c r="Q173" s="203"/>
      <c r="R173" s="203"/>
      <c r="S173" s="203"/>
      <c r="T173" s="203" t="str">
        <f>CADASTRO!$P$887</f>
        <v>1011 Q.S.E.</v>
      </c>
      <c r="U173" s="203"/>
      <c r="V173" s="203"/>
      <c r="W173" s="203"/>
      <c r="X173" s="203">
        <f>M$20</f>
        <v>1630</v>
      </c>
      <c r="Y173" s="203"/>
      <c r="Z173" s="203"/>
    </row>
    <row r="174" spans="1:26" x14ac:dyDescent="0.25">
      <c r="A174" s="200" t="str">
        <f>CADASTRO!A$840</f>
        <v>Ed. Jovens e Adultos</v>
      </c>
      <c r="B174" s="200"/>
      <c r="C174" s="200"/>
      <c r="D174" s="200"/>
      <c r="E174" s="200"/>
      <c r="F174" s="200"/>
      <c r="G174" s="200"/>
      <c r="H174" s="200"/>
      <c r="I174" s="200"/>
      <c r="J174" s="203">
        <v>0</v>
      </c>
      <c r="K174" s="203"/>
      <c r="L174" s="203"/>
      <c r="M174" s="205">
        <f>ROUND((V$21/V$23),2)</f>
        <v>0</v>
      </c>
      <c r="N174" s="205"/>
      <c r="O174" s="205"/>
      <c r="P174" s="204">
        <f>C164*M174</f>
        <v>0</v>
      </c>
      <c r="Q174" s="203"/>
      <c r="R174" s="203"/>
      <c r="S174" s="203"/>
      <c r="T174" s="203">
        <f>CADASTRO!$P$888</f>
        <v>0</v>
      </c>
      <c r="U174" s="203"/>
      <c r="V174" s="203"/>
      <c r="W174" s="203"/>
      <c r="X174" s="203">
        <f>M$21</f>
        <v>0</v>
      </c>
      <c r="Y174" s="203"/>
      <c r="Z174" s="203"/>
    </row>
    <row r="175" spans="1:26" x14ac:dyDescent="0.25">
      <c r="A175" s="201" t="s">
        <v>26</v>
      </c>
      <c r="B175" s="201"/>
      <c r="C175" s="201"/>
      <c r="D175" s="201"/>
      <c r="E175" s="201"/>
      <c r="F175" s="201"/>
      <c r="G175" s="201"/>
      <c r="H175" s="201"/>
      <c r="I175" s="201"/>
      <c r="J175" s="3"/>
      <c r="K175" s="3"/>
      <c r="L175" s="3"/>
      <c r="M175" s="218">
        <f>M166+M170</f>
        <v>1</v>
      </c>
      <c r="N175" s="218"/>
      <c r="O175" s="218"/>
      <c r="P175" s="202">
        <f>P170+P166</f>
        <v>31000</v>
      </c>
      <c r="Q175" s="201"/>
      <c r="R175" s="201"/>
      <c r="S175" s="201"/>
      <c r="T175" s="3"/>
      <c r="U175" s="3"/>
      <c r="V175" s="3"/>
      <c r="W175" s="3"/>
      <c r="X175" s="3"/>
      <c r="Y175" s="3"/>
      <c r="Z175" s="3"/>
    </row>
  </sheetData>
  <mergeCells count="699">
    <mergeCell ref="A175:I175"/>
    <mergeCell ref="M175:O175"/>
    <mergeCell ref="P175:S175"/>
    <mergeCell ref="A174:I174"/>
    <mergeCell ref="J174:L174"/>
    <mergeCell ref="M174:O174"/>
    <mergeCell ref="P174:S174"/>
    <mergeCell ref="T174:W174"/>
    <mergeCell ref="X174:Z174"/>
    <mergeCell ref="A173:I173"/>
    <mergeCell ref="J173:L173"/>
    <mergeCell ref="M173:O173"/>
    <mergeCell ref="P173:S173"/>
    <mergeCell ref="T173:W173"/>
    <mergeCell ref="X173:Z173"/>
    <mergeCell ref="T171:W171"/>
    <mergeCell ref="X171:Z171"/>
    <mergeCell ref="A172:I172"/>
    <mergeCell ref="J172:L172"/>
    <mergeCell ref="M172:O172"/>
    <mergeCell ref="P172:S172"/>
    <mergeCell ref="T172:W172"/>
    <mergeCell ref="X172:Z172"/>
    <mergeCell ref="A170:I170"/>
    <mergeCell ref="M170:O170"/>
    <mergeCell ref="P170:S170"/>
    <mergeCell ref="A171:I171"/>
    <mergeCell ref="J171:L171"/>
    <mergeCell ref="M171:O171"/>
    <mergeCell ref="P171:S171"/>
    <mergeCell ref="A169:I169"/>
    <mergeCell ref="J169:L169"/>
    <mergeCell ref="M169:O169"/>
    <mergeCell ref="P169:S169"/>
    <mergeCell ref="T169:W169"/>
    <mergeCell ref="X169:Z169"/>
    <mergeCell ref="A168:I168"/>
    <mergeCell ref="J168:L168"/>
    <mergeCell ref="M168:O168"/>
    <mergeCell ref="P168:S168"/>
    <mergeCell ref="T168:W168"/>
    <mergeCell ref="X168:Z168"/>
    <mergeCell ref="X165:Z165"/>
    <mergeCell ref="A166:I166"/>
    <mergeCell ref="M166:O166"/>
    <mergeCell ref="P166:S166"/>
    <mergeCell ref="A167:I167"/>
    <mergeCell ref="J167:L167"/>
    <mergeCell ref="M167:O167"/>
    <mergeCell ref="P167:S167"/>
    <mergeCell ref="T167:W167"/>
    <mergeCell ref="X167:Z167"/>
    <mergeCell ref="C164:G164"/>
    <mergeCell ref="L164:O164"/>
    <mergeCell ref="P164:U164"/>
    <mergeCell ref="J165:L165"/>
    <mergeCell ref="M165:O165"/>
    <mergeCell ref="P165:S165"/>
    <mergeCell ref="T165:W165"/>
    <mergeCell ref="A160:I160"/>
    <mergeCell ref="M160:O160"/>
    <mergeCell ref="P160:S160"/>
    <mergeCell ref="F162:K162"/>
    <mergeCell ref="G163:K163"/>
    <mergeCell ref="L163:N163"/>
    <mergeCell ref="O163:R163"/>
    <mergeCell ref="A159:I159"/>
    <mergeCell ref="J159:L159"/>
    <mergeCell ref="M159:O159"/>
    <mergeCell ref="P159:S159"/>
    <mergeCell ref="T159:W159"/>
    <mergeCell ref="X159:Z159"/>
    <mergeCell ref="A158:I158"/>
    <mergeCell ref="J158:L158"/>
    <mergeCell ref="M158:O158"/>
    <mergeCell ref="P158:S158"/>
    <mergeCell ref="T158:W158"/>
    <mergeCell ref="X158:Z158"/>
    <mergeCell ref="T156:W156"/>
    <mergeCell ref="X156:Z156"/>
    <mergeCell ref="A157:I157"/>
    <mergeCell ref="J157:L157"/>
    <mergeCell ref="M157:O157"/>
    <mergeCell ref="P157:S157"/>
    <mergeCell ref="T157:W157"/>
    <mergeCell ref="X157:Z157"/>
    <mergeCell ref="A155:I155"/>
    <mergeCell ref="M155:O155"/>
    <mergeCell ref="P155:S155"/>
    <mergeCell ref="A156:I156"/>
    <mergeCell ref="J156:L156"/>
    <mergeCell ref="M156:O156"/>
    <mergeCell ref="P156:S156"/>
    <mergeCell ref="A154:I154"/>
    <mergeCell ref="J154:L154"/>
    <mergeCell ref="M154:O154"/>
    <mergeCell ref="P154:S154"/>
    <mergeCell ref="T154:W154"/>
    <mergeCell ref="X154:Z154"/>
    <mergeCell ref="A153:I153"/>
    <mergeCell ref="J153:L153"/>
    <mergeCell ref="M153:O153"/>
    <mergeCell ref="P153:S153"/>
    <mergeCell ref="T153:W153"/>
    <mergeCell ref="X153:Z153"/>
    <mergeCell ref="X150:Z150"/>
    <mergeCell ref="A151:I151"/>
    <mergeCell ref="M151:O151"/>
    <mergeCell ref="P151:S151"/>
    <mergeCell ref="A152:I152"/>
    <mergeCell ref="J152:L152"/>
    <mergeCell ref="M152:O152"/>
    <mergeCell ref="P152:S152"/>
    <mergeCell ref="T152:W152"/>
    <mergeCell ref="X152:Z152"/>
    <mergeCell ref="C149:G149"/>
    <mergeCell ref="L149:O149"/>
    <mergeCell ref="P149:U149"/>
    <mergeCell ref="J150:L150"/>
    <mergeCell ref="M150:O150"/>
    <mergeCell ref="P150:S150"/>
    <mergeCell ref="T150:W150"/>
    <mergeCell ref="A145:I145"/>
    <mergeCell ref="M145:O145"/>
    <mergeCell ref="P145:S145"/>
    <mergeCell ref="F147:K147"/>
    <mergeCell ref="G148:K148"/>
    <mergeCell ref="L148:N148"/>
    <mergeCell ref="O148:R148"/>
    <mergeCell ref="A144:I144"/>
    <mergeCell ref="J144:L144"/>
    <mergeCell ref="M144:O144"/>
    <mergeCell ref="P144:S144"/>
    <mergeCell ref="T144:W144"/>
    <mergeCell ref="X144:Z144"/>
    <mergeCell ref="A143:I143"/>
    <mergeCell ref="J143:L143"/>
    <mergeCell ref="M143:O143"/>
    <mergeCell ref="P143:S143"/>
    <mergeCell ref="T143:W143"/>
    <mergeCell ref="X143:Z143"/>
    <mergeCell ref="T141:W141"/>
    <mergeCell ref="X141:Z141"/>
    <mergeCell ref="A142:I142"/>
    <mergeCell ref="J142:L142"/>
    <mergeCell ref="M142:O142"/>
    <mergeCell ref="P142:S142"/>
    <mergeCell ref="T142:W142"/>
    <mergeCell ref="X142:Z142"/>
    <mergeCell ref="A140:I140"/>
    <mergeCell ref="M140:O140"/>
    <mergeCell ref="P140:S140"/>
    <mergeCell ref="A141:I141"/>
    <mergeCell ref="J141:L141"/>
    <mergeCell ref="M141:O141"/>
    <mergeCell ref="P141:S141"/>
    <mergeCell ref="A139:I139"/>
    <mergeCell ref="J139:L139"/>
    <mergeCell ref="M139:O139"/>
    <mergeCell ref="P139:S139"/>
    <mergeCell ref="T139:W139"/>
    <mergeCell ref="X139:Z139"/>
    <mergeCell ref="A138:I138"/>
    <mergeCell ref="J138:L138"/>
    <mergeCell ref="M138:O138"/>
    <mergeCell ref="P138:S138"/>
    <mergeCell ref="T138:W138"/>
    <mergeCell ref="X138:Z138"/>
    <mergeCell ref="X135:Z135"/>
    <mergeCell ref="A136:I136"/>
    <mergeCell ref="M136:O136"/>
    <mergeCell ref="P136:S136"/>
    <mergeCell ref="A137:I137"/>
    <mergeCell ref="J137:L137"/>
    <mergeCell ref="M137:O137"/>
    <mergeCell ref="P137:S137"/>
    <mergeCell ref="T137:W137"/>
    <mergeCell ref="X137:Z137"/>
    <mergeCell ref="C134:G134"/>
    <mergeCell ref="L134:O134"/>
    <mergeCell ref="P134:U134"/>
    <mergeCell ref="J135:L135"/>
    <mergeCell ref="M135:O135"/>
    <mergeCell ref="P135:S135"/>
    <mergeCell ref="T135:W135"/>
    <mergeCell ref="A130:I130"/>
    <mergeCell ref="M130:O130"/>
    <mergeCell ref="P130:S130"/>
    <mergeCell ref="F132:K132"/>
    <mergeCell ref="G133:K133"/>
    <mergeCell ref="L133:N133"/>
    <mergeCell ref="O133:R133"/>
    <mergeCell ref="A129:I129"/>
    <mergeCell ref="J129:L129"/>
    <mergeCell ref="M129:O129"/>
    <mergeCell ref="P129:S129"/>
    <mergeCell ref="T129:W129"/>
    <mergeCell ref="X129:Z129"/>
    <mergeCell ref="A128:I128"/>
    <mergeCell ref="J128:L128"/>
    <mergeCell ref="M128:O128"/>
    <mergeCell ref="P128:S128"/>
    <mergeCell ref="T128:W128"/>
    <mergeCell ref="X128:Z128"/>
    <mergeCell ref="T126:W126"/>
    <mergeCell ref="X126:Z126"/>
    <mergeCell ref="A127:I127"/>
    <mergeCell ref="J127:L127"/>
    <mergeCell ref="M127:O127"/>
    <mergeCell ref="P127:S127"/>
    <mergeCell ref="T127:W127"/>
    <mergeCell ref="X127:Z127"/>
    <mergeCell ref="A125:I125"/>
    <mergeCell ref="M125:O125"/>
    <mergeCell ref="P125:S125"/>
    <mergeCell ref="A126:I126"/>
    <mergeCell ref="J126:L126"/>
    <mergeCell ref="M126:O126"/>
    <mergeCell ref="P126:S126"/>
    <mergeCell ref="A124:I124"/>
    <mergeCell ref="J124:L124"/>
    <mergeCell ref="M124:O124"/>
    <mergeCell ref="P124:S124"/>
    <mergeCell ref="T124:W124"/>
    <mergeCell ref="X124:Z124"/>
    <mergeCell ref="A123:I123"/>
    <mergeCell ref="J123:L123"/>
    <mergeCell ref="M123:O123"/>
    <mergeCell ref="P123:S123"/>
    <mergeCell ref="T123:W123"/>
    <mergeCell ref="X123:Z123"/>
    <mergeCell ref="X120:Z120"/>
    <mergeCell ref="A121:I121"/>
    <mergeCell ref="M121:O121"/>
    <mergeCell ref="P121:S121"/>
    <mergeCell ref="A122:I122"/>
    <mergeCell ref="J122:L122"/>
    <mergeCell ref="M122:O122"/>
    <mergeCell ref="P122:S122"/>
    <mergeCell ref="T122:W122"/>
    <mergeCell ref="X122:Z122"/>
    <mergeCell ref="C119:G119"/>
    <mergeCell ref="L119:O119"/>
    <mergeCell ref="P119:U119"/>
    <mergeCell ref="J120:L120"/>
    <mergeCell ref="M120:O120"/>
    <mergeCell ref="P120:S120"/>
    <mergeCell ref="T120:W120"/>
    <mergeCell ref="A115:I115"/>
    <mergeCell ref="M115:O115"/>
    <mergeCell ref="P115:S115"/>
    <mergeCell ref="F117:K117"/>
    <mergeCell ref="G118:K118"/>
    <mergeCell ref="L118:N118"/>
    <mergeCell ref="O118:R118"/>
    <mergeCell ref="A114:I114"/>
    <mergeCell ref="J114:L114"/>
    <mergeCell ref="M114:O114"/>
    <mergeCell ref="P114:S114"/>
    <mergeCell ref="T114:W114"/>
    <mergeCell ref="X114:Z114"/>
    <mergeCell ref="A113:I113"/>
    <mergeCell ref="J113:L113"/>
    <mergeCell ref="M113:O113"/>
    <mergeCell ref="P113:S113"/>
    <mergeCell ref="T113:W113"/>
    <mergeCell ref="X113:Z113"/>
    <mergeCell ref="T111:W111"/>
    <mergeCell ref="X111:Z111"/>
    <mergeCell ref="A112:I112"/>
    <mergeCell ref="J112:L112"/>
    <mergeCell ref="M112:O112"/>
    <mergeCell ref="P112:S112"/>
    <mergeCell ref="T112:W112"/>
    <mergeCell ref="X112:Z112"/>
    <mergeCell ref="A110:I110"/>
    <mergeCell ref="M110:O110"/>
    <mergeCell ref="P110:S110"/>
    <mergeCell ref="A111:I111"/>
    <mergeCell ref="J111:L111"/>
    <mergeCell ref="M111:O111"/>
    <mergeCell ref="P111:S111"/>
    <mergeCell ref="A109:I109"/>
    <mergeCell ref="J109:L109"/>
    <mergeCell ref="M109:O109"/>
    <mergeCell ref="P109:S109"/>
    <mergeCell ref="T109:W109"/>
    <mergeCell ref="X109:Z109"/>
    <mergeCell ref="A108:I108"/>
    <mergeCell ref="J108:L108"/>
    <mergeCell ref="M108:O108"/>
    <mergeCell ref="P108:S108"/>
    <mergeCell ref="T108:W108"/>
    <mergeCell ref="X108:Z108"/>
    <mergeCell ref="X105:Z105"/>
    <mergeCell ref="A106:I106"/>
    <mergeCell ref="M106:O106"/>
    <mergeCell ref="P106:S106"/>
    <mergeCell ref="A107:I107"/>
    <mergeCell ref="J107:L107"/>
    <mergeCell ref="M107:O107"/>
    <mergeCell ref="P107:S107"/>
    <mergeCell ref="T107:W107"/>
    <mergeCell ref="X107:Z107"/>
    <mergeCell ref="C104:G104"/>
    <mergeCell ref="L104:O104"/>
    <mergeCell ref="P104:U104"/>
    <mergeCell ref="J105:L105"/>
    <mergeCell ref="M105:O105"/>
    <mergeCell ref="P105:S105"/>
    <mergeCell ref="T105:W105"/>
    <mergeCell ref="A100:I100"/>
    <mergeCell ref="M100:O100"/>
    <mergeCell ref="P100:S100"/>
    <mergeCell ref="F102:K102"/>
    <mergeCell ref="G103:K103"/>
    <mergeCell ref="L103:N103"/>
    <mergeCell ref="O103:R103"/>
    <mergeCell ref="A99:I99"/>
    <mergeCell ref="J99:L99"/>
    <mergeCell ref="M99:O99"/>
    <mergeCell ref="P99:S99"/>
    <mergeCell ref="T99:W99"/>
    <mergeCell ref="X99:Z99"/>
    <mergeCell ref="A98:I98"/>
    <mergeCell ref="J98:L98"/>
    <mergeCell ref="M98:O98"/>
    <mergeCell ref="P98:S98"/>
    <mergeCell ref="T98:W98"/>
    <mergeCell ref="X98:Z98"/>
    <mergeCell ref="T96:W96"/>
    <mergeCell ref="X96:Z96"/>
    <mergeCell ref="A97:I97"/>
    <mergeCell ref="J97:L97"/>
    <mergeCell ref="M97:O97"/>
    <mergeCell ref="P97:S97"/>
    <mergeCell ref="T97:W97"/>
    <mergeCell ref="X97:Z97"/>
    <mergeCell ref="A95:I95"/>
    <mergeCell ref="M95:O95"/>
    <mergeCell ref="P95:S95"/>
    <mergeCell ref="A96:I96"/>
    <mergeCell ref="J96:L96"/>
    <mergeCell ref="M96:O96"/>
    <mergeCell ref="P96:S96"/>
    <mergeCell ref="A94:I94"/>
    <mergeCell ref="J94:L94"/>
    <mergeCell ref="M94:O94"/>
    <mergeCell ref="P94:S94"/>
    <mergeCell ref="T94:W94"/>
    <mergeCell ref="X94:Z94"/>
    <mergeCell ref="A93:I93"/>
    <mergeCell ref="J93:L93"/>
    <mergeCell ref="M93:O93"/>
    <mergeCell ref="P93:S93"/>
    <mergeCell ref="T93:W93"/>
    <mergeCell ref="X93:Z93"/>
    <mergeCell ref="X90:Z90"/>
    <mergeCell ref="A91:I91"/>
    <mergeCell ref="M91:O91"/>
    <mergeCell ref="P91:S91"/>
    <mergeCell ref="A92:I92"/>
    <mergeCell ref="J92:L92"/>
    <mergeCell ref="M92:O92"/>
    <mergeCell ref="P92:S92"/>
    <mergeCell ref="T92:W92"/>
    <mergeCell ref="X92:Z92"/>
    <mergeCell ref="C89:G89"/>
    <mergeCell ref="L89:O89"/>
    <mergeCell ref="P89:U89"/>
    <mergeCell ref="J90:L90"/>
    <mergeCell ref="M90:O90"/>
    <mergeCell ref="P90:S90"/>
    <mergeCell ref="T90:W90"/>
    <mergeCell ref="A85:I85"/>
    <mergeCell ref="M85:O85"/>
    <mergeCell ref="P85:S85"/>
    <mergeCell ref="F87:K87"/>
    <mergeCell ref="G88:K88"/>
    <mergeCell ref="L88:N88"/>
    <mergeCell ref="O88:R88"/>
    <mergeCell ref="A84:I84"/>
    <mergeCell ref="J84:L84"/>
    <mergeCell ref="M84:O84"/>
    <mergeCell ref="P84:S84"/>
    <mergeCell ref="T84:W84"/>
    <mergeCell ref="X84:Z84"/>
    <mergeCell ref="A83:I83"/>
    <mergeCell ref="J83:L83"/>
    <mergeCell ref="M83:O83"/>
    <mergeCell ref="P83:S83"/>
    <mergeCell ref="T83:W83"/>
    <mergeCell ref="X83:Z83"/>
    <mergeCell ref="T81:W81"/>
    <mergeCell ref="X81:Z81"/>
    <mergeCell ref="A82:I82"/>
    <mergeCell ref="J82:L82"/>
    <mergeCell ref="M82:O82"/>
    <mergeCell ref="P82:S82"/>
    <mergeCell ref="T82:W82"/>
    <mergeCell ref="X82:Z82"/>
    <mergeCell ref="A80:I80"/>
    <mergeCell ref="M80:O80"/>
    <mergeCell ref="P80:S80"/>
    <mergeCell ref="A81:I81"/>
    <mergeCell ref="J81:L81"/>
    <mergeCell ref="M81:O81"/>
    <mergeCell ref="P81:S81"/>
    <mergeCell ref="A79:I79"/>
    <mergeCell ref="J79:L79"/>
    <mergeCell ref="M79:O79"/>
    <mergeCell ref="P79:S79"/>
    <mergeCell ref="T79:W79"/>
    <mergeCell ref="X79:Z79"/>
    <mergeCell ref="A78:I78"/>
    <mergeCell ref="J78:L78"/>
    <mergeCell ref="M78:O78"/>
    <mergeCell ref="P78:S78"/>
    <mergeCell ref="T78:W78"/>
    <mergeCell ref="X78:Z78"/>
    <mergeCell ref="X75:Z75"/>
    <mergeCell ref="A76:I76"/>
    <mergeCell ref="M76:O76"/>
    <mergeCell ref="P76:S76"/>
    <mergeCell ref="A77:I77"/>
    <mergeCell ref="J77:L77"/>
    <mergeCell ref="M77:O77"/>
    <mergeCell ref="P77:S77"/>
    <mergeCell ref="T77:W77"/>
    <mergeCell ref="X77:Z77"/>
    <mergeCell ref="C74:G74"/>
    <mergeCell ref="L74:O74"/>
    <mergeCell ref="P74:U74"/>
    <mergeCell ref="J75:L75"/>
    <mergeCell ref="M75:O75"/>
    <mergeCell ref="P75:S75"/>
    <mergeCell ref="T75:W75"/>
    <mergeCell ref="A70:I70"/>
    <mergeCell ref="M70:O70"/>
    <mergeCell ref="P70:S70"/>
    <mergeCell ref="F72:K72"/>
    <mergeCell ref="G73:K73"/>
    <mergeCell ref="L73:N73"/>
    <mergeCell ref="O73:R73"/>
    <mergeCell ref="A69:I69"/>
    <mergeCell ref="J69:L69"/>
    <mergeCell ref="M69:O69"/>
    <mergeCell ref="P69:S69"/>
    <mergeCell ref="T69:W69"/>
    <mergeCell ref="X69:Z69"/>
    <mergeCell ref="A68:I68"/>
    <mergeCell ref="J68:L68"/>
    <mergeCell ref="M68:O68"/>
    <mergeCell ref="P68:S68"/>
    <mergeCell ref="T68:W68"/>
    <mergeCell ref="X68:Z68"/>
    <mergeCell ref="T66:W66"/>
    <mergeCell ref="X66:Z66"/>
    <mergeCell ref="A67:I67"/>
    <mergeCell ref="J67:L67"/>
    <mergeCell ref="M67:O67"/>
    <mergeCell ref="P67:S67"/>
    <mergeCell ref="T67:W67"/>
    <mergeCell ref="X67:Z67"/>
    <mergeCell ref="A65:I65"/>
    <mergeCell ref="M65:O65"/>
    <mergeCell ref="P65:S65"/>
    <mergeCell ref="A66:I66"/>
    <mergeCell ref="J66:L66"/>
    <mergeCell ref="M66:O66"/>
    <mergeCell ref="P66:S66"/>
    <mergeCell ref="A64:I64"/>
    <mergeCell ref="J64:L64"/>
    <mergeCell ref="M64:O64"/>
    <mergeCell ref="P64:S64"/>
    <mergeCell ref="T64:W64"/>
    <mergeCell ref="X64:Z64"/>
    <mergeCell ref="A63:I63"/>
    <mergeCell ref="J63:L63"/>
    <mergeCell ref="M63:O63"/>
    <mergeCell ref="P63:S63"/>
    <mergeCell ref="T63:W63"/>
    <mergeCell ref="X63:Z63"/>
    <mergeCell ref="X60:Z60"/>
    <mergeCell ref="A61:I61"/>
    <mergeCell ref="M61:O61"/>
    <mergeCell ref="P61:S61"/>
    <mergeCell ref="A62:I62"/>
    <mergeCell ref="J62:L62"/>
    <mergeCell ref="M62:O62"/>
    <mergeCell ref="P62:S62"/>
    <mergeCell ref="T62:W62"/>
    <mergeCell ref="X62:Z62"/>
    <mergeCell ref="C59:G59"/>
    <mergeCell ref="L59:O59"/>
    <mergeCell ref="P59:U59"/>
    <mergeCell ref="J60:L60"/>
    <mergeCell ref="M60:O60"/>
    <mergeCell ref="P60:S60"/>
    <mergeCell ref="T60:W60"/>
    <mergeCell ref="A55:I55"/>
    <mergeCell ref="M55:O55"/>
    <mergeCell ref="P55:S55"/>
    <mergeCell ref="F57:K57"/>
    <mergeCell ref="G58:K58"/>
    <mergeCell ref="L58:N58"/>
    <mergeCell ref="O58:R58"/>
    <mergeCell ref="A54:I54"/>
    <mergeCell ref="J54:L54"/>
    <mergeCell ref="M54:O54"/>
    <mergeCell ref="P54:S54"/>
    <mergeCell ref="T54:W54"/>
    <mergeCell ref="X54:Z54"/>
    <mergeCell ref="A53:I53"/>
    <mergeCell ref="J53:L53"/>
    <mergeCell ref="M53:O53"/>
    <mergeCell ref="P53:S53"/>
    <mergeCell ref="T53:W53"/>
    <mergeCell ref="X53:Z53"/>
    <mergeCell ref="T51:W51"/>
    <mergeCell ref="X51:Z51"/>
    <mergeCell ref="A52:I52"/>
    <mergeCell ref="J52:L52"/>
    <mergeCell ref="M52:O52"/>
    <mergeCell ref="P52:S52"/>
    <mergeCell ref="T52:W52"/>
    <mergeCell ref="X52:Z52"/>
    <mergeCell ref="A50:I50"/>
    <mergeCell ref="M50:O50"/>
    <mergeCell ref="P50:S50"/>
    <mergeCell ref="A51:I51"/>
    <mergeCell ref="J51:L51"/>
    <mergeCell ref="M51:O51"/>
    <mergeCell ref="P51:S51"/>
    <mergeCell ref="A49:I49"/>
    <mergeCell ref="J49:L49"/>
    <mergeCell ref="M49:O49"/>
    <mergeCell ref="P49:S49"/>
    <mergeCell ref="T49:W49"/>
    <mergeCell ref="X49:Z49"/>
    <mergeCell ref="A48:I48"/>
    <mergeCell ref="J48:L48"/>
    <mergeCell ref="M48:O48"/>
    <mergeCell ref="P48:S48"/>
    <mergeCell ref="T48:W48"/>
    <mergeCell ref="X48:Z48"/>
    <mergeCell ref="X45:Z45"/>
    <mergeCell ref="A46:I46"/>
    <mergeCell ref="M46:O46"/>
    <mergeCell ref="P46:S46"/>
    <mergeCell ref="A47:I47"/>
    <mergeCell ref="J47:L47"/>
    <mergeCell ref="M47:O47"/>
    <mergeCell ref="P47:S47"/>
    <mergeCell ref="T47:W47"/>
    <mergeCell ref="X47:Z47"/>
    <mergeCell ref="C44:G44"/>
    <mergeCell ref="L44:O44"/>
    <mergeCell ref="P44:U44"/>
    <mergeCell ref="J45:L45"/>
    <mergeCell ref="M45:O45"/>
    <mergeCell ref="P45:S45"/>
    <mergeCell ref="T45:W45"/>
    <mergeCell ref="F42:K42"/>
    <mergeCell ref="G43:K43"/>
    <mergeCell ref="L43:N43"/>
    <mergeCell ref="O43:R43"/>
    <mergeCell ref="A38:I38"/>
    <mergeCell ref="M38:O38"/>
    <mergeCell ref="P38:S38"/>
    <mergeCell ref="A37:I37"/>
    <mergeCell ref="J37:L37"/>
    <mergeCell ref="M37:O37"/>
    <mergeCell ref="P37:S37"/>
    <mergeCell ref="T37:W37"/>
    <mergeCell ref="X37:Z37"/>
    <mergeCell ref="A36:I36"/>
    <mergeCell ref="J36:L36"/>
    <mergeCell ref="M36:O36"/>
    <mergeCell ref="P36:S36"/>
    <mergeCell ref="T36:W36"/>
    <mergeCell ref="X36:Z36"/>
    <mergeCell ref="T34:W34"/>
    <mergeCell ref="X34:Z34"/>
    <mergeCell ref="A35:I35"/>
    <mergeCell ref="J35:L35"/>
    <mergeCell ref="M35:O35"/>
    <mergeCell ref="P35:S35"/>
    <mergeCell ref="T35:W35"/>
    <mergeCell ref="X35:Z35"/>
    <mergeCell ref="A33:I33"/>
    <mergeCell ref="M33:O33"/>
    <mergeCell ref="P33:S33"/>
    <mergeCell ref="A34:I34"/>
    <mergeCell ref="J34:L34"/>
    <mergeCell ref="M34:O34"/>
    <mergeCell ref="P34:S34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X28:Z28"/>
    <mergeCell ref="A29:I29"/>
    <mergeCell ref="M29:O29"/>
    <mergeCell ref="P29:S29"/>
    <mergeCell ref="A30:I30"/>
    <mergeCell ref="J30:L30"/>
    <mergeCell ref="M30:O30"/>
    <mergeCell ref="P30:S30"/>
    <mergeCell ref="T30:W30"/>
    <mergeCell ref="X30:Z30"/>
    <mergeCell ref="C27:G27"/>
    <mergeCell ref="L27:O27"/>
    <mergeCell ref="P27:U27"/>
    <mergeCell ref="J28:L28"/>
    <mergeCell ref="M28:O28"/>
    <mergeCell ref="P28:S28"/>
    <mergeCell ref="T28:W28"/>
    <mergeCell ref="F25:K25"/>
    <mergeCell ref="G26:K26"/>
    <mergeCell ref="L26:N26"/>
    <mergeCell ref="O26:R26"/>
    <mergeCell ref="A22:U22"/>
    <mergeCell ref="V22:Z22"/>
    <mergeCell ref="A23:U23"/>
    <mergeCell ref="V23:Z23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H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9"/>
  <sheetViews>
    <sheetView workbookViewId="0">
      <selection sqref="A1:XFD1048576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  <col min="20" max="20" width="4.5703125" customWidth="1"/>
    <col min="21" max="21" width="4.28515625" customWidth="1"/>
  </cols>
  <sheetData>
    <row r="1" spans="1:26" x14ac:dyDescent="0.25">
      <c r="A1" s="198" t="s">
        <v>1</v>
      </c>
      <c r="B1" s="198"/>
      <c r="C1" s="198"/>
      <c r="D1" t="str">
        <f>CADASTRO!D819</f>
        <v>6303 RONITUR TRANSPORTES LTDA - ME</v>
      </c>
    </row>
    <row r="2" spans="1:26" x14ac:dyDescent="0.25">
      <c r="A2" s="105" t="s">
        <v>6</v>
      </c>
      <c r="B2" s="105"/>
      <c r="C2" s="105"/>
      <c r="D2" t="str">
        <f>CADASTRO!D820</f>
        <v>03.503.366/0001-71</v>
      </c>
    </row>
    <row r="3" spans="1:26" x14ac:dyDescent="0.25">
      <c r="A3" s="105" t="s">
        <v>94</v>
      </c>
      <c r="B3" s="105"/>
      <c r="C3" s="105"/>
      <c r="D3" s="199" t="str">
        <f>CADASTRO!D821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04" t="str">
        <f>CADASTRO!F894</f>
        <v>V - 020/2017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CADASTRO!D895</f>
        <v>8</v>
      </c>
    </row>
    <row r="6" spans="1:26" x14ac:dyDescent="0.25">
      <c r="A6" s="3" t="s">
        <v>8</v>
      </c>
      <c r="B6" s="3"/>
      <c r="C6" s="3"/>
      <c r="D6" s="208">
        <f>CADASTRO!D896</f>
        <v>5.16</v>
      </c>
      <c r="E6" s="208"/>
      <c r="F6" s="208"/>
      <c r="H6" s="3" t="s">
        <v>9</v>
      </c>
      <c r="K6" s="203">
        <f>CADASTRO!L896</f>
        <v>18</v>
      </c>
      <c r="L6" s="203"/>
      <c r="M6" s="3" t="s">
        <v>11</v>
      </c>
      <c r="Q6" s="203">
        <f>CADASTRO!R896</f>
        <v>1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92.88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CADASTRO!A$831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CADASTRO!A$832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CADASTRO!J904</f>
        <v>105105</v>
      </c>
      <c r="K12" s="203"/>
      <c r="L12" s="203"/>
      <c r="M12" s="203">
        <f>CADASTRO!M904</f>
        <v>1668</v>
      </c>
      <c r="N12" s="203"/>
      <c r="O12" s="203"/>
      <c r="P12" s="203" t="str">
        <f>CADASTRO!$P904</f>
        <v>1013 PeateRS</v>
      </c>
      <c r="Q12" s="203"/>
      <c r="R12" s="203"/>
      <c r="S12" s="203"/>
      <c r="T12" s="219">
        <f>CADASTRO!V904</f>
        <v>0.48148148148148145</v>
      </c>
      <c r="U12" s="203"/>
      <c r="V12" s="204">
        <f>E$7*T12</f>
        <v>44.72</v>
      </c>
      <c r="W12" s="204"/>
      <c r="X12" s="204"/>
      <c r="Y12" s="204"/>
      <c r="Z12" s="204"/>
    </row>
    <row r="13" spans="1:26" x14ac:dyDescent="0.25">
      <c r="A13" s="200" t="str">
        <f>CADASTRO!A$833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CADASTRO!J905</f>
        <v>105208</v>
      </c>
      <c r="K13" s="203"/>
      <c r="L13" s="203"/>
      <c r="M13" s="203">
        <f>CADASTRO!M905</f>
        <v>2213</v>
      </c>
      <c r="N13" s="203"/>
      <c r="O13" s="203"/>
      <c r="P13" s="203" t="str">
        <f>CADASTRO!$P905</f>
        <v>1013 PeateRS</v>
      </c>
      <c r="Q13" s="203"/>
      <c r="R13" s="203"/>
      <c r="S13" s="203"/>
      <c r="T13" s="219">
        <f>CADASTRO!V905</f>
        <v>8.6419753086419748E-2</v>
      </c>
      <c r="U13" s="203"/>
      <c r="V13" s="204">
        <f>E$7*T13-0.01</f>
        <v>8.0166666666666657</v>
      </c>
      <c r="W13" s="204"/>
      <c r="X13" s="204"/>
      <c r="Y13" s="204"/>
      <c r="Z13" s="204"/>
    </row>
    <row r="14" spans="1:26" x14ac:dyDescent="0.25">
      <c r="A14" s="200" t="str">
        <f>CADASTRO!A$834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CADASTRO!J906</f>
        <v>105208</v>
      </c>
      <c r="K14" s="203"/>
      <c r="L14" s="203"/>
      <c r="M14" s="203">
        <f>CADASTRO!M906</f>
        <v>1680</v>
      </c>
      <c r="N14" s="203"/>
      <c r="O14" s="203"/>
      <c r="P14" s="203" t="str">
        <f>CADASTRO!$P906</f>
        <v>1013 PeateRS</v>
      </c>
      <c r="Q14" s="203"/>
      <c r="R14" s="203"/>
      <c r="S14" s="203"/>
      <c r="T14" s="219">
        <f>CADASTRO!V906</f>
        <v>0.1851851851851852</v>
      </c>
      <c r="U14" s="203"/>
      <c r="V14" s="204">
        <f>E$7*T14</f>
        <v>17.2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69.936666666666667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CADASTRO!A$836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CADASTRO!A$837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CADASTRO!J909</f>
        <v>108303</v>
      </c>
      <c r="K18" s="203"/>
      <c r="L18" s="203"/>
      <c r="M18" s="203">
        <f>CADASTRO!M909</f>
        <v>1646</v>
      </c>
      <c r="N18" s="203"/>
      <c r="O18" s="203"/>
      <c r="P18" s="203" t="str">
        <f>CADASTRO!$P909</f>
        <v>1011 Q.S.E.</v>
      </c>
      <c r="Q18" s="203"/>
      <c r="R18" s="203"/>
      <c r="S18" s="203"/>
      <c r="T18" s="219">
        <f>CADASTRO!V909</f>
        <v>0.12345679012345678</v>
      </c>
      <c r="U18" s="203"/>
      <c r="V18" s="204">
        <f>E$7*T18</f>
        <v>11.466666666666665</v>
      </c>
      <c r="W18" s="204"/>
      <c r="X18" s="204"/>
      <c r="Y18" s="204"/>
      <c r="Z18" s="204"/>
    </row>
    <row r="19" spans="1:26" x14ac:dyDescent="0.25">
      <c r="A19" s="200" t="str">
        <f>CADASTRO!A$838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CADASTRO!J910</f>
        <v>0</v>
      </c>
      <c r="K19" s="203"/>
      <c r="L19" s="203"/>
      <c r="M19" s="203">
        <f>CADASTRO!M910</f>
        <v>0</v>
      </c>
      <c r="N19" s="203"/>
      <c r="O19" s="203"/>
      <c r="P19" s="203">
        <f>CADASTRO!$P910</f>
        <v>0</v>
      </c>
      <c r="Q19" s="203"/>
      <c r="R19" s="203"/>
      <c r="S19" s="203"/>
      <c r="T19" s="219">
        <f>CADASTRO!V910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CADASTRO!A$839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CADASTRO!J911</f>
        <v>108003</v>
      </c>
      <c r="K20" s="203"/>
      <c r="L20" s="203"/>
      <c r="M20" s="203">
        <f>CADASTRO!M911</f>
        <v>1630</v>
      </c>
      <c r="N20" s="203"/>
      <c r="O20" s="203"/>
      <c r="P20" s="203" t="str">
        <f>CADASTRO!$P911</f>
        <v>1011 Q.S.E.</v>
      </c>
      <c r="Q20" s="203"/>
      <c r="R20" s="203"/>
      <c r="S20" s="203"/>
      <c r="T20" s="219">
        <f>CADASTRO!V911</f>
        <v>0.12345679012345678</v>
      </c>
      <c r="U20" s="203"/>
      <c r="V20" s="204">
        <f>E$7*T20</f>
        <v>11.466666666666665</v>
      </c>
      <c r="W20" s="204"/>
      <c r="X20" s="204"/>
      <c r="Y20" s="204"/>
      <c r="Z20" s="204"/>
    </row>
    <row r="21" spans="1:26" x14ac:dyDescent="0.25">
      <c r="A21" s="200" t="str">
        <f>CADASTRO!A$840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CADASTRO!J912</f>
        <v>0</v>
      </c>
      <c r="K21" s="203"/>
      <c r="L21" s="203"/>
      <c r="M21" s="203">
        <f>CADASTRO!M912</f>
        <v>0</v>
      </c>
      <c r="N21" s="203"/>
      <c r="O21" s="203"/>
      <c r="P21" s="203">
        <f>CADASTRO!$P912</f>
        <v>0</v>
      </c>
      <c r="Q21" s="203"/>
      <c r="R21" s="203"/>
      <c r="S21" s="203"/>
      <c r="T21" s="219">
        <f>CADASTRO!V912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SUM(V18:Z21)+0.01</f>
        <v>22.943333333333332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92.88</v>
      </c>
      <c r="W23" s="201"/>
      <c r="X23" s="201"/>
      <c r="Y23" s="201"/>
      <c r="Z23" s="201"/>
    </row>
    <row r="25" spans="1:26" x14ac:dyDescent="0.25">
      <c r="A25" s="3" t="s">
        <v>37</v>
      </c>
      <c r="F25" s="203" t="s">
        <v>51</v>
      </c>
      <c r="G25" s="203"/>
      <c r="H25" s="203"/>
      <c r="I25" s="203"/>
      <c r="J25" s="203"/>
      <c r="K25" s="203"/>
    </row>
    <row r="26" spans="1:26" x14ac:dyDescent="0.25">
      <c r="A26" s="3" t="s">
        <v>38</v>
      </c>
      <c r="G26" s="203">
        <v>517</v>
      </c>
      <c r="H26" s="203"/>
      <c r="I26" s="203"/>
      <c r="J26" s="203"/>
      <c r="K26" s="203"/>
      <c r="L26" s="220" t="s">
        <v>39</v>
      </c>
      <c r="M26" s="220"/>
      <c r="N26" s="220"/>
      <c r="O26" s="223">
        <v>43283</v>
      </c>
      <c r="P26" s="203"/>
      <c r="Q26" s="203"/>
      <c r="R26" s="203"/>
    </row>
    <row r="27" spans="1:26" x14ac:dyDescent="0.25">
      <c r="A27" s="3" t="s">
        <v>41</v>
      </c>
      <c r="C27" s="208">
        <v>92.88</v>
      </c>
      <c r="D27" s="208"/>
      <c r="E27" s="208"/>
      <c r="F27" s="208"/>
      <c r="G27" s="208"/>
      <c r="L27" s="220" t="s">
        <v>59</v>
      </c>
      <c r="M27" s="220"/>
      <c r="N27" s="220"/>
      <c r="O27" s="220"/>
      <c r="P27" s="221">
        <v>18</v>
      </c>
      <c r="Q27" s="221"/>
      <c r="R27" s="221"/>
      <c r="S27" s="221"/>
      <c r="T27" s="221"/>
      <c r="U27" s="221"/>
    </row>
    <row r="28" spans="1:26" x14ac:dyDescent="0.25">
      <c r="A28" s="9" t="s">
        <v>12</v>
      </c>
      <c r="B28" s="101"/>
      <c r="C28" s="101"/>
      <c r="D28" s="101"/>
      <c r="E28" s="101"/>
      <c r="F28" s="101"/>
      <c r="G28" s="101"/>
      <c r="H28" s="101"/>
      <c r="I28" s="108"/>
      <c r="J28" s="210" t="s">
        <v>29</v>
      </c>
      <c r="K28" s="210"/>
      <c r="L28" s="210"/>
      <c r="M28" s="210" t="s">
        <v>25</v>
      </c>
      <c r="N28" s="210"/>
      <c r="O28" s="210"/>
      <c r="P28" s="210" t="s">
        <v>30</v>
      </c>
      <c r="Q28" s="210"/>
      <c r="R28" s="210"/>
      <c r="S28" s="210"/>
      <c r="T28" s="222" t="s">
        <v>21</v>
      </c>
      <c r="U28" s="222"/>
      <c r="V28" s="222"/>
      <c r="W28" s="222"/>
      <c r="X28" s="211" t="s">
        <v>40</v>
      </c>
      <c r="Y28" s="211"/>
      <c r="Z28" s="211"/>
    </row>
    <row r="29" spans="1:26" x14ac:dyDescent="0.25">
      <c r="A29" s="210" t="str">
        <f>CADASTRO!A$831</f>
        <v>ESCOLA ALAÍDES S. PINHEIRO</v>
      </c>
      <c r="B29" s="210"/>
      <c r="C29" s="210"/>
      <c r="D29" s="210"/>
      <c r="E29" s="210"/>
      <c r="F29" s="210"/>
      <c r="G29" s="210"/>
      <c r="H29" s="210"/>
      <c r="I29" s="210"/>
      <c r="M29" s="218">
        <f>SUM(M30:N32)</f>
        <v>0.75308641975308643</v>
      </c>
      <c r="N29" s="218"/>
      <c r="O29" s="218"/>
      <c r="P29" s="202">
        <f>SUM(P30:S32)+0.01</f>
        <v>69.956666666666663</v>
      </c>
      <c r="Q29" s="201"/>
      <c r="R29" s="201"/>
      <c r="S29" s="201"/>
      <c r="T29" s="6"/>
      <c r="U29" s="6"/>
      <c r="V29" s="6"/>
      <c r="W29" s="6"/>
    </row>
    <row r="30" spans="1:26" x14ac:dyDescent="0.25">
      <c r="A30" s="200" t="str">
        <f>CADASTRO!A$832</f>
        <v>Ensino Fundamental</v>
      </c>
      <c r="B30" s="200"/>
      <c r="C30" s="200"/>
      <c r="D30" s="200"/>
      <c r="E30" s="200"/>
      <c r="F30" s="200"/>
      <c r="G30" s="200"/>
      <c r="H30" s="200"/>
      <c r="I30" s="200"/>
      <c r="J30" s="203" t="s">
        <v>264</v>
      </c>
      <c r="K30" s="203"/>
      <c r="L30" s="203"/>
      <c r="M30" s="205">
        <f>T12</f>
        <v>0.48148148148148145</v>
      </c>
      <c r="N30" s="205"/>
      <c r="O30" s="205"/>
      <c r="P30" s="204">
        <f>C27*M30</f>
        <v>44.72</v>
      </c>
      <c r="Q30" s="203"/>
      <c r="R30" s="203"/>
      <c r="S30" s="203"/>
      <c r="T30" s="203" t="str">
        <f>CADASTRO!$P$904</f>
        <v>1013 PeateRS</v>
      </c>
      <c r="U30" s="203"/>
      <c r="V30" s="203"/>
      <c r="W30" s="203"/>
      <c r="X30" s="203">
        <f>M$12</f>
        <v>1668</v>
      </c>
      <c r="Y30" s="203"/>
      <c r="Z30" s="203"/>
    </row>
    <row r="31" spans="1:26" x14ac:dyDescent="0.25">
      <c r="A31" s="200" t="str">
        <f>CADASTRO!A$833</f>
        <v>Ensino Médio - Eja</v>
      </c>
      <c r="B31" s="200"/>
      <c r="C31" s="200"/>
      <c r="D31" s="200"/>
      <c r="E31" s="200"/>
      <c r="F31" s="200"/>
      <c r="G31" s="200"/>
      <c r="H31" s="200"/>
      <c r="I31" s="200"/>
      <c r="J31" s="203" t="s">
        <v>265</v>
      </c>
      <c r="K31" s="203"/>
      <c r="L31" s="203"/>
      <c r="M31" s="205">
        <f>T13</f>
        <v>8.6419753086419748E-2</v>
      </c>
      <c r="N31" s="205"/>
      <c r="O31" s="205"/>
      <c r="P31" s="204">
        <f>C27*M31</f>
        <v>8.0266666666666655</v>
      </c>
      <c r="Q31" s="203"/>
      <c r="R31" s="203"/>
      <c r="S31" s="203"/>
      <c r="T31" s="203" t="str">
        <f>CADASTRO!$P$905</f>
        <v>1013 PeateRS</v>
      </c>
      <c r="U31" s="203"/>
      <c r="V31" s="203"/>
      <c r="W31" s="203"/>
      <c r="X31" s="203">
        <f>M$13</f>
        <v>2213</v>
      </c>
      <c r="Y31" s="203"/>
      <c r="Z31" s="203"/>
    </row>
    <row r="32" spans="1:26" x14ac:dyDescent="0.25">
      <c r="A32" s="200" t="str">
        <f>CADASTRO!A$834</f>
        <v xml:space="preserve">Ensino Médio </v>
      </c>
      <c r="B32" s="200"/>
      <c r="C32" s="200"/>
      <c r="D32" s="200"/>
      <c r="E32" s="200"/>
      <c r="F32" s="200"/>
      <c r="G32" s="200"/>
      <c r="H32" s="200"/>
      <c r="I32" s="200"/>
      <c r="J32" s="203" t="s">
        <v>265</v>
      </c>
      <c r="K32" s="203"/>
      <c r="L32" s="203"/>
      <c r="M32" s="205">
        <f>T14</f>
        <v>0.1851851851851852</v>
      </c>
      <c r="N32" s="205"/>
      <c r="O32" s="205"/>
      <c r="P32" s="204">
        <f>C27*M32</f>
        <v>17.2</v>
      </c>
      <c r="Q32" s="203"/>
      <c r="R32" s="203"/>
      <c r="S32" s="203"/>
      <c r="T32" s="203" t="str">
        <f>CADASTRO!$P$906</f>
        <v>1013 PeateRS</v>
      </c>
      <c r="U32" s="203"/>
      <c r="V32" s="203"/>
      <c r="W32" s="203"/>
      <c r="X32" s="203">
        <f>M$14</f>
        <v>1680</v>
      </c>
      <c r="Y32" s="203"/>
      <c r="Z32" s="203"/>
    </row>
    <row r="33" spans="1:35" x14ac:dyDescent="0.25">
      <c r="A33" s="201" t="str">
        <f>CADASTRO!A$836</f>
        <v>ESCOLA MUN. SANTA LUZIA</v>
      </c>
      <c r="B33" s="201"/>
      <c r="C33" s="201"/>
      <c r="D33" s="201"/>
      <c r="E33" s="201"/>
      <c r="F33" s="201"/>
      <c r="G33" s="201"/>
      <c r="H33" s="201"/>
      <c r="I33" s="201"/>
      <c r="M33" s="218">
        <f>SUM(M34:N37)</f>
        <v>0.24691358024691357</v>
      </c>
      <c r="N33" s="218"/>
      <c r="O33" s="218"/>
      <c r="P33" s="202">
        <f>SUM(P34:S37)-0.01</f>
        <v>22.923333333333328</v>
      </c>
      <c r="Q33" s="201"/>
      <c r="R33" s="201"/>
      <c r="S33" s="201"/>
    </row>
    <row r="34" spans="1:35" x14ac:dyDescent="0.25">
      <c r="A34" s="200" t="str">
        <f>CADASTRO!A$837</f>
        <v>Ed. Infantil</v>
      </c>
      <c r="B34" s="200"/>
      <c r="C34" s="200"/>
      <c r="D34" s="200"/>
      <c r="E34" s="200"/>
      <c r="F34" s="200"/>
      <c r="G34" s="200"/>
      <c r="H34" s="200"/>
      <c r="I34" s="200"/>
      <c r="J34" s="203" t="s">
        <v>266</v>
      </c>
      <c r="K34" s="203"/>
      <c r="L34" s="203"/>
      <c r="M34" s="205">
        <f>T18</f>
        <v>0.12345679012345678</v>
      </c>
      <c r="N34" s="205"/>
      <c r="O34" s="205"/>
      <c r="P34" s="204">
        <f>C27*M34</f>
        <v>11.466666666666665</v>
      </c>
      <c r="Q34" s="203"/>
      <c r="R34" s="203"/>
      <c r="S34" s="203"/>
      <c r="T34" s="203" t="str">
        <f>CADASTRO!$P$909</f>
        <v>1011 Q.S.E.</v>
      </c>
      <c r="U34" s="203"/>
      <c r="V34" s="203"/>
      <c r="W34" s="203"/>
      <c r="X34" s="203">
        <f>M$18</f>
        <v>1646</v>
      </c>
      <c r="Y34" s="203"/>
      <c r="Z34" s="203"/>
    </row>
    <row r="35" spans="1:35" x14ac:dyDescent="0.25">
      <c r="A35" s="200" t="str">
        <f>CADASTRO!A$838</f>
        <v>Ed. Especial</v>
      </c>
      <c r="B35" s="200"/>
      <c r="C35" s="200"/>
      <c r="D35" s="200"/>
      <c r="E35" s="200"/>
      <c r="F35" s="200"/>
      <c r="G35" s="200"/>
      <c r="H35" s="200"/>
      <c r="I35" s="200"/>
      <c r="J35" s="203">
        <v>0</v>
      </c>
      <c r="K35" s="203"/>
      <c r="L35" s="203"/>
      <c r="M35" s="205">
        <f>ROUND((V$19/V$23),2)</f>
        <v>0</v>
      </c>
      <c r="N35" s="205"/>
      <c r="O35" s="205"/>
      <c r="P35" s="204">
        <f>C27*M35</f>
        <v>0</v>
      </c>
      <c r="Q35" s="203"/>
      <c r="R35" s="203"/>
      <c r="S35" s="203"/>
      <c r="T35" s="203">
        <f>CADASTRO!$P$910</f>
        <v>0</v>
      </c>
      <c r="U35" s="203"/>
      <c r="V35" s="203"/>
      <c r="W35" s="203"/>
      <c r="X35" s="203">
        <f>M$19</f>
        <v>0</v>
      </c>
      <c r="Y35" s="203"/>
      <c r="Z35" s="203"/>
      <c r="AI35" s="3"/>
    </row>
    <row r="36" spans="1:35" x14ac:dyDescent="0.25">
      <c r="A36" s="200" t="str">
        <f>CADASTRO!A$839</f>
        <v>Ensino Fundamental</v>
      </c>
      <c r="B36" s="200"/>
      <c r="C36" s="200"/>
      <c r="D36" s="200"/>
      <c r="E36" s="200"/>
      <c r="F36" s="200"/>
      <c r="G36" s="200"/>
      <c r="H36" s="200"/>
      <c r="I36" s="200"/>
      <c r="J36" s="203" t="s">
        <v>267</v>
      </c>
      <c r="K36" s="203"/>
      <c r="L36" s="203"/>
      <c r="M36" s="205">
        <f>T20</f>
        <v>0.12345679012345678</v>
      </c>
      <c r="N36" s="205"/>
      <c r="O36" s="205"/>
      <c r="P36" s="204">
        <f>C27*M36</f>
        <v>11.466666666666665</v>
      </c>
      <c r="Q36" s="203"/>
      <c r="R36" s="203"/>
      <c r="S36" s="203"/>
      <c r="T36" s="203" t="str">
        <f>CADASTRO!$P$911</f>
        <v>1011 Q.S.E.</v>
      </c>
      <c r="U36" s="203"/>
      <c r="V36" s="203"/>
      <c r="W36" s="203"/>
      <c r="X36" s="203">
        <f>M$20</f>
        <v>1630</v>
      </c>
      <c r="Y36" s="203"/>
      <c r="Z36" s="203"/>
    </row>
    <row r="37" spans="1:35" x14ac:dyDescent="0.25">
      <c r="A37" s="200" t="str">
        <f>CADASTRO!A$840</f>
        <v>Ed. Jovens e Adultos</v>
      </c>
      <c r="B37" s="200"/>
      <c r="C37" s="200"/>
      <c r="D37" s="200"/>
      <c r="E37" s="200"/>
      <c r="F37" s="200"/>
      <c r="G37" s="200"/>
      <c r="H37" s="200"/>
      <c r="I37" s="200"/>
      <c r="J37" s="203">
        <v>0</v>
      </c>
      <c r="K37" s="203"/>
      <c r="L37" s="203"/>
      <c r="M37" s="205">
        <f>ROUND((V$21/V$23),2)</f>
        <v>0</v>
      </c>
      <c r="N37" s="205"/>
      <c r="O37" s="205"/>
      <c r="P37" s="204">
        <f>C27*M37</f>
        <v>0</v>
      </c>
      <c r="Q37" s="203"/>
      <c r="R37" s="203"/>
      <c r="S37" s="203"/>
      <c r="T37" s="203">
        <f>CADASTRO!$P$912</f>
        <v>0</v>
      </c>
      <c r="U37" s="203"/>
      <c r="V37" s="203"/>
      <c r="W37" s="203"/>
      <c r="X37" s="203">
        <f>M$21</f>
        <v>0</v>
      </c>
      <c r="Y37" s="203"/>
      <c r="Z37" s="203"/>
    </row>
    <row r="38" spans="1:35" x14ac:dyDescent="0.25">
      <c r="A38" s="201" t="s">
        <v>26</v>
      </c>
      <c r="B38" s="201"/>
      <c r="C38" s="201"/>
      <c r="D38" s="201"/>
      <c r="E38" s="201"/>
      <c r="F38" s="201"/>
      <c r="G38" s="201"/>
      <c r="H38" s="201"/>
      <c r="I38" s="201"/>
      <c r="J38" s="3"/>
      <c r="K38" s="3"/>
      <c r="L38" s="3"/>
      <c r="M38" s="218">
        <f>M29+M33</f>
        <v>1</v>
      </c>
      <c r="N38" s="218"/>
      <c r="O38" s="218"/>
      <c r="P38" s="202">
        <f>P33+P29</f>
        <v>92.88</v>
      </c>
      <c r="Q38" s="201"/>
      <c r="R38" s="201"/>
      <c r="S38" s="201"/>
      <c r="T38" s="3"/>
      <c r="U38" s="3"/>
      <c r="V38" s="3"/>
      <c r="W38" s="3"/>
      <c r="X38" s="3"/>
      <c r="Y38" s="3"/>
      <c r="Z38" s="3"/>
    </row>
    <row r="39" spans="1:35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3"/>
      <c r="K39" s="3"/>
      <c r="L39" s="3"/>
      <c r="M39" s="109"/>
      <c r="N39" s="109"/>
      <c r="O39" s="109"/>
      <c r="P39" s="102"/>
      <c r="Q39" s="103"/>
      <c r="R39" s="103"/>
      <c r="S39" s="103"/>
      <c r="T39" s="3"/>
      <c r="U39" s="3"/>
      <c r="V39" s="3"/>
      <c r="W39" s="3"/>
      <c r="X39" s="3"/>
      <c r="Y39" s="3"/>
      <c r="Z39" s="3"/>
    </row>
  </sheetData>
  <mergeCells count="132">
    <mergeCell ref="A38:I38"/>
    <mergeCell ref="M38:O38"/>
    <mergeCell ref="P38:S38"/>
    <mergeCell ref="A37:I37"/>
    <mergeCell ref="J37:L37"/>
    <mergeCell ref="M37:O37"/>
    <mergeCell ref="P37:S37"/>
    <mergeCell ref="T37:W37"/>
    <mergeCell ref="X37:Z37"/>
    <mergeCell ref="A36:I36"/>
    <mergeCell ref="J36:L36"/>
    <mergeCell ref="M36:O36"/>
    <mergeCell ref="P36:S36"/>
    <mergeCell ref="T36:W36"/>
    <mergeCell ref="X36:Z36"/>
    <mergeCell ref="T34:W34"/>
    <mergeCell ref="X34:Z34"/>
    <mergeCell ref="A35:I35"/>
    <mergeCell ref="J35:L35"/>
    <mergeCell ref="M35:O35"/>
    <mergeCell ref="P35:S35"/>
    <mergeCell ref="T35:W35"/>
    <mergeCell ref="X35:Z35"/>
    <mergeCell ref="A33:I33"/>
    <mergeCell ref="M33:O33"/>
    <mergeCell ref="P33:S33"/>
    <mergeCell ref="A34:I34"/>
    <mergeCell ref="J34:L34"/>
    <mergeCell ref="M34:O34"/>
    <mergeCell ref="P34:S34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X28:Z28"/>
    <mergeCell ref="A29:I29"/>
    <mergeCell ref="M29:O29"/>
    <mergeCell ref="P29:S29"/>
    <mergeCell ref="A30:I30"/>
    <mergeCell ref="J30:L30"/>
    <mergeCell ref="M30:O30"/>
    <mergeCell ref="P30:S30"/>
    <mergeCell ref="T30:W30"/>
    <mergeCell ref="X30:Z30"/>
    <mergeCell ref="C27:G27"/>
    <mergeCell ref="L27:O27"/>
    <mergeCell ref="P27:U27"/>
    <mergeCell ref="J28:L28"/>
    <mergeCell ref="M28:O28"/>
    <mergeCell ref="P28:S28"/>
    <mergeCell ref="T28:W28"/>
    <mergeCell ref="A22:U22"/>
    <mergeCell ref="V22:Z22"/>
    <mergeCell ref="A23:U23"/>
    <mergeCell ref="V23:Z23"/>
    <mergeCell ref="F25:K25"/>
    <mergeCell ref="G26:K26"/>
    <mergeCell ref="L26:N26"/>
    <mergeCell ref="O26:R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H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9"/>
  <sheetViews>
    <sheetView workbookViewId="0">
      <selection activeCell="S42" sqref="S42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  <col min="20" max="20" width="4.5703125" customWidth="1"/>
    <col min="21" max="21" width="4.28515625" customWidth="1"/>
  </cols>
  <sheetData>
    <row r="1" spans="1:26" x14ac:dyDescent="0.25">
      <c r="A1" s="198" t="s">
        <v>1</v>
      </c>
      <c r="B1" s="198"/>
      <c r="C1" s="198"/>
      <c r="D1" t="str">
        <f>CADASTRO!D819</f>
        <v>6303 RONITUR TRANSPORTES LTDA - ME</v>
      </c>
    </row>
    <row r="2" spans="1:26" x14ac:dyDescent="0.25">
      <c r="A2" s="113" t="s">
        <v>6</v>
      </c>
      <c r="B2" s="113"/>
      <c r="C2" s="113"/>
      <c r="D2" t="str">
        <f>CADASTRO!D820</f>
        <v>03.503.366/0001-71</v>
      </c>
    </row>
    <row r="3" spans="1:26" x14ac:dyDescent="0.25">
      <c r="A3" s="113" t="s">
        <v>94</v>
      </c>
      <c r="B3" s="113"/>
      <c r="C3" s="113"/>
      <c r="D3" s="199" t="str">
        <f>CADASTRO!D821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04" t="str">
        <f>CADASTRO!F894</f>
        <v>V - 020/2017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CADASTRO!D895</f>
        <v>8</v>
      </c>
    </row>
    <row r="6" spans="1:26" x14ac:dyDescent="0.25">
      <c r="A6" s="3" t="s">
        <v>8</v>
      </c>
      <c r="B6" s="3"/>
      <c r="C6" s="3"/>
      <c r="D6" s="208">
        <f>CADASTRO!D896</f>
        <v>5.16</v>
      </c>
      <c r="E6" s="208"/>
      <c r="F6" s="208"/>
      <c r="H6" s="3" t="s">
        <v>9</v>
      </c>
      <c r="K6" s="203">
        <f>86.8+16</f>
        <v>102.8</v>
      </c>
      <c r="L6" s="203"/>
      <c r="M6" s="3" t="s">
        <v>11</v>
      </c>
      <c r="Q6" s="203">
        <v>0</v>
      </c>
      <c r="R6" s="203"/>
      <c r="S6" s="203"/>
    </row>
    <row r="7" spans="1:26" x14ac:dyDescent="0.25">
      <c r="A7" s="3" t="s">
        <v>10</v>
      </c>
      <c r="B7" s="3"/>
      <c r="C7" s="3"/>
      <c r="E7" s="209">
        <v>539.70000000000005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CADASTRO!A$831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CADASTRO!A$832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CADASTRO!J904</f>
        <v>105105</v>
      </c>
      <c r="K12" s="203"/>
      <c r="L12" s="203"/>
      <c r="M12" s="203">
        <f>CADASTRO!M904</f>
        <v>1668</v>
      </c>
      <c r="N12" s="203"/>
      <c r="O12" s="203"/>
      <c r="P12" s="203" t="str">
        <f>CADASTRO!$P904</f>
        <v>1013 PeateRS</v>
      </c>
      <c r="Q12" s="203"/>
      <c r="R12" s="203"/>
      <c r="S12" s="203"/>
      <c r="T12" s="219">
        <f>CADASTRO!V904</f>
        <v>0.48148148148148145</v>
      </c>
      <c r="U12" s="203"/>
      <c r="V12" s="204">
        <f>E$7*T12</f>
        <v>259.85555555555555</v>
      </c>
      <c r="W12" s="204"/>
      <c r="X12" s="204"/>
      <c r="Y12" s="204"/>
      <c r="Z12" s="204"/>
    </row>
    <row r="13" spans="1:26" x14ac:dyDescent="0.25">
      <c r="A13" s="200" t="str">
        <f>CADASTRO!A$833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CADASTRO!J905</f>
        <v>105208</v>
      </c>
      <c r="K13" s="203"/>
      <c r="L13" s="203"/>
      <c r="M13" s="203">
        <f>CADASTRO!M905</f>
        <v>2213</v>
      </c>
      <c r="N13" s="203"/>
      <c r="O13" s="203"/>
      <c r="P13" s="203" t="str">
        <f>CADASTRO!$P905</f>
        <v>1013 PeateRS</v>
      </c>
      <c r="Q13" s="203"/>
      <c r="R13" s="203"/>
      <c r="S13" s="203"/>
      <c r="T13" s="219">
        <f>CADASTRO!V905</f>
        <v>8.6419753086419748E-2</v>
      </c>
      <c r="U13" s="203"/>
      <c r="V13" s="204">
        <f>E$7*T13</f>
        <v>46.640740740740739</v>
      </c>
      <c r="W13" s="204"/>
      <c r="X13" s="204"/>
      <c r="Y13" s="204"/>
      <c r="Z13" s="204"/>
    </row>
    <row r="14" spans="1:26" x14ac:dyDescent="0.25">
      <c r="A14" s="200" t="str">
        <f>CADASTRO!A$834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CADASTRO!J906</f>
        <v>105208</v>
      </c>
      <c r="K14" s="203"/>
      <c r="L14" s="203"/>
      <c r="M14" s="203">
        <f>CADASTRO!M906</f>
        <v>1680</v>
      </c>
      <c r="N14" s="203"/>
      <c r="O14" s="203"/>
      <c r="P14" s="203" t="str">
        <f>CADASTRO!$P906</f>
        <v>1013 PeateRS</v>
      </c>
      <c r="Q14" s="203"/>
      <c r="R14" s="203"/>
      <c r="S14" s="203"/>
      <c r="T14" s="219">
        <f>CADASTRO!V906</f>
        <v>0.1851851851851852</v>
      </c>
      <c r="U14" s="203"/>
      <c r="V14" s="204">
        <f>E$7*T14</f>
        <v>99.944444444444457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406.44074074074075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CADASTRO!A$836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CADASTRO!A$837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CADASTRO!J909</f>
        <v>108303</v>
      </c>
      <c r="K18" s="203"/>
      <c r="L18" s="203"/>
      <c r="M18" s="203">
        <f>CADASTRO!M909</f>
        <v>1646</v>
      </c>
      <c r="N18" s="203"/>
      <c r="O18" s="203"/>
      <c r="P18" s="203" t="str">
        <f>CADASTRO!$P909</f>
        <v>1011 Q.S.E.</v>
      </c>
      <c r="Q18" s="203"/>
      <c r="R18" s="203"/>
      <c r="S18" s="203"/>
      <c r="T18" s="219">
        <f>CADASTRO!V909</f>
        <v>0.12345679012345678</v>
      </c>
      <c r="U18" s="203"/>
      <c r="V18" s="204">
        <f>E$7*T18</f>
        <v>66.629629629629633</v>
      </c>
      <c r="W18" s="204"/>
      <c r="X18" s="204"/>
      <c r="Y18" s="204"/>
      <c r="Z18" s="204"/>
    </row>
    <row r="19" spans="1:26" x14ac:dyDescent="0.25">
      <c r="A19" s="200" t="str">
        <f>CADASTRO!A$838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CADASTRO!J910</f>
        <v>0</v>
      </c>
      <c r="K19" s="203"/>
      <c r="L19" s="203"/>
      <c r="M19" s="203">
        <f>CADASTRO!M910</f>
        <v>0</v>
      </c>
      <c r="N19" s="203"/>
      <c r="O19" s="203"/>
      <c r="P19" s="203">
        <f>CADASTRO!$P910</f>
        <v>0</v>
      </c>
      <c r="Q19" s="203"/>
      <c r="R19" s="203"/>
      <c r="S19" s="203"/>
      <c r="T19" s="219">
        <f>CADASTRO!V910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CADASTRO!A$839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CADASTRO!J911</f>
        <v>108003</v>
      </c>
      <c r="K20" s="203"/>
      <c r="L20" s="203"/>
      <c r="M20" s="203">
        <f>CADASTRO!M911</f>
        <v>1630</v>
      </c>
      <c r="N20" s="203"/>
      <c r="O20" s="203"/>
      <c r="P20" s="203" t="str">
        <f>CADASTRO!$P911</f>
        <v>1011 Q.S.E.</v>
      </c>
      <c r="Q20" s="203"/>
      <c r="R20" s="203"/>
      <c r="S20" s="203"/>
      <c r="T20" s="219">
        <f>CADASTRO!V911</f>
        <v>0.12345679012345678</v>
      </c>
      <c r="U20" s="203"/>
      <c r="V20" s="204">
        <f>E$7*T20</f>
        <v>66.629629629629633</v>
      </c>
      <c r="W20" s="204"/>
      <c r="X20" s="204"/>
      <c r="Y20" s="204"/>
      <c r="Z20" s="204"/>
    </row>
    <row r="21" spans="1:26" x14ac:dyDescent="0.25">
      <c r="A21" s="200" t="str">
        <f>CADASTRO!A$840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CADASTRO!J912</f>
        <v>0</v>
      </c>
      <c r="K21" s="203"/>
      <c r="L21" s="203"/>
      <c r="M21" s="203">
        <f>CADASTRO!M912</f>
        <v>0</v>
      </c>
      <c r="N21" s="203"/>
      <c r="O21" s="203"/>
      <c r="P21" s="203">
        <f>CADASTRO!$P912</f>
        <v>0</v>
      </c>
      <c r="Q21" s="203"/>
      <c r="R21" s="203"/>
      <c r="S21" s="203"/>
      <c r="T21" s="219">
        <f>CADASTRO!V912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133.25925925925927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539.70000000000005</v>
      </c>
      <c r="W23" s="201"/>
      <c r="X23" s="201"/>
      <c r="Y23" s="201"/>
      <c r="Z23" s="201"/>
    </row>
    <row r="25" spans="1:26" x14ac:dyDescent="0.25">
      <c r="A25" s="3" t="s">
        <v>37</v>
      </c>
      <c r="F25" s="203" t="s">
        <v>280</v>
      </c>
      <c r="G25" s="203"/>
      <c r="H25" s="203"/>
      <c r="I25" s="203"/>
      <c r="J25" s="203"/>
      <c r="K25" s="203"/>
    </row>
    <row r="26" spans="1:26" x14ac:dyDescent="0.25">
      <c r="A26" s="3" t="s">
        <v>38</v>
      </c>
      <c r="G26" s="203">
        <v>457</v>
      </c>
      <c r="H26" s="203"/>
      <c r="I26" s="203"/>
      <c r="J26" s="203"/>
      <c r="K26" s="203"/>
      <c r="L26" s="220" t="s">
        <v>39</v>
      </c>
      <c r="M26" s="220"/>
      <c r="N26" s="220"/>
      <c r="O26" s="223">
        <v>43203</v>
      </c>
      <c r="P26" s="203"/>
      <c r="Q26" s="203"/>
      <c r="R26" s="203"/>
    </row>
    <row r="27" spans="1:26" x14ac:dyDescent="0.25">
      <c r="A27" s="3" t="s">
        <v>41</v>
      </c>
      <c r="C27" s="208">
        <v>539.70000000000005</v>
      </c>
      <c r="D27" s="208"/>
      <c r="E27" s="208"/>
      <c r="F27" s="208"/>
      <c r="G27" s="208"/>
      <c r="L27" s="220" t="s">
        <v>59</v>
      </c>
      <c r="M27" s="220"/>
      <c r="N27" s="220"/>
      <c r="O27" s="220"/>
      <c r="P27" s="221">
        <v>18</v>
      </c>
      <c r="Q27" s="221"/>
      <c r="R27" s="221"/>
      <c r="S27" s="221"/>
      <c r="T27" s="221"/>
      <c r="U27" s="221"/>
    </row>
    <row r="28" spans="1:26" x14ac:dyDescent="0.25">
      <c r="A28" s="9" t="s">
        <v>12</v>
      </c>
      <c r="B28" s="115"/>
      <c r="C28" s="115"/>
      <c r="D28" s="115"/>
      <c r="E28" s="115"/>
      <c r="F28" s="115"/>
      <c r="G28" s="115"/>
      <c r="H28" s="115"/>
      <c r="I28" s="117"/>
      <c r="J28" s="210" t="s">
        <v>29</v>
      </c>
      <c r="K28" s="210"/>
      <c r="L28" s="210"/>
      <c r="M28" s="210" t="s">
        <v>25</v>
      </c>
      <c r="N28" s="210"/>
      <c r="O28" s="210"/>
      <c r="P28" s="210" t="s">
        <v>30</v>
      </c>
      <c r="Q28" s="210"/>
      <c r="R28" s="210"/>
      <c r="S28" s="210"/>
      <c r="T28" s="222" t="s">
        <v>21</v>
      </c>
      <c r="U28" s="222"/>
      <c r="V28" s="222"/>
      <c r="W28" s="222"/>
      <c r="X28" s="211" t="s">
        <v>40</v>
      </c>
      <c r="Y28" s="211"/>
      <c r="Z28" s="211"/>
    </row>
    <row r="29" spans="1:26" x14ac:dyDescent="0.25">
      <c r="A29" s="210" t="str">
        <f>CADASTRO!A$831</f>
        <v>ESCOLA ALAÍDES S. PINHEIRO</v>
      </c>
      <c r="B29" s="210"/>
      <c r="C29" s="210"/>
      <c r="D29" s="210"/>
      <c r="E29" s="210"/>
      <c r="F29" s="210"/>
      <c r="G29" s="210"/>
      <c r="H29" s="210"/>
      <c r="I29" s="210"/>
      <c r="M29" s="218">
        <f>SUM(M30:N32)</f>
        <v>0.75308641975308643</v>
      </c>
      <c r="N29" s="218"/>
      <c r="O29" s="218"/>
      <c r="P29" s="202">
        <f>SUM(P30:S32)+0.01</f>
        <v>406.45074074074074</v>
      </c>
      <c r="Q29" s="201"/>
      <c r="R29" s="201"/>
      <c r="S29" s="201"/>
      <c r="T29" s="6"/>
      <c r="U29" s="6"/>
      <c r="V29" s="6"/>
      <c r="W29" s="6"/>
    </row>
    <row r="30" spans="1:26" x14ac:dyDescent="0.25">
      <c r="A30" s="200" t="str">
        <f>CADASTRO!A$832</f>
        <v>Ensino Fundamental</v>
      </c>
      <c r="B30" s="200"/>
      <c r="C30" s="200"/>
      <c r="D30" s="200"/>
      <c r="E30" s="200"/>
      <c r="F30" s="200"/>
      <c r="G30" s="200"/>
      <c r="H30" s="200"/>
      <c r="I30" s="200"/>
      <c r="J30" s="203" t="s">
        <v>200</v>
      </c>
      <c r="K30" s="203"/>
      <c r="L30" s="203"/>
      <c r="M30" s="205">
        <f>T12</f>
        <v>0.48148148148148145</v>
      </c>
      <c r="N30" s="205"/>
      <c r="O30" s="205"/>
      <c r="P30" s="204">
        <f>C27*M30</f>
        <v>259.85555555555555</v>
      </c>
      <c r="Q30" s="203"/>
      <c r="R30" s="203"/>
      <c r="S30" s="203"/>
      <c r="T30" s="203" t="str">
        <f>CADASTRO!$P$904</f>
        <v>1013 PeateRS</v>
      </c>
      <c r="U30" s="203"/>
      <c r="V30" s="203"/>
      <c r="W30" s="203"/>
      <c r="X30" s="203">
        <f>M$12</f>
        <v>1668</v>
      </c>
      <c r="Y30" s="203"/>
      <c r="Z30" s="203"/>
    </row>
    <row r="31" spans="1:26" x14ac:dyDescent="0.25">
      <c r="A31" s="200" t="str">
        <f>CADASTRO!A$833</f>
        <v>Ensino Médio - Eja</v>
      </c>
      <c r="B31" s="200"/>
      <c r="C31" s="200"/>
      <c r="D31" s="200"/>
      <c r="E31" s="200"/>
      <c r="F31" s="200"/>
      <c r="G31" s="200"/>
      <c r="H31" s="200"/>
      <c r="I31" s="200"/>
      <c r="J31" s="203" t="s">
        <v>201</v>
      </c>
      <c r="K31" s="203"/>
      <c r="L31" s="203"/>
      <c r="M31" s="205">
        <f>T13</f>
        <v>8.6419753086419748E-2</v>
      </c>
      <c r="N31" s="205"/>
      <c r="O31" s="205"/>
      <c r="P31" s="204">
        <f>C27*M31</f>
        <v>46.640740740740739</v>
      </c>
      <c r="Q31" s="203"/>
      <c r="R31" s="203"/>
      <c r="S31" s="203"/>
      <c r="T31" s="203" t="str">
        <f>CADASTRO!$P$905</f>
        <v>1013 PeateRS</v>
      </c>
      <c r="U31" s="203"/>
      <c r="V31" s="203"/>
      <c r="W31" s="203"/>
      <c r="X31" s="203">
        <f>M$13</f>
        <v>2213</v>
      </c>
      <c r="Y31" s="203"/>
      <c r="Z31" s="203"/>
    </row>
    <row r="32" spans="1:26" x14ac:dyDescent="0.25">
      <c r="A32" s="200" t="str">
        <f>CADASTRO!A$834</f>
        <v xml:space="preserve">Ensino Médio </v>
      </c>
      <c r="B32" s="200"/>
      <c r="C32" s="200"/>
      <c r="D32" s="200"/>
      <c r="E32" s="200"/>
      <c r="F32" s="200"/>
      <c r="G32" s="200"/>
      <c r="H32" s="200"/>
      <c r="I32" s="200"/>
      <c r="J32" s="203" t="s">
        <v>201</v>
      </c>
      <c r="K32" s="203"/>
      <c r="L32" s="203"/>
      <c r="M32" s="205">
        <f>T14</f>
        <v>0.1851851851851852</v>
      </c>
      <c r="N32" s="205"/>
      <c r="O32" s="205"/>
      <c r="P32" s="204">
        <f>C27*M32</f>
        <v>99.944444444444457</v>
      </c>
      <c r="Q32" s="203"/>
      <c r="R32" s="203"/>
      <c r="S32" s="203"/>
      <c r="T32" s="203" t="str">
        <f>CADASTRO!$P$906</f>
        <v>1013 PeateRS</v>
      </c>
      <c r="U32" s="203"/>
      <c r="V32" s="203"/>
      <c r="W32" s="203"/>
      <c r="X32" s="203">
        <f>M$14</f>
        <v>1680</v>
      </c>
      <c r="Y32" s="203"/>
      <c r="Z32" s="203"/>
    </row>
    <row r="33" spans="1:35" x14ac:dyDescent="0.25">
      <c r="A33" s="201" t="str">
        <f>CADASTRO!A$836</f>
        <v>ESCOLA MUN. SANTA LUZIA</v>
      </c>
      <c r="B33" s="201"/>
      <c r="C33" s="201"/>
      <c r="D33" s="201"/>
      <c r="E33" s="201"/>
      <c r="F33" s="201"/>
      <c r="G33" s="201"/>
      <c r="H33" s="201"/>
      <c r="I33" s="201"/>
      <c r="M33" s="218">
        <f>SUM(M34:N37)</f>
        <v>0.24691358024691357</v>
      </c>
      <c r="N33" s="218"/>
      <c r="O33" s="218"/>
      <c r="P33" s="202">
        <f>SUM(P34:S37)-0.01</f>
        <v>133.24925925925928</v>
      </c>
      <c r="Q33" s="201"/>
      <c r="R33" s="201"/>
      <c r="S33" s="201"/>
    </row>
    <row r="34" spans="1:35" x14ac:dyDescent="0.25">
      <c r="A34" s="200" t="str">
        <f>CADASTRO!A$837</f>
        <v>Ed. Infantil</v>
      </c>
      <c r="B34" s="200"/>
      <c r="C34" s="200"/>
      <c r="D34" s="200"/>
      <c r="E34" s="200"/>
      <c r="F34" s="200"/>
      <c r="G34" s="200"/>
      <c r="H34" s="200"/>
      <c r="I34" s="200"/>
      <c r="J34" s="203" t="s">
        <v>202</v>
      </c>
      <c r="K34" s="203"/>
      <c r="L34" s="203"/>
      <c r="M34" s="205">
        <f>T18</f>
        <v>0.12345679012345678</v>
      </c>
      <c r="N34" s="205"/>
      <c r="O34" s="205"/>
      <c r="P34" s="204">
        <f>C27*M34</f>
        <v>66.629629629629633</v>
      </c>
      <c r="Q34" s="203"/>
      <c r="R34" s="203"/>
      <c r="S34" s="203"/>
      <c r="T34" s="203" t="str">
        <f>CADASTRO!$P$909</f>
        <v>1011 Q.S.E.</v>
      </c>
      <c r="U34" s="203"/>
      <c r="V34" s="203"/>
      <c r="W34" s="203"/>
      <c r="X34" s="203">
        <f>M$18</f>
        <v>1646</v>
      </c>
      <c r="Y34" s="203"/>
      <c r="Z34" s="203"/>
    </row>
    <row r="35" spans="1:35" x14ac:dyDescent="0.25">
      <c r="A35" s="200" t="str">
        <f>CADASTRO!A$838</f>
        <v>Ed. Especial</v>
      </c>
      <c r="B35" s="200"/>
      <c r="C35" s="200"/>
      <c r="D35" s="200"/>
      <c r="E35" s="200"/>
      <c r="F35" s="200"/>
      <c r="G35" s="200"/>
      <c r="H35" s="200"/>
      <c r="I35" s="200"/>
      <c r="J35" s="203">
        <v>0</v>
      </c>
      <c r="K35" s="203"/>
      <c r="L35" s="203"/>
      <c r="M35" s="205">
        <f>ROUND((V$19/V$23),2)</f>
        <v>0</v>
      </c>
      <c r="N35" s="205"/>
      <c r="O35" s="205"/>
      <c r="P35" s="204">
        <f>C27*M35</f>
        <v>0</v>
      </c>
      <c r="Q35" s="203"/>
      <c r="R35" s="203"/>
      <c r="S35" s="203"/>
      <c r="T35" s="203">
        <f>CADASTRO!$P$910</f>
        <v>0</v>
      </c>
      <c r="U35" s="203"/>
      <c r="V35" s="203"/>
      <c r="W35" s="203"/>
      <c r="X35" s="203">
        <f>M$19</f>
        <v>0</v>
      </c>
      <c r="Y35" s="203"/>
      <c r="Z35" s="203"/>
      <c r="AI35" s="3"/>
    </row>
    <row r="36" spans="1:35" x14ac:dyDescent="0.25">
      <c r="A36" s="200" t="str">
        <f>CADASTRO!A$839</f>
        <v>Ensino Fundamental</v>
      </c>
      <c r="B36" s="200"/>
      <c r="C36" s="200"/>
      <c r="D36" s="200"/>
      <c r="E36" s="200"/>
      <c r="F36" s="200"/>
      <c r="G36" s="200"/>
      <c r="H36" s="200"/>
      <c r="I36" s="200"/>
      <c r="J36" s="203" t="s">
        <v>203</v>
      </c>
      <c r="K36" s="203"/>
      <c r="L36" s="203"/>
      <c r="M36" s="205">
        <f>T20</f>
        <v>0.12345679012345678</v>
      </c>
      <c r="N36" s="205"/>
      <c r="O36" s="205"/>
      <c r="P36" s="204">
        <f>C27*M36</f>
        <v>66.629629629629633</v>
      </c>
      <c r="Q36" s="203"/>
      <c r="R36" s="203"/>
      <c r="S36" s="203"/>
      <c r="T36" s="203" t="str">
        <f>CADASTRO!$P$911</f>
        <v>1011 Q.S.E.</v>
      </c>
      <c r="U36" s="203"/>
      <c r="V36" s="203"/>
      <c r="W36" s="203"/>
      <c r="X36" s="203">
        <f>M$20</f>
        <v>1630</v>
      </c>
      <c r="Y36" s="203"/>
      <c r="Z36" s="203"/>
    </row>
    <row r="37" spans="1:35" x14ac:dyDescent="0.25">
      <c r="A37" s="200" t="str">
        <f>CADASTRO!A$840</f>
        <v>Ed. Jovens e Adultos</v>
      </c>
      <c r="B37" s="200"/>
      <c r="C37" s="200"/>
      <c r="D37" s="200"/>
      <c r="E37" s="200"/>
      <c r="F37" s="200"/>
      <c r="G37" s="200"/>
      <c r="H37" s="200"/>
      <c r="I37" s="200"/>
      <c r="J37" s="203">
        <v>0</v>
      </c>
      <c r="K37" s="203"/>
      <c r="L37" s="203"/>
      <c r="M37" s="205">
        <f>ROUND((V$21/V$23),2)</f>
        <v>0</v>
      </c>
      <c r="N37" s="205"/>
      <c r="O37" s="205"/>
      <c r="P37" s="204">
        <f>C27*M37</f>
        <v>0</v>
      </c>
      <c r="Q37" s="203"/>
      <c r="R37" s="203"/>
      <c r="S37" s="203"/>
      <c r="T37" s="203">
        <f>CADASTRO!$P$912</f>
        <v>0</v>
      </c>
      <c r="U37" s="203"/>
      <c r="V37" s="203"/>
      <c r="W37" s="203"/>
      <c r="X37" s="203">
        <f>M$21</f>
        <v>0</v>
      </c>
      <c r="Y37" s="203"/>
      <c r="Z37" s="203"/>
    </row>
    <row r="38" spans="1:35" x14ac:dyDescent="0.25">
      <c r="A38" s="201" t="s">
        <v>26</v>
      </c>
      <c r="B38" s="201"/>
      <c r="C38" s="201"/>
      <c r="D38" s="201"/>
      <c r="E38" s="201"/>
      <c r="F38" s="201"/>
      <c r="G38" s="201"/>
      <c r="H38" s="201"/>
      <c r="I38" s="201"/>
      <c r="J38" s="3"/>
      <c r="K38" s="3"/>
      <c r="L38" s="3"/>
      <c r="M38" s="218">
        <f>M29+M33</f>
        <v>1</v>
      </c>
      <c r="N38" s="218"/>
      <c r="O38" s="218"/>
      <c r="P38" s="202">
        <f>P33+P29</f>
        <v>539.70000000000005</v>
      </c>
      <c r="Q38" s="201"/>
      <c r="R38" s="201"/>
      <c r="S38" s="201"/>
      <c r="T38" s="3"/>
      <c r="U38" s="3"/>
      <c r="V38" s="3"/>
      <c r="W38" s="3"/>
      <c r="X38" s="3"/>
      <c r="Y38" s="3"/>
      <c r="Z38" s="3"/>
    </row>
    <row r="39" spans="1:35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3"/>
      <c r="K39" s="3"/>
      <c r="L39" s="3"/>
      <c r="M39" s="118"/>
      <c r="N39" s="118"/>
      <c r="O39" s="118"/>
      <c r="P39" s="112"/>
      <c r="Q39" s="110"/>
      <c r="R39" s="110"/>
      <c r="S39" s="110"/>
      <c r="T39" s="3"/>
      <c r="U39" s="3"/>
      <c r="V39" s="3"/>
      <c r="W39" s="3"/>
      <c r="X39" s="3"/>
      <c r="Y39" s="3"/>
      <c r="Z39" s="3"/>
    </row>
  </sheetData>
  <mergeCells count="132">
    <mergeCell ref="A38:I38"/>
    <mergeCell ref="M38:O38"/>
    <mergeCell ref="P38:S38"/>
    <mergeCell ref="A37:I37"/>
    <mergeCell ref="J37:L37"/>
    <mergeCell ref="M37:O37"/>
    <mergeCell ref="P37:S37"/>
    <mergeCell ref="T37:W37"/>
    <mergeCell ref="X37:Z37"/>
    <mergeCell ref="A36:I36"/>
    <mergeCell ref="J36:L36"/>
    <mergeCell ref="M36:O36"/>
    <mergeCell ref="P36:S36"/>
    <mergeCell ref="T36:W36"/>
    <mergeCell ref="X36:Z36"/>
    <mergeCell ref="T34:W34"/>
    <mergeCell ref="X34:Z34"/>
    <mergeCell ref="A35:I35"/>
    <mergeCell ref="J35:L35"/>
    <mergeCell ref="M35:O35"/>
    <mergeCell ref="P35:S35"/>
    <mergeCell ref="T35:W35"/>
    <mergeCell ref="X35:Z35"/>
    <mergeCell ref="A33:I33"/>
    <mergeCell ref="M33:O33"/>
    <mergeCell ref="P33:S33"/>
    <mergeCell ref="A34:I34"/>
    <mergeCell ref="J34:L34"/>
    <mergeCell ref="M34:O34"/>
    <mergeCell ref="P34:S34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X28:Z28"/>
    <mergeCell ref="A29:I29"/>
    <mergeCell ref="M29:O29"/>
    <mergeCell ref="P29:S29"/>
    <mergeCell ref="A30:I30"/>
    <mergeCell ref="J30:L30"/>
    <mergeCell ref="M30:O30"/>
    <mergeCell ref="P30:S30"/>
    <mergeCell ref="T30:W30"/>
    <mergeCell ref="X30:Z30"/>
    <mergeCell ref="C27:G27"/>
    <mergeCell ref="L27:O27"/>
    <mergeCell ref="P27:U27"/>
    <mergeCell ref="J28:L28"/>
    <mergeCell ref="M28:O28"/>
    <mergeCell ref="P28:S28"/>
    <mergeCell ref="T28:W28"/>
    <mergeCell ref="A22:U22"/>
    <mergeCell ref="V22:Z22"/>
    <mergeCell ref="A23:U23"/>
    <mergeCell ref="V23:Z23"/>
    <mergeCell ref="F25:K25"/>
    <mergeCell ref="G26:K26"/>
    <mergeCell ref="L26:N26"/>
    <mergeCell ref="O26:R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H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9"/>
  <sheetViews>
    <sheetView workbookViewId="0">
      <selection sqref="A1:XFD1048576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  <col min="20" max="20" width="3.5703125" customWidth="1"/>
    <col min="21" max="21" width="3.7109375" customWidth="1"/>
  </cols>
  <sheetData>
    <row r="1" spans="1:26" x14ac:dyDescent="0.25">
      <c r="A1" s="198" t="s">
        <v>1</v>
      </c>
      <c r="B1" s="198"/>
      <c r="C1" s="198"/>
      <c r="D1" t="str">
        <f>CADASTRO!D819</f>
        <v>6303 RONITUR TRANSPORTES LTDA - ME</v>
      </c>
    </row>
    <row r="2" spans="1:26" x14ac:dyDescent="0.25">
      <c r="A2" s="127" t="s">
        <v>6</v>
      </c>
      <c r="B2" s="127"/>
      <c r="C2" s="127"/>
      <c r="D2" t="str">
        <f>CADASTRO!D820</f>
        <v>03.503.366/0001-71</v>
      </c>
    </row>
    <row r="3" spans="1:26" x14ac:dyDescent="0.25">
      <c r="A3" s="127" t="s">
        <v>94</v>
      </c>
      <c r="B3" s="127"/>
      <c r="C3" s="127"/>
      <c r="D3" s="199" t="str">
        <f>CADASTRO!D821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04" t="str">
        <f>CADASTRO!F919</f>
        <v>VI - 020/2017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CADASTRO!D920</f>
        <v>8</v>
      </c>
    </row>
    <row r="6" spans="1:26" x14ac:dyDescent="0.25">
      <c r="A6" s="3" t="s">
        <v>8</v>
      </c>
      <c r="B6" s="3"/>
      <c r="C6" s="3"/>
      <c r="D6" s="208">
        <f>CADASTRO!D921</f>
        <v>5.16</v>
      </c>
      <c r="E6" s="208"/>
      <c r="F6" s="208"/>
      <c r="H6" s="3" t="s">
        <v>9</v>
      </c>
      <c r="K6" s="203">
        <f>CADASTRO!L921</f>
        <v>37.799999999999997</v>
      </c>
      <c r="L6" s="203"/>
      <c r="M6" s="3" t="s">
        <v>11</v>
      </c>
      <c r="Q6" s="203">
        <f>CADASTRO!R921</f>
        <v>1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Q6*K6*D6-0.01</f>
        <v>195.03800000000001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210" t="s">
        <v>12</v>
      </c>
      <c r="B10" s="210"/>
      <c r="C10" s="210"/>
      <c r="D10" s="210"/>
      <c r="E10" s="210"/>
      <c r="F10" s="210"/>
      <c r="G10" s="210"/>
      <c r="H10" s="210"/>
      <c r="I10" s="210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CADASTRO!A$831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CADASTRO!A$832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CADASTRO!J904</f>
        <v>105105</v>
      </c>
      <c r="K12" s="203"/>
      <c r="L12" s="203"/>
      <c r="M12" s="203">
        <f>CADASTRO!M904</f>
        <v>1668</v>
      </c>
      <c r="N12" s="203"/>
      <c r="O12" s="203"/>
      <c r="P12" s="203" t="str">
        <f>CADASTRO!$P904</f>
        <v>1013 PeateRS</v>
      </c>
      <c r="Q12" s="203"/>
      <c r="R12" s="203"/>
      <c r="S12" s="203"/>
      <c r="T12" s="219">
        <f>CADASTRO!V929</f>
        <v>0.48148148148148145</v>
      </c>
      <c r="U12" s="203"/>
      <c r="V12" s="204">
        <f>E$7*T12</f>
        <v>93.907185185185185</v>
      </c>
      <c r="W12" s="204"/>
      <c r="X12" s="204"/>
      <c r="Y12" s="204"/>
      <c r="Z12" s="204"/>
    </row>
    <row r="13" spans="1:26" x14ac:dyDescent="0.25">
      <c r="A13" s="200" t="str">
        <f>CADASTRO!A$833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CADASTRO!J905</f>
        <v>105208</v>
      </c>
      <c r="K13" s="203"/>
      <c r="L13" s="203"/>
      <c r="M13" s="203">
        <f>CADASTRO!M905</f>
        <v>2213</v>
      </c>
      <c r="N13" s="203"/>
      <c r="O13" s="203"/>
      <c r="P13" s="203" t="str">
        <f>CADASTRO!$P905</f>
        <v>1013 PeateRS</v>
      </c>
      <c r="Q13" s="203"/>
      <c r="R13" s="203"/>
      <c r="S13" s="203"/>
      <c r="T13" s="219">
        <f>CADASTRO!V930</f>
        <v>8.6419753086419748E-2</v>
      </c>
      <c r="U13" s="203"/>
      <c r="V13" s="204">
        <f>E$7*T13-0.01</f>
        <v>16.845135802469134</v>
      </c>
      <c r="W13" s="204"/>
      <c r="X13" s="204"/>
      <c r="Y13" s="204"/>
      <c r="Z13" s="204"/>
    </row>
    <row r="14" spans="1:26" x14ac:dyDescent="0.25">
      <c r="A14" s="200" t="str">
        <f>CADASTRO!A$834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CADASTRO!J906</f>
        <v>105208</v>
      </c>
      <c r="K14" s="203"/>
      <c r="L14" s="203"/>
      <c r="M14" s="203">
        <f>CADASTRO!M906</f>
        <v>1680</v>
      </c>
      <c r="N14" s="203"/>
      <c r="O14" s="203"/>
      <c r="P14" s="203" t="str">
        <f>CADASTRO!$P906</f>
        <v>1013 PeateRS</v>
      </c>
      <c r="Q14" s="203"/>
      <c r="R14" s="203"/>
      <c r="S14" s="203"/>
      <c r="T14" s="219">
        <f>CADASTRO!V931</f>
        <v>0.1851851851851852</v>
      </c>
      <c r="U14" s="203"/>
      <c r="V14" s="204">
        <f>E$7*T14</f>
        <v>36.118148148148151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SUM(V12:Z14)+0.01</f>
        <v>146.88046913580246</v>
      </c>
      <c r="W15" s="201"/>
      <c r="X15" s="201"/>
      <c r="Y15" s="201"/>
      <c r="Z15" s="201"/>
    </row>
    <row r="16" spans="1:26" x14ac:dyDescent="0.25">
      <c r="A16" s="210" t="s">
        <v>12</v>
      </c>
      <c r="B16" s="210"/>
      <c r="C16" s="210"/>
      <c r="D16" s="210"/>
      <c r="E16" s="210"/>
      <c r="F16" s="210"/>
      <c r="G16" s="210"/>
      <c r="H16" s="210"/>
      <c r="I16" s="210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CADASTRO!A$836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CADASTRO!A$837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CADASTRO!J909</f>
        <v>108303</v>
      </c>
      <c r="K18" s="203"/>
      <c r="L18" s="203"/>
      <c r="M18" s="203">
        <f>CADASTRO!M909</f>
        <v>1646</v>
      </c>
      <c r="N18" s="203"/>
      <c r="O18" s="203"/>
      <c r="P18" s="203" t="str">
        <f>CADASTRO!$P909</f>
        <v>1011 Q.S.E.</v>
      </c>
      <c r="Q18" s="203"/>
      <c r="R18" s="203"/>
      <c r="S18" s="203"/>
      <c r="T18" s="219">
        <f>CADASTRO!V934</f>
        <v>0.12345679012345678</v>
      </c>
      <c r="U18" s="203"/>
      <c r="V18" s="204">
        <f>E$7*T18</f>
        <v>24.078765432098766</v>
      </c>
      <c r="W18" s="204"/>
      <c r="X18" s="204"/>
      <c r="Y18" s="204"/>
      <c r="Z18" s="204"/>
    </row>
    <row r="19" spans="1:26" x14ac:dyDescent="0.25">
      <c r="A19" s="200" t="str">
        <f>CADASTRO!A$838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CADASTRO!J910</f>
        <v>0</v>
      </c>
      <c r="K19" s="203"/>
      <c r="L19" s="203"/>
      <c r="M19" s="203">
        <f>CADASTRO!M910</f>
        <v>0</v>
      </c>
      <c r="N19" s="203"/>
      <c r="O19" s="203"/>
      <c r="P19" s="203">
        <f>CADASTRO!$P910</f>
        <v>0</v>
      </c>
      <c r="Q19" s="203"/>
      <c r="R19" s="203"/>
      <c r="S19" s="203"/>
      <c r="T19" s="219">
        <f>CADASTRO!V935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CADASTRO!A$839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CADASTRO!J911</f>
        <v>108003</v>
      </c>
      <c r="K20" s="203"/>
      <c r="L20" s="203"/>
      <c r="M20" s="203">
        <f>CADASTRO!M911</f>
        <v>1630</v>
      </c>
      <c r="N20" s="203"/>
      <c r="O20" s="203"/>
      <c r="P20" s="203" t="str">
        <f>CADASTRO!$P911</f>
        <v>1011 Q.S.E.</v>
      </c>
      <c r="Q20" s="203"/>
      <c r="R20" s="203"/>
      <c r="S20" s="203"/>
      <c r="T20" s="219">
        <f>CADASTRO!V936</f>
        <v>0.12345679012345678</v>
      </c>
      <c r="U20" s="203"/>
      <c r="V20" s="204">
        <f>E$7*T20</f>
        <v>24.078765432098766</v>
      </c>
      <c r="W20" s="204"/>
      <c r="X20" s="204"/>
      <c r="Y20" s="204"/>
      <c r="Z20" s="204"/>
    </row>
    <row r="21" spans="1:26" x14ac:dyDescent="0.25">
      <c r="A21" s="200" t="str">
        <f>CADASTRO!A$840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CADASTRO!J912</f>
        <v>0</v>
      </c>
      <c r="K21" s="203"/>
      <c r="L21" s="203"/>
      <c r="M21" s="203">
        <f>CADASTRO!M912</f>
        <v>0</v>
      </c>
      <c r="N21" s="203"/>
      <c r="O21" s="203"/>
      <c r="P21" s="203">
        <f>CADASTRO!$P912</f>
        <v>0</v>
      </c>
      <c r="Q21" s="203"/>
      <c r="R21" s="203"/>
      <c r="S21" s="203"/>
      <c r="T21" s="219">
        <f>CADASTRO!V937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48.157530864197533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195.03799999999998</v>
      </c>
      <c r="W23" s="201"/>
      <c r="X23" s="201"/>
      <c r="Y23" s="201"/>
      <c r="Z23" s="201"/>
    </row>
    <row r="25" spans="1:26" x14ac:dyDescent="0.25">
      <c r="A25" s="3" t="s">
        <v>37</v>
      </c>
      <c r="F25" s="203" t="s">
        <v>51</v>
      </c>
      <c r="G25" s="203"/>
      <c r="H25" s="203"/>
      <c r="I25" s="203"/>
      <c r="J25" s="203"/>
      <c r="K25" s="203"/>
    </row>
    <row r="26" spans="1:26" x14ac:dyDescent="0.25">
      <c r="A26" s="3" t="s">
        <v>38</v>
      </c>
      <c r="G26" s="203">
        <v>517</v>
      </c>
      <c r="H26" s="203"/>
      <c r="I26" s="203"/>
      <c r="J26" s="203"/>
      <c r="K26" s="203"/>
      <c r="L26" s="220" t="s">
        <v>39</v>
      </c>
      <c r="M26" s="220"/>
      <c r="N26" s="220"/>
      <c r="O26" s="223">
        <v>43283</v>
      </c>
      <c r="P26" s="203"/>
      <c r="Q26" s="203"/>
      <c r="R26" s="203"/>
    </row>
    <row r="27" spans="1:26" x14ac:dyDescent="0.25">
      <c r="A27" s="3" t="s">
        <v>41</v>
      </c>
      <c r="C27" s="208">
        <v>195.04</v>
      </c>
      <c r="D27" s="208"/>
      <c r="E27" s="208"/>
      <c r="F27" s="208"/>
      <c r="G27" s="208"/>
      <c r="L27" s="220" t="s">
        <v>59</v>
      </c>
      <c r="M27" s="220"/>
      <c r="N27" s="220"/>
      <c r="O27" s="220"/>
      <c r="P27" s="221">
        <v>18</v>
      </c>
      <c r="Q27" s="221"/>
      <c r="R27" s="221"/>
      <c r="S27" s="221"/>
      <c r="T27" s="221"/>
      <c r="U27" s="221"/>
    </row>
    <row r="28" spans="1:26" x14ac:dyDescent="0.25">
      <c r="A28" s="9" t="s">
        <v>12</v>
      </c>
      <c r="B28" s="122"/>
      <c r="C28" s="122"/>
      <c r="D28" s="122"/>
      <c r="E28" s="122"/>
      <c r="F28" s="122"/>
      <c r="G28" s="122"/>
      <c r="H28" s="122"/>
      <c r="I28" s="126"/>
      <c r="J28" s="210" t="s">
        <v>29</v>
      </c>
      <c r="K28" s="210"/>
      <c r="L28" s="210"/>
      <c r="M28" s="210" t="s">
        <v>25</v>
      </c>
      <c r="N28" s="210"/>
      <c r="O28" s="210"/>
      <c r="P28" s="210" t="s">
        <v>30</v>
      </c>
      <c r="Q28" s="210"/>
      <c r="R28" s="210"/>
      <c r="S28" s="210"/>
      <c r="T28" s="222" t="s">
        <v>21</v>
      </c>
      <c r="U28" s="222"/>
      <c r="V28" s="222"/>
      <c r="W28" s="222"/>
      <c r="X28" s="211" t="s">
        <v>40</v>
      </c>
      <c r="Y28" s="211"/>
      <c r="Z28" s="211"/>
    </row>
    <row r="29" spans="1:26" x14ac:dyDescent="0.25">
      <c r="A29" s="210" t="str">
        <f>CADASTRO!A$831</f>
        <v>ESCOLA ALAÍDES S. PINHEIRO</v>
      </c>
      <c r="B29" s="210"/>
      <c r="C29" s="210"/>
      <c r="D29" s="210"/>
      <c r="E29" s="210"/>
      <c r="F29" s="210"/>
      <c r="G29" s="210"/>
      <c r="H29" s="210"/>
      <c r="I29" s="210"/>
      <c r="M29" s="218">
        <f>SUM(M30:N32)</f>
        <v>0.75308641975308643</v>
      </c>
      <c r="N29" s="218"/>
      <c r="O29" s="218"/>
      <c r="P29" s="202">
        <f>SUM(P30:S32)+0.01</f>
        <v>146.88197530864196</v>
      </c>
      <c r="Q29" s="201"/>
      <c r="R29" s="201"/>
      <c r="S29" s="201"/>
      <c r="T29" s="6"/>
      <c r="U29" s="6"/>
      <c r="V29" s="6"/>
      <c r="W29" s="6"/>
    </row>
    <row r="30" spans="1:26" x14ac:dyDescent="0.25">
      <c r="A30" s="200" t="str">
        <f>CADASTRO!A$832</f>
        <v>Ensino Fundamental</v>
      </c>
      <c r="B30" s="200"/>
      <c r="C30" s="200"/>
      <c r="D30" s="200"/>
      <c r="E30" s="200"/>
      <c r="F30" s="200"/>
      <c r="G30" s="200"/>
      <c r="H30" s="200"/>
      <c r="I30" s="200"/>
      <c r="J30" s="203" t="s">
        <v>286</v>
      </c>
      <c r="K30" s="203"/>
      <c r="L30" s="203"/>
      <c r="M30" s="205">
        <f>T12</f>
        <v>0.48148148148148145</v>
      </c>
      <c r="N30" s="205"/>
      <c r="O30" s="205"/>
      <c r="P30" s="204">
        <f>C27*M30</f>
        <v>93.908148148148143</v>
      </c>
      <c r="Q30" s="203"/>
      <c r="R30" s="203"/>
      <c r="S30" s="203"/>
      <c r="T30" s="203" t="str">
        <f>CADASTRO!$P$904</f>
        <v>1013 PeateRS</v>
      </c>
      <c r="U30" s="203"/>
      <c r="V30" s="203"/>
      <c r="W30" s="203"/>
      <c r="X30" s="203">
        <f>M$12</f>
        <v>1668</v>
      </c>
      <c r="Y30" s="203"/>
      <c r="Z30" s="203"/>
    </row>
    <row r="31" spans="1:26" x14ac:dyDescent="0.25">
      <c r="A31" s="200" t="str">
        <f>CADASTRO!A$833</f>
        <v>Ensino Médio - Eja</v>
      </c>
      <c r="B31" s="200"/>
      <c r="C31" s="200"/>
      <c r="D31" s="200"/>
      <c r="E31" s="200"/>
      <c r="F31" s="200"/>
      <c r="G31" s="200"/>
      <c r="H31" s="200"/>
      <c r="I31" s="200"/>
      <c r="J31" s="203" t="s">
        <v>287</v>
      </c>
      <c r="K31" s="203"/>
      <c r="L31" s="203"/>
      <c r="M31" s="205">
        <f>T13</f>
        <v>8.6419753086419748E-2</v>
      </c>
      <c r="N31" s="205"/>
      <c r="O31" s="205"/>
      <c r="P31" s="204">
        <f>C27*M31-0.01</f>
        <v>16.845308641975304</v>
      </c>
      <c r="Q31" s="203"/>
      <c r="R31" s="203"/>
      <c r="S31" s="203"/>
      <c r="T31" s="203" t="str">
        <f>CADASTRO!$P$905</f>
        <v>1013 PeateRS</v>
      </c>
      <c r="U31" s="203"/>
      <c r="V31" s="203"/>
      <c r="W31" s="203"/>
      <c r="X31" s="203">
        <f>M$13</f>
        <v>2213</v>
      </c>
      <c r="Y31" s="203"/>
      <c r="Z31" s="203"/>
    </row>
    <row r="32" spans="1:26" x14ac:dyDescent="0.25">
      <c r="A32" s="200" t="str">
        <f>CADASTRO!A$834</f>
        <v xml:space="preserve">Ensino Médio </v>
      </c>
      <c r="B32" s="200"/>
      <c r="C32" s="200"/>
      <c r="D32" s="200"/>
      <c r="E32" s="200"/>
      <c r="F32" s="200"/>
      <c r="G32" s="200"/>
      <c r="H32" s="200"/>
      <c r="I32" s="200"/>
      <c r="J32" s="203" t="s">
        <v>287</v>
      </c>
      <c r="K32" s="203"/>
      <c r="L32" s="203"/>
      <c r="M32" s="205">
        <f>T14</f>
        <v>0.1851851851851852</v>
      </c>
      <c r="N32" s="205"/>
      <c r="O32" s="205"/>
      <c r="P32" s="204">
        <f>C27*M32</f>
        <v>36.11851851851852</v>
      </c>
      <c r="Q32" s="203"/>
      <c r="R32" s="203"/>
      <c r="S32" s="203"/>
      <c r="T32" s="203" t="str">
        <f>CADASTRO!$P$906</f>
        <v>1013 PeateRS</v>
      </c>
      <c r="U32" s="203"/>
      <c r="V32" s="203"/>
      <c r="W32" s="203"/>
      <c r="X32" s="203">
        <f>M$14</f>
        <v>1680</v>
      </c>
      <c r="Y32" s="203"/>
      <c r="Z32" s="203"/>
    </row>
    <row r="33" spans="1:35" x14ac:dyDescent="0.25">
      <c r="A33" s="201" t="str">
        <f>CADASTRO!A$836</f>
        <v>ESCOLA MUN. SANTA LUZIA</v>
      </c>
      <c r="B33" s="201"/>
      <c r="C33" s="201"/>
      <c r="D33" s="201"/>
      <c r="E33" s="201"/>
      <c r="F33" s="201"/>
      <c r="G33" s="201"/>
      <c r="H33" s="201"/>
      <c r="I33" s="201"/>
      <c r="M33" s="218">
        <f>SUM(M34:N37)</f>
        <v>0.24691358024691357</v>
      </c>
      <c r="N33" s="218"/>
      <c r="O33" s="218"/>
      <c r="P33" s="202">
        <f>SUM(P34:S37)</f>
        <v>48.158024691358023</v>
      </c>
      <c r="Q33" s="201"/>
      <c r="R33" s="201"/>
      <c r="S33" s="201"/>
    </row>
    <row r="34" spans="1:35" x14ac:dyDescent="0.25">
      <c r="A34" s="200" t="str">
        <f>CADASTRO!A$837</f>
        <v>Ed. Infantil</v>
      </c>
      <c r="B34" s="200"/>
      <c r="C34" s="200"/>
      <c r="D34" s="200"/>
      <c r="E34" s="200"/>
      <c r="F34" s="200"/>
      <c r="G34" s="200"/>
      <c r="H34" s="200"/>
      <c r="I34" s="200"/>
      <c r="J34" s="203" t="s">
        <v>288</v>
      </c>
      <c r="K34" s="203"/>
      <c r="L34" s="203"/>
      <c r="M34" s="205">
        <f>T18</f>
        <v>0.12345679012345678</v>
      </c>
      <c r="N34" s="205"/>
      <c r="O34" s="205"/>
      <c r="P34" s="204">
        <f>C27*M34</f>
        <v>24.079012345679011</v>
      </c>
      <c r="Q34" s="203"/>
      <c r="R34" s="203"/>
      <c r="S34" s="203"/>
      <c r="T34" s="203" t="str">
        <f>CADASTRO!$P$909</f>
        <v>1011 Q.S.E.</v>
      </c>
      <c r="U34" s="203"/>
      <c r="V34" s="203"/>
      <c r="W34" s="203"/>
      <c r="X34" s="203">
        <f>M$18</f>
        <v>1646</v>
      </c>
      <c r="Y34" s="203"/>
      <c r="Z34" s="203"/>
      <c r="AB34" t="s">
        <v>306</v>
      </c>
    </row>
    <row r="35" spans="1:35" x14ac:dyDescent="0.25">
      <c r="A35" s="200" t="str">
        <f>CADASTRO!A$838</f>
        <v>Ed. Especial</v>
      </c>
      <c r="B35" s="200"/>
      <c r="C35" s="200"/>
      <c r="D35" s="200"/>
      <c r="E35" s="200"/>
      <c r="F35" s="200"/>
      <c r="G35" s="200"/>
      <c r="H35" s="200"/>
      <c r="I35" s="200"/>
      <c r="J35" s="203">
        <v>0</v>
      </c>
      <c r="K35" s="203"/>
      <c r="L35" s="203"/>
      <c r="M35" s="205">
        <f>ROUND((V$19/V$23),2)</f>
        <v>0</v>
      </c>
      <c r="N35" s="205"/>
      <c r="O35" s="205"/>
      <c r="P35" s="204">
        <f>C27*M35</f>
        <v>0</v>
      </c>
      <c r="Q35" s="203"/>
      <c r="R35" s="203"/>
      <c r="S35" s="203"/>
      <c r="T35" s="203">
        <f>CADASTRO!$P$910</f>
        <v>0</v>
      </c>
      <c r="U35" s="203"/>
      <c r="V35" s="203"/>
      <c r="W35" s="203"/>
      <c r="X35" s="203">
        <f>M$19</f>
        <v>0</v>
      </c>
      <c r="Y35" s="203"/>
      <c r="Z35" s="203"/>
      <c r="AI35" s="3"/>
    </row>
    <row r="36" spans="1:35" x14ac:dyDescent="0.25">
      <c r="A36" s="200" t="str">
        <f>CADASTRO!A$839</f>
        <v>Ensino Fundamental</v>
      </c>
      <c r="B36" s="200"/>
      <c r="C36" s="200"/>
      <c r="D36" s="200"/>
      <c r="E36" s="200"/>
      <c r="F36" s="200"/>
      <c r="G36" s="200"/>
      <c r="H36" s="200"/>
      <c r="I36" s="200"/>
      <c r="J36" s="203" t="s">
        <v>289</v>
      </c>
      <c r="K36" s="203"/>
      <c r="L36" s="203"/>
      <c r="M36" s="205">
        <f>T20</f>
        <v>0.12345679012345678</v>
      </c>
      <c r="N36" s="205"/>
      <c r="O36" s="205"/>
      <c r="P36" s="204">
        <f>C27*M36</f>
        <v>24.079012345679011</v>
      </c>
      <c r="Q36" s="203"/>
      <c r="R36" s="203"/>
      <c r="S36" s="203"/>
      <c r="T36" s="203" t="str">
        <f>CADASTRO!$P$911</f>
        <v>1011 Q.S.E.</v>
      </c>
      <c r="U36" s="203"/>
      <c r="V36" s="203"/>
      <c r="W36" s="203"/>
      <c r="X36" s="203">
        <f>M$20</f>
        <v>1630</v>
      </c>
      <c r="Y36" s="203"/>
      <c r="Z36" s="203"/>
    </row>
    <row r="37" spans="1:35" x14ac:dyDescent="0.25">
      <c r="A37" s="200" t="str">
        <f>CADASTRO!A$840</f>
        <v>Ed. Jovens e Adultos</v>
      </c>
      <c r="B37" s="200"/>
      <c r="C37" s="200"/>
      <c r="D37" s="200"/>
      <c r="E37" s="200"/>
      <c r="F37" s="200"/>
      <c r="G37" s="200"/>
      <c r="H37" s="200"/>
      <c r="I37" s="200"/>
      <c r="J37" s="203">
        <v>0</v>
      </c>
      <c r="K37" s="203"/>
      <c r="L37" s="203"/>
      <c r="M37" s="205">
        <f>ROUND((V$21/V$23),2)</f>
        <v>0</v>
      </c>
      <c r="N37" s="205"/>
      <c r="O37" s="205"/>
      <c r="P37" s="204">
        <f>C27*M37</f>
        <v>0</v>
      </c>
      <c r="Q37" s="203"/>
      <c r="R37" s="203"/>
      <c r="S37" s="203"/>
      <c r="T37" s="203">
        <f>CADASTRO!$P$912</f>
        <v>0</v>
      </c>
      <c r="U37" s="203"/>
      <c r="V37" s="203"/>
      <c r="W37" s="203"/>
      <c r="X37" s="203">
        <f>M$21</f>
        <v>0</v>
      </c>
      <c r="Y37" s="203"/>
      <c r="Z37" s="203"/>
    </row>
    <row r="38" spans="1:35" x14ac:dyDescent="0.25">
      <c r="A38" s="201" t="s">
        <v>26</v>
      </c>
      <c r="B38" s="201"/>
      <c r="C38" s="201"/>
      <c r="D38" s="201"/>
      <c r="E38" s="201"/>
      <c r="F38" s="201"/>
      <c r="G38" s="201"/>
      <c r="H38" s="201"/>
      <c r="I38" s="201"/>
      <c r="J38" s="3"/>
      <c r="K38" s="3"/>
      <c r="L38" s="3"/>
      <c r="M38" s="218">
        <f>M29+M33</f>
        <v>1</v>
      </c>
      <c r="N38" s="218"/>
      <c r="O38" s="218"/>
      <c r="P38" s="202">
        <f>P33+P29</f>
        <v>195.03999999999996</v>
      </c>
      <c r="Q38" s="201"/>
      <c r="R38" s="201"/>
      <c r="S38" s="201"/>
      <c r="T38" s="3"/>
      <c r="U38" s="3"/>
      <c r="V38" s="3"/>
      <c r="W38" s="3"/>
      <c r="X38" s="3"/>
      <c r="Y38" s="3"/>
      <c r="Z38" s="3"/>
    </row>
    <row r="39" spans="1:35" x14ac:dyDescent="0.25">
      <c r="A39" s="121"/>
      <c r="B39" s="121"/>
      <c r="C39" s="121"/>
      <c r="D39" s="121"/>
      <c r="E39" s="121"/>
      <c r="F39" s="121"/>
      <c r="G39" s="121"/>
      <c r="H39" s="121"/>
      <c r="I39" s="121"/>
      <c r="J39" s="3"/>
      <c r="K39" s="3"/>
      <c r="L39" s="3"/>
      <c r="M39" s="128"/>
      <c r="N39" s="128"/>
      <c r="O39" s="128"/>
      <c r="P39" s="123"/>
      <c r="Q39" s="121"/>
      <c r="R39" s="121"/>
      <c r="S39" s="121"/>
      <c r="T39" s="3"/>
      <c r="U39" s="3"/>
      <c r="V39" s="3"/>
      <c r="W39" s="3"/>
      <c r="X39" s="3"/>
      <c r="Y39" s="3"/>
      <c r="Z39" s="3"/>
    </row>
  </sheetData>
  <mergeCells count="134">
    <mergeCell ref="A1:C1"/>
    <mergeCell ref="D3:H3"/>
    <mergeCell ref="F4:I4"/>
    <mergeCell ref="D6:F6"/>
    <mergeCell ref="K6:L6"/>
    <mergeCell ref="Q6:S6"/>
    <mergeCell ref="A12:I12"/>
    <mergeCell ref="J12:L12"/>
    <mergeCell ref="M12:O12"/>
    <mergeCell ref="P12:S12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V22:Z22"/>
    <mergeCell ref="A23:U23"/>
    <mergeCell ref="V23:Z23"/>
    <mergeCell ref="F25:K25"/>
    <mergeCell ref="G26:K26"/>
    <mergeCell ref="L26:N26"/>
    <mergeCell ref="O26:R26"/>
    <mergeCell ref="A21:I21"/>
    <mergeCell ref="J21:L21"/>
    <mergeCell ref="M21:O21"/>
    <mergeCell ref="P21:S21"/>
    <mergeCell ref="T21:U21"/>
    <mergeCell ref="V21:Z21"/>
    <mergeCell ref="T32:W32"/>
    <mergeCell ref="X32:Z32"/>
    <mergeCell ref="A31:I31"/>
    <mergeCell ref="J31:L31"/>
    <mergeCell ref="M31:O31"/>
    <mergeCell ref="P31:S31"/>
    <mergeCell ref="T31:W31"/>
    <mergeCell ref="X31:Z31"/>
    <mergeCell ref="X28:Z28"/>
    <mergeCell ref="A29:I29"/>
    <mergeCell ref="M29:O29"/>
    <mergeCell ref="P29:S29"/>
    <mergeCell ref="A30:I30"/>
    <mergeCell ref="J30:L30"/>
    <mergeCell ref="M30:O30"/>
    <mergeCell ref="P30:S30"/>
    <mergeCell ref="T30:W30"/>
    <mergeCell ref="X30:Z30"/>
    <mergeCell ref="J28:L28"/>
    <mergeCell ref="M28:O28"/>
    <mergeCell ref="P28:S28"/>
    <mergeCell ref="T28:W28"/>
    <mergeCell ref="T37:W37"/>
    <mergeCell ref="X37:Z37"/>
    <mergeCell ref="A36:I36"/>
    <mergeCell ref="J36:L36"/>
    <mergeCell ref="M36:O36"/>
    <mergeCell ref="P36:S36"/>
    <mergeCell ref="T36:W36"/>
    <mergeCell ref="X36:Z36"/>
    <mergeCell ref="T34:W34"/>
    <mergeCell ref="X34:Z34"/>
    <mergeCell ref="A35:I35"/>
    <mergeCell ref="J35:L35"/>
    <mergeCell ref="M35:O35"/>
    <mergeCell ref="P35:S35"/>
    <mergeCell ref="T35:W35"/>
    <mergeCell ref="X35:Z35"/>
    <mergeCell ref="A34:I34"/>
    <mergeCell ref="J34:L34"/>
    <mergeCell ref="M34:O34"/>
    <mergeCell ref="P34:S34"/>
    <mergeCell ref="A38:I38"/>
    <mergeCell ref="M38:O38"/>
    <mergeCell ref="P38:S38"/>
    <mergeCell ref="A10:I10"/>
    <mergeCell ref="A16:I16"/>
    <mergeCell ref="A37:I37"/>
    <mergeCell ref="J37:L37"/>
    <mergeCell ref="M37:O37"/>
    <mergeCell ref="P37:S37"/>
    <mergeCell ref="A33:I33"/>
    <mergeCell ref="M33:O33"/>
    <mergeCell ref="P33:S33"/>
    <mergeCell ref="A32:I32"/>
    <mergeCell ref="J32:L32"/>
    <mergeCell ref="M32:O32"/>
    <mergeCell ref="P32:S32"/>
    <mergeCell ref="C27:G27"/>
    <mergeCell ref="L27:O27"/>
    <mergeCell ref="P27:U27"/>
    <mergeCell ref="A22:U22"/>
    <mergeCell ref="A20:I20"/>
    <mergeCell ref="J20:L20"/>
    <mergeCell ref="M20:O20"/>
    <mergeCell ref="P20:S20"/>
  </mergeCells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9"/>
  <sheetViews>
    <sheetView topLeftCell="A19" workbookViewId="0">
      <selection activeCell="A19" sqref="A1:XFD1048576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  <col min="20" max="20" width="3.5703125" customWidth="1"/>
    <col min="21" max="21" width="3.7109375" customWidth="1"/>
  </cols>
  <sheetData>
    <row r="1" spans="1:26" x14ac:dyDescent="0.25">
      <c r="A1" s="198" t="s">
        <v>1</v>
      </c>
      <c r="B1" s="198"/>
      <c r="C1" s="198"/>
      <c r="D1" t="str">
        <f>CADASTRO!D819</f>
        <v>6303 RONITUR TRANSPORTES LTDA - ME</v>
      </c>
    </row>
    <row r="2" spans="1:26" x14ac:dyDescent="0.25">
      <c r="A2" s="143" t="s">
        <v>6</v>
      </c>
      <c r="B2" s="143"/>
      <c r="C2" s="143"/>
      <c r="D2" t="str">
        <f>CADASTRO!D820</f>
        <v>03.503.366/0001-71</v>
      </c>
    </row>
    <row r="3" spans="1:26" x14ac:dyDescent="0.25">
      <c r="A3" s="143" t="s">
        <v>94</v>
      </c>
      <c r="B3" s="143"/>
      <c r="C3" s="143"/>
      <c r="D3" s="199" t="str">
        <f>CADASTRO!D821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04" t="str">
        <f>CADASTRO!F944</f>
        <v>VII - 020/2017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CADASTRO!D945</f>
        <v>8</v>
      </c>
    </row>
    <row r="6" spans="1:26" x14ac:dyDescent="0.25">
      <c r="A6" s="3" t="s">
        <v>8</v>
      </c>
      <c r="B6" s="3"/>
      <c r="C6" s="3"/>
      <c r="D6" s="208">
        <f>CADASTRO!D946</f>
        <v>5.16</v>
      </c>
      <c r="E6" s="208"/>
      <c r="F6" s="208"/>
      <c r="H6" s="3" t="s">
        <v>9</v>
      </c>
      <c r="K6" s="203">
        <f>CADASTRO!L946</f>
        <v>84.7</v>
      </c>
      <c r="L6" s="203"/>
      <c r="M6" s="3" t="s">
        <v>11</v>
      </c>
      <c r="Q6" s="213">
        <f>CADASTRO!R946</f>
        <v>1.0000199999999999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Q6*K6*D6-0.01</f>
        <v>437.05074103999999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210" t="s">
        <v>12</v>
      </c>
      <c r="B10" s="210"/>
      <c r="C10" s="210"/>
      <c r="D10" s="210"/>
      <c r="E10" s="210"/>
      <c r="F10" s="210"/>
      <c r="G10" s="210"/>
      <c r="H10" s="210"/>
      <c r="I10" s="210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CADASTRO!A$831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CADASTRO!A$832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CADASTRO!J904</f>
        <v>105105</v>
      </c>
      <c r="K12" s="203"/>
      <c r="L12" s="203"/>
      <c r="M12" s="203">
        <f>CADASTRO!M904</f>
        <v>1668</v>
      </c>
      <c r="N12" s="203"/>
      <c r="O12" s="203"/>
      <c r="P12" s="203" t="str">
        <f>CADASTRO!$P904</f>
        <v>1013 PeateRS</v>
      </c>
      <c r="Q12" s="203"/>
      <c r="R12" s="203"/>
      <c r="S12" s="203"/>
      <c r="T12" s="219">
        <f>CADASTRO!V929</f>
        <v>0.48148148148148145</v>
      </c>
      <c r="U12" s="203"/>
      <c r="V12" s="204">
        <f>E$7*T12</f>
        <v>210.43183827851851</v>
      </c>
      <c r="W12" s="204"/>
      <c r="X12" s="204"/>
      <c r="Y12" s="204"/>
      <c r="Z12" s="204"/>
    </row>
    <row r="13" spans="1:26" x14ac:dyDescent="0.25">
      <c r="A13" s="200" t="str">
        <f>CADASTRO!A$833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CADASTRO!J905</f>
        <v>105208</v>
      </c>
      <c r="K13" s="203"/>
      <c r="L13" s="203"/>
      <c r="M13" s="203">
        <f>CADASTRO!M905</f>
        <v>2213</v>
      </c>
      <c r="N13" s="203"/>
      <c r="O13" s="203"/>
      <c r="P13" s="203" t="str">
        <f>CADASTRO!$P905</f>
        <v>1013 PeateRS</v>
      </c>
      <c r="Q13" s="203"/>
      <c r="R13" s="203"/>
      <c r="S13" s="203"/>
      <c r="T13" s="219">
        <f>CADASTRO!V930</f>
        <v>8.6419753086419748E-2</v>
      </c>
      <c r="U13" s="203"/>
      <c r="V13" s="204">
        <f>E$7*T13-0.01</f>
        <v>37.759817126913582</v>
      </c>
      <c r="W13" s="204"/>
      <c r="X13" s="204"/>
      <c r="Y13" s="204"/>
      <c r="Z13" s="204"/>
    </row>
    <row r="14" spans="1:26" x14ac:dyDescent="0.25">
      <c r="A14" s="200" t="str">
        <f>CADASTRO!A$834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CADASTRO!J906</f>
        <v>105208</v>
      </c>
      <c r="K14" s="203"/>
      <c r="L14" s="203"/>
      <c r="M14" s="203">
        <f>CADASTRO!M906</f>
        <v>1680</v>
      </c>
      <c r="N14" s="203"/>
      <c r="O14" s="203"/>
      <c r="P14" s="203" t="str">
        <f>CADASTRO!$P906</f>
        <v>1013 PeateRS</v>
      </c>
      <c r="Q14" s="203"/>
      <c r="R14" s="203"/>
      <c r="S14" s="203"/>
      <c r="T14" s="219">
        <f>CADASTRO!V931</f>
        <v>0.1851851851851852</v>
      </c>
      <c r="U14" s="203"/>
      <c r="V14" s="204">
        <f>E$7*T14</f>
        <v>80.93532241481482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329.12697782024691</v>
      </c>
      <c r="W15" s="201"/>
      <c r="X15" s="201"/>
      <c r="Y15" s="201"/>
      <c r="Z15" s="201"/>
    </row>
    <row r="16" spans="1:26" x14ac:dyDescent="0.25">
      <c r="A16" s="210" t="s">
        <v>12</v>
      </c>
      <c r="B16" s="210"/>
      <c r="C16" s="210"/>
      <c r="D16" s="210"/>
      <c r="E16" s="210"/>
      <c r="F16" s="210"/>
      <c r="G16" s="210"/>
      <c r="H16" s="210"/>
      <c r="I16" s="210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CADASTRO!A$836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CADASTRO!A$837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CADASTRO!J909</f>
        <v>108303</v>
      </c>
      <c r="K18" s="203"/>
      <c r="L18" s="203"/>
      <c r="M18" s="203">
        <f>CADASTRO!M909</f>
        <v>1646</v>
      </c>
      <c r="N18" s="203"/>
      <c r="O18" s="203"/>
      <c r="P18" s="203" t="str">
        <f>CADASTRO!$P909</f>
        <v>1011 Q.S.E.</v>
      </c>
      <c r="Q18" s="203"/>
      <c r="R18" s="203"/>
      <c r="S18" s="203"/>
      <c r="T18" s="219">
        <f>CADASTRO!V934</f>
        <v>0.12345679012345678</v>
      </c>
      <c r="U18" s="203"/>
      <c r="V18" s="204">
        <f>E$7*T18</f>
        <v>53.95688160987654</v>
      </c>
      <c r="W18" s="204"/>
      <c r="X18" s="204"/>
      <c r="Y18" s="204"/>
      <c r="Z18" s="204"/>
    </row>
    <row r="19" spans="1:26" x14ac:dyDescent="0.25">
      <c r="A19" s="200" t="str">
        <f>CADASTRO!A$838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CADASTRO!J910</f>
        <v>0</v>
      </c>
      <c r="K19" s="203"/>
      <c r="L19" s="203"/>
      <c r="M19" s="203">
        <f>CADASTRO!M910</f>
        <v>0</v>
      </c>
      <c r="N19" s="203"/>
      <c r="O19" s="203"/>
      <c r="P19" s="203">
        <f>CADASTRO!$P910</f>
        <v>0</v>
      </c>
      <c r="Q19" s="203"/>
      <c r="R19" s="203"/>
      <c r="S19" s="203"/>
      <c r="T19" s="219">
        <f>CADASTRO!V935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CADASTRO!A$839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CADASTRO!J911</f>
        <v>108003</v>
      </c>
      <c r="K20" s="203"/>
      <c r="L20" s="203"/>
      <c r="M20" s="203">
        <f>CADASTRO!M911</f>
        <v>1630</v>
      </c>
      <c r="N20" s="203"/>
      <c r="O20" s="203"/>
      <c r="P20" s="203" t="str">
        <f>CADASTRO!$P911</f>
        <v>1011 Q.S.E.</v>
      </c>
      <c r="Q20" s="203"/>
      <c r="R20" s="203"/>
      <c r="S20" s="203"/>
      <c r="T20" s="219">
        <f>CADASTRO!V936</f>
        <v>0.12345679012345678</v>
      </c>
      <c r="U20" s="203"/>
      <c r="V20" s="204">
        <f>E$7*T20</f>
        <v>53.95688160987654</v>
      </c>
      <c r="W20" s="204"/>
      <c r="X20" s="204"/>
      <c r="Y20" s="204"/>
      <c r="Z20" s="204"/>
    </row>
    <row r="21" spans="1:26" x14ac:dyDescent="0.25">
      <c r="A21" s="200" t="str">
        <f>CADASTRO!A$840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CADASTRO!J912</f>
        <v>0</v>
      </c>
      <c r="K21" s="203"/>
      <c r="L21" s="203"/>
      <c r="M21" s="203">
        <f>CADASTRO!M912</f>
        <v>0</v>
      </c>
      <c r="N21" s="203"/>
      <c r="O21" s="203"/>
      <c r="P21" s="203">
        <f>CADASTRO!$P912</f>
        <v>0</v>
      </c>
      <c r="Q21" s="203"/>
      <c r="R21" s="203"/>
      <c r="S21" s="203"/>
      <c r="T21" s="219">
        <f>CADASTRO!V937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SUM(V18:Z21)+0.02</f>
        <v>107.93376321975308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437.06074103999998</v>
      </c>
      <c r="W23" s="201"/>
      <c r="X23" s="201"/>
      <c r="Y23" s="201"/>
      <c r="Z23" s="201"/>
    </row>
    <row r="25" spans="1:26" x14ac:dyDescent="0.25">
      <c r="A25" s="3" t="s">
        <v>37</v>
      </c>
      <c r="F25" s="203" t="s">
        <v>51</v>
      </c>
      <c r="G25" s="203"/>
      <c r="H25" s="203"/>
      <c r="I25" s="203"/>
      <c r="J25" s="203"/>
      <c r="K25" s="203"/>
    </row>
    <row r="26" spans="1:26" x14ac:dyDescent="0.25">
      <c r="A26" s="3" t="s">
        <v>38</v>
      </c>
      <c r="G26" s="203">
        <v>578</v>
      </c>
      <c r="H26" s="203"/>
      <c r="I26" s="203"/>
      <c r="J26" s="203"/>
      <c r="K26" s="203"/>
      <c r="L26" s="220" t="s">
        <v>39</v>
      </c>
      <c r="M26" s="220"/>
      <c r="N26" s="220"/>
      <c r="O26" s="223">
        <v>43283</v>
      </c>
      <c r="P26" s="203"/>
      <c r="Q26" s="203"/>
      <c r="R26" s="203"/>
    </row>
    <row r="27" spans="1:26" x14ac:dyDescent="0.25">
      <c r="A27" s="3" t="s">
        <v>41</v>
      </c>
      <c r="C27" s="208">
        <v>437.05</v>
      </c>
      <c r="D27" s="208"/>
      <c r="E27" s="208"/>
      <c r="F27" s="208"/>
      <c r="G27" s="208"/>
      <c r="L27" s="220" t="s">
        <v>59</v>
      </c>
      <c r="M27" s="220"/>
      <c r="N27" s="220"/>
      <c r="O27" s="220"/>
      <c r="P27" s="221">
        <v>18</v>
      </c>
      <c r="Q27" s="221"/>
      <c r="R27" s="221"/>
      <c r="S27" s="221"/>
      <c r="T27" s="221"/>
      <c r="U27" s="221"/>
    </row>
    <row r="28" spans="1:26" x14ac:dyDescent="0.25">
      <c r="A28" s="9" t="s">
        <v>12</v>
      </c>
      <c r="B28" s="141"/>
      <c r="C28" s="141"/>
      <c r="D28" s="141"/>
      <c r="E28" s="141"/>
      <c r="F28" s="141"/>
      <c r="G28" s="141"/>
      <c r="H28" s="141"/>
      <c r="I28" s="144"/>
      <c r="J28" s="210" t="s">
        <v>29</v>
      </c>
      <c r="K28" s="210"/>
      <c r="L28" s="210"/>
      <c r="M28" s="210" t="s">
        <v>25</v>
      </c>
      <c r="N28" s="210"/>
      <c r="O28" s="210"/>
      <c r="P28" s="210" t="s">
        <v>30</v>
      </c>
      <c r="Q28" s="210"/>
      <c r="R28" s="210"/>
      <c r="S28" s="210"/>
      <c r="T28" s="222" t="s">
        <v>21</v>
      </c>
      <c r="U28" s="222"/>
      <c r="V28" s="222"/>
      <c r="W28" s="222"/>
      <c r="X28" s="211" t="s">
        <v>40</v>
      </c>
      <c r="Y28" s="211"/>
      <c r="Z28" s="211"/>
    </row>
    <row r="29" spans="1:26" x14ac:dyDescent="0.25">
      <c r="A29" s="210" t="str">
        <f>CADASTRO!A$831</f>
        <v>ESCOLA ALAÍDES S. PINHEIRO</v>
      </c>
      <c r="B29" s="210"/>
      <c r="C29" s="210"/>
      <c r="D29" s="210"/>
      <c r="E29" s="210"/>
      <c r="F29" s="210"/>
      <c r="G29" s="210"/>
      <c r="H29" s="210"/>
      <c r="I29" s="210"/>
      <c r="M29" s="218">
        <f>SUM(M30:N32)</f>
        <v>0.75308641975308643</v>
      </c>
      <c r="N29" s="218"/>
      <c r="O29" s="218"/>
      <c r="P29" s="202">
        <f>SUM(P30:S32)+0.01</f>
        <v>329.13641975308644</v>
      </c>
      <c r="Q29" s="201"/>
      <c r="R29" s="201"/>
      <c r="S29" s="201"/>
      <c r="T29" s="6"/>
      <c r="U29" s="6"/>
      <c r="V29" s="6"/>
      <c r="W29" s="6"/>
    </row>
    <row r="30" spans="1:26" x14ac:dyDescent="0.25">
      <c r="A30" s="200" t="str">
        <f>CADASTRO!A$832</f>
        <v>Ensino Fundamental</v>
      </c>
      <c r="B30" s="200"/>
      <c r="C30" s="200"/>
      <c r="D30" s="200"/>
      <c r="E30" s="200"/>
      <c r="F30" s="200"/>
      <c r="G30" s="200"/>
      <c r="H30" s="200"/>
      <c r="I30" s="200"/>
      <c r="J30" s="203" t="s">
        <v>308</v>
      </c>
      <c r="K30" s="203"/>
      <c r="L30" s="203"/>
      <c r="M30" s="205">
        <f>T12</f>
        <v>0.48148148148148145</v>
      </c>
      <c r="N30" s="205"/>
      <c r="O30" s="205"/>
      <c r="P30" s="204">
        <f>C27*M30</f>
        <v>210.43148148148148</v>
      </c>
      <c r="Q30" s="203"/>
      <c r="R30" s="203"/>
      <c r="S30" s="203"/>
      <c r="T30" s="203" t="str">
        <f>CADASTRO!$P$904</f>
        <v>1013 PeateRS</v>
      </c>
      <c r="U30" s="203"/>
      <c r="V30" s="203"/>
      <c r="W30" s="203"/>
      <c r="X30" s="203">
        <f>M$12</f>
        <v>1668</v>
      </c>
      <c r="Y30" s="203"/>
      <c r="Z30" s="203"/>
    </row>
    <row r="31" spans="1:26" x14ac:dyDescent="0.25">
      <c r="A31" s="200" t="str">
        <f>CADASTRO!A$833</f>
        <v>Ensino Médio - Eja</v>
      </c>
      <c r="B31" s="200"/>
      <c r="C31" s="200"/>
      <c r="D31" s="200"/>
      <c r="E31" s="200"/>
      <c r="F31" s="200"/>
      <c r="G31" s="200"/>
      <c r="H31" s="200"/>
      <c r="I31" s="200"/>
      <c r="J31" s="203" t="s">
        <v>309</v>
      </c>
      <c r="K31" s="203"/>
      <c r="L31" s="203"/>
      <c r="M31" s="205">
        <f>T13</f>
        <v>8.6419753086419748E-2</v>
      </c>
      <c r="N31" s="205"/>
      <c r="O31" s="205"/>
      <c r="P31" s="204">
        <f>C27*M31-0.01</f>
        <v>37.759753086419757</v>
      </c>
      <c r="Q31" s="203"/>
      <c r="R31" s="203"/>
      <c r="S31" s="203"/>
      <c r="T31" s="203" t="str">
        <f>CADASTRO!$P$905</f>
        <v>1013 PeateRS</v>
      </c>
      <c r="U31" s="203"/>
      <c r="V31" s="203"/>
      <c r="W31" s="203"/>
      <c r="X31" s="203">
        <f>M$13</f>
        <v>2213</v>
      </c>
      <c r="Y31" s="203"/>
      <c r="Z31" s="203"/>
    </row>
    <row r="32" spans="1:26" x14ac:dyDescent="0.25">
      <c r="A32" s="200" t="str">
        <f>CADASTRO!A$834</f>
        <v xml:space="preserve">Ensino Médio </v>
      </c>
      <c r="B32" s="200"/>
      <c r="C32" s="200"/>
      <c r="D32" s="200"/>
      <c r="E32" s="200"/>
      <c r="F32" s="200"/>
      <c r="G32" s="200"/>
      <c r="H32" s="200"/>
      <c r="I32" s="200"/>
      <c r="J32" s="203" t="s">
        <v>309</v>
      </c>
      <c r="K32" s="203"/>
      <c r="L32" s="203"/>
      <c r="M32" s="205">
        <f>T14</f>
        <v>0.1851851851851852</v>
      </c>
      <c r="N32" s="205"/>
      <c r="O32" s="205"/>
      <c r="P32" s="204">
        <f>C27*M32</f>
        <v>80.93518518518519</v>
      </c>
      <c r="Q32" s="203"/>
      <c r="R32" s="203"/>
      <c r="S32" s="203"/>
      <c r="T32" s="203" t="str">
        <f>CADASTRO!$P$906</f>
        <v>1013 PeateRS</v>
      </c>
      <c r="U32" s="203"/>
      <c r="V32" s="203"/>
      <c r="W32" s="203"/>
      <c r="X32" s="203">
        <f>M$14</f>
        <v>1680</v>
      </c>
      <c r="Y32" s="203"/>
      <c r="Z32" s="203"/>
    </row>
    <row r="33" spans="1:35" x14ac:dyDescent="0.25">
      <c r="A33" s="201" t="str">
        <f>CADASTRO!A$836</f>
        <v>ESCOLA MUN. SANTA LUZIA</v>
      </c>
      <c r="B33" s="201"/>
      <c r="C33" s="201"/>
      <c r="D33" s="201"/>
      <c r="E33" s="201"/>
      <c r="F33" s="201"/>
      <c r="G33" s="201"/>
      <c r="H33" s="201"/>
      <c r="I33" s="201"/>
      <c r="M33" s="218">
        <f>SUM(M34:N37)</f>
        <v>0.24691358024691357</v>
      </c>
      <c r="N33" s="218"/>
      <c r="O33" s="218"/>
      <c r="P33" s="202">
        <f>SUM(P34:S37)</f>
        <v>107.91358024691358</v>
      </c>
      <c r="Q33" s="201"/>
      <c r="R33" s="201"/>
      <c r="S33" s="201"/>
    </row>
    <row r="34" spans="1:35" x14ac:dyDescent="0.25">
      <c r="A34" s="200" t="str">
        <f>CADASTRO!A$837</f>
        <v>Ed. Infantil</v>
      </c>
      <c r="B34" s="200"/>
      <c r="C34" s="200"/>
      <c r="D34" s="200"/>
      <c r="E34" s="200"/>
      <c r="F34" s="200"/>
      <c r="G34" s="200"/>
      <c r="H34" s="200"/>
      <c r="I34" s="200"/>
      <c r="J34" s="203" t="s">
        <v>310</v>
      </c>
      <c r="K34" s="203"/>
      <c r="L34" s="203"/>
      <c r="M34" s="205">
        <f>T18</f>
        <v>0.12345679012345678</v>
      </c>
      <c r="N34" s="205"/>
      <c r="O34" s="205"/>
      <c r="P34" s="204">
        <f>C27*M34</f>
        <v>53.956790123456791</v>
      </c>
      <c r="Q34" s="203"/>
      <c r="R34" s="203"/>
      <c r="S34" s="203"/>
      <c r="T34" s="203" t="str">
        <f>CADASTRO!$P$909</f>
        <v>1011 Q.S.E.</v>
      </c>
      <c r="U34" s="203"/>
      <c r="V34" s="203"/>
      <c r="W34" s="203"/>
      <c r="X34" s="203">
        <f>M$18</f>
        <v>1646</v>
      </c>
      <c r="Y34" s="203"/>
      <c r="Z34" s="203"/>
      <c r="AB34" t="s">
        <v>349</v>
      </c>
    </row>
    <row r="35" spans="1:35" x14ac:dyDescent="0.25">
      <c r="A35" s="200" t="str">
        <f>CADASTRO!A$838</f>
        <v>Ed. Especial</v>
      </c>
      <c r="B35" s="200"/>
      <c r="C35" s="200"/>
      <c r="D35" s="200"/>
      <c r="E35" s="200"/>
      <c r="F35" s="200"/>
      <c r="G35" s="200"/>
      <c r="H35" s="200"/>
      <c r="I35" s="200"/>
      <c r="J35" s="203">
        <v>0</v>
      </c>
      <c r="K35" s="203"/>
      <c r="L35" s="203"/>
      <c r="M35" s="205">
        <f>ROUND((V$19/V$23),2)</f>
        <v>0</v>
      </c>
      <c r="N35" s="205"/>
      <c r="O35" s="205"/>
      <c r="P35" s="204">
        <f>C27*M35</f>
        <v>0</v>
      </c>
      <c r="Q35" s="203"/>
      <c r="R35" s="203"/>
      <c r="S35" s="203"/>
      <c r="T35" s="203">
        <f>CADASTRO!$P$910</f>
        <v>0</v>
      </c>
      <c r="U35" s="203"/>
      <c r="V35" s="203"/>
      <c r="W35" s="203"/>
      <c r="X35" s="203">
        <f>M$19</f>
        <v>0</v>
      </c>
      <c r="Y35" s="203"/>
      <c r="Z35" s="203"/>
      <c r="AI35" s="3"/>
    </row>
    <row r="36" spans="1:35" x14ac:dyDescent="0.25">
      <c r="A36" s="200" t="str">
        <f>CADASTRO!A$839</f>
        <v>Ensino Fundamental</v>
      </c>
      <c r="B36" s="200"/>
      <c r="C36" s="200"/>
      <c r="D36" s="200"/>
      <c r="E36" s="200"/>
      <c r="F36" s="200"/>
      <c r="G36" s="200"/>
      <c r="H36" s="200"/>
      <c r="I36" s="200"/>
      <c r="J36" s="203" t="s">
        <v>311</v>
      </c>
      <c r="K36" s="203"/>
      <c r="L36" s="203"/>
      <c r="M36" s="205">
        <f>T20</f>
        <v>0.12345679012345678</v>
      </c>
      <c r="N36" s="205"/>
      <c r="O36" s="205"/>
      <c r="P36" s="204">
        <f>C27*M36</f>
        <v>53.956790123456791</v>
      </c>
      <c r="Q36" s="203"/>
      <c r="R36" s="203"/>
      <c r="S36" s="203"/>
      <c r="T36" s="203" t="str">
        <f>CADASTRO!$P$911</f>
        <v>1011 Q.S.E.</v>
      </c>
      <c r="U36" s="203"/>
      <c r="V36" s="203"/>
      <c r="W36" s="203"/>
      <c r="X36" s="203">
        <f>M$20</f>
        <v>1630</v>
      </c>
      <c r="Y36" s="203"/>
      <c r="Z36" s="203"/>
    </row>
    <row r="37" spans="1:35" x14ac:dyDescent="0.25">
      <c r="A37" s="200" t="str">
        <f>CADASTRO!A$840</f>
        <v>Ed. Jovens e Adultos</v>
      </c>
      <c r="B37" s="200"/>
      <c r="C37" s="200"/>
      <c r="D37" s="200"/>
      <c r="E37" s="200"/>
      <c r="F37" s="200"/>
      <c r="G37" s="200"/>
      <c r="H37" s="200"/>
      <c r="I37" s="200"/>
      <c r="J37" s="203">
        <v>0</v>
      </c>
      <c r="K37" s="203"/>
      <c r="L37" s="203"/>
      <c r="M37" s="205">
        <f>ROUND((V$21/V$23),2)</f>
        <v>0</v>
      </c>
      <c r="N37" s="205"/>
      <c r="O37" s="205"/>
      <c r="P37" s="204">
        <f>C27*M37</f>
        <v>0</v>
      </c>
      <c r="Q37" s="203"/>
      <c r="R37" s="203"/>
      <c r="S37" s="203"/>
      <c r="T37" s="203">
        <f>CADASTRO!$P$912</f>
        <v>0</v>
      </c>
      <c r="U37" s="203"/>
      <c r="V37" s="203"/>
      <c r="W37" s="203"/>
      <c r="X37" s="203">
        <f>M$21</f>
        <v>0</v>
      </c>
      <c r="Y37" s="203"/>
      <c r="Z37" s="203"/>
    </row>
    <row r="38" spans="1:35" x14ac:dyDescent="0.25">
      <c r="A38" s="201" t="s">
        <v>26</v>
      </c>
      <c r="B38" s="201"/>
      <c r="C38" s="201"/>
      <c r="D38" s="201"/>
      <c r="E38" s="201"/>
      <c r="F38" s="201"/>
      <c r="G38" s="201"/>
      <c r="H38" s="201"/>
      <c r="I38" s="201"/>
      <c r="J38" s="3"/>
      <c r="K38" s="3"/>
      <c r="L38" s="3"/>
      <c r="M38" s="218">
        <f>M29+M33</f>
        <v>1</v>
      </c>
      <c r="N38" s="218"/>
      <c r="O38" s="218"/>
      <c r="P38" s="202">
        <f>P33+P29</f>
        <v>437.05</v>
      </c>
      <c r="Q38" s="201"/>
      <c r="R38" s="201"/>
      <c r="S38" s="201"/>
      <c r="T38" s="3"/>
      <c r="U38" s="3"/>
      <c r="V38" s="3"/>
      <c r="W38" s="3"/>
      <c r="X38" s="3"/>
      <c r="Y38" s="3"/>
      <c r="Z38" s="3"/>
    </row>
    <row r="39" spans="1:35" x14ac:dyDescent="0.25">
      <c r="A39" s="138"/>
      <c r="B39" s="138"/>
      <c r="C39" s="138"/>
      <c r="D39" s="138"/>
      <c r="E39" s="138"/>
      <c r="F39" s="138"/>
      <c r="G39" s="138"/>
      <c r="H39" s="138"/>
      <c r="I39" s="138"/>
      <c r="J39" s="3"/>
      <c r="K39" s="3"/>
      <c r="L39" s="3"/>
      <c r="M39" s="145"/>
      <c r="N39" s="145"/>
      <c r="O39" s="145"/>
      <c r="P39" s="139"/>
      <c r="Q39" s="138"/>
      <c r="R39" s="138"/>
      <c r="S39" s="138"/>
      <c r="T39" s="3"/>
      <c r="U39" s="3"/>
      <c r="V39" s="3"/>
      <c r="W39" s="3"/>
      <c r="X39" s="3"/>
      <c r="Y39" s="3"/>
      <c r="Z39" s="3"/>
    </row>
  </sheetData>
  <mergeCells count="134">
    <mergeCell ref="A1:C1"/>
    <mergeCell ref="D3:H3"/>
    <mergeCell ref="F4:I4"/>
    <mergeCell ref="D6:F6"/>
    <mergeCell ref="K6:L6"/>
    <mergeCell ref="Q6:S6"/>
    <mergeCell ref="A12:I12"/>
    <mergeCell ref="J12:L12"/>
    <mergeCell ref="M12:O12"/>
    <mergeCell ref="P12:S12"/>
    <mergeCell ref="T12:U12"/>
    <mergeCell ref="V12:Z12"/>
    <mergeCell ref="E7:J7"/>
    <mergeCell ref="A10:I10"/>
    <mergeCell ref="J10:L11"/>
    <mergeCell ref="M10:O11"/>
    <mergeCell ref="P10:S11"/>
    <mergeCell ref="T10:Z10"/>
    <mergeCell ref="A11:I11"/>
    <mergeCell ref="T11:U11"/>
    <mergeCell ref="V11:Z11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A15:U15"/>
    <mergeCell ref="V15:Z15"/>
    <mergeCell ref="A16:I16"/>
    <mergeCell ref="J16:L17"/>
    <mergeCell ref="M16:O17"/>
    <mergeCell ref="P16:S17"/>
    <mergeCell ref="T16:Z16"/>
    <mergeCell ref="A17:I17"/>
    <mergeCell ref="T17:U17"/>
    <mergeCell ref="V17:Z17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C27:G27"/>
    <mergeCell ref="L27:O27"/>
    <mergeCell ref="P27:U27"/>
    <mergeCell ref="J28:L28"/>
    <mergeCell ref="M28:O28"/>
    <mergeCell ref="P28:S28"/>
    <mergeCell ref="T28:W28"/>
    <mergeCell ref="A22:U22"/>
    <mergeCell ref="V22:Z22"/>
    <mergeCell ref="A23:U23"/>
    <mergeCell ref="V23:Z23"/>
    <mergeCell ref="F25:K25"/>
    <mergeCell ref="G26:K26"/>
    <mergeCell ref="L26:N26"/>
    <mergeCell ref="O26:R26"/>
    <mergeCell ref="T32:W32"/>
    <mergeCell ref="X32:Z32"/>
    <mergeCell ref="A31:I31"/>
    <mergeCell ref="J31:L31"/>
    <mergeCell ref="M31:O31"/>
    <mergeCell ref="P31:S31"/>
    <mergeCell ref="T31:W31"/>
    <mergeCell ref="X31:Z31"/>
    <mergeCell ref="X28:Z28"/>
    <mergeCell ref="A29:I29"/>
    <mergeCell ref="M29:O29"/>
    <mergeCell ref="P29:S29"/>
    <mergeCell ref="A30:I30"/>
    <mergeCell ref="J30:L30"/>
    <mergeCell ref="M30:O30"/>
    <mergeCell ref="P30:S30"/>
    <mergeCell ref="T30:W30"/>
    <mergeCell ref="X30:Z30"/>
    <mergeCell ref="A33:I33"/>
    <mergeCell ref="M33:O33"/>
    <mergeCell ref="P33:S33"/>
    <mergeCell ref="A34:I34"/>
    <mergeCell ref="J34:L34"/>
    <mergeCell ref="M34:O34"/>
    <mergeCell ref="P34:S34"/>
    <mergeCell ref="A32:I32"/>
    <mergeCell ref="J32:L32"/>
    <mergeCell ref="M32:O32"/>
    <mergeCell ref="P32:S32"/>
    <mergeCell ref="A36:I36"/>
    <mergeCell ref="J36:L36"/>
    <mergeCell ref="M36:O36"/>
    <mergeCell ref="P36:S36"/>
    <mergeCell ref="T36:W36"/>
    <mergeCell ref="X36:Z36"/>
    <mergeCell ref="T34:W34"/>
    <mergeCell ref="X34:Z34"/>
    <mergeCell ref="A35:I35"/>
    <mergeCell ref="J35:L35"/>
    <mergeCell ref="M35:O35"/>
    <mergeCell ref="P35:S35"/>
    <mergeCell ref="T35:W35"/>
    <mergeCell ref="X35:Z35"/>
    <mergeCell ref="A38:I38"/>
    <mergeCell ref="M38:O38"/>
    <mergeCell ref="P38:S38"/>
    <mergeCell ref="A37:I37"/>
    <mergeCell ref="J37:L37"/>
    <mergeCell ref="M37:O37"/>
    <mergeCell ref="P37:S37"/>
    <mergeCell ref="T37:W37"/>
    <mergeCell ref="X37:Z37"/>
  </mergeCells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9"/>
  <sheetViews>
    <sheetView topLeftCell="A16" workbookViewId="0">
      <selection activeCell="AD31" sqref="AD31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  <col min="20" max="20" width="3.5703125" customWidth="1"/>
    <col min="21" max="21" width="3.7109375" customWidth="1"/>
  </cols>
  <sheetData>
    <row r="1" spans="1:26" x14ac:dyDescent="0.25">
      <c r="A1" s="198" t="s">
        <v>1</v>
      </c>
      <c r="B1" s="198"/>
      <c r="C1" s="198"/>
      <c r="D1" t="str">
        <f>CADASTRO!D819</f>
        <v>6303 RONITUR TRANSPORTES LTDA - ME</v>
      </c>
    </row>
    <row r="2" spans="1:26" x14ac:dyDescent="0.25">
      <c r="A2" s="188" t="s">
        <v>6</v>
      </c>
      <c r="B2" s="188"/>
      <c r="C2" s="188"/>
      <c r="D2" t="str">
        <f>CADASTRO!D820</f>
        <v>03.503.366/0001-71</v>
      </c>
    </row>
    <row r="3" spans="1:26" x14ac:dyDescent="0.25">
      <c r="A3" s="188" t="s">
        <v>94</v>
      </c>
      <c r="B3" s="188"/>
      <c r="C3" s="188"/>
      <c r="D3" s="199" t="str">
        <f>CADASTRO!D821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04" t="str">
        <f>CADASTRO!F968</f>
        <v>VIII - 020/2017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CADASTRO!D945</f>
        <v>8</v>
      </c>
    </row>
    <row r="6" spans="1:26" x14ac:dyDescent="0.25">
      <c r="A6" s="3" t="s">
        <v>8</v>
      </c>
      <c r="B6" s="3"/>
      <c r="C6" s="3"/>
      <c r="D6" s="208">
        <f>CADASTRO!D970</f>
        <v>5.16</v>
      </c>
      <c r="E6" s="208"/>
      <c r="F6" s="208"/>
      <c r="H6" s="3" t="s">
        <v>9</v>
      </c>
      <c r="K6" s="203">
        <f>CADASTRO!L970</f>
        <v>53</v>
      </c>
      <c r="L6" s="203"/>
      <c r="M6" s="3" t="s">
        <v>11</v>
      </c>
      <c r="Q6" s="213">
        <f>CADASTRO!R946</f>
        <v>1.0000199999999999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Q6*K6*D6-0.01</f>
        <v>273.4754696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210" t="s">
        <v>12</v>
      </c>
      <c r="B10" s="210"/>
      <c r="C10" s="210"/>
      <c r="D10" s="210"/>
      <c r="E10" s="210"/>
      <c r="F10" s="210"/>
      <c r="G10" s="210"/>
      <c r="H10" s="210"/>
      <c r="I10" s="210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CADASTRO!A$831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CADASTRO!A$832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CADASTRO!J904</f>
        <v>105105</v>
      </c>
      <c r="K12" s="203"/>
      <c r="L12" s="203"/>
      <c r="M12" s="203">
        <f>CADASTRO!M904</f>
        <v>1668</v>
      </c>
      <c r="N12" s="203"/>
      <c r="O12" s="203"/>
      <c r="P12" s="203" t="str">
        <f>CADASTRO!$P904</f>
        <v>1013 PeateRS</v>
      </c>
      <c r="Q12" s="203"/>
      <c r="R12" s="203"/>
      <c r="S12" s="203"/>
      <c r="T12" s="219">
        <f>CADASTRO!V929-0.01%</f>
        <v>0.48138148148148147</v>
      </c>
      <c r="U12" s="203"/>
      <c r="V12" s="204">
        <f>E$7*T12+0.01</f>
        <v>131.65602670489184</v>
      </c>
      <c r="W12" s="204"/>
      <c r="X12" s="204"/>
      <c r="Y12" s="204"/>
      <c r="Z12" s="204"/>
    </row>
    <row r="13" spans="1:26" x14ac:dyDescent="0.25">
      <c r="A13" s="200" t="str">
        <f>CADASTRO!A$833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CADASTRO!J905</f>
        <v>105208</v>
      </c>
      <c r="K13" s="203"/>
      <c r="L13" s="203"/>
      <c r="M13" s="203">
        <f>CADASTRO!M905</f>
        <v>2213</v>
      </c>
      <c r="N13" s="203"/>
      <c r="O13" s="203"/>
      <c r="P13" s="203" t="str">
        <f>CADASTRO!$P905</f>
        <v>1013 PeateRS</v>
      </c>
      <c r="Q13" s="203"/>
      <c r="R13" s="203"/>
      <c r="S13" s="203"/>
      <c r="T13" s="219">
        <f>CADASTRO!V930</f>
        <v>8.6419753086419748E-2</v>
      </c>
      <c r="U13" s="203"/>
      <c r="V13" s="204">
        <f>E$7*T13+0.03</f>
        <v>23.663682558024689</v>
      </c>
      <c r="W13" s="204"/>
      <c r="X13" s="204"/>
      <c r="Y13" s="204"/>
      <c r="Z13" s="204"/>
    </row>
    <row r="14" spans="1:26" x14ac:dyDescent="0.25">
      <c r="A14" s="200" t="str">
        <f>CADASTRO!A$834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CADASTRO!J906</f>
        <v>105208</v>
      </c>
      <c r="K14" s="203"/>
      <c r="L14" s="203"/>
      <c r="M14" s="203">
        <f>CADASTRO!M906</f>
        <v>1680</v>
      </c>
      <c r="N14" s="203"/>
      <c r="O14" s="203"/>
      <c r="P14" s="203" t="str">
        <f>CADASTRO!$P906</f>
        <v>1013 PeateRS</v>
      </c>
      <c r="Q14" s="203"/>
      <c r="R14" s="203"/>
      <c r="S14" s="203"/>
      <c r="T14" s="219">
        <f>CADASTRO!V931</f>
        <v>0.1851851851851852</v>
      </c>
      <c r="U14" s="203"/>
      <c r="V14" s="204">
        <f>E$7*T14</f>
        <v>50.643605481481487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205.96331474439802</v>
      </c>
      <c r="W15" s="201"/>
      <c r="X15" s="201"/>
      <c r="Y15" s="201"/>
      <c r="Z15" s="201"/>
    </row>
    <row r="16" spans="1:26" x14ac:dyDescent="0.25">
      <c r="A16" s="210" t="s">
        <v>12</v>
      </c>
      <c r="B16" s="210"/>
      <c r="C16" s="210"/>
      <c r="D16" s="210"/>
      <c r="E16" s="210"/>
      <c r="F16" s="210"/>
      <c r="G16" s="210"/>
      <c r="H16" s="210"/>
      <c r="I16" s="210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CADASTRO!A$836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CADASTRO!A$837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CADASTRO!J909</f>
        <v>108303</v>
      </c>
      <c r="K18" s="203"/>
      <c r="L18" s="203"/>
      <c r="M18" s="203">
        <f>CADASTRO!M909</f>
        <v>1646</v>
      </c>
      <c r="N18" s="203"/>
      <c r="O18" s="203"/>
      <c r="P18" s="203" t="str">
        <f>CADASTRO!$P909</f>
        <v>1011 Q.S.E.</v>
      </c>
      <c r="Q18" s="203"/>
      <c r="R18" s="203"/>
      <c r="S18" s="203"/>
      <c r="T18" s="219">
        <f>CADASTRO!V934</f>
        <v>0.12345679012345678</v>
      </c>
      <c r="U18" s="203"/>
      <c r="V18" s="204">
        <f>E$7*T18</f>
        <v>33.762403654320984</v>
      </c>
      <c r="W18" s="204"/>
      <c r="X18" s="204"/>
      <c r="Y18" s="204"/>
      <c r="Z18" s="204"/>
    </row>
    <row r="19" spans="1:26" x14ac:dyDescent="0.25">
      <c r="A19" s="200" t="str">
        <f>CADASTRO!A$838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CADASTRO!J910</f>
        <v>0</v>
      </c>
      <c r="K19" s="203"/>
      <c r="L19" s="203"/>
      <c r="M19" s="203">
        <f>CADASTRO!M910</f>
        <v>0</v>
      </c>
      <c r="N19" s="203"/>
      <c r="O19" s="203"/>
      <c r="P19" s="203">
        <f>CADASTRO!$P910</f>
        <v>0</v>
      </c>
      <c r="Q19" s="203"/>
      <c r="R19" s="203"/>
      <c r="S19" s="203"/>
      <c r="T19" s="219">
        <f>CADASTRO!V935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CADASTRO!A$839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CADASTRO!J911</f>
        <v>108003</v>
      </c>
      <c r="K20" s="203"/>
      <c r="L20" s="203"/>
      <c r="M20" s="203">
        <f>CADASTRO!M911</f>
        <v>1630</v>
      </c>
      <c r="N20" s="203"/>
      <c r="O20" s="203"/>
      <c r="P20" s="203" t="str">
        <f>CADASTRO!$P911</f>
        <v>1011 Q.S.E.</v>
      </c>
      <c r="Q20" s="203"/>
      <c r="R20" s="203"/>
      <c r="S20" s="203"/>
      <c r="T20" s="219">
        <f>CADASTRO!V936</f>
        <v>0.12345679012345678</v>
      </c>
      <c r="U20" s="203"/>
      <c r="V20" s="204">
        <f>E$7*T20</f>
        <v>33.762403654320984</v>
      </c>
      <c r="W20" s="204"/>
      <c r="X20" s="204"/>
      <c r="Y20" s="204"/>
      <c r="Z20" s="204"/>
    </row>
    <row r="21" spans="1:26" x14ac:dyDescent="0.25">
      <c r="A21" s="200" t="str">
        <f>CADASTRO!A$840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CADASTRO!J912</f>
        <v>0</v>
      </c>
      <c r="K21" s="203"/>
      <c r="L21" s="203"/>
      <c r="M21" s="203">
        <f>CADASTRO!M912</f>
        <v>0</v>
      </c>
      <c r="N21" s="203"/>
      <c r="O21" s="203"/>
      <c r="P21" s="203">
        <f>CADASTRO!$P912</f>
        <v>0</v>
      </c>
      <c r="Q21" s="203"/>
      <c r="R21" s="203"/>
      <c r="S21" s="203"/>
      <c r="T21" s="219">
        <f>CADASTRO!V937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67.524807308641968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V22+V15-0.01</f>
        <v>273.47812205304001</v>
      </c>
      <c r="W23" s="201"/>
      <c r="X23" s="201"/>
      <c r="Y23" s="201"/>
      <c r="Z23" s="201"/>
    </row>
    <row r="25" spans="1:26" x14ac:dyDescent="0.25">
      <c r="A25" s="3" t="s">
        <v>37</v>
      </c>
      <c r="F25" s="224">
        <v>43344</v>
      </c>
      <c r="G25" s="203"/>
      <c r="H25" s="203"/>
      <c r="I25" s="203"/>
      <c r="J25" s="203"/>
      <c r="K25" s="203"/>
    </row>
    <row r="26" spans="1:26" x14ac:dyDescent="0.25">
      <c r="A26" s="3" t="s">
        <v>38</v>
      </c>
      <c r="G26" s="203">
        <v>599</v>
      </c>
      <c r="H26" s="203"/>
      <c r="I26" s="203"/>
      <c r="J26" s="203"/>
      <c r="K26" s="203"/>
      <c r="L26" s="220" t="s">
        <v>39</v>
      </c>
      <c r="M26" s="220"/>
      <c r="N26" s="220"/>
      <c r="O26" s="223">
        <v>43374</v>
      </c>
      <c r="P26" s="203"/>
      <c r="Q26" s="203"/>
      <c r="R26" s="203"/>
    </row>
    <row r="27" spans="1:26" x14ac:dyDescent="0.25">
      <c r="A27" s="3" t="s">
        <v>41</v>
      </c>
      <c r="C27" s="208">
        <v>273.48</v>
      </c>
      <c r="D27" s="208"/>
      <c r="E27" s="208"/>
      <c r="F27" s="208"/>
      <c r="G27" s="208"/>
      <c r="L27" s="220" t="s">
        <v>59</v>
      </c>
      <c r="M27" s="220"/>
      <c r="N27" s="220"/>
      <c r="O27" s="220"/>
      <c r="P27" s="221">
        <v>53</v>
      </c>
      <c r="Q27" s="221"/>
      <c r="R27" s="221"/>
      <c r="S27" s="221"/>
      <c r="T27" s="221"/>
      <c r="U27" s="221"/>
    </row>
    <row r="28" spans="1:26" x14ac:dyDescent="0.25">
      <c r="A28" s="9" t="s">
        <v>12</v>
      </c>
      <c r="B28" s="185"/>
      <c r="C28" s="185"/>
      <c r="D28" s="185"/>
      <c r="E28" s="185"/>
      <c r="F28" s="185"/>
      <c r="G28" s="185"/>
      <c r="H28" s="185"/>
      <c r="I28" s="189"/>
      <c r="J28" s="210" t="s">
        <v>29</v>
      </c>
      <c r="K28" s="210"/>
      <c r="L28" s="210"/>
      <c r="M28" s="210" t="s">
        <v>25</v>
      </c>
      <c r="N28" s="210"/>
      <c r="O28" s="210"/>
      <c r="P28" s="210" t="s">
        <v>30</v>
      </c>
      <c r="Q28" s="210"/>
      <c r="R28" s="210"/>
      <c r="S28" s="210"/>
      <c r="T28" s="222" t="s">
        <v>21</v>
      </c>
      <c r="U28" s="222"/>
      <c r="V28" s="222"/>
      <c r="W28" s="222"/>
      <c r="X28" s="211" t="s">
        <v>40</v>
      </c>
      <c r="Y28" s="211"/>
      <c r="Z28" s="211"/>
    </row>
    <row r="29" spans="1:26" x14ac:dyDescent="0.25">
      <c r="A29" s="210" t="str">
        <f>CADASTRO!A$831</f>
        <v>ESCOLA ALAÍDES S. PINHEIRO</v>
      </c>
      <c r="B29" s="210"/>
      <c r="C29" s="210"/>
      <c r="D29" s="210"/>
      <c r="E29" s="210"/>
      <c r="F29" s="210"/>
      <c r="G29" s="210"/>
      <c r="H29" s="210"/>
      <c r="I29" s="210"/>
      <c r="M29" s="218">
        <f>SUM(M30:N32)</f>
        <v>0.75298641975308644</v>
      </c>
      <c r="N29" s="218"/>
      <c r="O29" s="218"/>
      <c r="P29" s="202">
        <f>SUM(P30:S32)+0.01</f>
        <v>205.97672607407407</v>
      </c>
      <c r="Q29" s="201"/>
      <c r="R29" s="201"/>
      <c r="S29" s="201"/>
      <c r="T29" s="6"/>
      <c r="U29" s="6"/>
      <c r="V29" s="6"/>
      <c r="W29" s="6"/>
    </row>
    <row r="30" spans="1:26" x14ac:dyDescent="0.25">
      <c r="A30" s="200" t="str">
        <f>CADASTRO!A$832</f>
        <v>Ensino Fundamental</v>
      </c>
      <c r="B30" s="200"/>
      <c r="C30" s="200"/>
      <c r="D30" s="200"/>
      <c r="E30" s="200"/>
      <c r="F30" s="200"/>
      <c r="G30" s="200"/>
      <c r="H30" s="200"/>
      <c r="I30" s="200"/>
      <c r="J30" s="203" t="s">
        <v>308</v>
      </c>
      <c r="K30" s="203"/>
      <c r="L30" s="203"/>
      <c r="M30" s="205">
        <f>T12</f>
        <v>0.48138148148148147</v>
      </c>
      <c r="N30" s="205"/>
      <c r="O30" s="205"/>
      <c r="P30" s="204">
        <f>C27*M30+0.01</f>
        <v>131.65820755555555</v>
      </c>
      <c r="Q30" s="203"/>
      <c r="R30" s="203"/>
      <c r="S30" s="203"/>
      <c r="T30" s="203" t="str">
        <f>CADASTRO!$P$904</f>
        <v>1013 PeateRS</v>
      </c>
      <c r="U30" s="203"/>
      <c r="V30" s="203"/>
      <c r="W30" s="203"/>
      <c r="X30" s="203">
        <f>M$12</f>
        <v>1668</v>
      </c>
      <c r="Y30" s="203"/>
      <c r="Z30" s="203"/>
    </row>
    <row r="31" spans="1:26" x14ac:dyDescent="0.25">
      <c r="A31" s="200" t="str">
        <f>CADASTRO!A$833</f>
        <v>Ensino Médio - Eja</v>
      </c>
      <c r="B31" s="200"/>
      <c r="C31" s="200"/>
      <c r="D31" s="200"/>
      <c r="E31" s="200"/>
      <c r="F31" s="200"/>
      <c r="G31" s="200"/>
      <c r="H31" s="200"/>
      <c r="I31" s="200"/>
      <c r="J31" s="203" t="s">
        <v>309</v>
      </c>
      <c r="K31" s="203"/>
      <c r="L31" s="203"/>
      <c r="M31" s="205">
        <f>T13</f>
        <v>8.6419753086419748E-2</v>
      </c>
      <c r="N31" s="205"/>
      <c r="O31" s="205"/>
      <c r="P31" s="204">
        <f>C27*M31+0.03</f>
        <v>23.664074074074076</v>
      </c>
      <c r="Q31" s="203"/>
      <c r="R31" s="203"/>
      <c r="S31" s="203"/>
      <c r="T31" s="203" t="str">
        <f>CADASTRO!$P$905</f>
        <v>1013 PeateRS</v>
      </c>
      <c r="U31" s="203"/>
      <c r="V31" s="203"/>
      <c r="W31" s="203"/>
      <c r="X31" s="203">
        <f>M$13</f>
        <v>2213</v>
      </c>
      <c r="Y31" s="203"/>
      <c r="Z31" s="203"/>
    </row>
    <row r="32" spans="1:26" x14ac:dyDescent="0.25">
      <c r="A32" s="200" t="str">
        <f>CADASTRO!A$834</f>
        <v xml:space="preserve">Ensino Médio </v>
      </c>
      <c r="B32" s="200"/>
      <c r="C32" s="200"/>
      <c r="D32" s="200"/>
      <c r="E32" s="200"/>
      <c r="F32" s="200"/>
      <c r="G32" s="200"/>
      <c r="H32" s="200"/>
      <c r="I32" s="200"/>
      <c r="J32" s="203" t="s">
        <v>309</v>
      </c>
      <c r="K32" s="203"/>
      <c r="L32" s="203"/>
      <c r="M32" s="205">
        <f>T14</f>
        <v>0.1851851851851852</v>
      </c>
      <c r="N32" s="205"/>
      <c r="O32" s="205"/>
      <c r="P32" s="204">
        <f>C27*M32</f>
        <v>50.644444444444453</v>
      </c>
      <c r="Q32" s="203"/>
      <c r="R32" s="203"/>
      <c r="S32" s="203"/>
      <c r="T32" s="203" t="str">
        <f>CADASTRO!$P$906</f>
        <v>1013 PeateRS</v>
      </c>
      <c r="U32" s="203"/>
      <c r="V32" s="203"/>
      <c r="W32" s="203"/>
      <c r="X32" s="203">
        <f>M$14</f>
        <v>1680</v>
      </c>
      <c r="Y32" s="203"/>
      <c r="Z32" s="203"/>
    </row>
    <row r="33" spans="1:35" x14ac:dyDescent="0.25">
      <c r="A33" s="201" t="str">
        <f>CADASTRO!A$836</f>
        <v>ESCOLA MUN. SANTA LUZIA</v>
      </c>
      <c r="B33" s="201"/>
      <c r="C33" s="201"/>
      <c r="D33" s="201"/>
      <c r="E33" s="201"/>
      <c r="F33" s="201"/>
      <c r="G33" s="201"/>
      <c r="H33" s="201"/>
      <c r="I33" s="201"/>
      <c r="M33" s="218">
        <f>SUM(M34:N37)</f>
        <v>0.24691358024691357</v>
      </c>
      <c r="N33" s="218"/>
      <c r="O33" s="218"/>
      <c r="P33" s="202">
        <f>SUM(P34:S37)</f>
        <v>67.525925925925932</v>
      </c>
      <c r="Q33" s="201"/>
      <c r="R33" s="201"/>
      <c r="S33" s="201"/>
    </row>
    <row r="34" spans="1:35" x14ac:dyDescent="0.25">
      <c r="A34" s="200" t="str">
        <f>CADASTRO!A$837</f>
        <v>Ed. Infantil</v>
      </c>
      <c r="B34" s="200"/>
      <c r="C34" s="200"/>
      <c r="D34" s="200"/>
      <c r="E34" s="200"/>
      <c r="F34" s="200"/>
      <c r="G34" s="200"/>
      <c r="H34" s="200"/>
      <c r="I34" s="200"/>
      <c r="J34" s="203" t="s">
        <v>310</v>
      </c>
      <c r="K34" s="203"/>
      <c r="L34" s="203"/>
      <c r="M34" s="205">
        <f>T18</f>
        <v>0.12345679012345678</v>
      </c>
      <c r="N34" s="205"/>
      <c r="O34" s="205"/>
      <c r="P34" s="204">
        <f>C27*M34</f>
        <v>33.762962962962966</v>
      </c>
      <c r="Q34" s="203"/>
      <c r="R34" s="203"/>
      <c r="S34" s="203"/>
      <c r="T34" s="203" t="str">
        <f>CADASTRO!$P$909</f>
        <v>1011 Q.S.E.</v>
      </c>
      <c r="U34" s="203"/>
      <c r="V34" s="203"/>
      <c r="W34" s="203"/>
      <c r="X34" s="203">
        <f>M$18</f>
        <v>1646</v>
      </c>
      <c r="Y34" s="203"/>
      <c r="Z34" s="203"/>
      <c r="AB34" t="s">
        <v>389</v>
      </c>
    </row>
    <row r="35" spans="1:35" x14ac:dyDescent="0.25">
      <c r="A35" s="200" t="str">
        <f>CADASTRO!A$838</f>
        <v>Ed. Especial</v>
      </c>
      <c r="B35" s="200"/>
      <c r="C35" s="200"/>
      <c r="D35" s="200"/>
      <c r="E35" s="200"/>
      <c r="F35" s="200"/>
      <c r="G35" s="200"/>
      <c r="H35" s="200"/>
      <c r="I35" s="200"/>
      <c r="J35" s="203">
        <v>0</v>
      </c>
      <c r="K35" s="203"/>
      <c r="L35" s="203"/>
      <c r="M35" s="205">
        <f>ROUND((V$19/V$23),2)</f>
        <v>0</v>
      </c>
      <c r="N35" s="205"/>
      <c r="O35" s="205"/>
      <c r="P35" s="204">
        <f>C27*M35</f>
        <v>0</v>
      </c>
      <c r="Q35" s="203"/>
      <c r="R35" s="203"/>
      <c r="S35" s="203"/>
      <c r="T35" s="203">
        <f>CADASTRO!$P$910</f>
        <v>0</v>
      </c>
      <c r="U35" s="203"/>
      <c r="V35" s="203"/>
      <c r="W35" s="203"/>
      <c r="X35" s="203">
        <f>M$19</f>
        <v>0</v>
      </c>
      <c r="Y35" s="203"/>
      <c r="Z35" s="203"/>
      <c r="AI35" s="3"/>
    </row>
    <row r="36" spans="1:35" x14ac:dyDescent="0.25">
      <c r="A36" s="200" t="str">
        <f>CADASTRO!A$839</f>
        <v>Ensino Fundamental</v>
      </c>
      <c r="B36" s="200"/>
      <c r="C36" s="200"/>
      <c r="D36" s="200"/>
      <c r="E36" s="200"/>
      <c r="F36" s="200"/>
      <c r="G36" s="200"/>
      <c r="H36" s="200"/>
      <c r="I36" s="200"/>
      <c r="J36" s="203" t="s">
        <v>311</v>
      </c>
      <c r="K36" s="203"/>
      <c r="L36" s="203"/>
      <c r="M36" s="205">
        <f>T20</f>
        <v>0.12345679012345678</v>
      </c>
      <c r="N36" s="205"/>
      <c r="O36" s="205"/>
      <c r="P36" s="204">
        <f>C27*M36</f>
        <v>33.762962962962966</v>
      </c>
      <c r="Q36" s="203"/>
      <c r="R36" s="203"/>
      <c r="S36" s="203"/>
      <c r="T36" s="203" t="str">
        <f>CADASTRO!$P$911</f>
        <v>1011 Q.S.E.</v>
      </c>
      <c r="U36" s="203"/>
      <c r="V36" s="203"/>
      <c r="W36" s="203"/>
      <c r="X36" s="203">
        <f>M$20</f>
        <v>1630</v>
      </c>
      <c r="Y36" s="203"/>
      <c r="Z36" s="203"/>
    </row>
    <row r="37" spans="1:35" x14ac:dyDescent="0.25">
      <c r="A37" s="200" t="str">
        <f>CADASTRO!A$840</f>
        <v>Ed. Jovens e Adultos</v>
      </c>
      <c r="B37" s="200"/>
      <c r="C37" s="200"/>
      <c r="D37" s="200"/>
      <c r="E37" s="200"/>
      <c r="F37" s="200"/>
      <c r="G37" s="200"/>
      <c r="H37" s="200"/>
      <c r="I37" s="200"/>
      <c r="J37" s="203">
        <v>0</v>
      </c>
      <c r="K37" s="203"/>
      <c r="L37" s="203"/>
      <c r="M37" s="205">
        <f>ROUND((V$21/V$23),2)</f>
        <v>0</v>
      </c>
      <c r="N37" s="205"/>
      <c r="O37" s="205"/>
      <c r="P37" s="204">
        <f>C27*M37</f>
        <v>0</v>
      </c>
      <c r="Q37" s="203"/>
      <c r="R37" s="203"/>
      <c r="S37" s="203"/>
      <c r="T37" s="203">
        <f>CADASTRO!$P$912</f>
        <v>0</v>
      </c>
      <c r="U37" s="203"/>
      <c r="V37" s="203"/>
      <c r="W37" s="203"/>
      <c r="X37" s="203">
        <f>M$21</f>
        <v>0</v>
      </c>
      <c r="Y37" s="203"/>
      <c r="Z37" s="203"/>
    </row>
    <row r="38" spans="1:35" x14ac:dyDescent="0.25">
      <c r="A38" s="201" t="s">
        <v>26</v>
      </c>
      <c r="B38" s="201"/>
      <c r="C38" s="201"/>
      <c r="D38" s="201"/>
      <c r="E38" s="201"/>
      <c r="F38" s="201"/>
      <c r="G38" s="201"/>
      <c r="H38" s="201"/>
      <c r="I38" s="201"/>
      <c r="J38" s="3"/>
      <c r="K38" s="3"/>
      <c r="L38" s="3"/>
      <c r="M38" s="218">
        <f>M29+M33</f>
        <v>0.99990000000000001</v>
      </c>
      <c r="N38" s="218"/>
      <c r="O38" s="218"/>
      <c r="P38" s="202">
        <f>P33+P29</f>
        <v>273.50265200000001</v>
      </c>
      <c r="Q38" s="201"/>
      <c r="R38" s="201"/>
      <c r="S38" s="201"/>
      <c r="T38" s="3"/>
      <c r="U38" s="3"/>
      <c r="V38" s="3"/>
      <c r="W38" s="3"/>
      <c r="X38" s="3"/>
      <c r="Y38" s="3"/>
      <c r="Z38" s="3"/>
    </row>
    <row r="39" spans="1:35" x14ac:dyDescent="0.25">
      <c r="A39" s="187"/>
      <c r="B39" s="187"/>
      <c r="C39" s="187"/>
      <c r="D39" s="187"/>
      <c r="E39" s="187"/>
      <c r="F39" s="187"/>
      <c r="G39" s="187"/>
      <c r="H39" s="187"/>
      <c r="I39" s="187"/>
      <c r="J39" s="3"/>
      <c r="K39" s="3"/>
      <c r="L39" s="3"/>
      <c r="M39" s="190"/>
      <c r="N39" s="190"/>
      <c r="O39" s="190"/>
      <c r="P39" s="186"/>
      <c r="Q39" s="187"/>
      <c r="R39" s="187"/>
      <c r="S39" s="187"/>
      <c r="T39" s="3"/>
      <c r="U39" s="3"/>
      <c r="V39" s="3"/>
      <c r="W39" s="3"/>
      <c r="X39" s="3"/>
      <c r="Y39" s="3"/>
      <c r="Z39" s="3"/>
    </row>
  </sheetData>
  <mergeCells count="134">
    <mergeCell ref="A38:I38"/>
    <mergeCell ref="M38:O38"/>
    <mergeCell ref="P38:S38"/>
    <mergeCell ref="A37:I37"/>
    <mergeCell ref="J37:L37"/>
    <mergeCell ref="M37:O37"/>
    <mergeCell ref="P37:S37"/>
    <mergeCell ref="T37:W37"/>
    <mergeCell ref="X37:Z37"/>
    <mergeCell ref="A36:I36"/>
    <mergeCell ref="J36:L36"/>
    <mergeCell ref="M36:O36"/>
    <mergeCell ref="P36:S36"/>
    <mergeCell ref="T36:W36"/>
    <mergeCell ref="X36:Z36"/>
    <mergeCell ref="T34:W34"/>
    <mergeCell ref="X34:Z34"/>
    <mergeCell ref="A35:I35"/>
    <mergeCell ref="J35:L35"/>
    <mergeCell ref="M35:O35"/>
    <mergeCell ref="P35:S35"/>
    <mergeCell ref="T35:W35"/>
    <mergeCell ref="X35:Z35"/>
    <mergeCell ref="A33:I33"/>
    <mergeCell ref="M33:O33"/>
    <mergeCell ref="P33:S33"/>
    <mergeCell ref="A34:I34"/>
    <mergeCell ref="J34:L34"/>
    <mergeCell ref="M34:O34"/>
    <mergeCell ref="P34:S34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X28:Z28"/>
    <mergeCell ref="A29:I29"/>
    <mergeCell ref="M29:O29"/>
    <mergeCell ref="P29:S29"/>
    <mergeCell ref="A30:I30"/>
    <mergeCell ref="J30:L30"/>
    <mergeCell ref="M30:O30"/>
    <mergeCell ref="P30:S30"/>
    <mergeCell ref="T30:W30"/>
    <mergeCell ref="X30:Z30"/>
    <mergeCell ref="C27:G27"/>
    <mergeCell ref="L27:O27"/>
    <mergeCell ref="P27:U27"/>
    <mergeCell ref="J28:L28"/>
    <mergeCell ref="M28:O28"/>
    <mergeCell ref="P28:S28"/>
    <mergeCell ref="T28:W28"/>
    <mergeCell ref="A22:U22"/>
    <mergeCell ref="V22:Z22"/>
    <mergeCell ref="A23:U23"/>
    <mergeCell ref="V23:Z23"/>
    <mergeCell ref="F25:K25"/>
    <mergeCell ref="G26:K26"/>
    <mergeCell ref="L26:N26"/>
    <mergeCell ref="O26:R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A16:I16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A10:I10"/>
    <mergeCell ref="J10:L11"/>
    <mergeCell ref="M10:O11"/>
    <mergeCell ref="P10:S11"/>
    <mergeCell ref="T10:Z10"/>
    <mergeCell ref="A11:I11"/>
    <mergeCell ref="T11:U11"/>
    <mergeCell ref="V11:Z11"/>
    <mergeCell ref="A1:C1"/>
    <mergeCell ref="D3:H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9"/>
  <sheetViews>
    <sheetView topLeftCell="A139" workbookViewId="0">
      <selection activeCell="AB139" sqref="AB139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CADASTRO!D1015</f>
        <v>2156 MARCO AURÉLIO BATISTA BIERHALS ME</v>
      </c>
    </row>
    <row r="2" spans="1:26" x14ac:dyDescent="0.25">
      <c r="A2" s="2" t="s">
        <v>6</v>
      </c>
      <c r="B2" s="2"/>
      <c r="C2" s="2"/>
      <c r="D2" t="str">
        <f>CADASTRO!D1016</f>
        <v>09.279.469/0001-86</v>
      </c>
    </row>
    <row r="3" spans="1:26" x14ac:dyDescent="0.25">
      <c r="A3" s="25" t="s">
        <v>94</v>
      </c>
      <c r="B3" s="25"/>
      <c r="C3" s="25"/>
      <c r="D3" s="199" t="str">
        <f>CADASTRO!D1017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03" t="str">
        <f>CADASTRO!F1018</f>
        <v>III - 021/2017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CADASTRO!D1019</f>
        <v>9</v>
      </c>
    </row>
    <row r="6" spans="1:26" x14ac:dyDescent="0.25">
      <c r="A6" s="3" t="s">
        <v>8</v>
      </c>
      <c r="B6" s="3"/>
      <c r="C6" s="3"/>
      <c r="D6" s="208">
        <f>CADASTRO!D1020</f>
        <v>3.32</v>
      </c>
      <c r="E6" s="208"/>
      <c r="F6" s="208"/>
      <c r="H6" s="3" t="s">
        <v>9</v>
      </c>
      <c r="K6" s="203">
        <f>CADASTRO!K1020</f>
        <v>157.19999999999999</v>
      </c>
      <c r="L6" s="203"/>
      <c r="M6" s="3" t="s">
        <v>11</v>
      </c>
      <c r="Q6" s="203">
        <f>CADASTRO!Q151</f>
        <v>200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104380.79999999999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CADASTRO!A$1027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CADASTRO!A$1028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CADASTRO!J1028</f>
        <v>105108</v>
      </c>
      <c r="K12" s="203"/>
      <c r="L12" s="203"/>
      <c r="M12" s="203">
        <f>CADASTRO!M1028</f>
        <v>1669</v>
      </c>
      <c r="N12" s="203"/>
      <c r="O12" s="203"/>
      <c r="P12" s="203" t="str">
        <f>CADASTRO!$P1028</f>
        <v>1013 PeateRS</v>
      </c>
      <c r="Q12" s="203"/>
      <c r="R12" s="203"/>
      <c r="S12" s="203"/>
      <c r="T12" s="219">
        <f>CADASTRO!V1028</f>
        <v>0.11904761904761905</v>
      </c>
      <c r="U12" s="203"/>
      <c r="V12" s="204">
        <f>E$7*T12</f>
        <v>12426.285714285714</v>
      </c>
      <c r="W12" s="204"/>
      <c r="X12" s="204"/>
      <c r="Y12" s="204"/>
      <c r="Z12" s="204"/>
    </row>
    <row r="13" spans="1:26" x14ac:dyDescent="0.25">
      <c r="A13" s="200" t="str">
        <f>CADASTRO!A$1029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CADASTRO!J1029</f>
        <v>105209</v>
      </c>
      <c r="K13" s="203"/>
      <c r="L13" s="203"/>
      <c r="M13" s="203">
        <f>CADASTRO!M1029</f>
        <v>1686</v>
      </c>
      <c r="N13" s="203"/>
      <c r="O13" s="203"/>
      <c r="P13" s="203" t="str">
        <f>CADASTRO!$P1029</f>
        <v>1013 PeateRS</v>
      </c>
      <c r="Q13" s="203"/>
      <c r="R13" s="203"/>
      <c r="S13" s="203"/>
      <c r="T13" s="219">
        <f>CADASTRO!V1029</f>
        <v>0.14285714285714288</v>
      </c>
      <c r="U13" s="203"/>
      <c r="V13" s="204">
        <f>E$7*T13</f>
        <v>14911.542857142858</v>
      </c>
      <c r="W13" s="204"/>
      <c r="X13" s="204"/>
      <c r="Y13" s="204"/>
      <c r="Z13" s="204"/>
    </row>
    <row r="14" spans="1:26" x14ac:dyDescent="0.25">
      <c r="A14" s="200" t="str">
        <f>CADASTRO!A$1030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CADASTRO!J1030</f>
        <v>105209</v>
      </c>
      <c r="K14" s="203"/>
      <c r="L14" s="203"/>
      <c r="M14" s="203">
        <f>CADASTRO!M1030</f>
        <v>1681</v>
      </c>
      <c r="N14" s="203"/>
      <c r="O14" s="203"/>
      <c r="P14" s="203" t="str">
        <f>CADASTRO!$P1030</f>
        <v>1013 PeateRS</v>
      </c>
      <c r="Q14" s="203"/>
      <c r="R14" s="203"/>
      <c r="S14" s="203"/>
      <c r="T14" s="219">
        <f>CADASTRO!V1030</f>
        <v>0.59523809523809523</v>
      </c>
      <c r="U14" s="203"/>
      <c r="V14" s="204">
        <f>E$7*T14</f>
        <v>62131.428571428565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89469.257142857139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CADASTRO!A$1032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CADASTRO!A$1033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CADASTRO!J1033</f>
        <v>0</v>
      </c>
      <c r="K18" s="203"/>
      <c r="L18" s="203"/>
      <c r="M18" s="203">
        <f>CADASTRO!M1033</f>
        <v>0</v>
      </c>
      <c r="N18" s="203"/>
      <c r="O18" s="203"/>
      <c r="P18" s="203">
        <f>CADASTRO!$P1033</f>
        <v>0</v>
      </c>
      <c r="Q18" s="203"/>
      <c r="R18" s="203"/>
      <c r="S18" s="203"/>
      <c r="T18" s="219">
        <f>CADASTRO!V1033</f>
        <v>0</v>
      </c>
      <c r="U18" s="203"/>
      <c r="V18" s="204">
        <f>E$7*T18</f>
        <v>0</v>
      </c>
      <c r="W18" s="204"/>
      <c r="X18" s="204"/>
      <c r="Y18" s="204"/>
      <c r="Z18" s="204"/>
    </row>
    <row r="19" spans="1:26" x14ac:dyDescent="0.25">
      <c r="A19" s="200" t="str">
        <f>CADASTRO!A$1034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CADASTRO!J1034</f>
        <v>0</v>
      </c>
      <c r="K19" s="203"/>
      <c r="L19" s="203"/>
      <c r="M19" s="203">
        <f>CADASTRO!M1034</f>
        <v>0</v>
      </c>
      <c r="N19" s="203"/>
      <c r="O19" s="203"/>
      <c r="P19" s="203">
        <f>CADASTRO!$P1034</f>
        <v>0</v>
      </c>
      <c r="Q19" s="203"/>
      <c r="R19" s="203"/>
      <c r="S19" s="203"/>
      <c r="T19" s="219">
        <f>CADASTRO!V1034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CADASTRO!A$1035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CADASTRO!J1035</f>
        <v>0</v>
      </c>
      <c r="K20" s="203"/>
      <c r="L20" s="203"/>
      <c r="M20" s="203">
        <f>CADASTRO!M1035</f>
        <v>0</v>
      </c>
      <c r="N20" s="203"/>
      <c r="O20" s="203"/>
      <c r="P20" s="203">
        <f>CADASTRO!$P1035</f>
        <v>0</v>
      </c>
      <c r="Q20" s="203"/>
      <c r="R20" s="203"/>
      <c r="S20" s="203"/>
      <c r="T20" s="219">
        <f>CADASTRO!V1035</f>
        <v>0</v>
      </c>
      <c r="U20" s="203"/>
      <c r="V20" s="204">
        <f>E$7*T20</f>
        <v>0</v>
      </c>
      <c r="W20" s="204"/>
      <c r="X20" s="204"/>
      <c r="Y20" s="204"/>
      <c r="Z20" s="204"/>
    </row>
    <row r="21" spans="1:26" x14ac:dyDescent="0.25">
      <c r="A21" s="200" t="str">
        <f>CADASTRO!A$1036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CADASTRO!J1036</f>
        <v>101001</v>
      </c>
      <c r="K21" s="203"/>
      <c r="L21" s="203"/>
      <c r="M21" s="203">
        <f>CADASTRO!M1036</f>
        <v>1659</v>
      </c>
      <c r="N21" s="203"/>
      <c r="O21" s="203"/>
      <c r="P21" s="203" t="str">
        <f>CADASTRO!$P1036</f>
        <v>31 FUNDEB</v>
      </c>
      <c r="Q21" s="203"/>
      <c r="R21" s="203"/>
      <c r="S21" s="203"/>
      <c r="T21" s="219">
        <f>CADASTRO!V1036</f>
        <v>0.14285714285714288</v>
      </c>
      <c r="U21" s="203"/>
      <c r="V21" s="204">
        <f>E$7*T21</f>
        <v>14911.542857142858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14911.542857142858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104380.8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47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260</v>
      </c>
      <c r="H27" s="203"/>
      <c r="I27" s="203"/>
      <c r="J27" s="203"/>
      <c r="K27" s="203"/>
      <c r="L27" s="220" t="s">
        <v>39</v>
      </c>
      <c r="M27" s="220"/>
      <c r="N27" s="220"/>
      <c r="O27" s="223">
        <v>43201</v>
      </c>
      <c r="P27" s="203"/>
      <c r="Q27" s="203"/>
      <c r="R27" s="203"/>
    </row>
    <row r="28" spans="1:26" x14ac:dyDescent="0.25">
      <c r="A28" s="3" t="s">
        <v>41</v>
      </c>
      <c r="C28" s="208">
        <v>1920.28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578.4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7"/>
      <c r="C29" s="7"/>
      <c r="D29" s="7"/>
      <c r="E29" s="7"/>
      <c r="F29" s="7"/>
      <c r="G29" s="7"/>
      <c r="H29" s="7"/>
      <c r="I29" s="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CADASTRO!A$1027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0.86</v>
      </c>
      <c r="N30" s="218"/>
      <c r="O30" s="218"/>
      <c r="P30" s="202">
        <f>SUM(P31:S33)</f>
        <v>1651.4407999999999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CADASTRO!A$1028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 t="s">
        <v>181</v>
      </c>
      <c r="K31" s="203"/>
      <c r="L31" s="203"/>
      <c r="M31" s="205">
        <f>ROUND((V$12/V$23),2)</f>
        <v>0.12</v>
      </c>
      <c r="N31" s="205"/>
      <c r="O31" s="205"/>
      <c r="P31" s="204">
        <f>C28*M31</f>
        <v>230.43359999999998</v>
      </c>
      <c r="Q31" s="203"/>
      <c r="R31" s="203"/>
      <c r="S31" s="203"/>
      <c r="T31" s="203" t="str">
        <f>CADASTRO!$P$1028</f>
        <v>1013 PeateRS</v>
      </c>
      <c r="U31" s="203"/>
      <c r="V31" s="203"/>
      <c r="W31" s="203"/>
      <c r="X31" s="203">
        <f>M$12</f>
        <v>1669</v>
      </c>
      <c r="Y31" s="203"/>
      <c r="Z31" s="203"/>
    </row>
    <row r="32" spans="1:26" x14ac:dyDescent="0.25">
      <c r="A32" s="200" t="str">
        <f>CADASTRO!A$1029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 t="s">
        <v>182</v>
      </c>
      <c r="K32" s="203"/>
      <c r="L32" s="203"/>
      <c r="M32" s="205">
        <f>ROUND((V$13/V$23),2)</f>
        <v>0.14000000000000001</v>
      </c>
      <c r="N32" s="205"/>
      <c r="O32" s="205"/>
      <c r="P32" s="204">
        <f>C28*M32</f>
        <v>268.83920000000001</v>
      </c>
      <c r="Q32" s="203"/>
      <c r="R32" s="203"/>
      <c r="S32" s="203"/>
      <c r="T32" s="203" t="str">
        <f>CADASTRO!$P$1029</f>
        <v>1013 PeateRS</v>
      </c>
      <c r="U32" s="203"/>
      <c r="V32" s="203"/>
      <c r="W32" s="203"/>
      <c r="X32" s="203">
        <f>M$13</f>
        <v>1686</v>
      </c>
      <c r="Y32" s="203"/>
      <c r="Z32" s="203"/>
    </row>
    <row r="33" spans="1:26" x14ac:dyDescent="0.25">
      <c r="A33" s="200" t="str">
        <f>CADASTRO!A$1030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182</v>
      </c>
      <c r="K33" s="203"/>
      <c r="L33" s="203"/>
      <c r="M33" s="205">
        <f>ROUND((V$14/V$23),2)</f>
        <v>0.6</v>
      </c>
      <c r="N33" s="205"/>
      <c r="O33" s="205"/>
      <c r="P33" s="204">
        <f>C28*M33</f>
        <v>1152.1679999999999</v>
      </c>
      <c r="Q33" s="203"/>
      <c r="R33" s="203"/>
      <c r="S33" s="203"/>
      <c r="T33" s="203" t="str">
        <f>CADASTRO!$P$1030</f>
        <v>1013 PeateRS</v>
      </c>
      <c r="U33" s="203"/>
      <c r="V33" s="203"/>
      <c r="W33" s="203"/>
      <c r="X33" s="203">
        <f>M$14</f>
        <v>1681</v>
      </c>
      <c r="Y33" s="203"/>
      <c r="Z33" s="203"/>
    </row>
    <row r="34" spans="1:26" x14ac:dyDescent="0.25">
      <c r="A34" s="201" t="str">
        <f>CADASTRO!A$1032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0.14000000000000001</v>
      </c>
      <c r="N34" s="218"/>
      <c r="O34" s="218"/>
      <c r="P34" s="202">
        <f>SUM(P35:S38)</f>
        <v>268.83920000000001</v>
      </c>
      <c r="Q34" s="201"/>
      <c r="R34" s="201"/>
      <c r="S34" s="201"/>
    </row>
    <row r="35" spans="1:26" x14ac:dyDescent="0.25">
      <c r="A35" s="200" t="str">
        <f>CADASTRO!A$1033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>
        <v>0</v>
      </c>
      <c r="K35" s="203"/>
      <c r="L35" s="203"/>
      <c r="M35" s="205">
        <f>ROUND((V$18/V$23),2)</f>
        <v>0</v>
      </c>
      <c r="N35" s="205"/>
      <c r="O35" s="205"/>
      <c r="P35" s="204">
        <f>C28*M35</f>
        <v>0</v>
      </c>
      <c r="Q35" s="203"/>
      <c r="R35" s="203"/>
      <c r="S35" s="203"/>
      <c r="T35" s="203">
        <f>CADASTRO!$P$1033</f>
        <v>0</v>
      </c>
      <c r="U35" s="203"/>
      <c r="V35" s="203"/>
      <c r="W35" s="203"/>
      <c r="X35" s="203">
        <f>M$18</f>
        <v>0</v>
      </c>
      <c r="Y35" s="203"/>
      <c r="Z35" s="203"/>
    </row>
    <row r="36" spans="1:26" x14ac:dyDescent="0.25">
      <c r="A36" s="200" t="str">
        <f>CADASTRO!A$1034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CADASTRO!$P$1034</f>
        <v>0</v>
      </c>
      <c r="U36" s="203"/>
      <c r="V36" s="203"/>
      <c r="W36" s="203"/>
      <c r="X36" s="203">
        <f>M$19</f>
        <v>0</v>
      </c>
      <c r="Y36" s="203"/>
      <c r="Z36" s="203"/>
    </row>
    <row r="37" spans="1:26" x14ac:dyDescent="0.25">
      <c r="A37" s="200" t="str">
        <f>CADASTRO!A$1035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>
        <v>0</v>
      </c>
      <c r="K37" s="203"/>
      <c r="L37" s="203"/>
      <c r="M37" s="205">
        <f>ROUND((V$20/V$23),2)</f>
        <v>0</v>
      </c>
      <c r="N37" s="205"/>
      <c r="O37" s="205"/>
      <c r="P37" s="204">
        <f>C28*M37</f>
        <v>0</v>
      </c>
      <c r="Q37" s="203"/>
      <c r="R37" s="203"/>
      <c r="S37" s="203"/>
      <c r="T37" s="203">
        <f>CADASTRO!$P$1035</f>
        <v>0</v>
      </c>
      <c r="U37" s="203"/>
      <c r="V37" s="203"/>
      <c r="W37" s="203"/>
      <c r="X37" s="203">
        <f>M$20</f>
        <v>0</v>
      </c>
      <c r="Y37" s="203"/>
      <c r="Z37" s="203"/>
    </row>
    <row r="38" spans="1:26" x14ac:dyDescent="0.25">
      <c r="A38" s="200" t="str">
        <f>CADASTRO!A$1036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 t="s">
        <v>183</v>
      </c>
      <c r="K38" s="203"/>
      <c r="L38" s="203"/>
      <c r="M38" s="205">
        <f>ROUND((V$21/V$23),2)</f>
        <v>0.14000000000000001</v>
      </c>
      <c r="N38" s="205"/>
      <c r="O38" s="205"/>
      <c r="P38" s="204">
        <f>C28*M38</f>
        <v>268.83920000000001</v>
      </c>
      <c r="Q38" s="203"/>
      <c r="R38" s="203"/>
      <c r="S38" s="203"/>
      <c r="T38" s="203" t="str">
        <f>CADASTRO!$P$1036</f>
        <v>31 FUNDEB</v>
      </c>
      <c r="U38" s="203"/>
      <c r="V38" s="203"/>
      <c r="W38" s="203"/>
      <c r="X38" s="203">
        <f>M$21</f>
        <v>1659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1920.2799999999997</v>
      </c>
      <c r="Q39" s="201"/>
      <c r="R39" s="201"/>
      <c r="S39" s="201"/>
    </row>
    <row r="41" spans="1:26" x14ac:dyDescent="0.25">
      <c r="A41" s="3" t="s">
        <v>37</v>
      </c>
      <c r="F41" s="203" t="s">
        <v>48</v>
      </c>
      <c r="G41" s="203"/>
      <c r="H41" s="203"/>
      <c r="I41" s="203"/>
      <c r="J41" s="203"/>
      <c r="K41" s="203"/>
    </row>
    <row r="42" spans="1:26" x14ac:dyDescent="0.25">
      <c r="A42" s="3" t="s">
        <v>38</v>
      </c>
      <c r="G42" s="203">
        <v>260</v>
      </c>
      <c r="H42" s="203"/>
      <c r="I42" s="203"/>
      <c r="J42" s="203"/>
      <c r="K42" s="203"/>
      <c r="L42" s="220" t="s">
        <v>39</v>
      </c>
      <c r="M42" s="220"/>
      <c r="N42" s="220"/>
      <c r="O42" s="223">
        <v>43188</v>
      </c>
      <c r="P42" s="203"/>
      <c r="Q42" s="203"/>
      <c r="R42" s="203"/>
    </row>
    <row r="43" spans="1:26" x14ac:dyDescent="0.25">
      <c r="A43" s="3" t="s">
        <v>41</v>
      </c>
      <c r="C43" s="208">
        <v>10145.92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3056</v>
      </c>
      <c r="Q43" s="221"/>
      <c r="R43" s="221"/>
      <c r="S43" s="221"/>
      <c r="T43" s="221"/>
      <c r="U43" s="221"/>
    </row>
    <row r="44" spans="1:26" x14ac:dyDescent="0.25">
      <c r="A44" s="9" t="s">
        <v>12</v>
      </c>
      <c r="B44" s="7"/>
      <c r="C44" s="7"/>
      <c r="D44" s="7"/>
      <c r="E44" s="7"/>
      <c r="F44" s="7"/>
      <c r="G44" s="7"/>
      <c r="H44" s="7"/>
      <c r="I44" s="8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11" t="s">
        <v>40</v>
      </c>
      <c r="Y44" s="211"/>
      <c r="Z44" s="211"/>
    </row>
    <row r="45" spans="1:26" x14ac:dyDescent="0.25">
      <c r="A45" s="210" t="str">
        <f>CADASTRO!A$1027</f>
        <v>ESCOLA ALAÍDES S. PINHEIRO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0.86</v>
      </c>
      <c r="N45" s="218"/>
      <c r="O45" s="218"/>
      <c r="P45" s="202">
        <f>SUM(P46:S48)</f>
        <v>8725.4912000000004</v>
      </c>
      <c r="Q45" s="201"/>
      <c r="R45" s="201"/>
      <c r="S45" s="201"/>
      <c r="T45" s="6"/>
      <c r="U45" s="6"/>
      <c r="V45" s="6"/>
      <c r="W45" s="6"/>
    </row>
    <row r="46" spans="1:26" x14ac:dyDescent="0.25">
      <c r="A46" s="200" t="str">
        <f>CADASTRO!A$1028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 t="s">
        <v>181</v>
      </c>
      <c r="K46" s="203"/>
      <c r="L46" s="203"/>
      <c r="M46" s="205">
        <f>ROUND((V$12/V$23),2)</f>
        <v>0.12</v>
      </c>
      <c r="N46" s="205"/>
      <c r="O46" s="205"/>
      <c r="P46" s="204">
        <f>C43*M46</f>
        <v>1217.5103999999999</v>
      </c>
      <c r="Q46" s="203"/>
      <c r="R46" s="203"/>
      <c r="S46" s="203"/>
      <c r="T46" s="203" t="str">
        <f>CADASTRO!$P$1028</f>
        <v>1013 PeateRS</v>
      </c>
      <c r="U46" s="203"/>
      <c r="V46" s="203"/>
      <c r="W46" s="203"/>
      <c r="X46" s="203">
        <f>M$12</f>
        <v>1669</v>
      </c>
      <c r="Y46" s="203"/>
      <c r="Z46" s="203"/>
    </row>
    <row r="47" spans="1:26" x14ac:dyDescent="0.25">
      <c r="A47" s="200" t="str">
        <f>CADASTRO!A$1029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 t="s">
        <v>182</v>
      </c>
      <c r="K47" s="203"/>
      <c r="L47" s="203"/>
      <c r="M47" s="205">
        <f>ROUND((V$13/V$23),2)</f>
        <v>0.14000000000000001</v>
      </c>
      <c r="N47" s="205"/>
      <c r="O47" s="205"/>
      <c r="P47" s="204">
        <f>C43*M47</f>
        <v>1420.4288000000001</v>
      </c>
      <c r="Q47" s="203"/>
      <c r="R47" s="203"/>
      <c r="S47" s="203"/>
      <c r="T47" s="203" t="str">
        <f>CADASTRO!$P$1029</f>
        <v>1013 PeateRS</v>
      </c>
      <c r="U47" s="203"/>
      <c r="V47" s="203"/>
      <c r="W47" s="203"/>
      <c r="X47" s="203">
        <f>M$13</f>
        <v>1686</v>
      </c>
      <c r="Y47" s="203"/>
      <c r="Z47" s="203"/>
    </row>
    <row r="48" spans="1:26" x14ac:dyDescent="0.25">
      <c r="A48" s="200" t="str">
        <f>CADASTRO!A$1030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 t="s">
        <v>182</v>
      </c>
      <c r="K48" s="203"/>
      <c r="L48" s="203"/>
      <c r="M48" s="205">
        <f>ROUND((V$14/V$23),2)</f>
        <v>0.6</v>
      </c>
      <c r="N48" s="205"/>
      <c r="O48" s="205"/>
      <c r="P48" s="204">
        <f>C43*M48</f>
        <v>6087.5519999999997</v>
      </c>
      <c r="Q48" s="203"/>
      <c r="R48" s="203"/>
      <c r="S48" s="203"/>
      <c r="T48" s="203" t="str">
        <f>CADASTRO!$P$1030</f>
        <v>1013 PeateRS</v>
      </c>
      <c r="U48" s="203"/>
      <c r="V48" s="203"/>
      <c r="W48" s="203"/>
      <c r="X48" s="203">
        <f>M$14</f>
        <v>1681</v>
      </c>
      <c r="Y48" s="203"/>
      <c r="Z48" s="203"/>
    </row>
    <row r="49" spans="1:35" x14ac:dyDescent="0.25">
      <c r="A49" s="201" t="str">
        <f>CADASTRO!A$1032</f>
        <v>ESCOLA MUN. SANTA LUZIA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0.14000000000000001</v>
      </c>
      <c r="N49" s="218"/>
      <c r="O49" s="218"/>
      <c r="P49" s="202">
        <f>SUM(P50:S53)</f>
        <v>1420.4288000000001</v>
      </c>
      <c r="Q49" s="201"/>
      <c r="R49" s="201"/>
      <c r="S49" s="201"/>
    </row>
    <row r="50" spans="1:35" x14ac:dyDescent="0.25">
      <c r="A50" s="200" t="str">
        <f>CADASTRO!A$1033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>
        <v>0</v>
      </c>
      <c r="K50" s="203"/>
      <c r="L50" s="203"/>
      <c r="M50" s="205">
        <f>ROUND((V$18/V$23),2)</f>
        <v>0</v>
      </c>
      <c r="N50" s="205"/>
      <c r="O50" s="205"/>
      <c r="P50" s="204">
        <f>C43*M50</f>
        <v>0</v>
      </c>
      <c r="Q50" s="203"/>
      <c r="R50" s="203"/>
      <c r="S50" s="203"/>
      <c r="T50" s="203">
        <f>CADASTRO!$P$1033</f>
        <v>0</v>
      </c>
      <c r="U50" s="203"/>
      <c r="V50" s="203"/>
      <c r="W50" s="203"/>
      <c r="X50" s="203">
        <f>M$18</f>
        <v>0</v>
      </c>
      <c r="Y50" s="203"/>
      <c r="Z50" s="203"/>
    </row>
    <row r="51" spans="1:35" x14ac:dyDescent="0.25">
      <c r="A51" s="200" t="str">
        <f>CADASTRO!A$1034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>
        <v>0</v>
      </c>
      <c r="K51" s="203"/>
      <c r="L51" s="203"/>
      <c r="M51" s="205">
        <f>ROUND((V$19/V$23),2)</f>
        <v>0</v>
      </c>
      <c r="N51" s="205"/>
      <c r="O51" s="205"/>
      <c r="P51" s="204">
        <f>C43*M51</f>
        <v>0</v>
      </c>
      <c r="Q51" s="203"/>
      <c r="R51" s="203"/>
      <c r="S51" s="203"/>
      <c r="T51" s="203">
        <f>CADASTRO!$P$1034</f>
        <v>0</v>
      </c>
      <c r="U51" s="203"/>
      <c r="V51" s="203"/>
      <c r="W51" s="203"/>
      <c r="X51" s="203">
        <f>M$19</f>
        <v>0</v>
      </c>
      <c r="Y51" s="203"/>
      <c r="Z51" s="203"/>
      <c r="AI51" s="3"/>
    </row>
    <row r="52" spans="1:35" x14ac:dyDescent="0.25">
      <c r="A52" s="200" t="str">
        <f>CADASTRO!A$1035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>
        <v>0</v>
      </c>
      <c r="K52" s="203"/>
      <c r="L52" s="203"/>
      <c r="M52" s="205">
        <f>ROUND((V$20/V$23),2)</f>
        <v>0</v>
      </c>
      <c r="N52" s="205"/>
      <c r="O52" s="205"/>
      <c r="P52" s="204">
        <f>C43*M52</f>
        <v>0</v>
      </c>
      <c r="Q52" s="203"/>
      <c r="R52" s="203"/>
      <c r="S52" s="203"/>
      <c r="T52" s="203">
        <f>CADASTRO!$P$1035</f>
        <v>0</v>
      </c>
      <c r="U52" s="203"/>
      <c r="V52" s="203"/>
      <c r="W52" s="203"/>
      <c r="X52" s="203">
        <f>M$20</f>
        <v>0</v>
      </c>
      <c r="Y52" s="203"/>
      <c r="Z52" s="203"/>
    </row>
    <row r="53" spans="1:35" x14ac:dyDescent="0.25">
      <c r="A53" s="200" t="str">
        <f>CADASTRO!A$1036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 t="s">
        <v>183</v>
      </c>
      <c r="K53" s="203"/>
      <c r="L53" s="203"/>
      <c r="M53" s="205">
        <f>ROUND((V$21/V$23),2)</f>
        <v>0.14000000000000001</v>
      </c>
      <c r="N53" s="205"/>
      <c r="O53" s="205"/>
      <c r="P53" s="204">
        <f>C43*M53</f>
        <v>1420.4288000000001</v>
      </c>
      <c r="Q53" s="203"/>
      <c r="R53" s="203"/>
      <c r="S53" s="203"/>
      <c r="T53" s="203" t="str">
        <f>CADASTRO!$P$1036</f>
        <v>31 FUNDEB</v>
      </c>
      <c r="U53" s="203"/>
      <c r="V53" s="203"/>
      <c r="W53" s="203"/>
      <c r="X53" s="203">
        <f>M$21</f>
        <v>1659</v>
      </c>
      <c r="Y53" s="203"/>
      <c r="Z53" s="203"/>
    </row>
    <row r="54" spans="1:35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10145.92</v>
      </c>
      <c r="Q54" s="201"/>
      <c r="R54" s="201"/>
      <c r="S54" s="201"/>
      <c r="T54" s="3"/>
      <c r="U54" s="3"/>
      <c r="V54" s="3"/>
      <c r="W54" s="3"/>
      <c r="X54" s="3"/>
      <c r="Y54" s="3"/>
      <c r="Z54" s="3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3"/>
      <c r="K55" s="3"/>
      <c r="L55" s="3"/>
      <c r="M55" s="20"/>
      <c r="N55" s="20"/>
      <c r="O55" s="20"/>
      <c r="P55" s="11"/>
      <c r="Q55" s="5"/>
      <c r="R55" s="5"/>
      <c r="S55" s="5"/>
      <c r="T55" s="3"/>
      <c r="U55" s="3"/>
      <c r="V55" s="3"/>
      <c r="W55" s="3"/>
      <c r="X55" s="3"/>
      <c r="Y55" s="3"/>
      <c r="Z55" s="3"/>
    </row>
    <row r="56" spans="1:35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5" x14ac:dyDescent="0.25">
      <c r="A57" s="3" t="s">
        <v>38</v>
      </c>
      <c r="G57" s="203">
        <v>264</v>
      </c>
      <c r="H57" s="203"/>
      <c r="I57" s="203"/>
      <c r="J57" s="203"/>
      <c r="K57" s="203"/>
      <c r="L57" s="220" t="s">
        <v>39</v>
      </c>
      <c r="M57" s="220"/>
      <c r="N57" s="220"/>
      <c r="O57" s="223">
        <v>43224</v>
      </c>
      <c r="P57" s="203"/>
      <c r="Q57" s="203"/>
      <c r="R57" s="203"/>
    </row>
    <row r="58" spans="1:35" x14ac:dyDescent="0.25">
      <c r="A58" s="3" t="s">
        <v>41</v>
      </c>
      <c r="C58" s="208">
        <v>10959.98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3301.2</v>
      </c>
      <c r="Q58" s="221"/>
      <c r="R58" s="221"/>
      <c r="S58" s="221"/>
      <c r="T58" s="221"/>
      <c r="U58" s="221"/>
    </row>
    <row r="59" spans="1:35" x14ac:dyDescent="0.25">
      <c r="A59" s="9" t="s">
        <v>12</v>
      </c>
      <c r="B59" s="7"/>
      <c r="C59" s="7"/>
      <c r="D59" s="7"/>
      <c r="E59" s="7"/>
      <c r="F59" s="7"/>
      <c r="G59" s="7"/>
      <c r="H59" s="7"/>
      <c r="I59" s="8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11" t="s">
        <v>40</v>
      </c>
      <c r="Y59" s="211"/>
      <c r="Z59" s="211"/>
    </row>
    <row r="60" spans="1:35" x14ac:dyDescent="0.25">
      <c r="A60" s="210" t="str">
        <f>CADASTRO!A$1027</f>
        <v>ESCOLA ALAÍDES S. PINHEIRO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0.86</v>
      </c>
      <c r="N60" s="218"/>
      <c r="O60" s="218"/>
      <c r="P60" s="202">
        <f>SUM(P61:S63)+0.01</f>
        <v>9425.5827999999983</v>
      </c>
      <c r="Q60" s="201"/>
      <c r="R60" s="201"/>
      <c r="S60" s="201"/>
      <c r="T60" s="6"/>
      <c r="U60" s="6"/>
      <c r="V60" s="6"/>
      <c r="W60" s="6"/>
    </row>
    <row r="61" spans="1:35" x14ac:dyDescent="0.25">
      <c r="A61" s="200" t="str">
        <f>CADASTRO!A$1028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 t="s">
        <v>181</v>
      </c>
      <c r="K61" s="203"/>
      <c r="L61" s="203"/>
      <c r="M61" s="205">
        <f>ROUND((V$12/V$23),2)</f>
        <v>0.12</v>
      </c>
      <c r="N61" s="205"/>
      <c r="O61" s="205"/>
      <c r="P61" s="204">
        <f>C58*M61</f>
        <v>1315.1976</v>
      </c>
      <c r="Q61" s="203"/>
      <c r="R61" s="203"/>
      <c r="S61" s="203"/>
      <c r="T61" s="203" t="str">
        <f>CADASTRO!$P$1028</f>
        <v>1013 PeateRS</v>
      </c>
      <c r="U61" s="203"/>
      <c r="V61" s="203"/>
      <c r="W61" s="203"/>
      <c r="X61" s="203">
        <f>M$12</f>
        <v>1669</v>
      </c>
      <c r="Y61" s="203"/>
      <c r="Z61" s="203"/>
    </row>
    <row r="62" spans="1:35" x14ac:dyDescent="0.25">
      <c r="A62" s="200" t="str">
        <f>CADASTRO!A$1029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 t="s">
        <v>182</v>
      </c>
      <c r="K62" s="203"/>
      <c r="L62" s="203"/>
      <c r="M62" s="205">
        <f>ROUND((V$13/V$23),2)</f>
        <v>0.14000000000000001</v>
      </c>
      <c r="N62" s="205"/>
      <c r="O62" s="205"/>
      <c r="P62" s="204">
        <f>C58*M62</f>
        <v>1534.3972000000001</v>
      </c>
      <c r="Q62" s="203"/>
      <c r="R62" s="203"/>
      <c r="S62" s="203"/>
      <c r="T62" s="203" t="str">
        <f>CADASTRO!$P$1029</f>
        <v>1013 PeateRS</v>
      </c>
      <c r="U62" s="203"/>
      <c r="V62" s="203"/>
      <c r="W62" s="203"/>
      <c r="X62" s="203">
        <f>M$13</f>
        <v>1686</v>
      </c>
      <c r="Y62" s="203"/>
      <c r="Z62" s="203"/>
    </row>
    <row r="63" spans="1:35" x14ac:dyDescent="0.25">
      <c r="A63" s="200" t="str">
        <f>CADASTRO!A$1030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 t="s">
        <v>182</v>
      </c>
      <c r="K63" s="203"/>
      <c r="L63" s="203"/>
      <c r="M63" s="205">
        <f>ROUND((V$14/V$23),2)</f>
        <v>0.6</v>
      </c>
      <c r="N63" s="205"/>
      <c r="O63" s="205"/>
      <c r="P63" s="204">
        <f>C58*M63-0.01</f>
        <v>6575.9779999999992</v>
      </c>
      <c r="Q63" s="203"/>
      <c r="R63" s="203"/>
      <c r="S63" s="203"/>
      <c r="T63" s="203" t="str">
        <f>CADASTRO!$P$1030</f>
        <v>1013 PeateRS</v>
      </c>
      <c r="U63" s="203"/>
      <c r="V63" s="203"/>
      <c r="W63" s="203"/>
      <c r="X63" s="203">
        <f>M$14</f>
        <v>1681</v>
      </c>
      <c r="Y63" s="203"/>
      <c r="Z63" s="203"/>
    </row>
    <row r="64" spans="1:35" x14ac:dyDescent="0.25">
      <c r="A64" s="201" t="str">
        <f>CADASTRO!A$1032</f>
        <v>ESCOLA MUN. SANTA LUZIA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0.14000000000000001</v>
      </c>
      <c r="N64" s="218"/>
      <c r="O64" s="218"/>
      <c r="P64" s="202">
        <f>SUM(P65:S68)</f>
        <v>1534.3972000000001</v>
      </c>
      <c r="Q64" s="201"/>
      <c r="R64" s="201"/>
      <c r="S64" s="201"/>
    </row>
    <row r="65" spans="1:26" x14ac:dyDescent="0.25">
      <c r="A65" s="200" t="str">
        <f>CADASTRO!A$1033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>
        <v>0</v>
      </c>
      <c r="K65" s="203"/>
      <c r="L65" s="203"/>
      <c r="M65" s="205">
        <f>ROUND((V$18/V$23),2)</f>
        <v>0</v>
      </c>
      <c r="N65" s="205"/>
      <c r="O65" s="205"/>
      <c r="P65" s="204">
        <f>C58*M65</f>
        <v>0</v>
      </c>
      <c r="Q65" s="203"/>
      <c r="R65" s="203"/>
      <c r="S65" s="203"/>
      <c r="T65" s="203">
        <f>CADASTRO!$P$1033</f>
        <v>0</v>
      </c>
      <c r="U65" s="203"/>
      <c r="V65" s="203"/>
      <c r="W65" s="203"/>
      <c r="X65" s="203">
        <f>M$18</f>
        <v>0</v>
      </c>
      <c r="Y65" s="203"/>
      <c r="Z65" s="203"/>
    </row>
    <row r="66" spans="1:26" x14ac:dyDescent="0.25">
      <c r="A66" s="200" t="str">
        <f>CADASTRO!A$1034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>
        <v>0</v>
      </c>
      <c r="K66" s="203"/>
      <c r="L66" s="203"/>
      <c r="M66" s="205">
        <f>ROUND((V$19/V$23),2)</f>
        <v>0</v>
      </c>
      <c r="N66" s="205"/>
      <c r="O66" s="205"/>
      <c r="P66" s="204">
        <f>C58*M66</f>
        <v>0</v>
      </c>
      <c r="Q66" s="203"/>
      <c r="R66" s="203"/>
      <c r="S66" s="203"/>
      <c r="T66" s="203">
        <f>CADASTRO!$P$1034</f>
        <v>0</v>
      </c>
      <c r="U66" s="203"/>
      <c r="V66" s="203"/>
      <c r="W66" s="203"/>
      <c r="X66" s="203">
        <f>M$19</f>
        <v>0</v>
      </c>
      <c r="Y66" s="203"/>
      <c r="Z66" s="203"/>
    </row>
    <row r="67" spans="1:26" x14ac:dyDescent="0.25">
      <c r="A67" s="200" t="str">
        <f>CADASTRO!A$1035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>
        <v>0</v>
      </c>
      <c r="K67" s="203"/>
      <c r="L67" s="203"/>
      <c r="M67" s="205">
        <f>ROUND((V$20/V$23),2)</f>
        <v>0</v>
      </c>
      <c r="N67" s="205"/>
      <c r="O67" s="205"/>
      <c r="P67" s="204">
        <f>C58*M67</f>
        <v>0</v>
      </c>
      <c r="Q67" s="203"/>
      <c r="R67" s="203"/>
      <c r="S67" s="203"/>
      <c r="T67" s="203">
        <f>CADASTRO!$P$1035</f>
        <v>0</v>
      </c>
      <c r="U67" s="203"/>
      <c r="V67" s="203"/>
      <c r="W67" s="203"/>
      <c r="X67" s="203">
        <f>M$20</f>
        <v>0</v>
      </c>
      <c r="Y67" s="203"/>
      <c r="Z67" s="203"/>
    </row>
    <row r="68" spans="1:26" x14ac:dyDescent="0.25">
      <c r="A68" s="200" t="str">
        <f>CADASTRO!A$1036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 t="s">
        <v>183</v>
      </c>
      <c r="K68" s="203"/>
      <c r="L68" s="203"/>
      <c r="M68" s="205">
        <f>ROUND((V$21/V$23),2)</f>
        <v>0.14000000000000001</v>
      </c>
      <c r="N68" s="205"/>
      <c r="O68" s="205"/>
      <c r="P68" s="204">
        <f>C58*M68</f>
        <v>1534.3972000000001</v>
      </c>
      <c r="Q68" s="203"/>
      <c r="R68" s="203"/>
      <c r="S68" s="203"/>
      <c r="T68" s="203" t="str">
        <f>CADASTRO!$P$1036</f>
        <v>31 FUNDEB</v>
      </c>
      <c r="U68" s="203"/>
      <c r="V68" s="203"/>
      <c r="W68" s="203"/>
      <c r="X68" s="203">
        <f>M$21</f>
        <v>1659</v>
      </c>
      <c r="Y68" s="203"/>
      <c r="Z68" s="203"/>
    </row>
    <row r="69" spans="1:26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</f>
        <v>10959.979999999998</v>
      </c>
      <c r="Q69" s="201"/>
      <c r="R69" s="201"/>
      <c r="S69" s="201"/>
      <c r="T69" s="3"/>
      <c r="U69" s="3"/>
      <c r="V69" s="3"/>
      <c r="W69" s="3"/>
      <c r="X69" s="3"/>
      <c r="Y69" s="3"/>
      <c r="Z69" s="3"/>
    </row>
    <row r="71" spans="1:26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26" x14ac:dyDescent="0.25">
      <c r="A72" s="3" t="s">
        <v>38</v>
      </c>
      <c r="G72" s="203">
        <v>268</v>
      </c>
      <c r="H72" s="203"/>
      <c r="I72" s="203"/>
      <c r="J72" s="203"/>
      <c r="K72" s="203"/>
      <c r="L72" s="220" t="s">
        <v>39</v>
      </c>
      <c r="M72" s="220"/>
      <c r="N72" s="220"/>
      <c r="O72" s="223">
        <v>43258</v>
      </c>
      <c r="P72" s="203"/>
      <c r="Q72" s="203"/>
      <c r="R72" s="203"/>
    </row>
    <row r="73" spans="1:26" x14ac:dyDescent="0.25">
      <c r="A73" s="3" t="s">
        <v>41</v>
      </c>
      <c r="C73" s="208">
        <v>8573.56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2582.4</v>
      </c>
      <c r="Q73" s="221"/>
      <c r="R73" s="221"/>
      <c r="S73" s="221"/>
      <c r="T73" s="221"/>
      <c r="U73" s="221"/>
    </row>
    <row r="74" spans="1:26" x14ac:dyDescent="0.25">
      <c r="A74" s="9" t="s">
        <v>12</v>
      </c>
      <c r="B74" s="7"/>
      <c r="C74" s="7"/>
      <c r="D74" s="7"/>
      <c r="E74" s="7"/>
      <c r="F74" s="7"/>
      <c r="G74" s="7"/>
      <c r="H74" s="7"/>
      <c r="I74" s="8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11" t="s">
        <v>40</v>
      </c>
      <c r="Y74" s="211"/>
      <c r="Z74" s="211"/>
    </row>
    <row r="75" spans="1:26" x14ac:dyDescent="0.25">
      <c r="A75" s="210" t="str">
        <f>CADASTRO!A$1027</f>
        <v>ESCOLA ALAÍDES S. PINHEIRO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0.86</v>
      </c>
      <c r="N75" s="218"/>
      <c r="O75" s="218"/>
      <c r="P75" s="202">
        <f>SUM(P76:S78)+0.01</f>
        <v>7373.2716</v>
      </c>
      <c r="Q75" s="201"/>
      <c r="R75" s="201"/>
      <c r="S75" s="201"/>
      <c r="T75" s="6"/>
      <c r="U75" s="6"/>
      <c r="V75" s="6"/>
      <c r="W75" s="6"/>
    </row>
    <row r="76" spans="1:26" x14ac:dyDescent="0.25">
      <c r="A76" s="200" t="str">
        <f>CADASTRO!A$1028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 t="s">
        <v>181</v>
      </c>
      <c r="K76" s="203"/>
      <c r="L76" s="203"/>
      <c r="M76" s="205">
        <f>ROUND((V$12/V$23),2)</f>
        <v>0.12</v>
      </c>
      <c r="N76" s="205"/>
      <c r="O76" s="205"/>
      <c r="P76" s="204">
        <f>C73*M76</f>
        <v>1028.8271999999999</v>
      </c>
      <c r="Q76" s="203"/>
      <c r="R76" s="203"/>
      <c r="S76" s="203"/>
      <c r="T76" s="203" t="str">
        <f>CADASTRO!$P$1028</f>
        <v>1013 PeateRS</v>
      </c>
      <c r="U76" s="203"/>
      <c r="V76" s="203"/>
      <c r="W76" s="203"/>
      <c r="X76" s="203">
        <f>M$12</f>
        <v>1669</v>
      </c>
      <c r="Y76" s="203"/>
      <c r="Z76" s="203"/>
    </row>
    <row r="77" spans="1:26" x14ac:dyDescent="0.25">
      <c r="A77" s="200" t="str">
        <f>CADASTRO!A$1029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 t="s">
        <v>182</v>
      </c>
      <c r="K77" s="203"/>
      <c r="L77" s="203"/>
      <c r="M77" s="205">
        <f>ROUND((V$13/V$23),2)</f>
        <v>0.14000000000000001</v>
      </c>
      <c r="N77" s="205"/>
      <c r="O77" s="205"/>
      <c r="P77" s="204">
        <f>C73*M77</f>
        <v>1200.2984000000001</v>
      </c>
      <c r="Q77" s="203"/>
      <c r="R77" s="203"/>
      <c r="S77" s="203"/>
      <c r="T77" s="203" t="str">
        <f>CADASTRO!$P$1029</f>
        <v>1013 PeateRS</v>
      </c>
      <c r="U77" s="203"/>
      <c r="V77" s="203"/>
      <c r="W77" s="203"/>
      <c r="X77" s="203">
        <f>M$13</f>
        <v>1686</v>
      </c>
      <c r="Y77" s="203"/>
      <c r="Z77" s="203"/>
    </row>
    <row r="78" spans="1:26" x14ac:dyDescent="0.25">
      <c r="A78" s="200" t="str">
        <f>CADASTRO!A$1030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 t="s">
        <v>182</v>
      </c>
      <c r="K78" s="203"/>
      <c r="L78" s="203"/>
      <c r="M78" s="205">
        <f>ROUND((V$14/V$23),2)</f>
        <v>0.6</v>
      </c>
      <c r="N78" s="205"/>
      <c r="O78" s="205"/>
      <c r="P78" s="204">
        <f>C73*M78</f>
        <v>5144.1359999999995</v>
      </c>
      <c r="Q78" s="203"/>
      <c r="R78" s="203"/>
      <c r="S78" s="203"/>
      <c r="T78" s="203" t="str">
        <f>CADASTRO!$P$1030</f>
        <v>1013 PeateRS</v>
      </c>
      <c r="U78" s="203"/>
      <c r="V78" s="203"/>
      <c r="W78" s="203"/>
      <c r="X78" s="203">
        <f>M$14</f>
        <v>1681</v>
      </c>
      <c r="Y78" s="203"/>
      <c r="Z78" s="203"/>
    </row>
    <row r="79" spans="1:26" x14ac:dyDescent="0.25">
      <c r="A79" s="201" t="str">
        <f>CADASTRO!A$1032</f>
        <v>ESCOLA MUN. SANTA LUZIA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0.14000000000000001</v>
      </c>
      <c r="N79" s="218"/>
      <c r="O79" s="218"/>
      <c r="P79" s="202">
        <f>SUM(P80:S83)</f>
        <v>1200.2884000000001</v>
      </c>
      <c r="Q79" s="201"/>
      <c r="R79" s="201"/>
      <c r="S79" s="201"/>
    </row>
    <row r="80" spans="1:26" x14ac:dyDescent="0.25">
      <c r="A80" s="200" t="str">
        <f>CADASTRO!A$1033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>
        <v>0</v>
      </c>
      <c r="K80" s="203"/>
      <c r="L80" s="203"/>
      <c r="M80" s="205">
        <f>ROUND((V$18/V$23),2)</f>
        <v>0</v>
      </c>
      <c r="N80" s="205"/>
      <c r="O80" s="205"/>
      <c r="P80" s="204">
        <f>C73*M80</f>
        <v>0</v>
      </c>
      <c r="Q80" s="203"/>
      <c r="R80" s="203"/>
      <c r="S80" s="203"/>
      <c r="T80" s="203">
        <f>CADASTRO!$P$1033</f>
        <v>0</v>
      </c>
      <c r="U80" s="203"/>
      <c r="V80" s="203"/>
      <c r="W80" s="203"/>
      <c r="X80" s="203">
        <f>M$18</f>
        <v>0</v>
      </c>
      <c r="Y80" s="203"/>
      <c r="Z80" s="203"/>
    </row>
    <row r="81" spans="1:26" x14ac:dyDescent="0.25">
      <c r="A81" s="200" t="str">
        <f>CADASTRO!A$1034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>
        <v>0</v>
      </c>
      <c r="K81" s="203"/>
      <c r="L81" s="203"/>
      <c r="M81" s="205">
        <f>ROUND((V$19/V$23),2)</f>
        <v>0</v>
      </c>
      <c r="N81" s="205"/>
      <c r="O81" s="205"/>
      <c r="P81" s="204">
        <f>C73*M81</f>
        <v>0</v>
      </c>
      <c r="Q81" s="203"/>
      <c r="R81" s="203"/>
      <c r="S81" s="203"/>
      <c r="T81" s="203">
        <f>CADASTRO!$P$1034</f>
        <v>0</v>
      </c>
      <c r="U81" s="203"/>
      <c r="V81" s="203"/>
      <c r="W81" s="203"/>
      <c r="X81" s="203">
        <f>M$19</f>
        <v>0</v>
      </c>
      <c r="Y81" s="203"/>
      <c r="Z81" s="203"/>
    </row>
    <row r="82" spans="1:26" x14ac:dyDescent="0.25">
      <c r="A82" s="200" t="str">
        <f>CADASTRO!A$1035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>
        <v>0</v>
      </c>
      <c r="K82" s="203"/>
      <c r="L82" s="203"/>
      <c r="M82" s="205">
        <f>ROUND((V$20/V$23),2)</f>
        <v>0</v>
      </c>
      <c r="N82" s="205"/>
      <c r="O82" s="205"/>
      <c r="P82" s="204">
        <f>C73*M82</f>
        <v>0</v>
      </c>
      <c r="Q82" s="203"/>
      <c r="R82" s="203"/>
      <c r="S82" s="203"/>
      <c r="T82" s="203">
        <f>CADASTRO!$P$1035</f>
        <v>0</v>
      </c>
      <c r="U82" s="203"/>
      <c r="V82" s="203"/>
      <c r="W82" s="203"/>
      <c r="X82" s="203">
        <f>M$20</f>
        <v>0</v>
      </c>
      <c r="Y82" s="203"/>
      <c r="Z82" s="203"/>
    </row>
    <row r="83" spans="1:26" x14ac:dyDescent="0.25">
      <c r="A83" s="200" t="str">
        <f>CADASTRO!A$1036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 t="s">
        <v>183</v>
      </c>
      <c r="K83" s="203"/>
      <c r="L83" s="203"/>
      <c r="M83" s="205">
        <f>ROUND((V$21/V$23),2)</f>
        <v>0.14000000000000001</v>
      </c>
      <c r="N83" s="205"/>
      <c r="O83" s="205"/>
      <c r="P83" s="204">
        <f>C73*M83-0.01</f>
        <v>1200.2884000000001</v>
      </c>
      <c r="Q83" s="203"/>
      <c r="R83" s="203"/>
      <c r="S83" s="203"/>
      <c r="T83" s="203" t="str">
        <f>CADASTRO!$P$1036</f>
        <v>31 FUNDEB</v>
      </c>
      <c r="U83" s="203"/>
      <c r="V83" s="203"/>
      <c r="W83" s="203"/>
      <c r="X83" s="203">
        <f>M$21</f>
        <v>1659</v>
      </c>
      <c r="Y83" s="203"/>
      <c r="Z83" s="203"/>
    </row>
    <row r="84" spans="1:26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8573.56</v>
      </c>
      <c r="Q84" s="201"/>
      <c r="R84" s="201"/>
      <c r="S84" s="201"/>
      <c r="T84" s="3"/>
      <c r="U84" s="3"/>
      <c r="V84" s="3"/>
      <c r="W84" s="3"/>
      <c r="X84" s="3"/>
      <c r="Y84" s="3"/>
      <c r="Z84" s="3"/>
    </row>
    <row r="86" spans="1:26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6" x14ac:dyDescent="0.25">
      <c r="A87" s="3" t="s">
        <v>38</v>
      </c>
      <c r="G87" s="203">
        <v>275</v>
      </c>
      <c r="H87" s="203"/>
      <c r="I87" s="203"/>
      <c r="J87" s="203"/>
      <c r="K87" s="203"/>
      <c r="L87" s="220" t="s">
        <v>39</v>
      </c>
      <c r="M87" s="220"/>
      <c r="N87" s="220"/>
      <c r="O87" s="223">
        <v>43287</v>
      </c>
      <c r="P87" s="203"/>
      <c r="Q87" s="203"/>
      <c r="R87" s="203"/>
    </row>
    <row r="88" spans="1:26" x14ac:dyDescent="0.25">
      <c r="A88" s="3" t="s">
        <v>41</v>
      </c>
      <c r="C88" s="208">
        <v>10737.54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3234.2</v>
      </c>
      <c r="Q88" s="221"/>
      <c r="R88" s="221"/>
      <c r="S88" s="221"/>
      <c r="T88" s="221"/>
      <c r="U88" s="221"/>
    </row>
    <row r="89" spans="1:26" x14ac:dyDescent="0.25">
      <c r="A89" s="9" t="s">
        <v>12</v>
      </c>
      <c r="B89" s="7"/>
      <c r="C89" s="7"/>
      <c r="D89" s="7"/>
      <c r="E89" s="7"/>
      <c r="F89" s="7"/>
      <c r="G89" s="7"/>
      <c r="H89" s="7"/>
      <c r="I89" s="8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11" t="s">
        <v>40</v>
      </c>
      <c r="Y89" s="211"/>
      <c r="Z89" s="211"/>
    </row>
    <row r="90" spans="1:26" x14ac:dyDescent="0.25">
      <c r="A90" s="210" t="str">
        <f>CADASTRO!A$1027</f>
        <v>ESCOLA ALAÍDES S. PINHEIRO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0.86</v>
      </c>
      <c r="N90" s="218"/>
      <c r="O90" s="218"/>
      <c r="P90" s="202">
        <f>SUM(P91:S93)</f>
        <v>9234.2844000000005</v>
      </c>
      <c r="Q90" s="201"/>
      <c r="R90" s="201"/>
      <c r="S90" s="201"/>
      <c r="T90" s="6"/>
      <c r="U90" s="6"/>
      <c r="V90" s="6"/>
      <c r="W90" s="6"/>
    </row>
    <row r="91" spans="1:26" x14ac:dyDescent="0.25">
      <c r="A91" s="200" t="str">
        <f>CADASTRO!A$1028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 t="s">
        <v>181</v>
      </c>
      <c r="K91" s="203"/>
      <c r="L91" s="203"/>
      <c r="M91" s="205">
        <f>ROUND((V$12/V$23),2)</f>
        <v>0.12</v>
      </c>
      <c r="N91" s="205"/>
      <c r="O91" s="205"/>
      <c r="P91" s="204">
        <f>C88*M91</f>
        <v>1288.5048000000002</v>
      </c>
      <c r="Q91" s="203"/>
      <c r="R91" s="203"/>
      <c r="S91" s="203"/>
      <c r="T91" s="203" t="str">
        <f>CADASTRO!$P$1028</f>
        <v>1013 PeateRS</v>
      </c>
      <c r="U91" s="203"/>
      <c r="V91" s="203"/>
      <c r="W91" s="203"/>
      <c r="X91" s="203">
        <f>M$12</f>
        <v>1669</v>
      </c>
      <c r="Y91" s="203"/>
      <c r="Z91" s="203"/>
    </row>
    <row r="92" spans="1:26" x14ac:dyDescent="0.25">
      <c r="A92" s="200" t="str">
        <f>CADASTRO!A$1029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 t="s">
        <v>182</v>
      </c>
      <c r="K92" s="203"/>
      <c r="L92" s="203"/>
      <c r="M92" s="205">
        <f>ROUND((V$13/V$23),2)</f>
        <v>0.14000000000000001</v>
      </c>
      <c r="N92" s="205"/>
      <c r="O92" s="205"/>
      <c r="P92" s="204">
        <f>C88*M92</f>
        <v>1503.2556000000002</v>
      </c>
      <c r="Q92" s="203"/>
      <c r="R92" s="203"/>
      <c r="S92" s="203"/>
      <c r="T92" s="203" t="str">
        <f>CADASTRO!$P$1029</f>
        <v>1013 PeateRS</v>
      </c>
      <c r="U92" s="203"/>
      <c r="V92" s="203"/>
      <c r="W92" s="203"/>
      <c r="X92" s="203">
        <f>M$13</f>
        <v>1686</v>
      </c>
      <c r="Y92" s="203"/>
      <c r="Z92" s="203"/>
    </row>
    <row r="93" spans="1:26" x14ac:dyDescent="0.25">
      <c r="A93" s="200" t="str">
        <f>CADASTRO!A$1030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 t="s">
        <v>182</v>
      </c>
      <c r="K93" s="203"/>
      <c r="L93" s="203"/>
      <c r="M93" s="205">
        <f>ROUND((V$14/V$23),2)</f>
        <v>0.6</v>
      </c>
      <c r="N93" s="205"/>
      <c r="O93" s="205"/>
      <c r="P93" s="204">
        <f>C88*M93</f>
        <v>6442.5240000000003</v>
      </c>
      <c r="Q93" s="203"/>
      <c r="R93" s="203"/>
      <c r="S93" s="203"/>
      <c r="T93" s="203" t="str">
        <f>CADASTRO!$P$1030</f>
        <v>1013 PeateRS</v>
      </c>
      <c r="U93" s="203"/>
      <c r="V93" s="203"/>
      <c r="W93" s="203"/>
      <c r="X93" s="203">
        <f>M$14</f>
        <v>1681</v>
      </c>
      <c r="Y93" s="203"/>
      <c r="Z93" s="203"/>
    </row>
    <row r="94" spans="1:26" x14ac:dyDescent="0.25">
      <c r="A94" s="201" t="str">
        <f>CADASTRO!A$1032</f>
        <v>ESCOLA MUN. SANTA LUZIA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0.14000000000000001</v>
      </c>
      <c r="N94" s="218"/>
      <c r="O94" s="218"/>
      <c r="P94" s="202">
        <f>SUM(P95:S98)</f>
        <v>1503.2556000000002</v>
      </c>
      <c r="Q94" s="201"/>
      <c r="R94" s="201"/>
      <c r="S94" s="201"/>
    </row>
    <row r="95" spans="1:26" x14ac:dyDescent="0.25">
      <c r="A95" s="200" t="str">
        <f>CADASTRO!A$1033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>
        <v>0</v>
      </c>
      <c r="K95" s="203"/>
      <c r="L95" s="203"/>
      <c r="M95" s="205">
        <f>ROUND((V$18/V$23),2)</f>
        <v>0</v>
      </c>
      <c r="N95" s="205"/>
      <c r="O95" s="205"/>
      <c r="P95" s="204">
        <f>C88*M95</f>
        <v>0</v>
      </c>
      <c r="Q95" s="203"/>
      <c r="R95" s="203"/>
      <c r="S95" s="203"/>
      <c r="T95" s="203">
        <f>CADASTRO!$P$1033</f>
        <v>0</v>
      </c>
      <c r="U95" s="203"/>
      <c r="V95" s="203"/>
      <c r="W95" s="203"/>
      <c r="X95" s="203">
        <f>M$18</f>
        <v>0</v>
      </c>
      <c r="Y95" s="203"/>
      <c r="Z95" s="203"/>
    </row>
    <row r="96" spans="1:26" x14ac:dyDescent="0.25">
      <c r="A96" s="200" t="str">
        <f>CADASTRO!A$1034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>
        <v>0</v>
      </c>
      <c r="K96" s="203"/>
      <c r="L96" s="203"/>
      <c r="M96" s="205">
        <f>ROUND((V$19/V$23),2)</f>
        <v>0</v>
      </c>
      <c r="N96" s="205"/>
      <c r="O96" s="205"/>
      <c r="P96" s="204">
        <f>C88*M96</f>
        <v>0</v>
      </c>
      <c r="Q96" s="203"/>
      <c r="R96" s="203"/>
      <c r="S96" s="203"/>
      <c r="T96" s="203">
        <f>CADASTRO!$P$1034</f>
        <v>0</v>
      </c>
      <c r="U96" s="203"/>
      <c r="V96" s="203"/>
      <c r="W96" s="203"/>
      <c r="X96" s="203">
        <f>M$19</f>
        <v>0</v>
      </c>
      <c r="Y96" s="203"/>
      <c r="Z96" s="203"/>
    </row>
    <row r="97" spans="1:26" x14ac:dyDescent="0.25">
      <c r="A97" s="200" t="str">
        <f>CADASTRO!A$1035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>
        <v>0</v>
      </c>
      <c r="K97" s="203"/>
      <c r="L97" s="203"/>
      <c r="M97" s="205">
        <f>ROUND((V$20/V$23),2)</f>
        <v>0</v>
      </c>
      <c r="N97" s="205"/>
      <c r="O97" s="205"/>
      <c r="P97" s="204">
        <f>C88*M97</f>
        <v>0</v>
      </c>
      <c r="Q97" s="203"/>
      <c r="R97" s="203"/>
      <c r="S97" s="203"/>
      <c r="T97" s="203">
        <f>CADASTRO!$P$1035</f>
        <v>0</v>
      </c>
      <c r="U97" s="203"/>
      <c r="V97" s="203"/>
      <c r="W97" s="203"/>
      <c r="X97" s="203">
        <f>M$20</f>
        <v>0</v>
      </c>
      <c r="Y97" s="203"/>
      <c r="Z97" s="203"/>
    </row>
    <row r="98" spans="1:26" x14ac:dyDescent="0.25">
      <c r="A98" s="200" t="str">
        <f>CADASTRO!A$1036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 t="s">
        <v>183</v>
      </c>
      <c r="K98" s="203"/>
      <c r="L98" s="203"/>
      <c r="M98" s="205">
        <f>ROUND((V$21/V$23),2)</f>
        <v>0.14000000000000001</v>
      </c>
      <c r="N98" s="205"/>
      <c r="O98" s="205"/>
      <c r="P98" s="204">
        <f>C88*M98</f>
        <v>1503.2556000000002</v>
      </c>
      <c r="Q98" s="203"/>
      <c r="R98" s="203"/>
      <c r="S98" s="203"/>
      <c r="T98" s="203" t="str">
        <f>CADASTRO!$P$1036</f>
        <v>31 FUNDEB</v>
      </c>
      <c r="U98" s="203"/>
      <c r="V98" s="203"/>
      <c r="W98" s="203"/>
      <c r="X98" s="203">
        <f>M$21</f>
        <v>1659</v>
      </c>
      <c r="Y98" s="203"/>
      <c r="Z98" s="203"/>
    </row>
    <row r="99" spans="1:26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</f>
        <v>10737.54</v>
      </c>
      <c r="Q99" s="201"/>
      <c r="R99" s="201"/>
      <c r="S99" s="201"/>
      <c r="T99" s="3"/>
      <c r="U99" s="3"/>
      <c r="V99" s="3"/>
      <c r="W99" s="3"/>
      <c r="X99" s="3"/>
      <c r="Y99" s="3"/>
      <c r="Z99" s="3"/>
    </row>
    <row r="101" spans="1:26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26" x14ac:dyDescent="0.25">
      <c r="A102" s="3" t="s">
        <v>38</v>
      </c>
      <c r="G102" s="203">
        <v>278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43315</v>
      </c>
      <c r="P102" s="203"/>
      <c r="Q102" s="203"/>
      <c r="R102" s="203"/>
    </row>
    <row r="103" spans="1:26" x14ac:dyDescent="0.25">
      <c r="A103" s="3" t="s">
        <v>41</v>
      </c>
      <c r="C103" s="208">
        <v>7768.8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2340</v>
      </c>
      <c r="Q103" s="221"/>
      <c r="R103" s="221"/>
      <c r="S103" s="221"/>
      <c r="T103" s="221"/>
      <c r="U103" s="221"/>
    </row>
    <row r="104" spans="1:26" x14ac:dyDescent="0.25">
      <c r="A104" s="9" t="s">
        <v>12</v>
      </c>
      <c r="B104" s="7"/>
      <c r="C104" s="7"/>
      <c r="D104" s="7"/>
      <c r="E104" s="7"/>
      <c r="F104" s="7"/>
      <c r="G104" s="7"/>
      <c r="H104" s="7"/>
      <c r="I104" s="8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11" t="s">
        <v>40</v>
      </c>
      <c r="Y104" s="211"/>
      <c r="Z104" s="211"/>
    </row>
    <row r="105" spans="1:26" x14ac:dyDescent="0.25">
      <c r="A105" s="210" t="str">
        <f>CADASTRO!A$1027</f>
        <v>ESCOLA ALAÍDES S. PINHEIRO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0.86</v>
      </c>
      <c r="N105" s="218"/>
      <c r="O105" s="218"/>
      <c r="P105" s="202">
        <f>SUM(P106:S108)</f>
        <v>6681.1679999999997</v>
      </c>
      <c r="Q105" s="201"/>
      <c r="R105" s="201"/>
      <c r="S105" s="201"/>
      <c r="T105" s="6"/>
      <c r="U105" s="6"/>
      <c r="V105" s="6"/>
      <c r="W105" s="6"/>
    </row>
    <row r="106" spans="1:26" x14ac:dyDescent="0.25">
      <c r="A106" s="200" t="str">
        <f>CADASTRO!A$1028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 t="s">
        <v>181</v>
      </c>
      <c r="K106" s="203"/>
      <c r="L106" s="203"/>
      <c r="M106" s="205">
        <f>ROUND((V$12/V$23),2)</f>
        <v>0.12</v>
      </c>
      <c r="N106" s="205"/>
      <c r="O106" s="205"/>
      <c r="P106" s="204">
        <f>C103*M106</f>
        <v>932.25599999999997</v>
      </c>
      <c r="Q106" s="203"/>
      <c r="R106" s="203"/>
      <c r="S106" s="203"/>
      <c r="T106" s="203" t="str">
        <f>CADASTRO!$P$1028</f>
        <v>1013 PeateRS</v>
      </c>
      <c r="U106" s="203"/>
      <c r="V106" s="203"/>
      <c r="W106" s="203"/>
      <c r="X106" s="203">
        <f>M$12</f>
        <v>1669</v>
      </c>
      <c r="Y106" s="203"/>
      <c r="Z106" s="203"/>
    </row>
    <row r="107" spans="1:26" x14ac:dyDescent="0.25">
      <c r="A107" s="200" t="str">
        <f>CADASTRO!A$1029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 t="s">
        <v>182</v>
      </c>
      <c r="K107" s="203"/>
      <c r="L107" s="203"/>
      <c r="M107" s="205">
        <f>ROUND((V$13/V$23),2)</f>
        <v>0.14000000000000001</v>
      </c>
      <c r="N107" s="205"/>
      <c r="O107" s="205"/>
      <c r="P107" s="204">
        <f>C103*M107</f>
        <v>1087.6320000000001</v>
      </c>
      <c r="Q107" s="203"/>
      <c r="R107" s="203"/>
      <c r="S107" s="203"/>
      <c r="T107" s="203" t="str">
        <f>CADASTRO!$P$1029</f>
        <v>1013 PeateRS</v>
      </c>
      <c r="U107" s="203"/>
      <c r="V107" s="203"/>
      <c r="W107" s="203"/>
      <c r="X107" s="203">
        <f>M$13</f>
        <v>1686</v>
      </c>
      <c r="Y107" s="203"/>
      <c r="Z107" s="203"/>
    </row>
    <row r="108" spans="1:26" x14ac:dyDescent="0.25">
      <c r="A108" s="200" t="str">
        <f>CADASTRO!A$1030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 t="s">
        <v>182</v>
      </c>
      <c r="K108" s="203"/>
      <c r="L108" s="203"/>
      <c r="M108" s="205">
        <f>ROUND((V$14/V$23),2)</f>
        <v>0.6</v>
      </c>
      <c r="N108" s="205"/>
      <c r="O108" s="205"/>
      <c r="P108" s="204">
        <f>C103*M108</f>
        <v>4661.28</v>
      </c>
      <c r="Q108" s="203"/>
      <c r="R108" s="203"/>
      <c r="S108" s="203"/>
      <c r="T108" s="203" t="str">
        <f>CADASTRO!$P$1030</f>
        <v>1013 PeateRS</v>
      </c>
      <c r="U108" s="203"/>
      <c r="V108" s="203"/>
      <c r="W108" s="203"/>
      <c r="X108" s="203">
        <f>M$14</f>
        <v>1681</v>
      </c>
      <c r="Y108" s="203"/>
      <c r="Z108" s="203"/>
    </row>
    <row r="109" spans="1:26" x14ac:dyDescent="0.25">
      <c r="A109" s="201" t="str">
        <f>CADASTRO!A$1032</f>
        <v>ESCOLA MUN. SANTA LUZIA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0.14000000000000001</v>
      </c>
      <c r="N109" s="218"/>
      <c r="O109" s="218"/>
      <c r="P109" s="202">
        <f>SUM(P110:S113)</f>
        <v>1087.6320000000001</v>
      </c>
      <c r="Q109" s="201"/>
      <c r="R109" s="201"/>
      <c r="S109" s="201"/>
    </row>
    <row r="110" spans="1:26" x14ac:dyDescent="0.25">
      <c r="A110" s="200" t="str">
        <f>CADASTRO!A$1033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>
        <v>0</v>
      </c>
      <c r="K110" s="203"/>
      <c r="L110" s="203"/>
      <c r="M110" s="205">
        <f>ROUND((V$18/V$23),2)</f>
        <v>0</v>
      </c>
      <c r="N110" s="205"/>
      <c r="O110" s="205"/>
      <c r="P110" s="204">
        <f>C103*M110</f>
        <v>0</v>
      </c>
      <c r="Q110" s="203"/>
      <c r="R110" s="203"/>
      <c r="S110" s="203"/>
      <c r="T110" s="203">
        <f>CADASTRO!$P$1033</f>
        <v>0</v>
      </c>
      <c r="U110" s="203"/>
      <c r="V110" s="203"/>
      <c r="W110" s="203"/>
      <c r="X110" s="203">
        <f>M$18</f>
        <v>0</v>
      </c>
      <c r="Y110" s="203"/>
      <c r="Z110" s="203"/>
    </row>
    <row r="111" spans="1:26" x14ac:dyDescent="0.25">
      <c r="A111" s="200" t="str">
        <f>CADASTRO!A$1034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>
        <v>0</v>
      </c>
      <c r="K111" s="203"/>
      <c r="L111" s="203"/>
      <c r="M111" s="205">
        <f>ROUND((V$19/V$23),2)</f>
        <v>0</v>
      </c>
      <c r="N111" s="205"/>
      <c r="O111" s="205"/>
      <c r="P111" s="204">
        <f>C103*M111</f>
        <v>0</v>
      </c>
      <c r="Q111" s="203"/>
      <c r="R111" s="203"/>
      <c r="S111" s="203"/>
      <c r="T111" s="203">
        <f>CADASTRO!$P$1034</f>
        <v>0</v>
      </c>
      <c r="U111" s="203"/>
      <c r="V111" s="203"/>
      <c r="W111" s="203"/>
      <c r="X111" s="203">
        <f>M$19</f>
        <v>0</v>
      </c>
      <c r="Y111" s="203"/>
      <c r="Z111" s="203"/>
    </row>
    <row r="112" spans="1:26" x14ac:dyDescent="0.25">
      <c r="A112" s="200" t="str">
        <f>CADASTRO!A$1035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>
        <v>0</v>
      </c>
      <c r="K112" s="203"/>
      <c r="L112" s="203"/>
      <c r="M112" s="205">
        <f>ROUND((V$20/V$23),2)</f>
        <v>0</v>
      </c>
      <c r="N112" s="205"/>
      <c r="O112" s="205"/>
      <c r="P112" s="204">
        <f>C103*M112</f>
        <v>0</v>
      </c>
      <c r="Q112" s="203"/>
      <c r="R112" s="203"/>
      <c r="S112" s="203"/>
      <c r="T112" s="203">
        <f>CADASTRO!$P$1035</f>
        <v>0</v>
      </c>
      <c r="U112" s="203"/>
      <c r="V112" s="203"/>
      <c r="W112" s="203"/>
      <c r="X112" s="203">
        <f>M$20</f>
        <v>0</v>
      </c>
      <c r="Y112" s="203"/>
      <c r="Z112" s="203"/>
    </row>
    <row r="113" spans="1:26" x14ac:dyDescent="0.25">
      <c r="A113" s="200" t="str">
        <f>CADASTRO!A$1036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 t="s">
        <v>183</v>
      </c>
      <c r="K113" s="203"/>
      <c r="L113" s="203"/>
      <c r="M113" s="205">
        <f>ROUND((V$21/V$23),2)</f>
        <v>0.14000000000000001</v>
      </c>
      <c r="N113" s="205"/>
      <c r="O113" s="205"/>
      <c r="P113" s="204">
        <f>C103*M113</f>
        <v>1087.6320000000001</v>
      </c>
      <c r="Q113" s="203"/>
      <c r="R113" s="203"/>
      <c r="S113" s="203"/>
      <c r="T113" s="203" t="str">
        <f>CADASTRO!$P$1036</f>
        <v>31 FUNDEB</v>
      </c>
      <c r="U113" s="203"/>
      <c r="V113" s="203"/>
      <c r="W113" s="203"/>
      <c r="X113" s="203">
        <f>M$21</f>
        <v>1659</v>
      </c>
      <c r="Y113" s="203"/>
      <c r="Z113" s="203"/>
    </row>
    <row r="114" spans="1:26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</f>
        <v>7768.7999999999993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</row>
    <row r="116" spans="1:26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6" x14ac:dyDescent="0.25">
      <c r="A117" s="3" t="s">
        <v>38</v>
      </c>
      <c r="G117" s="203">
        <v>281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43347</v>
      </c>
      <c r="P117" s="203"/>
      <c r="Q117" s="203"/>
      <c r="R117" s="203"/>
    </row>
    <row r="118" spans="1:26" x14ac:dyDescent="0.25">
      <c r="A118" s="3" t="s">
        <v>41</v>
      </c>
      <c r="C118" s="208">
        <v>12309.23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3707.6</v>
      </c>
      <c r="Q118" s="221"/>
      <c r="R118" s="221"/>
      <c r="S118" s="221"/>
      <c r="T118" s="221"/>
      <c r="U118" s="221"/>
    </row>
    <row r="119" spans="1:26" x14ac:dyDescent="0.25">
      <c r="A119" s="9" t="s">
        <v>12</v>
      </c>
      <c r="B119" s="7"/>
      <c r="C119" s="7"/>
      <c r="D119" s="7"/>
      <c r="E119" s="7"/>
      <c r="F119" s="7"/>
      <c r="G119" s="7"/>
      <c r="H119" s="7"/>
      <c r="I119" s="8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11" t="s">
        <v>40</v>
      </c>
      <c r="Y119" s="211"/>
      <c r="Z119" s="211"/>
    </row>
    <row r="120" spans="1:26" x14ac:dyDescent="0.25">
      <c r="A120" s="210" t="str">
        <f>CADASTRO!A$1027</f>
        <v>ESCOLA ALAÍDES S. PINHEIRO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0.86</v>
      </c>
      <c r="N120" s="218"/>
      <c r="O120" s="218"/>
      <c r="P120" s="202">
        <f>SUM(P121:S123)</f>
        <v>10585.9378</v>
      </c>
      <c r="Q120" s="201"/>
      <c r="R120" s="201"/>
      <c r="S120" s="201"/>
      <c r="T120" s="6"/>
      <c r="U120" s="6"/>
      <c r="V120" s="6"/>
      <c r="W120" s="6"/>
    </row>
    <row r="121" spans="1:26" x14ac:dyDescent="0.25">
      <c r="A121" s="200" t="str">
        <f>CADASTRO!A$1028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 t="s">
        <v>181</v>
      </c>
      <c r="K121" s="203"/>
      <c r="L121" s="203"/>
      <c r="M121" s="205">
        <f>ROUND((V$12/V$23),2)</f>
        <v>0.12</v>
      </c>
      <c r="N121" s="205"/>
      <c r="O121" s="205"/>
      <c r="P121" s="204">
        <f>C118*M121</f>
        <v>1477.1075999999998</v>
      </c>
      <c r="Q121" s="203"/>
      <c r="R121" s="203"/>
      <c r="S121" s="203"/>
      <c r="T121" s="203" t="str">
        <f>CADASTRO!$P$1028</f>
        <v>1013 PeateRS</v>
      </c>
      <c r="U121" s="203"/>
      <c r="V121" s="203"/>
      <c r="W121" s="203"/>
      <c r="X121" s="203">
        <f>M$12</f>
        <v>1669</v>
      </c>
      <c r="Y121" s="203"/>
      <c r="Z121" s="203"/>
    </row>
    <row r="122" spans="1:26" x14ac:dyDescent="0.25">
      <c r="A122" s="200" t="str">
        <f>CADASTRO!A$1029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 t="s">
        <v>182</v>
      </c>
      <c r="K122" s="203"/>
      <c r="L122" s="203"/>
      <c r="M122" s="205">
        <f>ROUND((V$13/V$23),2)</f>
        <v>0.14000000000000001</v>
      </c>
      <c r="N122" s="205"/>
      <c r="O122" s="205"/>
      <c r="P122" s="204">
        <f>C118*M122</f>
        <v>1723.2922000000001</v>
      </c>
      <c r="Q122" s="203"/>
      <c r="R122" s="203"/>
      <c r="S122" s="203"/>
      <c r="T122" s="203" t="str">
        <f>CADASTRO!$P$1029</f>
        <v>1013 PeateRS</v>
      </c>
      <c r="U122" s="203"/>
      <c r="V122" s="203"/>
      <c r="W122" s="203"/>
      <c r="X122" s="203">
        <f>M$13</f>
        <v>1686</v>
      </c>
      <c r="Y122" s="203"/>
      <c r="Z122" s="203"/>
    </row>
    <row r="123" spans="1:26" x14ac:dyDescent="0.25">
      <c r="A123" s="200" t="str">
        <f>CADASTRO!A$1030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03" t="s">
        <v>182</v>
      </c>
      <c r="K123" s="203"/>
      <c r="L123" s="203"/>
      <c r="M123" s="205">
        <f>ROUND((V$14/V$23),2)</f>
        <v>0.6</v>
      </c>
      <c r="N123" s="205"/>
      <c r="O123" s="205"/>
      <c r="P123" s="204">
        <f>C118*M123</f>
        <v>7385.5379999999996</v>
      </c>
      <c r="Q123" s="203"/>
      <c r="R123" s="203"/>
      <c r="S123" s="203"/>
      <c r="T123" s="203" t="str">
        <f>CADASTRO!$P$1030</f>
        <v>1013 PeateRS</v>
      </c>
      <c r="U123" s="203"/>
      <c r="V123" s="203"/>
      <c r="W123" s="203"/>
      <c r="X123" s="203">
        <f>M$14</f>
        <v>1681</v>
      </c>
      <c r="Y123" s="203"/>
      <c r="Z123" s="203"/>
    </row>
    <row r="124" spans="1:26" x14ac:dyDescent="0.25">
      <c r="A124" s="201" t="str">
        <f>CADASTRO!A$1032</f>
        <v>ESCOLA MUN. SANTA LUZIA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0.14000000000000001</v>
      </c>
      <c r="N124" s="218"/>
      <c r="O124" s="218"/>
      <c r="P124" s="202">
        <f>SUM(P125:S128)</f>
        <v>1723.2922000000001</v>
      </c>
      <c r="Q124" s="201"/>
      <c r="R124" s="201"/>
      <c r="S124" s="201"/>
    </row>
    <row r="125" spans="1:26" x14ac:dyDescent="0.25">
      <c r="A125" s="200" t="str">
        <f>CADASTRO!A$1033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>
        <v>0</v>
      </c>
      <c r="K125" s="203"/>
      <c r="L125" s="203"/>
      <c r="M125" s="205">
        <f>ROUND((V$18/V$23),2)</f>
        <v>0</v>
      </c>
      <c r="N125" s="205"/>
      <c r="O125" s="205"/>
      <c r="P125" s="204">
        <f>C118*M125</f>
        <v>0</v>
      </c>
      <c r="Q125" s="203"/>
      <c r="R125" s="203"/>
      <c r="S125" s="203"/>
      <c r="T125" s="203">
        <f>CADASTRO!$P$1033</f>
        <v>0</v>
      </c>
      <c r="U125" s="203"/>
      <c r="V125" s="203"/>
      <c r="W125" s="203"/>
      <c r="X125" s="203">
        <f>M$18</f>
        <v>0</v>
      </c>
      <c r="Y125" s="203"/>
      <c r="Z125" s="203"/>
    </row>
    <row r="126" spans="1:26" x14ac:dyDescent="0.25">
      <c r="A126" s="200" t="str">
        <f>CADASTRO!A$1034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>
        <v>0</v>
      </c>
      <c r="K126" s="203"/>
      <c r="L126" s="203"/>
      <c r="M126" s="205">
        <f>ROUND((V$19/V$23),2)</f>
        <v>0</v>
      </c>
      <c r="N126" s="205"/>
      <c r="O126" s="205"/>
      <c r="P126" s="204">
        <f>C118*M126</f>
        <v>0</v>
      </c>
      <c r="Q126" s="203"/>
      <c r="R126" s="203"/>
      <c r="S126" s="203"/>
      <c r="T126" s="203">
        <f>CADASTRO!$P$1034</f>
        <v>0</v>
      </c>
      <c r="U126" s="203"/>
      <c r="V126" s="203"/>
      <c r="W126" s="203"/>
      <c r="X126" s="203">
        <f>M$19</f>
        <v>0</v>
      </c>
      <c r="Y126" s="203"/>
      <c r="Z126" s="203"/>
    </row>
    <row r="127" spans="1:26" x14ac:dyDescent="0.25">
      <c r="A127" s="200" t="str">
        <f>CADASTRO!A$1035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>
        <v>0</v>
      </c>
      <c r="K127" s="203"/>
      <c r="L127" s="203"/>
      <c r="M127" s="205">
        <f>ROUND((V$20/V$23),2)</f>
        <v>0</v>
      </c>
      <c r="N127" s="205"/>
      <c r="O127" s="205"/>
      <c r="P127" s="204">
        <f>C118*M127</f>
        <v>0</v>
      </c>
      <c r="Q127" s="203"/>
      <c r="R127" s="203"/>
      <c r="S127" s="203"/>
      <c r="T127" s="203">
        <f>CADASTRO!$P$1035</f>
        <v>0</v>
      </c>
      <c r="U127" s="203"/>
      <c r="V127" s="203"/>
      <c r="W127" s="203"/>
      <c r="X127" s="203">
        <f>M$20</f>
        <v>0</v>
      </c>
      <c r="Y127" s="203"/>
      <c r="Z127" s="203"/>
    </row>
    <row r="128" spans="1:26" x14ac:dyDescent="0.25">
      <c r="A128" s="200" t="str">
        <f>CADASTRO!A$1036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 t="s">
        <v>183</v>
      </c>
      <c r="K128" s="203"/>
      <c r="L128" s="203"/>
      <c r="M128" s="205">
        <f>ROUND((V$21/V$23),2)</f>
        <v>0.14000000000000001</v>
      </c>
      <c r="N128" s="205"/>
      <c r="O128" s="205"/>
      <c r="P128" s="204">
        <f>C118*M128</f>
        <v>1723.2922000000001</v>
      </c>
      <c r="Q128" s="203"/>
      <c r="R128" s="203"/>
      <c r="S128" s="203"/>
      <c r="T128" s="203" t="str">
        <f>CADASTRO!$P$1036</f>
        <v>31 FUNDEB</v>
      </c>
      <c r="U128" s="203"/>
      <c r="V128" s="203"/>
      <c r="W128" s="203"/>
      <c r="X128" s="203">
        <f>M$21</f>
        <v>1659</v>
      </c>
      <c r="Y128" s="203"/>
      <c r="Z128" s="203"/>
    </row>
    <row r="129" spans="1:28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12309.23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</row>
    <row r="131" spans="1:28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28" x14ac:dyDescent="0.25">
      <c r="A132" s="3" t="s">
        <v>38</v>
      </c>
      <c r="G132" s="203">
        <v>286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43376</v>
      </c>
      <c r="P132" s="203"/>
      <c r="Q132" s="203"/>
      <c r="R132" s="203"/>
    </row>
    <row r="133" spans="1:28" x14ac:dyDescent="0.25">
      <c r="A133" s="3" t="s">
        <v>41</v>
      </c>
      <c r="C133" s="208">
        <v>8542.36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2573</v>
      </c>
      <c r="Q133" s="221"/>
      <c r="R133" s="221"/>
      <c r="S133" s="221"/>
      <c r="T133" s="221"/>
      <c r="U133" s="221"/>
      <c r="AB133" t="s">
        <v>305</v>
      </c>
    </row>
    <row r="134" spans="1:28" x14ac:dyDescent="0.25">
      <c r="A134" s="9" t="s">
        <v>12</v>
      </c>
      <c r="B134" s="7"/>
      <c r="C134" s="7"/>
      <c r="D134" s="7"/>
      <c r="E134" s="7"/>
      <c r="F134" s="7"/>
      <c r="G134" s="7"/>
      <c r="H134" s="7"/>
      <c r="I134" s="8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11" t="s">
        <v>40</v>
      </c>
      <c r="Y134" s="211"/>
      <c r="Z134" s="211"/>
    </row>
    <row r="135" spans="1:28" x14ac:dyDescent="0.25">
      <c r="A135" s="210" t="str">
        <f>CADASTRO!A$1027</f>
        <v>ESCOLA ALAÍDES S. PINHEIRO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0.86</v>
      </c>
      <c r="N135" s="218"/>
      <c r="O135" s="218"/>
      <c r="P135" s="202">
        <f>SUM(P136:S138)</f>
        <v>7346.4296000000004</v>
      </c>
      <c r="Q135" s="201"/>
      <c r="R135" s="201"/>
      <c r="S135" s="201"/>
      <c r="T135" s="6"/>
      <c r="U135" s="6"/>
      <c r="V135" s="6"/>
      <c r="W135" s="6"/>
    </row>
    <row r="136" spans="1:28" x14ac:dyDescent="0.25">
      <c r="A136" s="200" t="str">
        <f>CADASTRO!A$1028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 t="s">
        <v>181</v>
      </c>
      <c r="K136" s="203"/>
      <c r="L136" s="203"/>
      <c r="M136" s="205">
        <f>ROUND((V$12/V$23),2)</f>
        <v>0.12</v>
      </c>
      <c r="N136" s="205"/>
      <c r="O136" s="205"/>
      <c r="P136" s="204">
        <f>C133*M136</f>
        <v>1025.0832</v>
      </c>
      <c r="Q136" s="203"/>
      <c r="R136" s="203"/>
      <c r="S136" s="203"/>
      <c r="T136" s="203" t="str">
        <f>CADASTRO!$P$1028</f>
        <v>1013 PeateRS</v>
      </c>
      <c r="U136" s="203"/>
      <c r="V136" s="203"/>
      <c r="W136" s="203"/>
      <c r="X136" s="203">
        <f>M$12</f>
        <v>1669</v>
      </c>
      <c r="Y136" s="203"/>
      <c r="Z136" s="203"/>
      <c r="AB136" t="s">
        <v>347</v>
      </c>
    </row>
    <row r="137" spans="1:28" x14ac:dyDescent="0.25">
      <c r="A137" s="200" t="str">
        <f>CADASTRO!A$1029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 t="s">
        <v>182</v>
      </c>
      <c r="K137" s="203"/>
      <c r="L137" s="203"/>
      <c r="M137" s="205">
        <f>ROUND((V$13/V$23),2)</f>
        <v>0.14000000000000001</v>
      </c>
      <c r="N137" s="205"/>
      <c r="O137" s="205"/>
      <c r="P137" s="204">
        <f>C133*M137</f>
        <v>1195.9304000000002</v>
      </c>
      <c r="Q137" s="203"/>
      <c r="R137" s="203"/>
      <c r="S137" s="203"/>
      <c r="T137" s="203" t="str">
        <f>CADASTRO!$P$1029</f>
        <v>1013 PeateRS</v>
      </c>
      <c r="U137" s="203"/>
      <c r="V137" s="203"/>
      <c r="W137" s="203"/>
      <c r="X137" s="203">
        <f>M$13</f>
        <v>1686</v>
      </c>
      <c r="Y137" s="203"/>
      <c r="Z137" s="203"/>
    </row>
    <row r="138" spans="1:28" x14ac:dyDescent="0.25">
      <c r="A138" s="200" t="str">
        <f>CADASTRO!A$1030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 t="s">
        <v>182</v>
      </c>
      <c r="K138" s="203"/>
      <c r="L138" s="203"/>
      <c r="M138" s="205">
        <f>ROUND((V$14/V$23),2)</f>
        <v>0.6</v>
      </c>
      <c r="N138" s="205"/>
      <c r="O138" s="205"/>
      <c r="P138" s="204">
        <f>C133*M138</f>
        <v>5125.4160000000002</v>
      </c>
      <c r="Q138" s="203"/>
      <c r="R138" s="203"/>
      <c r="S138" s="203"/>
      <c r="T138" s="203" t="str">
        <f>CADASTRO!$P$1030</f>
        <v>1013 PeateRS</v>
      </c>
      <c r="U138" s="203"/>
      <c r="V138" s="203"/>
      <c r="W138" s="203"/>
      <c r="X138" s="203">
        <f>M$14</f>
        <v>1681</v>
      </c>
      <c r="Y138" s="203"/>
      <c r="Z138" s="203"/>
    </row>
    <row r="139" spans="1:28" x14ac:dyDescent="0.25">
      <c r="A139" s="201" t="str">
        <f>CADASTRO!A$1032</f>
        <v>ESCOLA MUN. SANTA LUZIA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0.14000000000000001</v>
      </c>
      <c r="N139" s="218"/>
      <c r="O139" s="218"/>
      <c r="P139" s="202">
        <f>SUM(P140:S143)</f>
        <v>1195.9304000000002</v>
      </c>
      <c r="Q139" s="201"/>
      <c r="R139" s="201"/>
      <c r="S139" s="201"/>
      <c r="AB139" t="s">
        <v>348</v>
      </c>
    </row>
    <row r="140" spans="1:28" x14ac:dyDescent="0.25">
      <c r="A140" s="200" t="str">
        <f>CADASTRO!A$1033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>
        <v>0</v>
      </c>
      <c r="K140" s="203"/>
      <c r="L140" s="203"/>
      <c r="M140" s="205">
        <f>ROUND((V$18/V$23),2)</f>
        <v>0</v>
      </c>
      <c r="N140" s="205"/>
      <c r="O140" s="205"/>
      <c r="P140" s="204">
        <f>C133*M140</f>
        <v>0</v>
      </c>
      <c r="Q140" s="203"/>
      <c r="R140" s="203"/>
      <c r="S140" s="203"/>
      <c r="T140" s="203">
        <f>CADASTRO!$P$1033</f>
        <v>0</v>
      </c>
      <c r="U140" s="203"/>
      <c r="V140" s="203"/>
      <c r="W140" s="203"/>
      <c r="X140" s="203">
        <f>M$18</f>
        <v>0</v>
      </c>
      <c r="Y140" s="203"/>
      <c r="Z140" s="203"/>
    </row>
    <row r="141" spans="1:28" x14ac:dyDescent="0.25">
      <c r="A141" s="200" t="str">
        <f>CADASTRO!A$1034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>
        <v>0</v>
      </c>
      <c r="K141" s="203"/>
      <c r="L141" s="203"/>
      <c r="M141" s="205">
        <f>ROUND((V$19/V$23),2)</f>
        <v>0</v>
      </c>
      <c r="N141" s="205"/>
      <c r="O141" s="205"/>
      <c r="P141" s="204">
        <f>C133*M141</f>
        <v>0</v>
      </c>
      <c r="Q141" s="203"/>
      <c r="R141" s="203"/>
      <c r="S141" s="203"/>
      <c r="T141" s="203">
        <f>CADASTRO!$P$1034</f>
        <v>0</v>
      </c>
      <c r="U141" s="203"/>
      <c r="V141" s="203"/>
      <c r="W141" s="203"/>
      <c r="X141" s="203">
        <f>M$19</f>
        <v>0</v>
      </c>
      <c r="Y141" s="203"/>
      <c r="Z141" s="203"/>
    </row>
    <row r="142" spans="1:28" x14ac:dyDescent="0.25">
      <c r="A142" s="200" t="str">
        <f>CADASTRO!A$1035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>
        <v>0</v>
      </c>
      <c r="K142" s="203"/>
      <c r="L142" s="203"/>
      <c r="M142" s="205">
        <f>ROUND((V$20/V$23),2)</f>
        <v>0</v>
      </c>
      <c r="N142" s="205"/>
      <c r="O142" s="205"/>
      <c r="P142" s="204">
        <f>C133*M142</f>
        <v>0</v>
      </c>
      <c r="Q142" s="203"/>
      <c r="R142" s="203"/>
      <c r="S142" s="203"/>
      <c r="T142" s="203">
        <f>CADASTRO!$P$1035</f>
        <v>0</v>
      </c>
      <c r="U142" s="203"/>
      <c r="V142" s="203"/>
      <c r="W142" s="203"/>
      <c r="X142" s="203">
        <f>M$20</f>
        <v>0</v>
      </c>
      <c r="Y142" s="203"/>
      <c r="Z142" s="203"/>
    </row>
    <row r="143" spans="1:28" x14ac:dyDescent="0.25">
      <c r="A143" s="200" t="str">
        <f>CADASTRO!A$1036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 t="s">
        <v>183</v>
      </c>
      <c r="K143" s="203"/>
      <c r="L143" s="203"/>
      <c r="M143" s="205">
        <f>ROUND((V$21/V$23),2)</f>
        <v>0.14000000000000001</v>
      </c>
      <c r="N143" s="205"/>
      <c r="O143" s="205"/>
      <c r="P143" s="204">
        <f>C133*M143</f>
        <v>1195.9304000000002</v>
      </c>
      <c r="Q143" s="203"/>
      <c r="R143" s="203"/>
      <c r="S143" s="203"/>
      <c r="T143" s="203" t="str">
        <f>CADASTRO!$P$1036</f>
        <v>31 FUNDEB</v>
      </c>
      <c r="U143" s="203"/>
      <c r="V143" s="203"/>
      <c r="W143" s="203"/>
      <c r="X143" s="203">
        <f>M$21</f>
        <v>1659</v>
      </c>
      <c r="Y143" s="203"/>
      <c r="Z143" s="203"/>
    </row>
    <row r="144" spans="1:28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8542.36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</row>
    <row r="146" spans="1:26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26" x14ac:dyDescent="0.25">
      <c r="A147" s="3" t="s">
        <v>38</v>
      </c>
      <c r="G147" s="203">
        <v>290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43410</v>
      </c>
      <c r="P147" s="203"/>
      <c r="Q147" s="203"/>
      <c r="R147" s="203"/>
    </row>
    <row r="148" spans="1:26" x14ac:dyDescent="0.25">
      <c r="A148" s="3" t="s">
        <v>41</v>
      </c>
      <c r="C148" s="208">
        <v>10876.32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3277</v>
      </c>
      <c r="Q148" s="221"/>
      <c r="R148" s="221"/>
      <c r="S148" s="221"/>
      <c r="T148" s="221"/>
      <c r="U148" s="221"/>
    </row>
    <row r="149" spans="1:26" x14ac:dyDescent="0.25">
      <c r="A149" s="9" t="s">
        <v>12</v>
      </c>
      <c r="B149" s="7"/>
      <c r="C149" s="7"/>
      <c r="D149" s="7"/>
      <c r="E149" s="7"/>
      <c r="F149" s="7"/>
      <c r="G149" s="7"/>
      <c r="H149" s="7"/>
      <c r="I149" s="8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11" t="s">
        <v>40</v>
      </c>
      <c r="Y149" s="211"/>
      <c r="Z149" s="211"/>
    </row>
    <row r="150" spans="1:26" x14ac:dyDescent="0.25">
      <c r="A150" s="210" t="str">
        <f>CADASTRO!A$1027</f>
        <v>ESCOLA ALAÍDES S. PINHEIRO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1</v>
      </c>
      <c r="N150" s="218"/>
      <c r="O150" s="218"/>
      <c r="P150" s="202">
        <f>SUM(P151:S153)</f>
        <v>10876.32</v>
      </c>
      <c r="Q150" s="201"/>
      <c r="R150" s="201"/>
      <c r="S150" s="201"/>
      <c r="T150" s="6"/>
      <c r="U150" s="6"/>
      <c r="V150" s="6"/>
      <c r="W150" s="6"/>
    </row>
    <row r="151" spans="1:26" x14ac:dyDescent="0.25">
      <c r="A151" s="200" t="str">
        <f>CADASTRO!A$1028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 t="s">
        <v>181</v>
      </c>
      <c r="K151" s="203"/>
      <c r="L151" s="203"/>
      <c r="M151" s="205">
        <f>ROUND((V$12/V$23),2)</f>
        <v>0.12</v>
      </c>
      <c r="N151" s="205"/>
      <c r="O151" s="205"/>
      <c r="P151" s="204">
        <f>C148*M151</f>
        <v>1305.1584</v>
      </c>
      <c r="Q151" s="203"/>
      <c r="R151" s="203"/>
      <c r="S151" s="203"/>
      <c r="T151" s="203" t="str">
        <f>CADASTRO!$P$1028</f>
        <v>1013 PeateRS</v>
      </c>
      <c r="U151" s="203"/>
      <c r="V151" s="203"/>
      <c r="W151" s="203"/>
      <c r="X151" s="203">
        <f>M$12</f>
        <v>1669</v>
      </c>
      <c r="Y151" s="203"/>
      <c r="Z151" s="203"/>
    </row>
    <row r="152" spans="1:26" x14ac:dyDescent="0.25">
      <c r="A152" s="200" t="str">
        <f>CADASTRO!A$1029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 t="s">
        <v>182</v>
      </c>
      <c r="K152" s="203"/>
      <c r="L152" s="203"/>
      <c r="M152" s="205">
        <f>ROUND((V$13/V$23),2)+14%</f>
        <v>0.28000000000000003</v>
      </c>
      <c r="N152" s="205"/>
      <c r="O152" s="205"/>
      <c r="P152" s="204">
        <f>C148*M152-0.01</f>
        <v>3045.3595999999998</v>
      </c>
      <c r="Q152" s="203"/>
      <c r="R152" s="203"/>
      <c r="S152" s="203"/>
      <c r="T152" s="203" t="str">
        <f>CADASTRO!$P$1029</f>
        <v>1013 PeateRS</v>
      </c>
      <c r="U152" s="203"/>
      <c r="V152" s="203"/>
      <c r="W152" s="203"/>
      <c r="X152" s="203">
        <f>M$13</f>
        <v>1686</v>
      </c>
      <c r="Y152" s="203"/>
      <c r="Z152" s="203"/>
    </row>
    <row r="153" spans="1:26" x14ac:dyDescent="0.25">
      <c r="A153" s="200" t="str">
        <f>CADASTRO!A$1030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 t="s">
        <v>182</v>
      </c>
      <c r="K153" s="203"/>
      <c r="L153" s="203"/>
      <c r="M153" s="205">
        <f>ROUND((V$14/V$23),2)</f>
        <v>0.6</v>
      </c>
      <c r="N153" s="205"/>
      <c r="O153" s="205"/>
      <c r="P153" s="204">
        <f>C148*M153+0.01</f>
        <v>6525.8019999999997</v>
      </c>
      <c r="Q153" s="203"/>
      <c r="R153" s="203"/>
      <c r="S153" s="203"/>
      <c r="T153" s="203" t="str">
        <f>CADASTRO!$P$1030</f>
        <v>1013 PeateRS</v>
      </c>
      <c r="U153" s="203"/>
      <c r="V153" s="203"/>
      <c r="W153" s="203"/>
      <c r="X153" s="203">
        <f>M$14</f>
        <v>1681</v>
      </c>
      <c r="Y153" s="203"/>
      <c r="Z153" s="203"/>
    </row>
    <row r="154" spans="1:26" x14ac:dyDescent="0.25">
      <c r="A154" s="201" t="str">
        <f>CADASTRO!A$1032</f>
        <v>ESCOLA MUN. SANTA LUZIA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0</v>
      </c>
      <c r="N154" s="218"/>
      <c r="O154" s="218"/>
      <c r="P154" s="202">
        <f>SUM(P155:S158)</f>
        <v>0</v>
      </c>
      <c r="Q154" s="201"/>
      <c r="R154" s="201"/>
      <c r="S154" s="201"/>
    </row>
    <row r="155" spans="1:26" x14ac:dyDescent="0.25">
      <c r="A155" s="200" t="str">
        <f>CADASTRO!A$1033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>
        <v>0</v>
      </c>
      <c r="K155" s="203"/>
      <c r="L155" s="203"/>
      <c r="M155" s="205">
        <f>ROUND((V$18/V$23),2)</f>
        <v>0</v>
      </c>
      <c r="N155" s="205"/>
      <c r="O155" s="205"/>
      <c r="P155" s="204">
        <f>C148*M155</f>
        <v>0</v>
      </c>
      <c r="Q155" s="203"/>
      <c r="R155" s="203"/>
      <c r="S155" s="203"/>
      <c r="T155" s="203">
        <f>CADASTRO!$P$1033</f>
        <v>0</v>
      </c>
      <c r="U155" s="203"/>
      <c r="V155" s="203"/>
      <c r="W155" s="203"/>
      <c r="X155" s="203">
        <f>M$18</f>
        <v>0</v>
      </c>
      <c r="Y155" s="203"/>
      <c r="Z155" s="203"/>
    </row>
    <row r="156" spans="1:26" x14ac:dyDescent="0.25">
      <c r="A156" s="200" t="str">
        <f>CADASTRO!A$1034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>
        <v>0</v>
      </c>
      <c r="K156" s="203"/>
      <c r="L156" s="203"/>
      <c r="M156" s="205">
        <f>ROUND((V$19/V$23),2)</f>
        <v>0</v>
      </c>
      <c r="N156" s="205"/>
      <c r="O156" s="205"/>
      <c r="P156" s="204">
        <f>C148*M156</f>
        <v>0</v>
      </c>
      <c r="Q156" s="203"/>
      <c r="R156" s="203"/>
      <c r="S156" s="203"/>
      <c r="T156" s="203">
        <f>CADASTRO!$P$1034</f>
        <v>0</v>
      </c>
      <c r="U156" s="203"/>
      <c r="V156" s="203"/>
      <c r="W156" s="203"/>
      <c r="X156" s="203">
        <f>M$19</f>
        <v>0</v>
      </c>
      <c r="Y156" s="203"/>
      <c r="Z156" s="203"/>
    </row>
    <row r="157" spans="1:26" x14ac:dyDescent="0.25">
      <c r="A157" s="200" t="str">
        <f>CADASTRO!A$1035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>
        <v>0</v>
      </c>
      <c r="K157" s="203"/>
      <c r="L157" s="203"/>
      <c r="M157" s="205">
        <f>ROUND((V$20/V$23),2)</f>
        <v>0</v>
      </c>
      <c r="N157" s="205"/>
      <c r="O157" s="205"/>
      <c r="P157" s="204">
        <f>C148*M157</f>
        <v>0</v>
      </c>
      <c r="Q157" s="203"/>
      <c r="R157" s="203"/>
      <c r="S157" s="203"/>
      <c r="T157" s="203">
        <f>CADASTRO!$P$1035</f>
        <v>0</v>
      </c>
      <c r="U157" s="203"/>
      <c r="V157" s="203"/>
      <c r="W157" s="203"/>
      <c r="X157" s="203">
        <f>M$20</f>
        <v>0</v>
      </c>
      <c r="Y157" s="203"/>
      <c r="Z157" s="203"/>
    </row>
    <row r="158" spans="1:26" s="194" customFormat="1" x14ac:dyDescent="0.25">
      <c r="A158" s="227" t="str">
        <f>CADASTRO!A$1036</f>
        <v>Ed. Jovens e Adultos</v>
      </c>
      <c r="B158" s="227"/>
      <c r="C158" s="227"/>
      <c r="D158" s="227"/>
      <c r="E158" s="227"/>
      <c r="F158" s="227"/>
      <c r="G158" s="227"/>
      <c r="H158" s="227"/>
      <c r="I158" s="227"/>
      <c r="J158" s="228">
        <v>0</v>
      </c>
      <c r="K158" s="228"/>
      <c r="L158" s="228"/>
      <c r="M158" s="229">
        <v>0</v>
      </c>
      <c r="N158" s="229"/>
      <c r="O158" s="229"/>
      <c r="P158" s="230">
        <v>0</v>
      </c>
      <c r="Q158" s="228"/>
      <c r="R158" s="228"/>
      <c r="S158" s="228"/>
      <c r="T158" s="228" t="str">
        <f>CADASTRO!$P$1036</f>
        <v>31 FUNDEB</v>
      </c>
      <c r="U158" s="228"/>
      <c r="V158" s="228"/>
      <c r="W158" s="228"/>
      <c r="X158" s="228">
        <f>M$21</f>
        <v>1659</v>
      </c>
      <c r="Y158" s="228"/>
      <c r="Z158" s="228"/>
    </row>
    <row r="159" spans="1:26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10876.32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</row>
    <row r="161" spans="1:26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6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6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</row>
    <row r="164" spans="1:26" x14ac:dyDescent="0.25">
      <c r="A164" s="9" t="s">
        <v>12</v>
      </c>
      <c r="B164" s="7"/>
      <c r="C164" s="7"/>
      <c r="D164" s="7"/>
      <c r="E164" s="7"/>
      <c r="F164" s="7"/>
      <c r="G164" s="7"/>
      <c r="H164" s="7"/>
      <c r="I164" s="8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11" t="s">
        <v>40</v>
      </c>
      <c r="Y164" s="211"/>
      <c r="Z164" s="211"/>
    </row>
    <row r="165" spans="1:26" x14ac:dyDescent="0.25">
      <c r="A165" s="210" t="str">
        <f>CADASTRO!A$1027</f>
        <v>ESCOLA ALAÍDES S. PINHEIRO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0.86</v>
      </c>
      <c r="N165" s="218"/>
      <c r="O165" s="218"/>
      <c r="P165" s="202">
        <f>SUM(P166:S168)</f>
        <v>24080</v>
      </c>
      <c r="Q165" s="201"/>
      <c r="R165" s="201"/>
      <c r="S165" s="201"/>
      <c r="T165" s="6"/>
      <c r="U165" s="6"/>
      <c r="V165" s="6"/>
      <c r="W165" s="6"/>
    </row>
    <row r="166" spans="1:26" x14ac:dyDescent="0.25">
      <c r="A166" s="200" t="str">
        <f>CADASTRO!A$1028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 t="s">
        <v>181</v>
      </c>
      <c r="K166" s="203"/>
      <c r="L166" s="203"/>
      <c r="M166" s="205">
        <f>ROUND((V$12/V$23),2)</f>
        <v>0.12</v>
      </c>
      <c r="N166" s="205"/>
      <c r="O166" s="205"/>
      <c r="P166" s="204">
        <f>C163*M166</f>
        <v>3360</v>
      </c>
      <c r="Q166" s="203"/>
      <c r="R166" s="203"/>
      <c r="S166" s="203"/>
      <c r="T166" s="203" t="str">
        <f>CADASTRO!$P$1028</f>
        <v>1013 PeateRS</v>
      </c>
      <c r="U166" s="203"/>
      <c r="V166" s="203"/>
      <c r="W166" s="203"/>
      <c r="X166" s="203">
        <f>M$12</f>
        <v>1669</v>
      </c>
      <c r="Y166" s="203"/>
      <c r="Z166" s="203"/>
    </row>
    <row r="167" spans="1:26" x14ac:dyDescent="0.25">
      <c r="A167" s="200" t="str">
        <f>CADASTRO!A$1029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 t="s">
        <v>182</v>
      </c>
      <c r="K167" s="203"/>
      <c r="L167" s="203"/>
      <c r="M167" s="205">
        <f>ROUND((V$13/V$23),2)</f>
        <v>0.14000000000000001</v>
      </c>
      <c r="N167" s="205"/>
      <c r="O167" s="205"/>
      <c r="P167" s="204">
        <f>C163*M167</f>
        <v>3920.0000000000005</v>
      </c>
      <c r="Q167" s="203"/>
      <c r="R167" s="203"/>
      <c r="S167" s="203"/>
      <c r="T167" s="203" t="str">
        <f>CADASTRO!$P$1029</f>
        <v>1013 PeateRS</v>
      </c>
      <c r="U167" s="203"/>
      <c r="V167" s="203"/>
      <c r="W167" s="203"/>
      <c r="X167" s="203">
        <f>M$13</f>
        <v>1686</v>
      </c>
      <c r="Y167" s="203"/>
      <c r="Z167" s="203"/>
    </row>
    <row r="168" spans="1:26" x14ac:dyDescent="0.25">
      <c r="A168" s="200" t="str">
        <f>CADASTRO!A$1030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 t="s">
        <v>182</v>
      </c>
      <c r="K168" s="203"/>
      <c r="L168" s="203"/>
      <c r="M168" s="205">
        <f>ROUND((V$14/V$23),2)</f>
        <v>0.6</v>
      </c>
      <c r="N168" s="205"/>
      <c r="O168" s="205"/>
      <c r="P168" s="204">
        <f>C163*M168</f>
        <v>16800</v>
      </c>
      <c r="Q168" s="203"/>
      <c r="R168" s="203"/>
      <c r="S168" s="203"/>
      <c r="T168" s="203" t="str">
        <f>CADASTRO!$P$1030</f>
        <v>1013 PeateRS</v>
      </c>
      <c r="U168" s="203"/>
      <c r="V168" s="203"/>
      <c r="W168" s="203"/>
      <c r="X168" s="203">
        <f>M$14</f>
        <v>1681</v>
      </c>
      <c r="Y168" s="203"/>
      <c r="Z168" s="203"/>
    </row>
    <row r="169" spans="1:26" x14ac:dyDescent="0.25">
      <c r="A169" s="201" t="str">
        <f>CADASTRO!A$1032</f>
        <v>ESCOLA MUN. SANTA LUZIA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0.14000000000000001</v>
      </c>
      <c r="N169" s="218"/>
      <c r="O169" s="218"/>
      <c r="P169" s="202">
        <f>SUM(P170:S173)</f>
        <v>3920.0000000000005</v>
      </c>
      <c r="Q169" s="201"/>
      <c r="R169" s="201"/>
      <c r="S169" s="201"/>
    </row>
    <row r="170" spans="1:26" x14ac:dyDescent="0.25">
      <c r="A170" s="200" t="str">
        <f>CADASTRO!A$1033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>
        <v>0</v>
      </c>
      <c r="K170" s="203"/>
      <c r="L170" s="203"/>
      <c r="M170" s="205">
        <f>ROUND((V$18/V$23),2)</f>
        <v>0</v>
      </c>
      <c r="N170" s="205"/>
      <c r="O170" s="205"/>
      <c r="P170" s="204">
        <f>C163*M170</f>
        <v>0</v>
      </c>
      <c r="Q170" s="203"/>
      <c r="R170" s="203"/>
      <c r="S170" s="203"/>
      <c r="T170" s="203">
        <f>CADASTRO!$P$1033</f>
        <v>0</v>
      </c>
      <c r="U170" s="203"/>
      <c r="V170" s="203"/>
      <c r="W170" s="203"/>
      <c r="X170" s="203">
        <f>M$18</f>
        <v>0</v>
      </c>
      <c r="Y170" s="203"/>
      <c r="Z170" s="203"/>
    </row>
    <row r="171" spans="1:26" x14ac:dyDescent="0.25">
      <c r="A171" s="200" t="str">
        <f>CADASTRO!A$1034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>
        <v>0</v>
      </c>
      <c r="K171" s="203"/>
      <c r="L171" s="203"/>
      <c r="M171" s="205">
        <f>ROUND((V$19/V$23),2)</f>
        <v>0</v>
      </c>
      <c r="N171" s="205"/>
      <c r="O171" s="205"/>
      <c r="P171" s="204">
        <f>C163*M171</f>
        <v>0</v>
      </c>
      <c r="Q171" s="203"/>
      <c r="R171" s="203"/>
      <c r="S171" s="203"/>
      <c r="T171" s="203">
        <f>CADASTRO!$P$1034</f>
        <v>0</v>
      </c>
      <c r="U171" s="203"/>
      <c r="V171" s="203"/>
      <c r="W171" s="203"/>
      <c r="X171" s="203">
        <f>M$19</f>
        <v>0</v>
      </c>
      <c r="Y171" s="203"/>
      <c r="Z171" s="203"/>
    </row>
    <row r="172" spans="1:26" x14ac:dyDescent="0.25">
      <c r="A172" s="200" t="str">
        <f>CADASTRO!A$1035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>
        <v>0</v>
      </c>
      <c r="K172" s="203"/>
      <c r="L172" s="203"/>
      <c r="M172" s="205">
        <f>ROUND((V$20/V$23),2)</f>
        <v>0</v>
      </c>
      <c r="N172" s="205"/>
      <c r="O172" s="205"/>
      <c r="P172" s="204">
        <f>C163*M172</f>
        <v>0</v>
      </c>
      <c r="Q172" s="203"/>
      <c r="R172" s="203"/>
      <c r="S172" s="203"/>
      <c r="T172" s="203">
        <f>CADASTRO!$P$1035</f>
        <v>0</v>
      </c>
      <c r="U172" s="203"/>
      <c r="V172" s="203"/>
      <c r="W172" s="203"/>
      <c r="X172" s="203">
        <f>M$20</f>
        <v>0</v>
      </c>
      <c r="Y172" s="203"/>
      <c r="Z172" s="203"/>
    </row>
    <row r="173" spans="1:26" x14ac:dyDescent="0.25">
      <c r="A173" s="200" t="str">
        <f>CADASTRO!A$1036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 t="s">
        <v>183</v>
      </c>
      <c r="K173" s="203"/>
      <c r="L173" s="203"/>
      <c r="M173" s="205">
        <f>ROUND((V$21/V$23),2)</f>
        <v>0.14000000000000001</v>
      </c>
      <c r="N173" s="205"/>
      <c r="O173" s="205"/>
      <c r="P173" s="204">
        <f>C163*M173</f>
        <v>3920.0000000000005</v>
      </c>
      <c r="Q173" s="203"/>
      <c r="R173" s="203"/>
      <c r="S173" s="203"/>
      <c r="T173" s="203" t="str">
        <f>CADASTRO!$P$1036</f>
        <v>31 FUNDEB</v>
      </c>
      <c r="U173" s="203"/>
      <c r="V173" s="203"/>
      <c r="W173" s="203"/>
      <c r="X173" s="203">
        <f>M$21</f>
        <v>1659</v>
      </c>
      <c r="Y173" s="203"/>
      <c r="Z173" s="203"/>
    </row>
    <row r="174" spans="1:26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</row>
    <row r="176" spans="1:26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6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6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</row>
    <row r="179" spans="1:26" x14ac:dyDescent="0.25">
      <c r="A179" s="9" t="s">
        <v>12</v>
      </c>
      <c r="B179" s="7"/>
      <c r="C179" s="7"/>
      <c r="D179" s="7"/>
      <c r="E179" s="7"/>
      <c r="F179" s="7"/>
      <c r="G179" s="7"/>
      <c r="H179" s="7"/>
      <c r="I179" s="8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11" t="s">
        <v>40</v>
      </c>
      <c r="Y179" s="211"/>
      <c r="Z179" s="211"/>
    </row>
    <row r="180" spans="1:26" x14ac:dyDescent="0.25">
      <c r="A180" s="210" t="str">
        <f>CADASTRO!A$1027</f>
        <v>ESCOLA ALAÍDES S. PINHEIRO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0.86</v>
      </c>
      <c r="N180" s="218"/>
      <c r="O180" s="218"/>
      <c r="P180" s="202">
        <f>SUM(P181:S183)</f>
        <v>26660</v>
      </c>
      <c r="Q180" s="201"/>
      <c r="R180" s="201"/>
      <c r="S180" s="201"/>
      <c r="T180" s="6"/>
      <c r="U180" s="6"/>
      <c r="V180" s="6"/>
      <c r="W180" s="6"/>
    </row>
    <row r="181" spans="1:26" x14ac:dyDescent="0.25">
      <c r="A181" s="200" t="str">
        <f>CADASTRO!A$1028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 t="s">
        <v>181</v>
      </c>
      <c r="K181" s="203"/>
      <c r="L181" s="203"/>
      <c r="M181" s="205">
        <f>ROUND((V$12/V$23),2)</f>
        <v>0.12</v>
      </c>
      <c r="N181" s="205"/>
      <c r="O181" s="205"/>
      <c r="P181" s="204">
        <f>C178*M181</f>
        <v>3720</v>
      </c>
      <c r="Q181" s="203"/>
      <c r="R181" s="203"/>
      <c r="S181" s="203"/>
      <c r="T181" s="203" t="str">
        <f>CADASTRO!$P$1028</f>
        <v>1013 PeateRS</v>
      </c>
      <c r="U181" s="203"/>
      <c r="V181" s="203"/>
      <c r="W181" s="203"/>
      <c r="X181" s="203">
        <f>M$12</f>
        <v>1669</v>
      </c>
      <c r="Y181" s="203"/>
      <c r="Z181" s="203"/>
    </row>
    <row r="182" spans="1:26" x14ac:dyDescent="0.25">
      <c r="A182" s="200" t="str">
        <f>CADASTRO!A$1029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 t="s">
        <v>182</v>
      </c>
      <c r="K182" s="203"/>
      <c r="L182" s="203"/>
      <c r="M182" s="205">
        <f>ROUND((V$13/V$23),2)</f>
        <v>0.14000000000000001</v>
      </c>
      <c r="N182" s="205"/>
      <c r="O182" s="205"/>
      <c r="P182" s="204">
        <f>C178*M182</f>
        <v>4340</v>
      </c>
      <c r="Q182" s="203"/>
      <c r="R182" s="203"/>
      <c r="S182" s="203"/>
      <c r="T182" s="203" t="str">
        <f>CADASTRO!$P$1029</f>
        <v>1013 PeateRS</v>
      </c>
      <c r="U182" s="203"/>
      <c r="V182" s="203"/>
      <c r="W182" s="203"/>
      <c r="X182" s="203">
        <f>M$13</f>
        <v>1686</v>
      </c>
      <c r="Y182" s="203"/>
      <c r="Z182" s="203"/>
    </row>
    <row r="183" spans="1:26" x14ac:dyDescent="0.25">
      <c r="A183" s="200" t="str">
        <f>CADASTRO!A$1030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 t="s">
        <v>182</v>
      </c>
      <c r="K183" s="203"/>
      <c r="L183" s="203"/>
      <c r="M183" s="205">
        <f>ROUND((V$14/V$23),2)</f>
        <v>0.6</v>
      </c>
      <c r="N183" s="205"/>
      <c r="O183" s="205"/>
      <c r="P183" s="204">
        <f>C178*M183</f>
        <v>18600</v>
      </c>
      <c r="Q183" s="203"/>
      <c r="R183" s="203"/>
      <c r="S183" s="203"/>
      <c r="T183" s="203" t="str">
        <f>CADASTRO!$P$1030</f>
        <v>1013 PeateRS</v>
      </c>
      <c r="U183" s="203"/>
      <c r="V183" s="203"/>
      <c r="W183" s="203"/>
      <c r="X183" s="203">
        <f>M$14</f>
        <v>1681</v>
      </c>
      <c r="Y183" s="203"/>
      <c r="Z183" s="203"/>
    </row>
    <row r="184" spans="1:26" x14ac:dyDescent="0.25">
      <c r="A184" s="201" t="str">
        <f>CADASTRO!A$1032</f>
        <v>ESCOLA MUN. SANTA LUZIA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0.14000000000000001</v>
      </c>
      <c r="N184" s="218"/>
      <c r="O184" s="218"/>
      <c r="P184" s="202">
        <f>SUM(P185:S188)</f>
        <v>4340</v>
      </c>
      <c r="Q184" s="201"/>
      <c r="R184" s="201"/>
      <c r="S184" s="201"/>
    </row>
    <row r="185" spans="1:26" x14ac:dyDescent="0.25">
      <c r="A185" s="200" t="str">
        <f>CADASTRO!A$1033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>
        <v>0</v>
      </c>
      <c r="K185" s="203"/>
      <c r="L185" s="203"/>
      <c r="M185" s="205">
        <f>ROUND((V$18/V$23),2)</f>
        <v>0</v>
      </c>
      <c r="N185" s="205"/>
      <c r="O185" s="205"/>
      <c r="P185" s="204">
        <f>C178*M185</f>
        <v>0</v>
      </c>
      <c r="Q185" s="203"/>
      <c r="R185" s="203"/>
      <c r="S185" s="203"/>
      <c r="T185" s="203">
        <f>CADASTRO!$P$1033</f>
        <v>0</v>
      </c>
      <c r="U185" s="203"/>
      <c r="V185" s="203"/>
      <c r="W185" s="203"/>
      <c r="X185" s="203">
        <f>M$18</f>
        <v>0</v>
      </c>
      <c r="Y185" s="203"/>
      <c r="Z185" s="203"/>
    </row>
    <row r="186" spans="1:26" x14ac:dyDescent="0.25">
      <c r="A186" s="200" t="str">
        <f>CADASTRO!A$1034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>
        <v>0</v>
      </c>
      <c r="K186" s="203"/>
      <c r="L186" s="203"/>
      <c r="M186" s="205">
        <f>ROUND((V$19/V$23),2)</f>
        <v>0</v>
      </c>
      <c r="N186" s="205"/>
      <c r="O186" s="205"/>
      <c r="P186" s="204">
        <f>C178*M186</f>
        <v>0</v>
      </c>
      <c r="Q186" s="203"/>
      <c r="R186" s="203"/>
      <c r="S186" s="203"/>
      <c r="T186" s="203">
        <f>CADASTRO!$P$1034</f>
        <v>0</v>
      </c>
      <c r="U186" s="203"/>
      <c r="V186" s="203"/>
      <c r="W186" s="203"/>
      <c r="X186" s="203">
        <f>M$19</f>
        <v>0</v>
      </c>
      <c r="Y186" s="203"/>
      <c r="Z186" s="203"/>
    </row>
    <row r="187" spans="1:26" x14ac:dyDescent="0.25">
      <c r="A187" s="200" t="str">
        <f>CADASTRO!A$1035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>
        <v>0</v>
      </c>
      <c r="K187" s="203"/>
      <c r="L187" s="203"/>
      <c r="M187" s="205">
        <f>ROUND((V$20/V$23),2)</f>
        <v>0</v>
      </c>
      <c r="N187" s="205"/>
      <c r="O187" s="205"/>
      <c r="P187" s="204">
        <f>C178*M187</f>
        <v>0</v>
      </c>
      <c r="Q187" s="203"/>
      <c r="R187" s="203"/>
      <c r="S187" s="203"/>
      <c r="T187" s="203">
        <f>CADASTRO!$P$1035</f>
        <v>0</v>
      </c>
      <c r="U187" s="203"/>
      <c r="V187" s="203"/>
      <c r="W187" s="203"/>
      <c r="X187" s="203">
        <f>M$20</f>
        <v>0</v>
      </c>
      <c r="Y187" s="203"/>
      <c r="Z187" s="203"/>
    </row>
    <row r="188" spans="1:26" x14ac:dyDescent="0.25">
      <c r="A188" s="200" t="str">
        <f>CADASTRO!A$1036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 t="s">
        <v>183</v>
      </c>
      <c r="K188" s="203"/>
      <c r="L188" s="203"/>
      <c r="M188" s="205">
        <f>ROUND((V$21/V$23),2)</f>
        <v>0.14000000000000001</v>
      </c>
      <c r="N188" s="205"/>
      <c r="O188" s="205"/>
      <c r="P188" s="204">
        <f>C178*M188</f>
        <v>4340</v>
      </c>
      <c r="Q188" s="203"/>
      <c r="R188" s="203"/>
      <c r="S188" s="203"/>
      <c r="T188" s="203" t="str">
        <f>CADASTRO!$P$1036</f>
        <v>31 FUNDEB</v>
      </c>
      <c r="U188" s="203"/>
      <c r="V188" s="203"/>
      <c r="W188" s="203"/>
      <c r="X188" s="203">
        <f>M$21</f>
        <v>1659</v>
      </c>
      <c r="Y188" s="203"/>
      <c r="Z188" s="203"/>
    </row>
    <row r="189" spans="1:26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</row>
  </sheetData>
  <mergeCells count="763">
    <mergeCell ref="A189:I189"/>
    <mergeCell ref="M189:O189"/>
    <mergeCell ref="P189:S189"/>
    <mergeCell ref="A188:I188"/>
    <mergeCell ref="J188:L188"/>
    <mergeCell ref="M188:O188"/>
    <mergeCell ref="P188:S188"/>
    <mergeCell ref="T188:W188"/>
    <mergeCell ref="X188:Z188"/>
    <mergeCell ref="A187:I187"/>
    <mergeCell ref="J187:L187"/>
    <mergeCell ref="M187:O187"/>
    <mergeCell ref="P187:S187"/>
    <mergeCell ref="T187:W187"/>
    <mergeCell ref="X187:Z187"/>
    <mergeCell ref="T185:W185"/>
    <mergeCell ref="X185:Z185"/>
    <mergeCell ref="A186:I186"/>
    <mergeCell ref="J186:L186"/>
    <mergeCell ref="M186:O186"/>
    <mergeCell ref="P186:S186"/>
    <mergeCell ref="T186:W186"/>
    <mergeCell ref="X186:Z186"/>
    <mergeCell ref="A184:I184"/>
    <mergeCell ref="M184:O184"/>
    <mergeCell ref="P184:S184"/>
    <mergeCell ref="A185:I185"/>
    <mergeCell ref="J185:L185"/>
    <mergeCell ref="M185:O185"/>
    <mergeCell ref="P185:S185"/>
    <mergeCell ref="A183:I183"/>
    <mergeCell ref="J183:L183"/>
    <mergeCell ref="M183:O183"/>
    <mergeCell ref="P183:S183"/>
    <mergeCell ref="T183:W183"/>
    <mergeCell ref="X183:Z183"/>
    <mergeCell ref="A182:I182"/>
    <mergeCell ref="J182:L182"/>
    <mergeCell ref="M182:O182"/>
    <mergeCell ref="P182:S182"/>
    <mergeCell ref="T182:W182"/>
    <mergeCell ref="X182:Z182"/>
    <mergeCell ref="X179:Z179"/>
    <mergeCell ref="A180:I180"/>
    <mergeCell ref="M180:O180"/>
    <mergeCell ref="P180:S180"/>
    <mergeCell ref="A181:I181"/>
    <mergeCell ref="J181:L181"/>
    <mergeCell ref="M181:O181"/>
    <mergeCell ref="P181:S181"/>
    <mergeCell ref="T181:W181"/>
    <mergeCell ref="X181:Z181"/>
    <mergeCell ref="C178:G178"/>
    <mergeCell ref="L178:O178"/>
    <mergeCell ref="P178:U178"/>
    <mergeCell ref="J179:L179"/>
    <mergeCell ref="M179:O179"/>
    <mergeCell ref="P179:S179"/>
    <mergeCell ref="T179:W179"/>
    <mergeCell ref="A174:I174"/>
    <mergeCell ref="M174:O174"/>
    <mergeCell ref="P174:S174"/>
    <mergeCell ref="F176:K176"/>
    <mergeCell ref="G177:K177"/>
    <mergeCell ref="L177:N177"/>
    <mergeCell ref="O177:R177"/>
    <mergeCell ref="A173:I173"/>
    <mergeCell ref="J173:L173"/>
    <mergeCell ref="M173:O173"/>
    <mergeCell ref="P173:S173"/>
    <mergeCell ref="T173:W173"/>
    <mergeCell ref="X173:Z173"/>
    <mergeCell ref="A172:I172"/>
    <mergeCell ref="J172:L172"/>
    <mergeCell ref="M172:O172"/>
    <mergeCell ref="P172:S172"/>
    <mergeCell ref="T172:W172"/>
    <mergeCell ref="X172:Z172"/>
    <mergeCell ref="T170:W170"/>
    <mergeCell ref="X170:Z170"/>
    <mergeCell ref="A171:I171"/>
    <mergeCell ref="J171:L171"/>
    <mergeCell ref="M171:O171"/>
    <mergeCell ref="P171:S171"/>
    <mergeCell ref="T171:W171"/>
    <mergeCell ref="X171:Z171"/>
    <mergeCell ref="A169:I169"/>
    <mergeCell ref="M169:O169"/>
    <mergeCell ref="P169:S169"/>
    <mergeCell ref="A170:I170"/>
    <mergeCell ref="J170:L170"/>
    <mergeCell ref="M170:O170"/>
    <mergeCell ref="P170:S170"/>
    <mergeCell ref="A168:I168"/>
    <mergeCell ref="J168:L168"/>
    <mergeCell ref="M168:O168"/>
    <mergeCell ref="P168:S168"/>
    <mergeCell ref="T168:W168"/>
    <mergeCell ref="X168:Z168"/>
    <mergeCell ref="A167:I167"/>
    <mergeCell ref="J167:L167"/>
    <mergeCell ref="M167:O167"/>
    <mergeCell ref="P167:S167"/>
    <mergeCell ref="T167:W167"/>
    <mergeCell ref="X167:Z167"/>
    <mergeCell ref="X164:Z164"/>
    <mergeCell ref="A165:I165"/>
    <mergeCell ref="M165:O165"/>
    <mergeCell ref="P165:S165"/>
    <mergeCell ref="A166:I166"/>
    <mergeCell ref="J166:L166"/>
    <mergeCell ref="M166:O166"/>
    <mergeCell ref="P166:S166"/>
    <mergeCell ref="T166:W166"/>
    <mergeCell ref="X166:Z166"/>
    <mergeCell ref="C163:G163"/>
    <mergeCell ref="L163:O163"/>
    <mergeCell ref="P163:U163"/>
    <mergeCell ref="J164:L164"/>
    <mergeCell ref="M164:O164"/>
    <mergeCell ref="P164:S164"/>
    <mergeCell ref="T164:W164"/>
    <mergeCell ref="A159:I159"/>
    <mergeCell ref="M159:O159"/>
    <mergeCell ref="P159:S159"/>
    <mergeCell ref="F161:K161"/>
    <mergeCell ref="G162:K162"/>
    <mergeCell ref="L162:N162"/>
    <mergeCell ref="O162:R162"/>
    <mergeCell ref="A158:I158"/>
    <mergeCell ref="J158:L158"/>
    <mergeCell ref="M158:O158"/>
    <mergeCell ref="P158:S158"/>
    <mergeCell ref="T158:W158"/>
    <mergeCell ref="X158:Z158"/>
    <mergeCell ref="A157:I157"/>
    <mergeCell ref="J157:L157"/>
    <mergeCell ref="M157:O157"/>
    <mergeCell ref="P157:S157"/>
    <mergeCell ref="T157:W157"/>
    <mergeCell ref="X157:Z157"/>
    <mergeCell ref="T155:W155"/>
    <mergeCell ref="X155:Z155"/>
    <mergeCell ref="A156:I156"/>
    <mergeCell ref="J156:L156"/>
    <mergeCell ref="M156:O156"/>
    <mergeCell ref="P156:S156"/>
    <mergeCell ref="T156:W156"/>
    <mergeCell ref="X156:Z156"/>
    <mergeCell ref="A154:I154"/>
    <mergeCell ref="M154:O154"/>
    <mergeCell ref="P154:S154"/>
    <mergeCell ref="A155:I155"/>
    <mergeCell ref="J155:L155"/>
    <mergeCell ref="M155:O155"/>
    <mergeCell ref="P155:S155"/>
    <mergeCell ref="A153:I153"/>
    <mergeCell ref="J153:L153"/>
    <mergeCell ref="M153:O153"/>
    <mergeCell ref="P153:S153"/>
    <mergeCell ref="T153:W153"/>
    <mergeCell ref="X153:Z153"/>
    <mergeCell ref="A152:I152"/>
    <mergeCell ref="J152:L152"/>
    <mergeCell ref="M152:O152"/>
    <mergeCell ref="P152:S152"/>
    <mergeCell ref="T152:W152"/>
    <mergeCell ref="X152:Z152"/>
    <mergeCell ref="X149:Z149"/>
    <mergeCell ref="A150:I150"/>
    <mergeCell ref="M150:O150"/>
    <mergeCell ref="P150:S150"/>
    <mergeCell ref="A151:I151"/>
    <mergeCell ref="J151:L151"/>
    <mergeCell ref="M151:O151"/>
    <mergeCell ref="P151:S151"/>
    <mergeCell ref="T151:W151"/>
    <mergeCell ref="X151:Z151"/>
    <mergeCell ref="C148:G148"/>
    <mergeCell ref="L148:O148"/>
    <mergeCell ref="P148:U148"/>
    <mergeCell ref="J149:L149"/>
    <mergeCell ref="M149:O149"/>
    <mergeCell ref="P149:S149"/>
    <mergeCell ref="T149:W149"/>
    <mergeCell ref="A144:I144"/>
    <mergeCell ref="M144:O144"/>
    <mergeCell ref="P144:S144"/>
    <mergeCell ref="F146:K146"/>
    <mergeCell ref="G147:K147"/>
    <mergeCell ref="L147:N147"/>
    <mergeCell ref="O147:R147"/>
    <mergeCell ref="A143:I143"/>
    <mergeCell ref="J143:L143"/>
    <mergeCell ref="M143:O143"/>
    <mergeCell ref="P143:S143"/>
    <mergeCell ref="T143:W143"/>
    <mergeCell ref="X143:Z143"/>
    <mergeCell ref="A142:I142"/>
    <mergeCell ref="J142:L142"/>
    <mergeCell ref="M142:O142"/>
    <mergeCell ref="P142:S142"/>
    <mergeCell ref="T142:W142"/>
    <mergeCell ref="X142:Z142"/>
    <mergeCell ref="T140:W140"/>
    <mergeCell ref="X140:Z140"/>
    <mergeCell ref="A141:I141"/>
    <mergeCell ref="J141:L141"/>
    <mergeCell ref="M141:O141"/>
    <mergeCell ref="P141:S141"/>
    <mergeCell ref="T141:W141"/>
    <mergeCell ref="X141:Z141"/>
    <mergeCell ref="A139:I139"/>
    <mergeCell ref="M139:O139"/>
    <mergeCell ref="P139:S139"/>
    <mergeCell ref="A140:I140"/>
    <mergeCell ref="J140:L140"/>
    <mergeCell ref="M140:O140"/>
    <mergeCell ref="P140:S140"/>
    <mergeCell ref="A138:I138"/>
    <mergeCell ref="J138:L138"/>
    <mergeCell ref="M138:O138"/>
    <mergeCell ref="P138:S138"/>
    <mergeCell ref="T138:W138"/>
    <mergeCell ref="X138:Z138"/>
    <mergeCell ref="A137:I137"/>
    <mergeCell ref="J137:L137"/>
    <mergeCell ref="M137:O137"/>
    <mergeCell ref="P137:S137"/>
    <mergeCell ref="T137:W137"/>
    <mergeCell ref="X137:Z137"/>
    <mergeCell ref="X134:Z134"/>
    <mergeCell ref="A135:I135"/>
    <mergeCell ref="M135:O135"/>
    <mergeCell ref="P135:S135"/>
    <mergeCell ref="A136:I136"/>
    <mergeCell ref="J136:L136"/>
    <mergeCell ref="M136:O136"/>
    <mergeCell ref="P136:S136"/>
    <mergeCell ref="T136:W136"/>
    <mergeCell ref="X136:Z136"/>
    <mergeCell ref="C133:G133"/>
    <mergeCell ref="L133:O133"/>
    <mergeCell ref="P133:U133"/>
    <mergeCell ref="J134:L134"/>
    <mergeCell ref="M134:O134"/>
    <mergeCell ref="P134:S134"/>
    <mergeCell ref="T134:W134"/>
    <mergeCell ref="A129:I129"/>
    <mergeCell ref="M129:O129"/>
    <mergeCell ref="P129:S129"/>
    <mergeCell ref="F131:K131"/>
    <mergeCell ref="G132:K132"/>
    <mergeCell ref="L132:N132"/>
    <mergeCell ref="O132:R132"/>
    <mergeCell ref="A128:I128"/>
    <mergeCell ref="J128:L128"/>
    <mergeCell ref="M128:O128"/>
    <mergeCell ref="P128:S128"/>
    <mergeCell ref="T128:W128"/>
    <mergeCell ref="X128:Z128"/>
    <mergeCell ref="A127:I127"/>
    <mergeCell ref="J127:L127"/>
    <mergeCell ref="M127:O127"/>
    <mergeCell ref="P127:S127"/>
    <mergeCell ref="T127:W127"/>
    <mergeCell ref="X127:Z127"/>
    <mergeCell ref="T125:W125"/>
    <mergeCell ref="X125:Z125"/>
    <mergeCell ref="A126:I126"/>
    <mergeCell ref="J126:L126"/>
    <mergeCell ref="M126:O126"/>
    <mergeCell ref="P126:S126"/>
    <mergeCell ref="T126:W126"/>
    <mergeCell ref="X126:Z126"/>
    <mergeCell ref="A124:I124"/>
    <mergeCell ref="M124:O124"/>
    <mergeCell ref="P124:S124"/>
    <mergeCell ref="A125:I125"/>
    <mergeCell ref="J125:L125"/>
    <mergeCell ref="M125:O125"/>
    <mergeCell ref="P125:S125"/>
    <mergeCell ref="A123:I123"/>
    <mergeCell ref="J123:L123"/>
    <mergeCell ref="M123:O123"/>
    <mergeCell ref="P123:S123"/>
    <mergeCell ref="T123:W123"/>
    <mergeCell ref="X123:Z123"/>
    <mergeCell ref="A122:I122"/>
    <mergeCell ref="J122:L122"/>
    <mergeCell ref="M122:O122"/>
    <mergeCell ref="P122:S122"/>
    <mergeCell ref="T122:W122"/>
    <mergeCell ref="X122:Z122"/>
    <mergeCell ref="X119:Z119"/>
    <mergeCell ref="A120:I120"/>
    <mergeCell ref="M120:O120"/>
    <mergeCell ref="P120:S120"/>
    <mergeCell ref="A121:I121"/>
    <mergeCell ref="J121:L121"/>
    <mergeCell ref="M121:O121"/>
    <mergeCell ref="P121:S121"/>
    <mergeCell ref="T121:W121"/>
    <mergeCell ref="X121:Z121"/>
    <mergeCell ref="C118:G118"/>
    <mergeCell ref="L118:O118"/>
    <mergeCell ref="P118:U118"/>
    <mergeCell ref="J119:L119"/>
    <mergeCell ref="M119:O119"/>
    <mergeCell ref="P119:S119"/>
    <mergeCell ref="T119:W119"/>
    <mergeCell ref="A114:I114"/>
    <mergeCell ref="M114:O114"/>
    <mergeCell ref="P114:S114"/>
    <mergeCell ref="F116:K116"/>
    <mergeCell ref="G117:K117"/>
    <mergeCell ref="L117:N117"/>
    <mergeCell ref="O117:R117"/>
    <mergeCell ref="A113:I113"/>
    <mergeCell ref="J113:L113"/>
    <mergeCell ref="M113:O113"/>
    <mergeCell ref="P113:S113"/>
    <mergeCell ref="T113:W113"/>
    <mergeCell ref="X113:Z113"/>
    <mergeCell ref="A112:I112"/>
    <mergeCell ref="J112:L112"/>
    <mergeCell ref="M112:O112"/>
    <mergeCell ref="P112:S112"/>
    <mergeCell ref="T112:W112"/>
    <mergeCell ref="X112:Z112"/>
    <mergeCell ref="T110:W110"/>
    <mergeCell ref="X110:Z110"/>
    <mergeCell ref="A111:I111"/>
    <mergeCell ref="J111:L111"/>
    <mergeCell ref="M111:O111"/>
    <mergeCell ref="P111:S111"/>
    <mergeCell ref="T111:W111"/>
    <mergeCell ref="X111:Z111"/>
    <mergeCell ref="A109:I109"/>
    <mergeCell ref="M109:O109"/>
    <mergeCell ref="P109:S109"/>
    <mergeCell ref="A110:I110"/>
    <mergeCell ref="J110:L110"/>
    <mergeCell ref="M110:O110"/>
    <mergeCell ref="P110:S110"/>
    <mergeCell ref="A108:I108"/>
    <mergeCell ref="J108:L108"/>
    <mergeCell ref="M108:O108"/>
    <mergeCell ref="P108:S108"/>
    <mergeCell ref="T108:W108"/>
    <mergeCell ref="X108:Z108"/>
    <mergeCell ref="A107:I107"/>
    <mergeCell ref="J107:L107"/>
    <mergeCell ref="M107:O107"/>
    <mergeCell ref="P107:S107"/>
    <mergeCell ref="T107:W107"/>
    <mergeCell ref="X107:Z107"/>
    <mergeCell ref="X104:Z104"/>
    <mergeCell ref="A105:I105"/>
    <mergeCell ref="M105:O105"/>
    <mergeCell ref="P105:S105"/>
    <mergeCell ref="A106:I106"/>
    <mergeCell ref="J106:L106"/>
    <mergeCell ref="M106:O106"/>
    <mergeCell ref="P106:S106"/>
    <mergeCell ref="T106:W106"/>
    <mergeCell ref="X106:Z106"/>
    <mergeCell ref="C103:G103"/>
    <mergeCell ref="L103:O103"/>
    <mergeCell ref="P103:U103"/>
    <mergeCell ref="J104:L104"/>
    <mergeCell ref="M104:O104"/>
    <mergeCell ref="P104:S104"/>
    <mergeCell ref="T104:W104"/>
    <mergeCell ref="A99:I99"/>
    <mergeCell ref="M99:O99"/>
    <mergeCell ref="P99:S99"/>
    <mergeCell ref="F101:K101"/>
    <mergeCell ref="G102:K102"/>
    <mergeCell ref="L102:N102"/>
    <mergeCell ref="O102:R102"/>
    <mergeCell ref="A98:I98"/>
    <mergeCell ref="J98:L98"/>
    <mergeCell ref="M98:O98"/>
    <mergeCell ref="P98:S98"/>
    <mergeCell ref="T98:W98"/>
    <mergeCell ref="X98:Z98"/>
    <mergeCell ref="A97:I97"/>
    <mergeCell ref="J97:L97"/>
    <mergeCell ref="M97:O97"/>
    <mergeCell ref="P97:S97"/>
    <mergeCell ref="T97:W97"/>
    <mergeCell ref="X97:Z97"/>
    <mergeCell ref="T95:W95"/>
    <mergeCell ref="X95:Z95"/>
    <mergeCell ref="A96:I96"/>
    <mergeCell ref="J96:L96"/>
    <mergeCell ref="M96:O96"/>
    <mergeCell ref="P96:S96"/>
    <mergeCell ref="T96:W96"/>
    <mergeCell ref="X96:Z96"/>
    <mergeCell ref="A94:I94"/>
    <mergeCell ref="M94:O94"/>
    <mergeCell ref="P94:S94"/>
    <mergeCell ref="A95:I95"/>
    <mergeCell ref="J95:L95"/>
    <mergeCell ref="M95:O95"/>
    <mergeCell ref="P95:S95"/>
    <mergeCell ref="A93:I93"/>
    <mergeCell ref="J93:L93"/>
    <mergeCell ref="M93:O93"/>
    <mergeCell ref="P93:S93"/>
    <mergeCell ref="T93:W93"/>
    <mergeCell ref="X93:Z93"/>
    <mergeCell ref="A92:I92"/>
    <mergeCell ref="J92:L92"/>
    <mergeCell ref="M92:O92"/>
    <mergeCell ref="P92:S92"/>
    <mergeCell ref="T92:W92"/>
    <mergeCell ref="X92:Z92"/>
    <mergeCell ref="X89:Z89"/>
    <mergeCell ref="A90:I90"/>
    <mergeCell ref="M90:O90"/>
    <mergeCell ref="P90:S90"/>
    <mergeCell ref="A91:I91"/>
    <mergeCell ref="J91:L91"/>
    <mergeCell ref="M91:O91"/>
    <mergeCell ref="P91:S91"/>
    <mergeCell ref="T91:W91"/>
    <mergeCell ref="X91:Z91"/>
    <mergeCell ref="C88:G88"/>
    <mergeCell ref="L88:O88"/>
    <mergeCell ref="P88:U88"/>
    <mergeCell ref="J89:L89"/>
    <mergeCell ref="M89:O89"/>
    <mergeCell ref="P89:S89"/>
    <mergeCell ref="T89:W89"/>
    <mergeCell ref="A84:I84"/>
    <mergeCell ref="M84:O84"/>
    <mergeCell ref="P84:S84"/>
    <mergeCell ref="F86:K86"/>
    <mergeCell ref="G87:K87"/>
    <mergeCell ref="L87:N87"/>
    <mergeCell ref="O87:R87"/>
    <mergeCell ref="A83:I83"/>
    <mergeCell ref="J83:L83"/>
    <mergeCell ref="M83:O83"/>
    <mergeCell ref="P83:S83"/>
    <mergeCell ref="T83:W83"/>
    <mergeCell ref="X83:Z83"/>
    <mergeCell ref="A82:I82"/>
    <mergeCell ref="J82:L82"/>
    <mergeCell ref="M82:O82"/>
    <mergeCell ref="P82:S82"/>
    <mergeCell ref="T82:W82"/>
    <mergeCell ref="X82:Z82"/>
    <mergeCell ref="T80:W80"/>
    <mergeCell ref="X80:Z80"/>
    <mergeCell ref="A81:I81"/>
    <mergeCell ref="J81:L81"/>
    <mergeCell ref="M81:O81"/>
    <mergeCell ref="P81:S81"/>
    <mergeCell ref="T81:W81"/>
    <mergeCell ref="X81:Z81"/>
    <mergeCell ref="A79:I79"/>
    <mergeCell ref="M79:O79"/>
    <mergeCell ref="P79:S79"/>
    <mergeCell ref="A80:I80"/>
    <mergeCell ref="J80:L80"/>
    <mergeCell ref="M80:O80"/>
    <mergeCell ref="P80:S80"/>
    <mergeCell ref="A78:I78"/>
    <mergeCell ref="J78:L78"/>
    <mergeCell ref="M78:O78"/>
    <mergeCell ref="P78:S78"/>
    <mergeCell ref="T78:W78"/>
    <mergeCell ref="X78:Z78"/>
    <mergeCell ref="A77:I77"/>
    <mergeCell ref="J77:L77"/>
    <mergeCell ref="M77:O77"/>
    <mergeCell ref="P77:S77"/>
    <mergeCell ref="T77:W77"/>
    <mergeCell ref="X77:Z77"/>
    <mergeCell ref="X74:Z74"/>
    <mergeCell ref="A75:I75"/>
    <mergeCell ref="M75:O75"/>
    <mergeCell ref="P75:S75"/>
    <mergeCell ref="A76:I76"/>
    <mergeCell ref="J76:L76"/>
    <mergeCell ref="M76:O76"/>
    <mergeCell ref="P76:S76"/>
    <mergeCell ref="T76:W76"/>
    <mergeCell ref="X76:Z76"/>
    <mergeCell ref="C73:G73"/>
    <mergeCell ref="L73:O73"/>
    <mergeCell ref="P73:U73"/>
    <mergeCell ref="J74:L74"/>
    <mergeCell ref="M74:O74"/>
    <mergeCell ref="P74:S74"/>
    <mergeCell ref="T74:W74"/>
    <mergeCell ref="A69:I69"/>
    <mergeCell ref="M69:O69"/>
    <mergeCell ref="P69:S69"/>
    <mergeCell ref="F71:K71"/>
    <mergeCell ref="G72:K72"/>
    <mergeCell ref="L72:N72"/>
    <mergeCell ref="O72:R72"/>
    <mergeCell ref="A68:I68"/>
    <mergeCell ref="J68:L68"/>
    <mergeCell ref="M68:O68"/>
    <mergeCell ref="P68:S68"/>
    <mergeCell ref="T68:W68"/>
    <mergeCell ref="X68:Z68"/>
    <mergeCell ref="A67:I67"/>
    <mergeCell ref="J67:L67"/>
    <mergeCell ref="M67:O67"/>
    <mergeCell ref="P67:S67"/>
    <mergeCell ref="T67:W67"/>
    <mergeCell ref="X67:Z67"/>
    <mergeCell ref="T65:W65"/>
    <mergeCell ref="X65:Z65"/>
    <mergeCell ref="A66:I66"/>
    <mergeCell ref="J66:L66"/>
    <mergeCell ref="M66:O66"/>
    <mergeCell ref="P66:S66"/>
    <mergeCell ref="T66:W66"/>
    <mergeCell ref="X66:Z66"/>
    <mergeCell ref="A64:I64"/>
    <mergeCell ref="M64:O64"/>
    <mergeCell ref="P64:S64"/>
    <mergeCell ref="A65:I65"/>
    <mergeCell ref="J65:L65"/>
    <mergeCell ref="M65:O65"/>
    <mergeCell ref="P65:S65"/>
    <mergeCell ref="A63:I63"/>
    <mergeCell ref="J63:L63"/>
    <mergeCell ref="M63:O63"/>
    <mergeCell ref="P63:S63"/>
    <mergeCell ref="T63:W63"/>
    <mergeCell ref="X63:Z63"/>
    <mergeCell ref="A62:I62"/>
    <mergeCell ref="J62:L62"/>
    <mergeCell ref="M62:O62"/>
    <mergeCell ref="P62:S62"/>
    <mergeCell ref="T62:W62"/>
    <mergeCell ref="X62:Z62"/>
    <mergeCell ref="X59:Z59"/>
    <mergeCell ref="A60:I60"/>
    <mergeCell ref="M60:O60"/>
    <mergeCell ref="P60:S60"/>
    <mergeCell ref="A61:I61"/>
    <mergeCell ref="J61:L61"/>
    <mergeCell ref="M61:O61"/>
    <mergeCell ref="P61:S61"/>
    <mergeCell ref="T61:W61"/>
    <mergeCell ref="X61:Z61"/>
    <mergeCell ref="C58:G58"/>
    <mergeCell ref="L58:O58"/>
    <mergeCell ref="P58:U58"/>
    <mergeCell ref="J59:L59"/>
    <mergeCell ref="M59:O59"/>
    <mergeCell ref="P59:S59"/>
    <mergeCell ref="T59:W59"/>
    <mergeCell ref="A54:I54"/>
    <mergeCell ref="M54:O54"/>
    <mergeCell ref="P54:S54"/>
    <mergeCell ref="F56:K56"/>
    <mergeCell ref="G57:K57"/>
    <mergeCell ref="L57:N57"/>
    <mergeCell ref="O57:R57"/>
    <mergeCell ref="A53:I53"/>
    <mergeCell ref="J53:L53"/>
    <mergeCell ref="M53:O53"/>
    <mergeCell ref="P53:S53"/>
    <mergeCell ref="T53:W53"/>
    <mergeCell ref="X53:Z53"/>
    <mergeCell ref="A52:I52"/>
    <mergeCell ref="J52:L52"/>
    <mergeCell ref="M52:O52"/>
    <mergeCell ref="P52:S52"/>
    <mergeCell ref="T52:W52"/>
    <mergeCell ref="X52:Z52"/>
    <mergeCell ref="T50:W50"/>
    <mergeCell ref="X50:Z50"/>
    <mergeCell ref="A51:I51"/>
    <mergeCell ref="J51:L51"/>
    <mergeCell ref="M51:O51"/>
    <mergeCell ref="P51:S51"/>
    <mergeCell ref="T51:W51"/>
    <mergeCell ref="X51:Z51"/>
    <mergeCell ref="A49:I49"/>
    <mergeCell ref="M49:O49"/>
    <mergeCell ref="P49:S49"/>
    <mergeCell ref="A50:I50"/>
    <mergeCell ref="J50:L50"/>
    <mergeCell ref="M50:O50"/>
    <mergeCell ref="P50:S50"/>
    <mergeCell ref="A48:I48"/>
    <mergeCell ref="J48:L48"/>
    <mergeCell ref="M48:O48"/>
    <mergeCell ref="P48:S48"/>
    <mergeCell ref="T48:W48"/>
    <mergeCell ref="X48:Z48"/>
    <mergeCell ref="A47:I47"/>
    <mergeCell ref="J47:L47"/>
    <mergeCell ref="M47:O47"/>
    <mergeCell ref="P47:S47"/>
    <mergeCell ref="T47:W47"/>
    <mergeCell ref="X47:Z47"/>
    <mergeCell ref="X44:Z44"/>
    <mergeCell ref="A45:I45"/>
    <mergeCell ref="M45:O45"/>
    <mergeCell ref="P45:S45"/>
    <mergeCell ref="A46:I46"/>
    <mergeCell ref="J46:L46"/>
    <mergeCell ref="M46:O46"/>
    <mergeCell ref="P46:S46"/>
    <mergeCell ref="T46:W46"/>
    <mergeCell ref="X46:Z46"/>
    <mergeCell ref="C43:G43"/>
    <mergeCell ref="L43:O43"/>
    <mergeCell ref="P43:U43"/>
    <mergeCell ref="J44:L44"/>
    <mergeCell ref="M44:O44"/>
    <mergeCell ref="P44:S44"/>
    <mergeCell ref="T44:W44"/>
    <mergeCell ref="A39:I39"/>
    <mergeCell ref="M39:O39"/>
    <mergeCell ref="P39:S39"/>
    <mergeCell ref="F41:K41"/>
    <mergeCell ref="G42:K42"/>
    <mergeCell ref="L42:N42"/>
    <mergeCell ref="O42:R42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J10:L11"/>
    <mergeCell ref="M10:O11"/>
    <mergeCell ref="P10:S11"/>
    <mergeCell ref="T10:Z10"/>
    <mergeCell ref="A11:I11"/>
    <mergeCell ref="T11:U11"/>
    <mergeCell ref="V11:Z11"/>
    <mergeCell ref="A1:C1"/>
    <mergeCell ref="F4:I4"/>
    <mergeCell ref="D6:F6"/>
    <mergeCell ref="K6:L6"/>
    <mergeCell ref="Q6:S6"/>
    <mergeCell ref="E7:J7"/>
    <mergeCell ref="D3:H3"/>
    <mergeCell ref="A12:I12"/>
    <mergeCell ref="J12:L12"/>
    <mergeCell ref="M12:O12"/>
    <mergeCell ref="P12:S12"/>
  </mergeCells>
  <pageMargins left="0.51181102362204722" right="0.51181102362204722" top="0.78740157480314965" bottom="0.78740157480314965" header="0.31496062992125984" footer="0.31496062992125984"/>
  <pageSetup paperSize="9" scale="90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sqref="A1:XFD1048576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CADASTRO!D1015</f>
        <v>2156 MARCO AURÉLIO BATISTA BIERHALS ME</v>
      </c>
    </row>
    <row r="2" spans="1:26" x14ac:dyDescent="0.25">
      <c r="A2" s="105" t="s">
        <v>6</v>
      </c>
      <c r="B2" s="105"/>
      <c r="C2" s="105"/>
      <c r="D2" t="str">
        <f>CADASTRO!D1016</f>
        <v>09.279.469/0001-86</v>
      </c>
    </row>
    <row r="3" spans="1:26" x14ac:dyDescent="0.25">
      <c r="A3" s="105" t="s">
        <v>94</v>
      </c>
      <c r="B3" s="105"/>
      <c r="C3" s="105"/>
      <c r="D3" s="199" t="str">
        <f>CADASTRO!D1044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03" t="str">
        <f>CADASTRO!F1045</f>
        <v>VI - 021/2017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CADASTRO!D1046</f>
        <v>9</v>
      </c>
    </row>
    <row r="6" spans="1:26" x14ac:dyDescent="0.25">
      <c r="A6" s="3" t="s">
        <v>8</v>
      </c>
      <c r="B6" s="3"/>
      <c r="C6" s="3"/>
      <c r="D6" s="208">
        <f>CADASTRO!D1047</f>
        <v>3.32</v>
      </c>
      <c r="E6" s="208"/>
      <c r="F6" s="208"/>
      <c r="H6" s="3" t="s">
        <v>9</v>
      </c>
      <c r="K6" s="203">
        <f>CADASTRO!K1047</f>
        <v>4</v>
      </c>
      <c r="L6" s="203"/>
      <c r="M6" s="3" t="s">
        <v>11</v>
      </c>
      <c r="Q6" s="213">
        <f>CADASTRO!Q1047</f>
        <v>20.5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272.24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CADASTRO!A$1027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CADASTRO!A$1028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CADASTRO!J1055</f>
        <v>105108</v>
      </c>
      <c r="K12" s="203"/>
      <c r="L12" s="203"/>
      <c r="M12" s="203">
        <f>CADASTRO!M1055</f>
        <v>1669</v>
      </c>
      <c r="N12" s="203"/>
      <c r="O12" s="203"/>
      <c r="P12" s="203" t="str">
        <f>CADASTRO!$P1055</f>
        <v>1013 PeateRS</v>
      </c>
      <c r="Q12" s="203"/>
      <c r="R12" s="203"/>
      <c r="S12" s="203"/>
      <c r="T12" s="219">
        <f>CADASTRO!V1055</f>
        <v>0.11904761904761905</v>
      </c>
      <c r="U12" s="203"/>
      <c r="V12" s="204">
        <f>E$7*T12</f>
        <v>32.409523809523812</v>
      </c>
      <c r="W12" s="204"/>
      <c r="X12" s="204"/>
      <c r="Y12" s="204"/>
      <c r="Z12" s="204"/>
    </row>
    <row r="13" spans="1:26" x14ac:dyDescent="0.25">
      <c r="A13" s="200" t="str">
        <f>CADASTRO!A$1029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CADASTRO!J1056</f>
        <v>105209</v>
      </c>
      <c r="K13" s="203"/>
      <c r="L13" s="203"/>
      <c r="M13" s="203">
        <f>CADASTRO!M1056</f>
        <v>1686</v>
      </c>
      <c r="N13" s="203"/>
      <c r="O13" s="203"/>
      <c r="P13" s="203" t="str">
        <f>CADASTRO!$P1056</f>
        <v>1013 PeateRS</v>
      </c>
      <c r="Q13" s="203"/>
      <c r="R13" s="203"/>
      <c r="S13" s="203"/>
      <c r="T13" s="219">
        <f>CADASTRO!V1056</f>
        <v>0.14285714285714288</v>
      </c>
      <c r="U13" s="203"/>
      <c r="V13" s="204">
        <f>E$7*T13</f>
        <v>38.891428571428577</v>
      </c>
      <c r="W13" s="204"/>
      <c r="X13" s="204"/>
      <c r="Y13" s="204"/>
      <c r="Z13" s="204"/>
    </row>
    <row r="14" spans="1:26" x14ac:dyDescent="0.25">
      <c r="A14" s="200" t="str">
        <f>CADASTRO!A$1030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CADASTRO!J1057</f>
        <v>105209</v>
      </c>
      <c r="K14" s="203"/>
      <c r="L14" s="203"/>
      <c r="M14" s="203">
        <f>CADASTRO!M1057</f>
        <v>1681</v>
      </c>
      <c r="N14" s="203"/>
      <c r="O14" s="203"/>
      <c r="P14" s="203" t="str">
        <f>CADASTRO!$P1057</f>
        <v>1013 PeateRS</v>
      </c>
      <c r="Q14" s="203"/>
      <c r="R14" s="203"/>
      <c r="S14" s="203"/>
      <c r="T14" s="219">
        <f>CADASTRO!V1057</f>
        <v>0.59523809523809523</v>
      </c>
      <c r="U14" s="203"/>
      <c r="V14" s="204">
        <f>E$7*T14+0.01</f>
        <v>162.05761904761906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233.35857142857145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CADASTRO!A$1032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CADASTRO!A$1033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CADASTRO!J1060</f>
        <v>0</v>
      </c>
      <c r="K18" s="203"/>
      <c r="L18" s="203"/>
      <c r="M18" s="203">
        <f>CADASTRO!M1060</f>
        <v>0</v>
      </c>
      <c r="N18" s="203"/>
      <c r="O18" s="203"/>
      <c r="P18" s="203">
        <f>CADASTRO!$P1060</f>
        <v>0</v>
      </c>
      <c r="Q18" s="203"/>
      <c r="R18" s="203"/>
      <c r="S18" s="203"/>
      <c r="T18" s="219">
        <f>CADASTRO!V1060</f>
        <v>0</v>
      </c>
      <c r="U18" s="203"/>
      <c r="V18" s="204">
        <f>E$7*T18</f>
        <v>0</v>
      </c>
      <c r="W18" s="204"/>
      <c r="X18" s="204"/>
      <c r="Y18" s="204"/>
      <c r="Z18" s="204"/>
    </row>
    <row r="19" spans="1:26" x14ac:dyDescent="0.25">
      <c r="A19" s="200" t="str">
        <f>CADASTRO!A$1034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CADASTRO!J1061</f>
        <v>0</v>
      </c>
      <c r="K19" s="203"/>
      <c r="L19" s="203"/>
      <c r="M19" s="203">
        <f>CADASTRO!M1061</f>
        <v>0</v>
      </c>
      <c r="N19" s="203"/>
      <c r="O19" s="203"/>
      <c r="P19" s="203">
        <f>CADASTRO!$P1061</f>
        <v>0</v>
      </c>
      <c r="Q19" s="203"/>
      <c r="R19" s="203"/>
      <c r="S19" s="203"/>
      <c r="T19" s="219">
        <f>CADASTRO!V1061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CADASTRO!A$1035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CADASTRO!J1062</f>
        <v>0</v>
      </c>
      <c r="K20" s="203"/>
      <c r="L20" s="203"/>
      <c r="M20" s="203">
        <f>CADASTRO!M1062</f>
        <v>0</v>
      </c>
      <c r="N20" s="203"/>
      <c r="O20" s="203"/>
      <c r="P20" s="203">
        <f>CADASTRO!$P1062</f>
        <v>0</v>
      </c>
      <c r="Q20" s="203"/>
      <c r="R20" s="203"/>
      <c r="S20" s="203"/>
      <c r="T20" s="219">
        <f>CADASTRO!V1062</f>
        <v>0</v>
      </c>
      <c r="U20" s="203"/>
      <c r="V20" s="204">
        <f>E$7*T20</f>
        <v>0</v>
      </c>
      <c r="W20" s="204"/>
      <c r="X20" s="204"/>
      <c r="Y20" s="204"/>
      <c r="Z20" s="204"/>
    </row>
    <row r="21" spans="1:26" x14ac:dyDescent="0.25">
      <c r="A21" s="200" t="str">
        <f>CADASTRO!A$1036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CADASTRO!J1063</f>
        <v>101001</v>
      </c>
      <c r="K21" s="203"/>
      <c r="L21" s="203"/>
      <c r="M21" s="203">
        <f>CADASTRO!M1063</f>
        <v>1659</v>
      </c>
      <c r="N21" s="203"/>
      <c r="O21" s="203"/>
      <c r="P21" s="203" t="str">
        <f>CADASTRO!$P1063</f>
        <v>31 FUNDEB</v>
      </c>
      <c r="Q21" s="203"/>
      <c r="R21" s="203"/>
      <c r="S21" s="203"/>
      <c r="T21" s="219">
        <f>CADASTRO!V1063</f>
        <v>0.14285714285714288</v>
      </c>
      <c r="U21" s="203"/>
      <c r="V21" s="204">
        <f>E$7*T21</f>
        <v>38.891428571428577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38.891428571428577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V22+V15-0.01</f>
        <v>272.24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>
        <v>5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276</v>
      </c>
      <c r="H27" s="203"/>
      <c r="I27" s="203"/>
      <c r="J27" s="203"/>
      <c r="K27" s="203"/>
      <c r="L27" s="220" t="s">
        <v>39</v>
      </c>
      <c r="M27" s="220"/>
      <c r="N27" s="220"/>
      <c r="O27" s="223">
        <v>43315</v>
      </c>
      <c r="P27" s="203"/>
      <c r="Q27" s="203"/>
      <c r="R27" s="203"/>
    </row>
    <row r="28" spans="1:26" x14ac:dyDescent="0.25">
      <c r="A28" s="3" t="s">
        <v>41</v>
      </c>
      <c r="C28" s="208">
        <v>272.24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82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01"/>
      <c r="C29" s="101"/>
      <c r="D29" s="101"/>
      <c r="E29" s="101"/>
      <c r="F29" s="101"/>
      <c r="G29" s="101"/>
      <c r="H29" s="101"/>
      <c r="I29" s="10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CADASTRO!A$1027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0.86</v>
      </c>
      <c r="N30" s="218"/>
      <c r="O30" s="218"/>
      <c r="P30" s="202">
        <f>SUM(P31:S33)</f>
        <v>233.35000000000002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CADASTRO!A$1028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 t="s">
        <v>246</v>
      </c>
      <c r="K31" s="203"/>
      <c r="L31" s="203"/>
      <c r="M31" s="205">
        <f>ROUND((V$12/V$23),2)</f>
        <v>0.12</v>
      </c>
      <c r="N31" s="205"/>
      <c r="O31" s="205"/>
      <c r="P31" s="204">
        <v>32.409999999999997</v>
      </c>
      <c r="Q31" s="203"/>
      <c r="R31" s="203"/>
      <c r="S31" s="203"/>
      <c r="T31" s="203" t="str">
        <f>CADASTRO!$P$1055</f>
        <v>1013 PeateRS</v>
      </c>
      <c r="U31" s="203"/>
      <c r="V31" s="203"/>
      <c r="W31" s="203"/>
      <c r="X31" s="203">
        <f>M$12</f>
        <v>1669</v>
      </c>
      <c r="Y31" s="203"/>
      <c r="Z31" s="203"/>
    </row>
    <row r="32" spans="1:26" x14ac:dyDescent="0.25">
      <c r="A32" s="200" t="str">
        <f>CADASTRO!A$1029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 t="s">
        <v>247</v>
      </c>
      <c r="K32" s="203"/>
      <c r="L32" s="203"/>
      <c r="M32" s="205">
        <f>ROUND((V$13/V$23),2)</f>
        <v>0.14000000000000001</v>
      </c>
      <c r="N32" s="205"/>
      <c r="O32" s="205"/>
      <c r="P32" s="204">
        <v>38.89</v>
      </c>
      <c r="Q32" s="203"/>
      <c r="R32" s="203"/>
      <c r="S32" s="203"/>
      <c r="T32" s="203" t="str">
        <f>CADASTRO!$P$1056</f>
        <v>1013 PeateRS</v>
      </c>
      <c r="U32" s="203"/>
      <c r="V32" s="203"/>
      <c r="W32" s="203"/>
      <c r="X32" s="203">
        <f>M$13</f>
        <v>1686</v>
      </c>
      <c r="Y32" s="203"/>
      <c r="Z32" s="203"/>
    </row>
    <row r="33" spans="1:26" x14ac:dyDescent="0.25">
      <c r="A33" s="200" t="str">
        <f>CADASTRO!A$1030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247</v>
      </c>
      <c r="K33" s="203"/>
      <c r="L33" s="203"/>
      <c r="M33" s="205">
        <f>ROUND((V$14/V$23),2)</f>
        <v>0.6</v>
      </c>
      <c r="N33" s="205"/>
      <c r="O33" s="205"/>
      <c r="P33" s="204">
        <v>162.05000000000001</v>
      </c>
      <c r="Q33" s="203"/>
      <c r="R33" s="203"/>
      <c r="S33" s="203"/>
      <c r="T33" s="203" t="str">
        <f>CADASTRO!$P$1057</f>
        <v>1013 PeateRS</v>
      </c>
      <c r="U33" s="203"/>
      <c r="V33" s="203"/>
      <c r="W33" s="203"/>
      <c r="X33" s="203">
        <f>M$14</f>
        <v>1681</v>
      </c>
      <c r="Y33" s="203"/>
      <c r="Z33" s="203"/>
    </row>
    <row r="34" spans="1:26" x14ac:dyDescent="0.25">
      <c r="A34" s="201" t="str">
        <f>CADASTRO!A$1032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0.14000000000000001</v>
      </c>
      <c r="N34" s="218"/>
      <c r="O34" s="218"/>
      <c r="P34" s="202">
        <f>SUM(P35:S38)</f>
        <v>38.89</v>
      </c>
      <c r="Q34" s="201"/>
      <c r="R34" s="201"/>
      <c r="S34" s="201"/>
    </row>
    <row r="35" spans="1:26" x14ac:dyDescent="0.25">
      <c r="A35" s="200" t="str">
        <f>CADASTRO!A$1033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>
        <v>0</v>
      </c>
      <c r="K35" s="203"/>
      <c r="L35" s="203"/>
      <c r="M35" s="205">
        <f>ROUND((V$18/V$23),2)</f>
        <v>0</v>
      </c>
      <c r="N35" s="205"/>
      <c r="O35" s="205"/>
      <c r="P35" s="204">
        <f>C28*M35</f>
        <v>0</v>
      </c>
      <c r="Q35" s="203"/>
      <c r="R35" s="203"/>
      <c r="S35" s="203"/>
      <c r="T35" s="203">
        <f>CADASTRO!$P$1060</f>
        <v>0</v>
      </c>
      <c r="U35" s="203"/>
      <c r="V35" s="203"/>
      <c r="W35" s="203"/>
      <c r="X35" s="203">
        <f>M$18</f>
        <v>0</v>
      </c>
      <c r="Y35" s="203"/>
      <c r="Z35" s="203"/>
    </row>
    <row r="36" spans="1:26" x14ac:dyDescent="0.25">
      <c r="A36" s="200" t="str">
        <f>CADASTRO!A$1034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CADASTRO!$P$1061</f>
        <v>0</v>
      </c>
      <c r="U36" s="203"/>
      <c r="V36" s="203"/>
      <c r="W36" s="203"/>
      <c r="X36" s="203">
        <f>M$19</f>
        <v>0</v>
      </c>
      <c r="Y36" s="203"/>
      <c r="Z36" s="203"/>
    </row>
    <row r="37" spans="1:26" x14ac:dyDescent="0.25">
      <c r="A37" s="200" t="str">
        <f>CADASTRO!A$1035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>
        <v>0</v>
      </c>
      <c r="K37" s="203"/>
      <c r="L37" s="203"/>
      <c r="M37" s="205">
        <f>ROUND((V$20/V$23),2)</f>
        <v>0</v>
      </c>
      <c r="N37" s="205"/>
      <c r="O37" s="205"/>
      <c r="P37" s="204">
        <f>C28*M37</f>
        <v>0</v>
      </c>
      <c r="Q37" s="203"/>
      <c r="R37" s="203"/>
      <c r="S37" s="203"/>
      <c r="T37" s="203">
        <f>CADASTRO!$P$1062</f>
        <v>0</v>
      </c>
      <c r="U37" s="203"/>
      <c r="V37" s="203"/>
      <c r="W37" s="203"/>
      <c r="X37" s="203">
        <f>M$20</f>
        <v>0</v>
      </c>
      <c r="Y37" s="203"/>
      <c r="Z37" s="203"/>
    </row>
    <row r="38" spans="1:26" x14ac:dyDescent="0.25">
      <c r="A38" s="200" t="str">
        <f>CADASTRO!A$1036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 t="s">
        <v>248</v>
      </c>
      <c r="K38" s="203"/>
      <c r="L38" s="203"/>
      <c r="M38" s="205">
        <f>ROUND((V$21/V$23),2)</f>
        <v>0.14000000000000001</v>
      </c>
      <c r="N38" s="205"/>
      <c r="O38" s="205"/>
      <c r="P38" s="204">
        <v>38.89</v>
      </c>
      <c r="Q38" s="203"/>
      <c r="R38" s="203"/>
      <c r="S38" s="203"/>
      <c r="T38" s="203" t="str">
        <f>CADASTRO!$P$1063</f>
        <v>31 FUNDEB</v>
      </c>
      <c r="U38" s="203"/>
      <c r="V38" s="203"/>
      <c r="W38" s="203"/>
      <c r="X38" s="203">
        <f>M$21</f>
        <v>1659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272.24</v>
      </c>
      <c r="Q39" s="201"/>
      <c r="R39" s="201"/>
      <c r="S39" s="201"/>
    </row>
  </sheetData>
  <mergeCells count="133">
    <mergeCell ref="A39:I39"/>
    <mergeCell ref="M39:O39"/>
    <mergeCell ref="P39:S39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H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9"/>
  <sheetViews>
    <sheetView topLeftCell="A16" workbookViewId="0">
      <selection activeCell="J28" sqref="J28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CADASTRO!D1015</f>
        <v>2156 MARCO AURÉLIO BATISTA BIERHALS ME</v>
      </c>
    </row>
    <row r="2" spans="1:26" x14ac:dyDescent="0.25">
      <c r="A2" s="105" t="s">
        <v>6</v>
      </c>
      <c r="B2" s="105"/>
      <c r="C2" s="105"/>
      <c r="D2" t="str">
        <f>CADASTRO!D1016</f>
        <v>09.279.469/0001-86</v>
      </c>
    </row>
    <row r="3" spans="1:26" x14ac:dyDescent="0.25">
      <c r="A3" s="105" t="s">
        <v>94</v>
      </c>
      <c r="B3" s="105"/>
      <c r="C3" s="105"/>
      <c r="D3" s="199" t="str">
        <f>CADASTRO!D1070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03" t="str">
        <f>CADASTRO!F1071</f>
        <v>VII - 021/2017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CADASTRO!D1072</f>
        <v>9</v>
      </c>
    </row>
    <row r="6" spans="1:26" x14ac:dyDescent="0.25">
      <c r="A6" s="3" t="s">
        <v>8</v>
      </c>
      <c r="B6" s="3"/>
      <c r="C6" s="3"/>
      <c r="D6" s="208">
        <f>CADASTRO!D1073</f>
        <v>3.32</v>
      </c>
      <c r="E6" s="208"/>
      <c r="F6" s="208"/>
      <c r="H6" s="3" t="s">
        <v>9</v>
      </c>
      <c r="K6" s="203">
        <f>CADASTRO!K1073</f>
        <v>4</v>
      </c>
      <c r="L6" s="203"/>
      <c r="M6" s="3" t="s">
        <v>11</v>
      </c>
      <c r="Q6" s="213">
        <f>CADASTRO!Q1073</f>
        <v>76.301000000000002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1013.27728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CADASTRO!A$1027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CADASTRO!A$1028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CADASTRO!J1081</f>
        <v>105108</v>
      </c>
      <c r="K12" s="203"/>
      <c r="L12" s="203"/>
      <c r="M12" s="203">
        <f>CADASTRO!M1081</f>
        <v>1669</v>
      </c>
      <c r="N12" s="203"/>
      <c r="O12" s="203"/>
      <c r="P12" s="203" t="str">
        <f>CADASTRO!$P1081</f>
        <v>1013 PeateRS</v>
      </c>
      <c r="Q12" s="203"/>
      <c r="R12" s="203"/>
      <c r="S12" s="203"/>
      <c r="T12" s="219">
        <f>CADASTRO!V1081</f>
        <v>0.11904761904761905</v>
      </c>
      <c r="U12" s="203"/>
      <c r="V12" s="204">
        <f>E$7*T12</f>
        <v>120.62824761904763</v>
      </c>
      <c r="W12" s="204"/>
      <c r="X12" s="204"/>
      <c r="Y12" s="204"/>
      <c r="Z12" s="204"/>
    </row>
    <row r="13" spans="1:26" x14ac:dyDescent="0.25">
      <c r="A13" s="200" t="str">
        <f>CADASTRO!A$1029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CADASTRO!J1082</f>
        <v>105209</v>
      </c>
      <c r="K13" s="203"/>
      <c r="L13" s="203"/>
      <c r="M13" s="203">
        <f>CADASTRO!M1082</f>
        <v>1686</v>
      </c>
      <c r="N13" s="203"/>
      <c r="O13" s="203"/>
      <c r="P13" s="203" t="str">
        <f>CADASTRO!$P1082</f>
        <v>1013 PeateRS</v>
      </c>
      <c r="Q13" s="203"/>
      <c r="R13" s="203"/>
      <c r="S13" s="203"/>
      <c r="T13" s="219">
        <f>CADASTRO!V1082</f>
        <v>0.14285714285714288</v>
      </c>
      <c r="U13" s="203"/>
      <c r="V13" s="204">
        <f>E$7*T13</f>
        <v>144.75389714285717</v>
      </c>
      <c r="W13" s="204"/>
      <c r="X13" s="204"/>
      <c r="Y13" s="204"/>
      <c r="Z13" s="204"/>
    </row>
    <row r="14" spans="1:26" x14ac:dyDescent="0.25">
      <c r="A14" s="200" t="str">
        <f>CADASTRO!A$1030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CADASTRO!J1083</f>
        <v>105209</v>
      </c>
      <c r="K14" s="203"/>
      <c r="L14" s="203"/>
      <c r="M14" s="203">
        <f>CADASTRO!M1083</f>
        <v>1681</v>
      </c>
      <c r="N14" s="203"/>
      <c r="O14" s="203"/>
      <c r="P14" s="203" t="str">
        <f>CADASTRO!$P1083</f>
        <v>1013 PeateRS</v>
      </c>
      <c r="Q14" s="203"/>
      <c r="R14" s="203"/>
      <c r="S14" s="203"/>
      <c r="T14" s="219">
        <f>CADASTRO!V1083</f>
        <v>0.59523809523809523</v>
      </c>
      <c r="U14" s="203"/>
      <c r="V14" s="204">
        <f>E$7*T14+0.01</f>
        <v>603.15123809523811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868.5333828571429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CADASTRO!A$1032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CADASTRO!A$1033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CADASTRO!J1086</f>
        <v>0</v>
      </c>
      <c r="K18" s="203"/>
      <c r="L18" s="203"/>
      <c r="M18" s="203">
        <f>CADASTRO!M1086</f>
        <v>0</v>
      </c>
      <c r="N18" s="203"/>
      <c r="O18" s="203"/>
      <c r="P18" s="203">
        <f>CADASTRO!$P1086</f>
        <v>0</v>
      </c>
      <c r="Q18" s="203"/>
      <c r="R18" s="203"/>
      <c r="S18" s="203"/>
      <c r="T18" s="219">
        <f>CADASTRO!V1086</f>
        <v>0</v>
      </c>
      <c r="U18" s="203"/>
      <c r="V18" s="204">
        <f>E$7*T18</f>
        <v>0</v>
      </c>
      <c r="W18" s="204"/>
      <c r="X18" s="204"/>
      <c r="Y18" s="204"/>
      <c r="Z18" s="204"/>
    </row>
    <row r="19" spans="1:26" x14ac:dyDescent="0.25">
      <c r="A19" s="200" t="str">
        <f>CADASTRO!A$1034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CADASTRO!J1087</f>
        <v>0</v>
      </c>
      <c r="K19" s="203"/>
      <c r="L19" s="203"/>
      <c r="M19" s="203">
        <f>CADASTRO!M1087</f>
        <v>0</v>
      </c>
      <c r="N19" s="203"/>
      <c r="O19" s="203"/>
      <c r="P19" s="203">
        <f>CADASTRO!$P1087</f>
        <v>0</v>
      </c>
      <c r="Q19" s="203"/>
      <c r="R19" s="203"/>
      <c r="S19" s="203"/>
      <c r="T19" s="219">
        <f>CADASTRO!V1087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CADASTRO!A$1035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CADASTRO!J1088</f>
        <v>0</v>
      </c>
      <c r="K20" s="203"/>
      <c r="L20" s="203"/>
      <c r="M20" s="203">
        <f>CADASTRO!M1088</f>
        <v>0</v>
      </c>
      <c r="N20" s="203"/>
      <c r="O20" s="203"/>
      <c r="P20" s="203">
        <f>CADASTRO!$P1088</f>
        <v>0</v>
      </c>
      <c r="Q20" s="203"/>
      <c r="R20" s="203"/>
      <c r="S20" s="203"/>
      <c r="T20" s="219">
        <f>CADASTRO!V1088</f>
        <v>0</v>
      </c>
      <c r="U20" s="203"/>
      <c r="V20" s="204">
        <f>E$7*T20</f>
        <v>0</v>
      </c>
      <c r="W20" s="204"/>
      <c r="X20" s="204"/>
      <c r="Y20" s="204"/>
      <c r="Z20" s="204"/>
    </row>
    <row r="21" spans="1:26" x14ac:dyDescent="0.25">
      <c r="A21" s="200" t="str">
        <f>CADASTRO!A$1036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CADASTRO!J1089</f>
        <v>101001</v>
      </c>
      <c r="K21" s="203"/>
      <c r="L21" s="203"/>
      <c r="M21" s="203">
        <f>CADASTRO!M1089</f>
        <v>1659</v>
      </c>
      <c r="N21" s="203"/>
      <c r="O21" s="203"/>
      <c r="P21" s="203" t="str">
        <f>CADASTRO!$P1089</f>
        <v>31 FUNDEB</v>
      </c>
      <c r="Q21" s="203"/>
      <c r="R21" s="203"/>
      <c r="S21" s="203"/>
      <c r="T21" s="219">
        <f>CADASTRO!V1089</f>
        <v>0.14285714285714288</v>
      </c>
      <c r="U21" s="203"/>
      <c r="V21" s="204">
        <f>E$7*T21</f>
        <v>144.75389714285717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144.75389714285717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V22+V15-0.01</f>
        <v>1013.27728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>
        <v>10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290</v>
      </c>
      <c r="H27" s="203"/>
      <c r="I27" s="203"/>
      <c r="J27" s="203"/>
      <c r="K27" s="203"/>
      <c r="L27" s="220" t="s">
        <v>39</v>
      </c>
      <c r="M27" s="220"/>
      <c r="N27" s="220"/>
      <c r="O27" s="223">
        <v>43775</v>
      </c>
      <c r="P27" s="203"/>
      <c r="Q27" s="203"/>
      <c r="R27" s="203"/>
    </row>
    <row r="28" spans="1:26" x14ac:dyDescent="0.25">
      <c r="A28" s="3" t="s">
        <v>41</v>
      </c>
      <c r="C28" s="208">
        <v>1522.68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0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01"/>
      <c r="C29" s="101"/>
      <c r="D29" s="101"/>
      <c r="E29" s="101"/>
      <c r="F29" s="101"/>
      <c r="G29" s="101"/>
      <c r="H29" s="101"/>
      <c r="I29" s="10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CADASTRO!A$1027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0.86</v>
      </c>
      <c r="N30" s="218"/>
      <c r="O30" s="218"/>
      <c r="P30" s="202">
        <f>SUM(P31:S33)</f>
        <v>1309.5048000000002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CADASTRO!A$1028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 t="s">
        <v>242</v>
      </c>
      <c r="K31" s="203"/>
      <c r="L31" s="203"/>
      <c r="M31" s="205">
        <f>ROUND((V$12/V$23),2)</f>
        <v>0.12</v>
      </c>
      <c r="N31" s="205"/>
      <c r="O31" s="205"/>
      <c r="P31" s="204">
        <f>C28*M31</f>
        <v>182.7216</v>
      </c>
      <c r="Q31" s="203"/>
      <c r="R31" s="203"/>
      <c r="S31" s="203"/>
      <c r="T31" s="203" t="str">
        <f>CADASTRO!$P$1081</f>
        <v>1013 PeateRS</v>
      </c>
      <c r="U31" s="203"/>
      <c r="V31" s="203"/>
      <c r="W31" s="203"/>
      <c r="X31" s="203">
        <f>M$12</f>
        <v>1669</v>
      </c>
      <c r="Y31" s="203"/>
      <c r="Z31" s="203"/>
    </row>
    <row r="32" spans="1:26" x14ac:dyDescent="0.25">
      <c r="A32" s="200" t="str">
        <f>CADASTRO!A$1029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 t="s">
        <v>243</v>
      </c>
      <c r="K32" s="203"/>
      <c r="L32" s="203"/>
      <c r="M32" s="205">
        <f>ROUND((V$13/V$23),2)</f>
        <v>0.14000000000000001</v>
      </c>
      <c r="N32" s="205"/>
      <c r="O32" s="205"/>
      <c r="P32" s="204">
        <f>C28*M32</f>
        <v>213.17520000000002</v>
      </c>
      <c r="Q32" s="203"/>
      <c r="R32" s="203"/>
      <c r="S32" s="203"/>
      <c r="T32" s="203" t="str">
        <f>CADASTRO!$P$1082</f>
        <v>1013 PeateRS</v>
      </c>
      <c r="U32" s="203"/>
      <c r="V32" s="203"/>
      <c r="W32" s="203"/>
      <c r="X32" s="203">
        <f>M$13</f>
        <v>1686</v>
      </c>
      <c r="Y32" s="203"/>
      <c r="Z32" s="203"/>
    </row>
    <row r="33" spans="1:26" x14ac:dyDescent="0.25">
      <c r="A33" s="200" t="str">
        <f>CADASTRO!A$1030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243</v>
      </c>
      <c r="K33" s="203"/>
      <c r="L33" s="203"/>
      <c r="M33" s="205">
        <f>ROUND((V$14/V$23),2)</f>
        <v>0.6</v>
      </c>
      <c r="N33" s="205"/>
      <c r="O33" s="205"/>
      <c r="P33" s="204">
        <f>C28*M33</f>
        <v>913.60800000000006</v>
      </c>
      <c r="Q33" s="203"/>
      <c r="R33" s="203"/>
      <c r="S33" s="203"/>
      <c r="T33" s="203" t="str">
        <f>CADASTRO!$P$1083</f>
        <v>1013 PeateRS</v>
      </c>
      <c r="U33" s="203"/>
      <c r="V33" s="203"/>
      <c r="W33" s="203"/>
      <c r="X33" s="203">
        <f>M$14</f>
        <v>1681</v>
      </c>
      <c r="Y33" s="203"/>
      <c r="Z33" s="203"/>
    </row>
    <row r="34" spans="1:26" x14ac:dyDescent="0.25">
      <c r="A34" s="201" t="str">
        <f>CADASTRO!A$1032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0.14000000000000001</v>
      </c>
      <c r="N34" s="218"/>
      <c r="O34" s="218"/>
      <c r="P34" s="202">
        <f>SUM(P35:S38)</f>
        <v>213.17520000000002</v>
      </c>
      <c r="Q34" s="201"/>
      <c r="R34" s="201"/>
      <c r="S34" s="201"/>
    </row>
    <row r="35" spans="1:26" x14ac:dyDescent="0.25">
      <c r="A35" s="200" t="str">
        <f>CADASTRO!A$1033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>
        <v>0</v>
      </c>
      <c r="K35" s="203"/>
      <c r="L35" s="203"/>
      <c r="M35" s="205">
        <f>ROUND((V$18/V$23),2)</f>
        <v>0</v>
      </c>
      <c r="N35" s="205"/>
      <c r="O35" s="205"/>
      <c r="P35" s="204">
        <f>C28*M35</f>
        <v>0</v>
      </c>
      <c r="Q35" s="203"/>
      <c r="R35" s="203"/>
      <c r="S35" s="203"/>
      <c r="T35" s="203">
        <f>CADASTRO!$P$1086</f>
        <v>0</v>
      </c>
      <c r="U35" s="203"/>
      <c r="V35" s="203"/>
      <c r="W35" s="203"/>
      <c r="X35" s="203">
        <f>M$18</f>
        <v>0</v>
      </c>
      <c r="Y35" s="203"/>
      <c r="Z35" s="203"/>
    </row>
    <row r="36" spans="1:26" x14ac:dyDescent="0.25">
      <c r="A36" s="200" t="str">
        <f>CADASTRO!A$1034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CADASTRO!$P$1087</f>
        <v>0</v>
      </c>
      <c r="U36" s="203"/>
      <c r="V36" s="203"/>
      <c r="W36" s="203"/>
      <c r="X36" s="203">
        <f>M$19</f>
        <v>0</v>
      </c>
      <c r="Y36" s="203"/>
      <c r="Z36" s="203"/>
    </row>
    <row r="37" spans="1:26" x14ac:dyDescent="0.25">
      <c r="A37" s="200" t="str">
        <f>CADASTRO!A$1035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>
        <v>0</v>
      </c>
      <c r="K37" s="203"/>
      <c r="L37" s="203"/>
      <c r="M37" s="205">
        <f>ROUND((V$20/V$23),2)</f>
        <v>0</v>
      </c>
      <c r="N37" s="205"/>
      <c r="O37" s="205"/>
      <c r="P37" s="204">
        <f>C28*M37</f>
        <v>0</v>
      </c>
      <c r="Q37" s="203"/>
      <c r="R37" s="203"/>
      <c r="S37" s="203"/>
      <c r="T37" s="203">
        <f>CADASTRO!$P$1088</f>
        <v>0</v>
      </c>
      <c r="U37" s="203"/>
      <c r="V37" s="203"/>
      <c r="W37" s="203"/>
      <c r="X37" s="203">
        <f>M$20</f>
        <v>0</v>
      </c>
      <c r="Y37" s="203"/>
      <c r="Z37" s="203"/>
    </row>
    <row r="38" spans="1:26" x14ac:dyDescent="0.25">
      <c r="A38" s="200" t="str">
        <f>CADASTRO!A$1036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 t="s">
        <v>244</v>
      </c>
      <c r="K38" s="203"/>
      <c r="L38" s="203"/>
      <c r="M38" s="205">
        <f>ROUND((V$21/V$23),2)</f>
        <v>0.14000000000000001</v>
      </c>
      <c r="N38" s="205"/>
      <c r="O38" s="205"/>
      <c r="P38" s="204">
        <f>C28*M38</f>
        <v>213.17520000000002</v>
      </c>
      <c r="Q38" s="203"/>
      <c r="R38" s="203"/>
      <c r="S38" s="203"/>
      <c r="T38" s="203" t="str">
        <f>CADASTRO!$P$1089</f>
        <v>31 FUNDEB</v>
      </c>
      <c r="U38" s="203"/>
      <c r="V38" s="203"/>
      <c r="W38" s="203"/>
      <c r="X38" s="203">
        <f>M$21</f>
        <v>1659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1522.6800000000003</v>
      </c>
      <c r="Q39" s="201"/>
      <c r="R39" s="201"/>
      <c r="S39" s="201"/>
    </row>
    <row r="41" spans="1:26" x14ac:dyDescent="0.25">
      <c r="A41" s="3" t="s">
        <v>37</v>
      </c>
      <c r="F41" s="203" t="s">
        <v>48</v>
      </c>
      <c r="G41" s="203"/>
      <c r="H41" s="203"/>
      <c r="I41" s="203"/>
      <c r="J41" s="203"/>
      <c r="K41" s="203"/>
    </row>
    <row r="42" spans="1:26" x14ac:dyDescent="0.25">
      <c r="A42" s="3" t="s">
        <v>38</v>
      </c>
      <c r="G42" s="203">
        <v>260</v>
      </c>
      <c r="H42" s="203"/>
      <c r="I42" s="203"/>
      <c r="J42" s="203"/>
      <c r="K42" s="203"/>
      <c r="L42" s="220" t="s">
        <v>39</v>
      </c>
      <c r="M42" s="220"/>
      <c r="N42" s="220"/>
      <c r="O42" s="223">
        <v>43188</v>
      </c>
      <c r="P42" s="203"/>
      <c r="Q42" s="203"/>
      <c r="R42" s="203"/>
    </row>
    <row r="43" spans="1:26" x14ac:dyDescent="0.25">
      <c r="A43" s="3" t="s">
        <v>41</v>
      </c>
      <c r="C43" s="208">
        <v>10145.92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3056</v>
      </c>
      <c r="Q43" s="221"/>
      <c r="R43" s="221"/>
      <c r="S43" s="221"/>
      <c r="T43" s="221"/>
      <c r="U43" s="221"/>
    </row>
    <row r="44" spans="1:26" x14ac:dyDescent="0.25">
      <c r="A44" s="9" t="s">
        <v>12</v>
      </c>
      <c r="B44" s="101"/>
      <c r="C44" s="101"/>
      <c r="D44" s="101"/>
      <c r="E44" s="101"/>
      <c r="F44" s="101"/>
      <c r="G44" s="101"/>
      <c r="H44" s="101"/>
      <c r="I44" s="108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11" t="s">
        <v>40</v>
      </c>
      <c r="Y44" s="211"/>
      <c r="Z44" s="211"/>
    </row>
    <row r="45" spans="1:26" x14ac:dyDescent="0.25">
      <c r="A45" s="210" t="str">
        <f>CADASTRO!A$1027</f>
        <v>ESCOLA ALAÍDES S. PINHEIRO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0.86</v>
      </c>
      <c r="N45" s="218"/>
      <c r="O45" s="218"/>
      <c r="P45" s="202">
        <f>SUM(P46:S48)</f>
        <v>8725.4912000000004</v>
      </c>
      <c r="Q45" s="201"/>
      <c r="R45" s="201"/>
      <c r="S45" s="201"/>
      <c r="T45" s="6"/>
      <c r="U45" s="6"/>
      <c r="V45" s="6"/>
      <c r="W45" s="6"/>
    </row>
    <row r="46" spans="1:26" x14ac:dyDescent="0.25">
      <c r="A46" s="200" t="str">
        <f>CADASTRO!A$1028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 t="s">
        <v>242</v>
      </c>
      <c r="K46" s="203"/>
      <c r="L46" s="203"/>
      <c r="M46" s="205">
        <f>ROUND((V$12/V$23),2)</f>
        <v>0.12</v>
      </c>
      <c r="N46" s="205"/>
      <c r="O46" s="205"/>
      <c r="P46" s="204">
        <f>C43*M46</f>
        <v>1217.5103999999999</v>
      </c>
      <c r="Q46" s="203"/>
      <c r="R46" s="203"/>
      <c r="S46" s="203"/>
      <c r="T46" s="203" t="str">
        <f>CADASTRO!$P$1081</f>
        <v>1013 PeateRS</v>
      </c>
      <c r="U46" s="203"/>
      <c r="V46" s="203"/>
      <c r="W46" s="203"/>
      <c r="X46" s="203">
        <f>M$12</f>
        <v>1669</v>
      </c>
      <c r="Y46" s="203"/>
      <c r="Z46" s="203"/>
    </row>
    <row r="47" spans="1:26" x14ac:dyDescent="0.25">
      <c r="A47" s="200" t="str">
        <f>CADASTRO!A$1029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 t="s">
        <v>243</v>
      </c>
      <c r="K47" s="203"/>
      <c r="L47" s="203"/>
      <c r="M47" s="205">
        <f>ROUND((V$13/V$23),2)</f>
        <v>0.14000000000000001</v>
      </c>
      <c r="N47" s="205"/>
      <c r="O47" s="205"/>
      <c r="P47" s="204">
        <f>C43*M47</f>
        <v>1420.4288000000001</v>
      </c>
      <c r="Q47" s="203"/>
      <c r="R47" s="203"/>
      <c r="S47" s="203"/>
      <c r="T47" s="203" t="str">
        <f>CADASTRO!$P$1082</f>
        <v>1013 PeateRS</v>
      </c>
      <c r="U47" s="203"/>
      <c r="V47" s="203"/>
      <c r="W47" s="203"/>
      <c r="X47" s="203">
        <f>M$13</f>
        <v>1686</v>
      </c>
      <c r="Y47" s="203"/>
      <c r="Z47" s="203"/>
    </row>
    <row r="48" spans="1:26" x14ac:dyDescent="0.25">
      <c r="A48" s="200" t="str">
        <f>CADASTRO!A$1030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 t="s">
        <v>243</v>
      </c>
      <c r="K48" s="203"/>
      <c r="L48" s="203"/>
      <c r="M48" s="205">
        <f>ROUND((V$14/V$23),2)</f>
        <v>0.6</v>
      </c>
      <c r="N48" s="205"/>
      <c r="O48" s="205"/>
      <c r="P48" s="204">
        <f>C43*M48</f>
        <v>6087.5519999999997</v>
      </c>
      <c r="Q48" s="203"/>
      <c r="R48" s="203"/>
      <c r="S48" s="203"/>
      <c r="T48" s="203" t="str">
        <f>CADASTRO!$P$1083</f>
        <v>1013 PeateRS</v>
      </c>
      <c r="U48" s="203"/>
      <c r="V48" s="203"/>
      <c r="W48" s="203"/>
      <c r="X48" s="203">
        <f>M$14</f>
        <v>1681</v>
      </c>
      <c r="Y48" s="203"/>
      <c r="Z48" s="203"/>
    </row>
    <row r="49" spans="1:35" x14ac:dyDescent="0.25">
      <c r="A49" s="201" t="str">
        <f>CADASTRO!A$1032</f>
        <v>ESCOLA MUN. SANTA LUZIA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0.14000000000000001</v>
      </c>
      <c r="N49" s="218"/>
      <c r="O49" s="218"/>
      <c r="P49" s="202">
        <f>SUM(P50:S53)</f>
        <v>1420.4288000000001</v>
      </c>
      <c r="Q49" s="201"/>
      <c r="R49" s="201"/>
      <c r="S49" s="201"/>
    </row>
    <row r="50" spans="1:35" x14ac:dyDescent="0.25">
      <c r="A50" s="200" t="str">
        <f>CADASTRO!A$1033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>
        <v>0</v>
      </c>
      <c r="K50" s="203"/>
      <c r="L50" s="203"/>
      <c r="M50" s="205">
        <f>ROUND((V$18/V$23),2)</f>
        <v>0</v>
      </c>
      <c r="N50" s="205"/>
      <c r="O50" s="205"/>
      <c r="P50" s="204">
        <f>C43*M50</f>
        <v>0</v>
      </c>
      <c r="Q50" s="203"/>
      <c r="R50" s="203"/>
      <c r="S50" s="203"/>
      <c r="T50" s="203">
        <f>CADASTRO!$P$1086</f>
        <v>0</v>
      </c>
      <c r="U50" s="203"/>
      <c r="V50" s="203"/>
      <c r="W50" s="203"/>
      <c r="X50" s="203">
        <f>M$18</f>
        <v>0</v>
      </c>
      <c r="Y50" s="203"/>
      <c r="Z50" s="203"/>
    </row>
    <row r="51" spans="1:35" x14ac:dyDescent="0.25">
      <c r="A51" s="200" t="str">
        <f>CADASTRO!A$1034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>
        <v>0</v>
      </c>
      <c r="K51" s="203"/>
      <c r="L51" s="203"/>
      <c r="M51" s="205">
        <f>ROUND((V$19/V$23),2)</f>
        <v>0</v>
      </c>
      <c r="N51" s="205"/>
      <c r="O51" s="205"/>
      <c r="P51" s="204">
        <f>C43*M51</f>
        <v>0</v>
      </c>
      <c r="Q51" s="203"/>
      <c r="R51" s="203"/>
      <c r="S51" s="203"/>
      <c r="T51" s="203">
        <f>CADASTRO!$P$1087</f>
        <v>0</v>
      </c>
      <c r="U51" s="203"/>
      <c r="V51" s="203"/>
      <c r="W51" s="203"/>
      <c r="X51" s="203">
        <f>M$19</f>
        <v>0</v>
      </c>
      <c r="Y51" s="203"/>
      <c r="Z51" s="203"/>
      <c r="AI51" s="3"/>
    </row>
    <row r="52" spans="1:35" x14ac:dyDescent="0.25">
      <c r="A52" s="200" t="str">
        <f>CADASTRO!A$1035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>
        <v>0</v>
      </c>
      <c r="K52" s="203"/>
      <c r="L52" s="203"/>
      <c r="M52" s="205">
        <f>ROUND((V$20/V$23),2)</f>
        <v>0</v>
      </c>
      <c r="N52" s="205"/>
      <c r="O52" s="205"/>
      <c r="P52" s="204">
        <f>C43*M52</f>
        <v>0</v>
      </c>
      <c r="Q52" s="203"/>
      <c r="R52" s="203"/>
      <c r="S52" s="203"/>
      <c r="T52" s="203">
        <f>CADASTRO!$P$1088</f>
        <v>0</v>
      </c>
      <c r="U52" s="203"/>
      <c r="V52" s="203"/>
      <c r="W52" s="203"/>
      <c r="X52" s="203">
        <f>M$20</f>
        <v>0</v>
      </c>
      <c r="Y52" s="203"/>
      <c r="Z52" s="203"/>
    </row>
    <row r="53" spans="1:35" x14ac:dyDescent="0.25">
      <c r="A53" s="200" t="str">
        <f>CADASTRO!A$1036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 t="s">
        <v>244</v>
      </c>
      <c r="K53" s="203"/>
      <c r="L53" s="203"/>
      <c r="M53" s="205">
        <f>ROUND((V$21/V$23),2)</f>
        <v>0.14000000000000001</v>
      </c>
      <c r="N53" s="205"/>
      <c r="O53" s="205"/>
      <c r="P53" s="204">
        <f>C43*M53</f>
        <v>1420.4288000000001</v>
      </c>
      <c r="Q53" s="203"/>
      <c r="R53" s="203"/>
      <c r="S53" s="203"/>
      <c r="T53" s="203" t="str">
        <f>CADASTRO!$P$1089</f>
        <v>31 FUNDEB</v>
      </c>
      <c r="U53" s="203"/>
      <c r="V53" s="203"/>
      <c r="W53" s="203"/>
      <c r="X53" s="203">
        <f>M$21</f>
        <v>1659</v>
      </c>
      <c r="Y53" s="203"/>
      <c r="Z53" s="203"/>
    </row>
    <row r="54" spans="1:35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10145.92</v>
      </c>
      <c r="Q54" s="201"/>
      <c r="R54" s="201"/>
      <c r="S54" s="201"/>
      <c r="T54" s="3"/>
      <c r="U54" s="3"/>
      <c r="V54" s="3"/>
      <c r="W54" s="3"/>
      <c r="X54" s="3"/>
      <c r="Y54" s="3"/>
      <c r="Z54" s="3"/>
    </row>
    <row r="55" spans="1:35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3"/>
      <c r="K55" s="3"/>
      <c r="L55" s="3"/>
      <c r="M55" s="109"/>
      <c r="N55" s="109"/>
      <c r="O55" s="109"/>
      <c r="P55" s="102"/>
      <c r="Q55" s="103"/>
      <c r="R55" s="103"/>
      <c r="S55" s="103"/>
      <c r="T55" s="3"/>
      <c r="U55" s="3"/>
      <c r="V55" s="3"/>
      <c r="W55" s="3"/>
      <c r="X55" s="3"/>
      <c r="Y55" s="3"/>
      <c r="Z55" s="3"/>
    </row>
    <row r="56" spans="1:35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5" x14ac:dyDescent="0.25">
      <c r="A57" s="3" t="s">
        <v>38</v>
      </c>
      <c r="G57" s="203">
        <v>264</v>
      </c>
      <c r="H57" s="203"/>
      <c r="I57" s="203"/>
      <c r="J57" s="203"/>
      <c r="K57" s="203"/>
      <c r="L57" s="220" t="s">
        <v>39</v>
      </c>
      <c r="M57" s="220"/>
      <c r="N57" s="220"/>
      <c r="O57" s="223">
        <v>43224</v>
      </c>
      <c r="P57" s="203"/>
      <c r="Q57" s="203"/>
      <c r="R57" s="203"/>
    </row>
    <row r="58" spans="1:35" x14ac:dyDescent="0.25">
      <c r="A58" s="3" t="s">
        <v>41</v>
      </c>
      <c r="C58" s="208">
        <v>10959.98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3301.2</v>
      </c>
      <c r="Q58" s="221"/>
      <c r="R58" s="221"/>
      <c r="S58" s="221"/>
      <c r="T58" s="221"/>
      <c r="U58" s="221"/>
    </row>
    <row r="59" spans="1:35" x14ac:dyDescent="0.25">
      <c r="A59" s="9" t="s">
        <v>12</v>
      </c>
      <c r="B59" s="101"/>
      <c r="C59" s="101"/>
      <c r="D59" s="101"/>
      <c r="E59" s="101"/>
      <c r="F59" s="101"/>
      <c r="G59" s="101"/>
      <c r="H59" s="101"/>
      <c r="I59" s="108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11" t="s">
        <v>40</v>
      </c>
      <c r="Y59" s="211"/>
      <c r="Z59" s="211"/>
    </row>
    <row r="60" spans="1:35" x14ac:dyDescent="0.25">
      <c r="A60" s="210" t="str">
        <f>CADASTRO!A$1027</f>
        <v>ESCOLA ALAÍDES S. PINHEIRO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0.86</v>
      </c>
      <c r="N60" s="218"/>
      <c r="O60" s="218"/>
      <c r="P60" s="202">
        <f>SUM(P61:S63)+0.01</f>
        <v>9425.5827999999983</v>
      </c>
      <c r="Q60" s="201"/>
      <c r="R60" s="201"/>
      <c r="S60" s="201"/>
      <c r="T60" s="6"/>
      <c r="U60" s="6"/>
      <c r="V60" s="6"/>
      <c r="W60" s="6"/>
    </row>
    <row r="61" spans="1:35" x14ac:dyDescent="0.25">
      <c r="A61" s="200" t="str">
        <f>CADASTRO!A$1028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 t="s">
        <v>242</v>
      </c>
      <c r="K61" s="203"/>
      <c r="L61" s="203"/>
      <c r="M61" s="205">
        <f>ROUND((V$12/V$23),2)</f>
        <v>0.12</v>
      </c>
      <c r="N61" s="205"/>
      <c r="O61" s="205"/>
      <c r="P61" s="204">
        <f>C58*M61</f>
        <v>1315.1976</v>
      </c>
      <c r="Q61" s="203"/>
      <c r="R61" s="203"/>
      <c r="S61" s="203"/>
      <c r="T61" s="203" t="str">
        <f>CADASTRO!$P$1081</f>
        <v>1013 PeateRS</v>
      </c>
      <c r="U61" s="203"/>
      <c r="V61" s="203"/>
      <c r="W61" s="203"/>
      <c r="X61" s="203">
        <f>M$12</f>
        <v>1669</v>
      </c>
      <c r="Y61" s="203"/>
      <c r="Z61" s="203"/>
    </row>
    <row r="62" spans="1:35" x14ac:dyDescent="0.25">
      <c r="A62" s="200" t="str">
        <f>CADASTRO!A$1029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 t="s">
        <v>243</v>
      </c>
      <c r="K62" s="203"/>
      <c r="L62" s="203"/>
      <c r="M62" s="205">
        <f>ROUND((V$13/V$23),2)</f>
        <v>0.14000000000000001</v>
      </c>
      <c r="N62" s="205"/>
      <c r="O62" s="205"/>
      <c r="P62" s="204">
        <f>C58*M62</f>
        <v>1534.3972000000001</v>
      </c>
      <c r="Q62" s="203"/>
      <c r="R62" s="203"/>
      <c r="S62" s="203"/>
      <c r="T62" s="203" t="str">
        <f>CADASTRO!$P$1082</f>
        <v>1013 PeateRS</v>
      </c>
      <c r="U62" s="203"/>
      <c r="V62" s="203"/>
      <c r="W62" s="203"/>
      <c r="X62" s="203">
        <f>M$13</f>
        <v>1686</v>
      </c>
      <c r="Y62" s="203"/>
      <c r="Z62" s="203"/>
    </row>
    <row r="63" spans="1:35" x14ac:dyDescent="0.25">
      <c r="A63" s="200" t="str">
        <f>CADASTRO!A$1030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 t="s">
        <v>243</v>
      </c>
      <c r="K63" s="203"/>
      <c r="L63" s="203"/>
      <c r="M63" s="205">
        <f>ROUND((V$14/V$23),2)</f>
        <v>0.6</v>
      </c>
      <c r="N63" s="205"/>
      <c r="O63" s="205"/>
      <c r="P63" s="204">
        <f>C58*M63-0.01</f>
        <v>6575.9779999999992</v>
      </c>
      <c r="Q63" s="203"/>
      <c r="R63" s="203"/>
      <c r="S63" s="203"/>
      <c r="T63" s="203" t="str">
        <f>CADASTRO!$P$1083</f>
        <v>1013 PeateRS</v>
      </c>
      <c r="U63" s="203"/>
      <c r="V63" s="203"/>
      <c r="W63" s="203"/>
      <c r="X63" s="203">
        <f>M$14</f>
        <v>1681</v>
      </c>
      <c r="Y63" s="203"/>
      <c r="Z63" s="203"/>
    </row>
    <row r="64" spans="1:35" x14ac:dyDescent="0.25">
      <c r="A64" s="201" t="str">
        <f>CADASTRO!A$1032</f>
        <v>ESCOLA MUN. SANTA LUZIA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0.14000000000000001</v>
      </c>
      <c r="N64" s="218"/>
      <c r="O64" s="218"/>
      <c r="P64" s="202">
        <f>SUM(P65:S68)</f>
        <v>1534.3972000000001</v>
      </c>
      <c r="Q64" s="201"/>
      <c r="R64" s="201"/>
      <c r="S64" s="201"/>
    </row>
    <row r="65" spans="1:26" x14ac:dyDescent="0.25">
      <c r="A65" s="200" t="str">
        <f>CADASTRO!A$1033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>
        <v>0</v>
      </c>
      <c r="K65" s="203"/>
      <c r="L65" s="203"/>
      <c r="M65" s="205">
        <f>ROUND((V$18/V$23),2)</f>
        <v>0</v>
      </c>
      <c r="N65" s="205"/>
      <c r="O65" s="205"/>
      <c r="P65" s="204">
        <f>C58*M65</f>
        <v>0</v>
      </c>
      <c r="Q65" s="203"/>
      <c r="R65" s="203"/>
      <c r="S65" s="203"/>
      <c r="T65" s="203">
        <f>CADASTRO!$P$1086</f>
        <v>0</v>
      </c>
      <c r="U65" s="203"/>
      <c r="V65" s="203"/>
      <c r="W65" s="203"/>
      <c r="X65" s="203">
        <f>M$18</f>
        <v>0</v>
      </c>
      <c r="Y65" s="203"/>
      <c r="Z65" s="203"/>
    </row>
    <row r="66" spans="1:26" x14ac:dyDescent="0.25">
      <c r="A66" s="200" t="str">
        <f>CADASTRO!A$1034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>
        <v>0</v>
      </c>
      <c r="K66" s="203"/>
      <c r="L66" s="203"/>
      <c r="M66" s="205">
        <f>ROUND((V$19/V$23),2)</f>
        <v>0</v>
      </c>
      <c r="N66" s="205"/>
      <c r="O66" s="205"/>
      <c r="P66" s="204">
        <f>C58*M66</f>
        <v>0</v>
      </c>
      <c r="Q66" s="203"/>
      <c r="R66" s="203"/>
      <c r="S66" s="203"/>
      <c r="T66" s="203">
        <f>CADASTRO!$P$1087</f>
        <v>0</v>
      </c>
      <c r="U66" s="203"/>
      <c r="V66" s="203"/>
      <c r="W66" s="203"/>
      <c r="X66" s="203">
        <f>M$19</f>
        <v>0</v>
      </c>
      <c r="Y66" s="203"/>
      <c r="Z66" s="203"/>
    </row>
    <row r="67" spans="1:26" x14ac:dyDescent="0.25">
      <c r="A67" s="200" t="str">
        <f>CADASTRO!A$1035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>
        <v>0</v>
      </c>
      <c r="K67" s="203"/>
      <c r="L67" s="203"/>
      <c r="M67" s="205">
        <f>ROUND((V$20/V$23),2)</f>
        <v>0</v>
      </c>
      <c r="N67" s="205"/>
      <c r="O67" s="205"/>
      <c r="P67" s="204">
        <f>C58*M67</f>
        <v>0</v>
      </c>
      <c r="Q67" s="203"/>
      <c r="R67" s="203"/>
      <c r="S67" s="203"/>
      <c r="T67" s="203">
        <f>CADASTRO!$P$1088</f>
        <v>0</v>
      </c>
      <c r="U67" s="203"/>
      <c r="V67" s="203"/>
      <c r="W67" s="203"/>
      <c r="X67" s="203">
        <f>M$20</f>
        <v>0</v>
      </c>
      <c r="Y67" s="203"/>
      <c r="Z67" s="203"/>
    </row>
    <row r="68" spans="1:26" x14ac:dyDescent="0.25">
      <c r="A68" s="200" t="str">
        <f>CADASTRO!A$1036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 t="s">
        <v>244</v>
      </c>
      <c r="K68" s="203"/>
      <c r="L68" s="203"/>
      <c r="M68" s="205">
        <f>ROUND((V$21/V$23),2)</f>
        <v>0.14000000000000001</v>
      </c>
      <c r="N68" s="205"/>
      <c r="O68" s="205"/>
      <c r="P68" s="204">
        <f>C58*M68</f>
        <v>1534.3972000000001</v>
      </c>
      <c r="Q68" s="203"/>
      <c r="R68" s="203"/>
      <c r="S68" s="203"/>
      <c r="T68" s="203" t="str">
        <f>CADASTRO!$P$1089</f>
        <v>31 FUNDEB</v>
      </c>
      <c r="U68" s="203"/>
      <c r="V68" s="203"/>
      <c r="W68" s="203"/>
      <c r="X68" s="203">
        <f>M$21</f>
        <v>1659</v>
      </c>
      <c r="Y68" s="203"/>
      <c r="Z68" s="203"/>
    </row>
    <row r="69" spans="1:26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</f>
        <v>10959.979999999998</v>
      </c>
      <c r="Q69" s="201"/>
      <c r="R69" s="201"/>
      <c r="S69" s="201"/>
      <c r="T69" s="3"/>
      <c r="U69" s="3"/>
      <c r="V69" s="3"/>
      <c r="W69" s="3"/>
      <c r="X69" s="3"/>
      <c r="Y69" s="3"/>
      <c r="Z69" s="3"/>
    </row>
    <row r="71" spans="1:26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26" x14ac:dyDescent="0.25">
      <c r="A72" s="3" t="s">
        <v>38</v>
      </c>
      <c r="G72" s="203">
        <v>268</v>
      </c>
      <c r="H72" s="203"/>
      <c r="I72" s="203"/>
      <c r="J72" s="203"/>
      <c r="K72" s="203"/>
      <c r="L72" s="220" t="s">
        <v>39</v>
      </c>
      <c r="M72" s="220"/>
      <c r="N72" s="220"/>
      <c r="O72" s="223">
        <v>43258</v>
      </c>
      <c r="P72" s="203"/>
      <c r="Q72" s="203"/>
      <c r="R72" s="203"/>
    </row>
    <row r="73" spans="1:26" x14ac:dyDescent="0.25">
      <c r="A73" s="3" t="s">
        <v>41</v>
      </c>
      <c r="C73" s="208">
        <v>8573.56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2582.4</v>
      </c>
      <c r="Q73" s="221"/>
      <c r="R73" s="221"/>
      <c r="S73" s="221"/>
      <c r="T73" s="221"/>
      <c r="U73" s="221"/>
    </row>
    <row r="74" spans="1:26" x14ac:dyDescent="0.25">
      <c r="A74" s="9" t="s">
        <v>12</v>
      </c>
      <c r="B74" s="101"/>
      <c r="C74" s="101"/>
      <c r="D74" s="101"/>
      <c r="E74" s="101"/>
      <c r="F74" s="101"/>
      <c r="G74" s="101"/>
      <c r="H74" s="101"/>
      <c r="I74" s="108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11" t="s">
        <v>40</v>
      </c>
      <c r="Y74" s="211"/>
      <c r="Z74" s="211"/>
    </row>
    <row r="75" spans="1:26" x14ac:dyDescent="0.25">
      <c r="A75" s="210" t="str">
        <f>CADASTRO!A$1027</f>
        <v>ESCOLA ALAÍDES S. PINHEIRO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0.86</v>
      </c>
      <c r="N75" s="218"/>
      <c r="O75" s="218"/>
      <c r="P75" s="202">
        <f>SUM(P76:S78)+0.01</f>
        <v>7373.2716</v>
      </c>
      <c r="Q75" s="201"/>
      <c r="R75" s="201"/>
      <c r="S75" s="201"/>
      <c r="T75" s="6"/>
      <c r="U75" s="6"/>
      <c r="V75" s="6"/>
      <c r="W75" s="6"/>
    </row>
    <row r="76" spans="1:26" x14ac:dyDescent="0.25">
      <c r="A76" s="200" t="str">
        <f>CADASTRO!A$1028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 t="s">
        <v>242</v>
      </c>
      <c r="K76" s="203"/>
      <c r="L76" s="203"/>
      <c r="M76" s="205">
        <f>ROUND((V$12/V$23),2)</f>
        <v>0.12</v>
      </c>
      <c r="N76" s="205"/>
      <c r="O76" s="205"/>
      <c r="P76" s="204">
        <f>C73*M76</f>
        <v>1028.8271999999999</v>
      </c>
      <c r="Q76" s="203"/>
      <c r="R76" s="203"/>
      <c r="S76" s="203"/>
      <c r="T76" s="203" t="str">
        <f>CADASTRO!$P$1081</f>
        <v>1013 PeateRS</v>
      </c>
      <c r="U76" s="203"/>
      <c r="V76" s="203"/>
      <c r="W76" s="203"/>
      <c r="X76" s="203">
        <f>M$12</f>
        <v>1669</v>
      </c>
      <c r="Y76" s="203"/>
      <c r="Z76" s="203"/>
    </row>
    <row r="77" spans="1:26" x14ac:dyDescent="0.25">
      <c r="A77" s="200" t="str">
        <f>CADASTRO!A$1029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 t="s">
        <v>243</v>
      </c>
      <c r="K77" s="203"/>
      <c r="L77" s="203"/>
      <c r="M77" s="205">
        <f>ROUND((V$13/V$23),2)</f>
        <v>0.14000000000000001</v>
      </c>
      <c r="N77" s="205"/>
      <c r="O77" s="205"/>
      <c r="P77" s="204">
        <f>C73*M77</f>
        <v>1200.2984000000001</v>
      </c>
      <c r="Q77" s="203"/>
      <c r="R77" s="203"/>
      <c r="S77" s="203"/>
      <c r="T77" s="203" t="str">
        <f>CADASTRO!$P$1082</f>
        <v>1013 PeateRS</v>
      </c>
      <c r="U77" s="203"/>
      <c r="V77" s="203"/>
      <c r="W77" s="203"/>
      <c r="X77" s="203">
        <f>M$13</f>
        <v>1686</v>
      </c>
      <c r="Y77" s="203"/>
      <c r="Z77" s="203"/>
    </row>
    <row r="78" spans="1:26" x14ac:dyDescent="0.25">
      <c r="A78" s="200" t="str">
        <f>CADASTRO!A$1030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 t="s">
        <v>243</v>
      </c>
      <c r="K78" s="203"/>
      <c r="L78" s="203"/>
      <c r="M78" s="205">
        <f>ROUND((V$14/V$23),2)</f>
        <v>0.6</v>
      </c>
      <c r="N78" s="205"/>
      <c r="O78" s="205"/>
      <c r="P78" s="204">
        <f>C73*M78</f>
        <v>5144.1359999999995</v>
      </c>
      <c r="Q78" s="203"/>
      <c r="R78" s="203"/>
      <c r="S78" s="203"/>
      <c r="T78" s="203" t="str">
        <f>CADASTRO!$P$1083</f>
        <v>1013 PeateRS</v>
      </c>
      <c r="U78" s="203"/>
      <c r="V78" s="203"/>
      <c r="W78" s="203"/>
      <c r="X78" s="203">
        <f>M$14</f>
        <v>1681</v>
      </c>
      <c r="Y78" s="203"/>
      <c r="Z78" s="203"/>
    </row>
    <row r="79" spans="1:26" x14ac:dyDescent="0.25">
      <c r="A79" s="201" t="str">
        <f>CADASTRO!A$1032</f>
        <v>ESCOLA MUN. SANTA LUZIA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0.14000000000000001</v>
      </c>
      <c r="N79" s="218"/>
      <c r="O79" s="218"/>
      <c r="P79" s="202">
        <f>SUM(P80:S83)</f>
        <v>1200.2884000000001</v>
      </c>
      <c r="Q79" s="201"/>
      <c r="R79" s="201"/>
      <c r="S79" s="201"/>
    </row>
    <row r="80" spans="1:26" x14ac:dyDescent="0.25">
      <c r="A80" s="200" t="str">
        <f>CADASTRO!A$1033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>
        <v>0</v>
      </c>
      <c r="K80" s="203"/>
      <c r="L80" s="203"/>
      <c r="M80" s="205">
        <f>ROUND((V$18/V$23),2)</f>
        <v>0</v>
      </c>
      <c r="N80" s="205"/>
      <c r="O80" s="205"/>
      <c r="P80" s="204">
        <f>C73*M80</f>
        <v>0</v>
      </c>
      <c r="Q80" s="203"/>
      <c r="R80" s="203"/>
      <c r="S80" s="203"/>
      <c r="T80" s="203">
        <f>CADASTRO!$P$1086</f>
        <v>0</v>
      </c>
      <c r="U80" s="203"/>
      <c r="V80" s="203"/>
      <c r="W80" s="203"/>
      <c r="X80" s="203">
        <f>M$18</f>
        <v>0</v>
      </c>
      <c r="Y80" s="203"/>
      <c r="Z80" s="203"/>
    </row>
    <row r="81" spans="1:26" x14ac:dyDescent="0.25">
      <c r="A81" s="200" t="str">
        <f>CADASTRO!A$1034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>
        <v>0</v>
      </c>
      <c r="K81" s="203"/>
      <c r="L81" s="203"/>
      <c r="M81" s="205">
        <f>ROUND((V$19/V$23),2)</f>
        <v>0</v>
      </c>
      <c r="N81" s="205"/>
      <c r="O81" s="205"/>
      <c r="P81" s="204">
        <f>C73*M81</f>
        <v>0</v>
      </c>
      <c r="Q81" s="203"/>
      <c r="R81" s="203"/>
      <c r="S81" s="203"/>
      <c r="T81" s="203">
        <f>CADASTRO!$P$1087</f>
        <v>0</v>
      </c>
      <c r="U81" s="203"/>
      <c r="V81" s="203"/>
      <c r="W81" s="203"/>
      <c r="X81" s="203">
        <f>M$19</f>
        <v>0</v>
      </c>
      <c r="Y81" s="203"/>
      <c r="Z81" s="203"/>
    </row>
    <row r="82" spans="1:26" x14ac:dyDescent="0.25">
      <c r="A82" s="200" t="str">
        <f>CADASTRO!A$1035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>
        <v>0</v>
      </c>
      <c r="K82" s="203"/>
      <c r="L82" s="203"/>
      <c r="M82" s="205">
        <f>ROUND((V$20/V$23),2)</f>
        <v>0</v>
      </c>
      <c r="N82" s="205"/>
      <c r="O82" s="205"/>
      <c r="P82" s="204">
        <f>C73*M82</f>
        <v>0</v>
      </c>
      <c r="Q82" s="203"/>
      <c r="R82" s="203"/>
      <c r="S82" s="203"/>
      <c r="T82" s="203">
        <f>CADASTRO!$P$1088</f>
        <v>0</v>
      </c>
      <c r="U82" s="203"/>
      <c r="V82" s="203"/>
      <c r="W82" s="203"/>
      <c r="X82" s="203">
        <f>M$20</f>
        <v>0</v>
      </c>
      <c r="Y82" s="203"/>
      <c r="Z82" s="203"/>
    </row>
    <row r="83" spans="1:26" x14ac:dyDescent="0.25">
      <c r="A83" s="200" t="str">
        <f>CADASTRO!A$1036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 t="s">
        <v>244</v>
      </c>
      <c r="K83" s="203"/>
      <c r="L83" s="203"/>
      <c r="M83" s="205">
        <f>ROUND((V$21/V$23),2)</f>
        <v>0.14000000000000001</v>
      </c>
      <c r="N83" s="205"/>
      <c r="O83" s="205"/>
      <c r="P83" s="204">
        <f>C73*M83-0.01</f>
        <v>1200.2884000000001</v>
      </c>
      <c r="Q83" s="203"/>
      <c r="R83" s="203"/>
      <c r="S83" s="203"/>
      <c r="T83" s="203" t="str">
        <f>CADASTRO!$P$1089</f>
        <v>31 FUNDEB</v>
      </c>
      <c r="U83" s="203"/>
      <c r="V83" s="203"/>
      <c r="W83" s="203"/>
      <c r="X83" s="203">
        <f>M$21</f>
        <v>1659</v>
      </c>
      <c r="Y83" s="203"/>
      <c r="Z83" s="203"/>
    </row>
    <row r="84" spans="1:26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8573.56</v>
      </c>
      <c r="Q84" s="201"/>
      <c r="R84" s="201"/>
      <c r="S84" s="201"/>
      <c r="T84" s="3"/>
      <c r="U84" s="3"/>
      <c r="V84" s="3"/>
      <c r="W84" s="3"/>
      <c r="X84" s="3"/>
      <c r="Y84" s="3"/>
      <c r="Z84" s="3"/>
    </row>
    <row r="86" spans="1:26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6" x14ac:dyDescent="0.25">
      <c r="A87" s="3" t="s">
        <v>38</v>
      </c>
      <c r="G87" s="203">
        <v>5</v>
      </c>
      <c r="H87" s="203"/>
      <c r="I87" s="203"/>
      <c r="J87" s="203"/>
      <c r="K87" s="203"/>
      <c r="L87" s="220" t="s">
        <v>39</v>
      </c>
      <c r="M87" s="220"/>
      <c r="N87" s="220"/>
      <c r="O87" s="223">
        <v>43254</v>
      </c>
      <c r="P87" s="203"/>
      <c r="Q87" s="203"/>
      <c r="R87" s="203"/>
    </row>
    <row r="88" spans="1:26" x14ac:dyDescent="0.25">
      <c r="A88" s="3" t="s">
        <v>41</v>
      </c>
      <c r="C88" s="208">
        <v>25000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1400</v>
      </c>
      <c r="Q88" s="221"/>
      <c r="R88" s="221"/>
      <c r="S88" s="221"/>
      <c r="T88" s="221"/>
      <c r="U88" s="221"/>
    </row>
    <row r="89" spans="1:26" x14ac:dyDescent="0.25">
      <c r="A89" s="9" t="s">
        <v>12</v>
      </c>
      <c r="B89" s="101"/>
      <c r="C89" s="101"/>
      <c r="D89" s="101"/>
      <c r="E89" s="101"/>
      <c r="F89" s="101"/>
      <c r="G89" s="101"/>
      <c r="H89" s="101"/>
      <c r="I89" s="108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11" t="s">
        <v>40</v>
      </c>
      <c r="Y89" s="211"/>
      <c r="Z89" s="211"/>
    </row>
    <row r="90" spans="1:26" x14ac:dyDescent="0.25">
      <c r="A90" s="210" t="str">
        <f>CADASTRO!A$1027</f>
        <v>ESCOLA ALAÍDES S. PINHEIRO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0.86</v>
      </c>
      <c r="N90" s="218"/>
      <c r="O90" s="218"/>
      <c r="P90" s="202">
        <f>SUM(P91:S93)</f>
        <v>21500</v>
      </c>
      <c r="Q90" s="201"/>
      <c r="R90" s="201"/>
      <c r="S90" s="201"/>
      <c r="T90" s="6"/>
      <c r="U90" s="6"/>
      <c r="V90" s="6"/>
      <c r="W90" s="6"/>
    </row>
    <row r="91" spans="1:26" x14ac:dyDescent="0.25">
      <c r="A91" s="200" t="str">
        <f>CADASTRO!A$1028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 t="s">
        <v>242</v>
      </c>
      <c r="K91" s="203"/>
      <c r="L91" s="203"/>
      <c r="M91" s="205">
        <f>ROUND((V$12/V$23),2)</f>
        <v>0.12</v>
      </c>
      <c r="N91" s="205"/>
      <c r="O91" s="205"/>
      <c r="P91" s="204">
        <f>C88*M91</f>
        <v>3000</v>
      </c>
      <c r="Q91" s="203"/>
      <c r="R91" s="203"/>
      <c r="S91" s="203"/>
      <c r="T91" s="203" t="str">
        <f>CADASTRO!$P$1081</f>
        <v>1013 PeateRS</v>
      </c>
      <c r="U91" s="203"/>
      <c r="V91" s="203"/>
      <c r="W91" s="203"/>
      <c r="X91" s="203">
        <f>M$12</f>
        <v>1669</v>
      </c>
      <c r="Y91" s="203"/>
      <c r="Z91" s="203"/>
    </row>
    <row r="92" spans="1:26" x14ac:dyDescent="0.25">
      <c r="A92" s="200" t="str">
        <f>CADASTRO!A$1029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 t="s">
        <v>243</v>
      </c>
      <c r="K92" s="203"/>
      <c r="L92" s="203"/>
      <c r="M92" s="205">
        <f>ROUND((V$13/V$23),2)</f>
        <v>0.14000000000000001</v>
      </c>
      <c r="N92" s="205"/>
      <c r="O92" s="205"/>
      <c r="P92" s="204">
        <f>C88*M92</f>
        <v>3500.0000000000005</v>
      </c>
      <c r="Q92" s="203"/>
      <c r="R92" s="203"/>
      <c r="S92" s="203"/>
      <c r="T92" s="203" t="str">
        <f>CADASTRO!$P$1082</f>
        <v>1013 PeateRS</v>
      </c>
      <c r="U92" s="203"/>
      <c r="V92" s="203"/>
      <c r="W92" s="203"/>
      <c r="X92" s="203">
        <f>M$13</f>
        <v>1686</v>
      </c>
      <c r="Y92" s="203"/>
      <c r="Z92" s="203"/>
    </row>
    <row r="93" spans="1:26" x14ac:dyDescent="0.25">
      <c r="A93" s="200" t="str">
        <f>CADASTRO!A$1030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 t="s">
        <v>243</v>
      </c>
      <c r="K93" s="203"/>
      <c r="L93" s="203"/>
      <c r="M93" s="205">
        <f>ROUND((V$14/V$23),2)</f>
        <v>0.6</v>
      </c>
      <c r="N93" s="205"/>
      <c r="O93" s="205"/>
      <c r="P93" s="204">
        <f>C88*M93</f>
        <v>15000</v>
      </c>
      <c r="Q93" s="203"/>
      <c r="R93" s="203"/>
      <c r="S93" s="203"/>
      <c r="T93" s="203" t="str">
        <f>CADASTRO!$P$1083</f>
        <v>1013 PeateRS</v>
      </c>
      <c r="U93" s="203"/>
      <c r="V93" s="203"/>
      <c r="W93" s="203"/>
      <c r="X93" s="203">
        <f>M$14</f>
        <v>1681</v>
      </c>
      <c r="Y93" s="203"/>
      <c r="Z93" s="203"/>
    </row>
    <row r="94" spans="1:26" x14ac:dyDescent="0.25">
      <c r="A94" s="201" t="str">
        <f>CADASTRO!A$1032</f>
        <v>ESCOLA MUN. SANTA LUZIA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0.14000000000000001</v>
      </c>
      <c r="N94" s="218"/>
      <c r="O94" s="218"/>
      <c r="P94" s="202">
        <f>SUM(P95:S98)</f>
        <v>3500.0000000000005</v>
      </c>
      <c r="Q94" s="201"/>
      <c r="R94" s="201"/>
      <c r="S94" s="201"/>
    </row>
    <row r="95" spans="1:26" x14ac:dyDescent="0.25">
      <c r="A95" s="200" t="str">
        <f>CADASTRO!A$1033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>
        <v>0</v>
      </c>
      <c r="K95" s="203"/>
      <c r="L95" s="203"/>
      <c r="M95" s="205">
        <f>ROUND((V$18/V$23),2)</f>
        <v>0</v>
      </c>
      <c r="N95" s="205"/>
      <c r="O95" s="205"/>
      <c r="P95" s="204">
        <f>C88*M95</f>
        <v>0</v>
      </c>
      <c r="Q95" s="203"/>
      <c r="R95" s="203"/>
      <c r="S95" s="203"/>
      <c r="T95" s="203">
        <f>CADASTRO!$P$1086</f>
        <v>0</v>
      </c>
      <c r="U95" s="203"/>
      <c r="V95" s="203"/>
      <c r="W95" s="203"/>
      <c r="X95" s="203">
        <f>M$18</f>
        <v>0</v>
      </c>
      <c r="Y95" s="203"/>
      <c r="Z95" s="203"/>
    </row>
    <row r="96" spans="1:26" x14ac:dyDescent="0.25">
      <c r="A96" s="200" t="str">
        <f>CADASTRO!A$1034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>
        <v>0</v>
      </c>
      <c r="K96" s="203"/>
      <c r="L96" s="203"/>
      <c r="M96" s="205">
        <f>ROUND((V$19/V$23),2)</f>
        <v>0</v>
      </c>
      <c r="N96" s="205"/>
      <c r="O96" s="205"/>
      <c r="P96" s="204">
        <f>C88*M96</f>
        <v>0</v>
      </c>
      <c r="Q96" s="203"/>
      <c r="R96" s="203"/>
      <c r="S96" s="203"/>
      <c r="T96" s="203">
        <f>CADASTRO!$P$1087</f>
        <v>0</v>
      </c>
      <c r="U96" s="203"/>
      <c r="V96" s="203"/>
      <c r="W96" s="203"/>
      <c r="X96" s="203">
        <f>M$19</f>
        <v>0</v>
      </c>
      <c r="Y96" s="203"/>
      <c r="Z96" s="203"/>
    </row>
    <row r="97" spans="1:26" x14ac:dyDescent="0.25">
      <c r="A97" s="200" t="str">
        <f>CADASTRO!A$1035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>
        <v>0</v>
      </c>
      <c r="K97" s="203"/>
      <c r="L97" s="203"/>
      <c r="M97" s="205">
        <f>ROUND((V$20/V$23),2)</f>
        <v>0</v>
      </c>
      <c r="N97" s="205"/>
      <c r="O97" s="205"/>
      <c r="P97" s="204">
        <f>C88*M97</f>
        <v>0</v>
      </c>
      <c r="Q97" s="203"/>
      <c r="R97" s="203"/>
      <c r="S97" s="203"/>
      <c r="T97" s="203">
        <f>CADASTRO!$P$1088</f>
        <v>0</v>
      </c>
      <c r="U97" s="203"/>
      <c r="V97" s="203"/>
      <c r="W97" s="203"/>
      <c r="X97" s="203">
        <f>M$20</f>
        <v>0</v>
      </c>
      <c r="Y97" s="203"/>
      <c r="Z97" s="203"/>
    </row>
    <row r="98" spans="1:26" x14ac:dyDescent="0.25">
      <c r="A98" s="200" t="str">
        <f>CADASTRO!A$1036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 t="s">
        <v>244</v>
      </c>
      <c r="K98" s="203"/>
      <c r="L98" s="203"/>
      <c r="M98" s="205">
        <f>ROUND((V$21/V$23),2)</f>
        <v>0.14000000000000001</v>
      </c>
      <c r="N98" s="205"/>
      <c r="O98" s="205"/>
      <c r="P98" s="204">
        <f>C88*M98</f>
        <v>3500.0000000000005</v>
      </c>
      <c r="Q98" s="203"/>
      <c r="R98" s="203"/>
      <c r="S98" s="203"/>
      <c r="T98" s="203" t="str">
        <f>CADASTRO!$P$1089</f>
        <v>31 FUNDEB</v>
      </c>
      <c r="U98" s="203"/>
      <c r="V98" s="203"/>
      <c r="W98" s="203"/>
      <c r="X98" s="203">
        <f>M$21</f>
        <v>1659</v>
      </c>
      <c r="Y98" s="203"/>
      <c r="Z98" s="203"/>
    </row>
    <row r="99" spans="1:26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</f>
        <v>25000</v>
      </c>
      <c r="Q99" s="201"/>
      <c r="R99" s="201"/>
      <c r="S99" s="201"/>
      <c r="T99" s="3"/>
      <c r="U99" s="3"/>
      <c r="V99" s="3"/>
      <c r="W99" s="3"/>
      <c r="X99" s="3"/>
      <c r="Y99" s="3"/>
      <c r="Z99" s="3"/>
    </row>
    <row r="101" spans="1:26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26" x14ac:dyDescent="0.25">
      <c r="A102" s="3" t="s">
        <v>38</v>
      </c>
      <c r="G102" s="203">
        <v>6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43315</v>
      </c>
      <c r="P102" s="203"/>
      <c r="Q102" s="203"/>
      <c r="R102" s="203"/>
    </row>
    <row r="103" spans="1:26" x14ac:dyDescent="0.25">
      <c r="A103" s="3" t="s">
        <v>41</v>
      </c>
      <c r="C103" s="208">
        <v>35000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1500</v>
      </c>
      <c r="Q103" s="221"/>
      <c r="R103" s="221"/>
      <c r="S103" s="221"/>
      <c r="T103" s="221"/>
      <c r="U103" s="221"/>
    </row>
    <row r="104" spans="1:26" x14ac:dyDescent="0.25">
      <c r="A104" s="9" t="s">
        <v>12</v>
      </c>
      <c r="B104" s="101"/>
      <c r="C104" s="101"/>
      <c r="D104" s="101"/>
      <c r="E104" s="101"/>
      <c r="F104" s="101"/>
      <c r="G104" s="101"/>
      <c r="H104" s="101"/>
      <c r="I104" s="108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11" t="s">
        <v>40</v>
      </c>
      <c r="Y104" s="211"/>
      <c r="Z104" s="211"/>
    </row>
    <row r="105" spans="1:26" x14ac:dyDescent="0.25">
      <c r="A105" s="210" t="str">
        <f>CADASTRO!A$1027</f>
        <v>ESCOLA ALAÍDES S. PINHEIRO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0.86</v>
      </c>
      <c r="N105" s="218"/>
      <c r="O105" s="218"/>
      <c r="P105" s="202">
        <f>SUM(P106:S108)</f>
        <v>30100</v>
      </c>
      <c r="Q105" s="201"/>
      <c r="R105" s="201"/>
      <c r="S105" s="201"/>
      <c r="T105" s="6"/>
      <c r="U105" s="6"/>
      <c r="V105" s="6"/>
      <c r="W105" s="6"/>
    </row>
    <row r="106" spans="1:26" x14ac:dyDescent="0.25">
      <c r="A106" s="200" t="str">
        <f>CADASTRO!A$1028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 t="s">
        <v>242</v>
      </c>
      <c r="K106" s="203"/>
      <c r="L106" s="203"/>
      <c r="M106" s="205">
        <f>ROUND((V$12/V$23),2)</f>
        <v>0.12</v>
      </c>
      <c r="N106" s="205"/>
      <c r="O106" s="205"/>
      <c r="P106" s="204">
        <f>C103*M106</f>
        <v>4200</v>
      </c>
      <c r="Q106" s="203"/>
      <c r="R106" s="203"/>
      <c r="S106" s="203"/>
      <c r="T106" s="203" t="str">
        <f>CADASTRO!$P$1081</f>
        <v>1013 PeateRS</v>
      </c>
      <c r="U106" s="203"/>
      <c r="V106" s="203"/>
      <c r="W106" s="203"/>
      <c r="X106" s="203">
        <f>M$12</f>
        <v>1669</v>
      </c>
      <c r="Y106" s="203"/>
      <c r="Z106" s="203"/>
    </row>
    <row r="107" spans="1:26" x14ac:dyDescent="0.25">
      <c r="A107" s="200" t="str">
        <f>CADASTRO!A$1029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 t="s">
        <v>243</v>
      </c>
      <c r="K107" s="203"/>
      <c r="L107" s="203"/>
      <c r="M107" s="205">
        <f>ROUND((V$13/V$23),2)</f>
        <v>0.14000000000000001</v>
      </c>
      <c r="N107" s="205"/>
      <c r="O107" s="205"/>
      <c r="P107" s="204">
        <f>C103*M107</f>
        <v>4900.0000000000009</v>
      </c>
      <c r="Q107" s="203"/>
      <c r="R107" s="203"/>
      <c r="S107" s="203"/>
      <c r="T107" s="203" t="str">
        <f>CADASTRO!$P$1082</f>
        <v>1013 PeateRS</v>
      </c>
      <c r="U107" s="203"/>
      <c r="V107" s="203"/>
      <c r="W107" s="203"/>
      <c r="X107" s="203">
        <f>M$13</f>
        <v>1686</v>
      </c>
      <c r="Y107" s="203"/>
      <c r="Z107" s="203"/>
    </row>
    <row r="108" spans="1:26" x14ac:dyDescent="0.25">
      <c r="A108" s="200" t="str">
        <f>CADASTRO!A$1030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 t="s">
        <v>243</v>
      </c>
      <c r="K108" s="203"/>
      <c r="L108" s="203"/>
      <c r="M108" s="205">
        <f>ROUND((V$14/V$23),2)</f>
        <v>0.6</v>
      </c>
      <c r="N108" s="205"/>
      <c r="O108" s="205"/>
      <c r="P108" s="204">
        <f>C103*M108</f>
        <v>21000</v>
      </c>
      <c r="Q108" s="203"/>
      <c r="R108" s="203"/>
      <c r="S108" s="203"/>
      <c r="T108" s="203" t="str">
        <f>CADASTRO!$P$1083</f>
        <v>1013 PeateRS</v>
      </c>
      <c r="U108" s="203"/>
      <c r="V108" s="203"/>
      <c r="W108" s="203"/>
      <c r="X108" s="203">
        <f>M$14</f>
        <v>1681</v>
      </c>
      <c r="Y108" s="203"/>
      <c r="Z108" s="203"/>
    </row>
    <row r="109" spans="1:26" x14ac:dyDescent="0.25">
      <c r="A109" s="201" t="str">
        <f>CADASTRO!A$1032</f>
        <v>ESCOLA MUN. SANTA LUZIA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0.14000000000000001</v>
      </c>
      <c r="N109" s="218"/>
      <c r="O109" s="218"/>
      <c r="P109" s="202">
        <f>SUM(P110:S113)</f>
        <v>4900.0000000000009</v>
      </c>
      <c r="Q109" s="201"/>
      <c r="R109" s="201"/>
      <c r="S109" s="201"/>
    </row>
    <row r="110" spans="1:26" x14ac:dyDescent="0.25">
      <c r="A110" s="200" t="str">
        <f>CADASTRO!A$1033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>
        <v>0</v>
      </c>
      <c r="K110" s="203"/>
      <c r="L110" s="203"/>
      <c r="M110" s="205">
        <f>ROUND((V$18/V$23),2)</f>
        <v>0</v>
      </c>
      <c r="N110" s="205"/>
      <c r="O110" s="205"/>
      <c r="P110" s="204">
        <f>C103*M110</f>
        <v>0</v>
      </c>
      <c r="Q110" s="203"/>
      <c r="R110" s="203"/>
      <c r="S110" s="203"/>
      <c r="T110" s="203">
        <f>CADASTRO!$P$1086</f>
        <v>0</v>
      </c>
      <c r="U110" s="203"/>
      <c r="V110" s="203"/>
      <c r="W110" s="203"/>
      <c r="X110" s="203">
        <f>M$18</f>
        <v>0</v>
      </c>
      <c r="Y110" s="203"/>
      <c r="Z110" s="203"/>
    </row>
    <row r="111" spans="1:26" x14ac:dyDescent="0.25">
      <c r="A111" s="200" t="str">
        <f>CADASTRO!A$1034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>
        <v>0</v>
      </c>
      <c r="K111" s="203"/>
      <c r="L111" s="203"/>
      <c r="M111" s="205">
        <f>ROUND((V$19/V$23),2)</f>
        <v>0</v>
      </c>
      <c r="N111" s="205"/>
      <c r="O111" s="205"/>
      <c r="P111" s="204">
        <f>C103*M111</f>
        <v>0</v>
      </c>
      <c r="Q111" s="203"/>
      <c r="R111" s="203"/>
      <c r="S111" s="203"/>
      <c r="T111" s="203">
        <f>CADASTRO!$P$1087</f>
        <v>0</v>
      </c>
      <c r="U111" s="203"/>
      <c r="V111" s="203"/>
      <c r="W111" s="203"/>
      <c r="X111" s="203">
        <f>M$19</f>
        <v>0</v>
      </c>
      <c r="Y111" s="203"/>
      <c r="Z111" s="203"/>
    </row>
    <row r="112" spans="1:26" x14ac:dyDescent="0.25">
      <c r="A112" s="200" t="str">
        <f>CADASTRO!A$1035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>
        <v>0</v>
      </c>
      <c r="K112" s="203"/>
      <c r="L112" s="203"/>
      <c r="M112" s="205">
        <f>ROUND((V$20/V$23),2)</f>
        <v>0</v>
      </c>
      <c r="N112" s="205"/>
      <c r="O112" s="205"/>
      <c r="P112" s="204">
        <f>C103*M112</f>
        <v>0</v>
      </c>
      <c r="Q112" s="203"/>
      <c r="R112" s="203"/>
      <c r="S112" s="203"/>
      <c r="T112" s="203">
        <f>CADASTRO!$P$1088</f>
        <v>0</v>
      </c>
      <c r="U112" s="203"/>
      <c r="V112" s="203"/>
      <c r="W112" s="203"/>
      <c r="X112" s="203">
        <f>M$20</f>
        <v>0</v>
      </c>
      <c r="Y112" s="203"/>
      <c r="Z112" s="203"/>
    </row>
    <row r="113" spans="1:26" x14ac:dyDescent="0.25">
      <c r="A113" s="200" t="str">
        <f>CADASTRO!A$1036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 t="s">
        <v>244</v>
      </c>
      <c r="K113" s="203"/>
      <c r="L113" s="203"/>
      <c r="M113" s="205">
        <f>ROUND((V$21/V$23),2)</f>
        <v>0.14000000000000001</v>
      </c>
      <c r="N113" s="205"/>
      <c r="O113" s="205"/>
      <c r="P113" s="204">
        <f>C103*M113</f>
        <v>4900.0000000000009</v>
      </c>
      <c r="Q113" s="203"/>
      <c r="R113" s="203"/>
      <c r="S113" s="203"/>
      <c r="T113" s="203" t="str">
        <f>CADASTRO!$P$1089</f>
        <v>31 FUNDEB</v>
      </c>
      <c r="U113" s="203"/>
      <c r="V113" s="203"/>
      <c r="W113" s="203"/>
      <c r="X113" s="203">
        <f>M$21</f>
        <v>1659</v>
      </c>
      <c r="Y113" s="203"/>
      <c r="Z113" s="203"/>
    </row>
    <row r="114" spans="1:26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</f>
        <v>35000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</row>
    <row r="116" spans="1:26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6" x14ac:dyDescent="0.25">
      <c r="A117" s="3" t="s">
        <v>38</v>
      </c>
      <c r="G117" s="203">
        <v>7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43348</v>
      </c>
      <c r="P117" s="203"/>
      <c r="Q117" s="203"/>
      <c r="R117" s="203"/>
    </row>
    <row r="118" spans="1:26" x14ac:dyDescent="0.25">
      <c r="A118" s="3" t="s">
        <v>41</v>
      </c>
      <c r="C118" s="208">
        <v>40000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1300</v>
      </c>
      <c r="Q118" s="221"/>
      <c r="R118" s="221"/>
      <c r="S118" s="221"/>
      <c r="T118" s="221"/>
      <c r="U118" s="221"/>
    </row>
    <row r="119" spans="1:26" x14ac:dyDescent="0.25">
      <c r="A119" s="9" t="s">
        <v>12</v>
      </c>
      <c r="B119" s="101"/>
      <c r="C119" s="101"/>
      <c r="D119" s="101"/>
      <c r="E119" s="101"/>
      <c r="F119" s="101"/>
      <c r="G119" s="101"/>
      <c r="H119" s="101"/>
      <c r="I119" s="108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11" t="s">
        <v>40</v>
      </c>
      <c r="Y119" s="211"/>
      <c r="Z119" s="211"/>
    </row>
    <row r="120" spans="1:26" x14ac:dyDescent="0.25">
      <c r="A120" s="210" t="str">
        <f>CADASTRO!A$1027</f>
        <v>ESCOLA ALAÍDES S. PINHEIRO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0.86</v>
      </c>
      <c r="N120" s="218"/>
      <c r="O120" s="218"/>
      <c r="P120" s="202">
        <f>SUM(P121:S123)</f>
        <v>34400</v>
      </c>
      <c r="Q120" s="201"/>
      <c r="R120" s="201"/>
      <c r="S120" s="201"/>
      <c r="T120" s="6"/>
      <c r="U120" s="6"/>
      <c r="V120" s="6"/>
      <c r="W120" s="6"/>
    </row>
    <row r="121" spans="1:26" x14ac:dyDescent="0.25">
      <c r="A121" s="200" t="str">
        <f>CADASTRO!A$1028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 t="s">
        <v>242</v>
      </c>
      <c r="K121" s="203"/>
      <c r="L121" s="203"/>
      <c r="M121" s="205">
        <f>ROUND((V$12/V$23),2)</f>
        <v>0.12</v>
      </c>
      <c r="N121" s="205"/>
      <c r="O121" s="205"/>
      <c r="P121" s="204">
        <f>C118*M121</f>
        <v>4800</v>
      </c>
      <c r="Q121" s="203"/>
      <c r="R121" s="203"/>
      <c r="S121" s="203"/>
      <c r="T121" s="203" t="str">
        <f>CADASTRO!$P$1081</f>
        <v>1013 PeateRS</v>
      </c>
      <c r="U121" s="203"/>
      <c r="V121" s="203"/>
      <c r="W121" s="203"/>
      <c r="X121" s="203">
        <f>M$12</f>
        <v>1669</v>
      </c>
      <c r="Y121" s="203"/>
      <c r="Z121" s="203"/>
    </row>
    <row r="122" spans="1:26" x14ac:dyDescent="0.25">
      <c r="A122" s="200" t="str">
        <f>CADASTRO!A$1029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 t="s">
        <v>243</v>
      </c>
      <c r="K122" s="203"/>
      <c r="L122" s="203"/>
      <c r="M122" s="205">
        <f>ROUND((V$13/V$23),2)</f>
        <v>0.14000000000000001</v>
      </c>
      <c r="N122" s="205"/>
      <c r="O122" s="205"/>
      <c r="P122" s="204">
        <f>C118*M122</f>
        <v>5600.0000000000009</v>
      </c>
      <c r="Q122" s="203"/>
      <c r="R122" s="203"/>
      <c r="S122" s="203"/>
      <c r="T122" s="203" t="str">
        <f>CADASTRO!$P$1082</f>
        <v>1013 PeateRS</v>
      </c>
      <c r="U122" s="203"/>
      <c r="V122" s="203"/>
      <c r="W122" s="203"/>
      <c r="X122" s="203">
        <f>M$13</f>
        <v>1686</v>
      </c>
      <c r="Y122" s="203"/>
      <c r="Z122" s="203"/>
    </row>
    <row r="123" spans="1:26" x14ac:dyDescent="0.25">
      <c r="A123" s="200" t="str">
        <f>CADASTRO!A$1030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03" t="s">
        <v>243</v>
      </c>
      <c r="K123" s="203"/>
      <c r="L123" s="203"/>
      <c r="M123" s="205">
        <f>ROUND((V$14/V$23),2)</f>
        <v>0.6</v>
      </c>
      <c r="N123" s="205"/>
      <c r="O123" s="205"/>
      <c r="P123" s="204">
        <f>C118*M123</f>
        <v>24000</v>
      </c>
      <c r="Q123" s="203"/>
      <c r="R123" s="203"/>
      <c r="S123" s="203"/>
      <c r="T123" s="203" t="str">
        <f>CADASTRO!$P$1083</f>
        <v>1013 PeateRS</v>
      </c>
      <c r="U123" s="203"/>
      <c r="V123" s="203"/>
      <c r="W123" s="203"/>
      <c r="X123" s="203">
        <f>M$14</f>
        <v>1681</v>
      </c>
      <c r="Y123" s="203"/>
      <c r="Z123" s="203"/>
    </row>
    <row r="124" spans="1:26" x14ac:dyDescent="0.25">
      <c r="A124" s="201" t="str">
        <f>CADASTRO!A$1032</f>
        <v>ESCOLA MUN. SANTA LUZIA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0.14000000000000001</v>
      </c>
      <c r="N124" s="218"/>
      <c r="O124" s="218"/>
      <c r="P124" s="202">
        <f>SUM(P125:S128)</f>
        <v>5600.0000000000009</v>
      </c>
      <c r="Q124" s="201"/>
      <c r="R124" s="201"/>
      <c r="S124" s="201"/>
    </row>
    <row r="125" spans="1:26" x14ac:dyDescent="0.25">
      <c r="A125" s="200" t="str">
        <f>CADASTRO!A$1033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>
        <v>0</v>
      </c>
      <c r="K125" s="203"/>
      <c r="L125" s="203"/>
      <c r="M125" s="205">
        <f>ROUND((V$18/V$23),2)</f>
        <v>0</v>
      </c>
      <c r="N125" s="205"/>
      <c r="O125" s="205"/>
      <c r="P125" s="204">
        <f>C118*M125</f>
        <v>0</v>
      </c>
      <c r="Q125" s="203"/>
      <c r="R125" s="203"/>
      <c r="S125" s="203"/>
      <c r="T125" s="203">
        <f>CADASTRO!$P$1086</f>
        <v>0</v>
      </c>
      <c r="U125" s="203"/>
      <c r="V125" s="203"/>
      <c r="W125" s="203"/>
      <c r="X125" s="203">
        <f>M$18</f>
        <v>0</v>
      </c>
      <c r="Y125" s="203"/>
      <c r="Z125" s="203"/>
    </row>
    <row r="126" spans="1:26" x14ac:dyDescent="0.25">
      <c r="A126" s="200" t="str">
        <f>CADASTRO!A$1034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>
        <v>0</v>
      </c>
      <c r="K126" s="203"/>
      <c r="L126" s="203"/>
      <c r="M126" s="205">
        <f>ROUND((V$19/V$23),2)</f>
        <v>0</v>
      </c>
      <c r="N126" s="205"/>
      <c r="O126" s="205"/>
      <c r="P126" s="204">
        <f>C118*M126</f>
        <v>0</v>
      </c>
      <c r="Q126" s="203"/>
      <c r="R126" s="203"/>
      <c r="S126" s="203"/>
      <c r="T126" s="203">
        <f>CADASTRO!$P$1087</f>
        <v>0</v>
      </c>
      <c r="U126" s="203"/>
      <c r="V126" s="203"/>
      <c r="W126" s="203"/>
      <c r="X126" s="203">
        <f>M$19</f>
        <v>0</v>
      </c>
      <c r="Y126" s="203"/>
      <c r="Z126" s="203"/>
    </row>
    <row r="127" spans="1:26" x14ac:dyDescent="0.25">
      <c r="A127" s="200" t="str">
        <f>CADASTRO!A$1035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>
        <v>0</v>
      </c>
      <c r="K127" s="203"/>
      <c r="L127" s="203"/>
      <c r="M127" s="205">
        <f>ROUND((V$20/V$23),2)</f>
        <v>0</v>
      </c>
      <c r="N127" s="205"/>
      <c r="O127" s="205"/>
      <c r="P127" s="204">
        <f>C118*M127</f>
        <v>0</v>
      </c>
      <c r="Q127" s="203"/>
      <c r="R127" s="203"/>
      <c r="S127" s="203"/>
      <c r="T127" s="203">
        <f>CADASTRO!$P$1088</f>
        <v>0</v>
      </c>
      <c r="U127" s="203"/>
      <c r="V127" s="203"/>
      <c r="W127" s="203"/>
      <c r="X127" s="203">
        <f>M$20</f>
        <v>0</v>
      </c>
      <c r="Y127" s="203"/>
      <c r="Z127" s="203"/>
    </row>
    <row r="128" spans="1:26" x14ac:dyDescent="0.25">
      <c r="A128" s="200" t="str">
        <f>CADASTRO!A$1036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 t="s">
        <v>244</v>
      </c>
      <c r="K128" s="203"/>
      <c r="L128" s="203"/>
      <c r="M128" s="205">
        <f>ROUND((V$21/V$23),2)</f>
        <v>0.14000000000000001</v>
      </c>
      <c r="N128" s="205"/>
      <c r="O128" s="205"/>
      <c r="P128" s="204">
        <f>C118*M128</f>
        <v>5600.0000000000009</v>
      </c>
      <c r="Q128" s="203"/>
      <c r="R128" s="203"/>
      <c r="S128" s="203"/>
      <c r="T128" s="203" t="str">
        <f>CADASTRO!$P$1089</f>
        <v>31 FUNDEB</v>
      </c>
      <c r="U128" s="203"/>
      <c r="V128" s="203"/>
      <c r="W128" s="203"/>
      <c r="X128" s="203">
        <f>M$21</f>
        <v>1659</v>
      </c>
      <c r="Y128" s="203"/>
      <c r="Z128" s="203"/>
    </row>
    <row r="129" spans="1:26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40000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</row>
    <row r="131" spans="1:26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26" x14ac:dyDescent="0.25">
      <c r="A132" s="3" t="s">
        <v>38</v>
      </c>
      <c r="G132" s="203">
        <v>8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43378</v>
      </c>
      <c r="P132" s="203"/>
      <c r="Q132" s="203"/>
      <c r="R132" s="203"/>
    </row>
    <row r="133" spans="1:26" x14ac:dyDescent="0.25">
      <c r="A133" s="3" t="s">
        <v>41</v>
      </c>
      <c r="C133" s="208">
        <v>21000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1600</v>
      </c>
      <c r="Q133" s="221"/>
      <c r="R133" s="221"/>
      <c r="S133" s="221"/>
      <c r="T133" s="221"/>
      <c r="U133" s="221"/>
    </row>
    <row r="134" spans="1:26" x14ac:dyDescent="0.25">
      <c r="A134" s="9" t="s">
        <v>12</v>
      </c>
      <c r="B134" s="101"/>
      <c r="C134" s="101"/>
      <c r="D134" s="101"/>
      <c r="E134" s="101"/>
      <c r="F134" s="101"/>
      <c r="G134" s="101"/>
      <c r="H134" s="101"/>
      <c r="I134" s="108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11" t="s">
        <v>40</v>
      </c>
      <c r="Y134" s="211"/>
      <c r="Z134" s="211"/>
    </row>
    <row r="135" spans="1:26" x14ac:dyDescent="0.25">
      <c r="A135" s="210" t="str">
        <f>CADASTRO!A$1027</f>
        <v>ESCOLA ALAÍDES S. PINHEIRO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0.86</v>
      </c>
      <c r="N135" s="218"/>
      <c r="O135" s="218"/>
      <c r="P135" s="202">
        <f>SUM(P136:S138)</f>
        <v>18060</v>
      </c>
      <c r="Q135" s="201"/>
      <c r="R135" s="201"/>
      <c r="S135" s="201"/>
      <c r="T135" s="6"/>
      <c r="U135" s="6"/>
      <c r="V135" s="6"/>
      <c r="W135" s="6"/>
    </row>
    <row r="136" spans="1:26" x14ac:dyDescent="0.25">
      <c r="A136" s="200" t="str">
        <f>CADASTRO!A$1028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 t="s">
        <v>242</v>
      </c>
      <c r="K136" s="203"/>
      <c r="L136" s="203"/>
      <c r="M136" s="205">
        <f>ROUND((V$12/V$23),2)</f>
        <v>0.12</v>
      </c>
      <c r="N136" s="205"/>
      <c r="O136" s="205"/>
      <c r="P136" s="204">
        <f>C133*M136</f>
        <v>2520</v>
      </c>
      <c r="Q136" s="203"/>
      <c r="R136" s="203"/>
      <c r="S136" s="203"/>
      <c r="T136" s="203" t="str">
        <f>CADASTRO!$P$1081</f>
        <v>1013 PeateRS</v>
      </c>
      <c r="U136" s="203"/>
      <c r="V136" s="203"/>
      <c r="W136" s="203"/>
      <c r="X136" s="203">
        <f>M$12</f>
        <v>1669</v>
      </c>
      <c r="Y136" s="203"/>
      <c r="Z136" s="203"/>
    </row>
    <row r="137" spans="1:26" x14ac:dyDescent="0.25">
      <c r="A137" s="200" t="str">
        <f>CADASTRO!A$1029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 t="s">
        <v>243</v>
      </c>
      <c r="K137" s="203"/>
      <c r="L137" s="203"/>
      <c r="M137" s="205">
        <f>ROUND((V$13/V$23),2)</f>
        <v>0.14000000000000001</v>
      </c>
      <c r="N137" s="205"/>
      <c r="O137" s="205"/>
      <c r="P137" s="204">
        <f>C133*M137</f>
        <v>2940.0000000000005</v>
      </c>
      <c r="Q137" s="203"/>
      <c r="R137" s="203"/>
      <c r="S137" s="203"/>
      <c r="T137" s="203" t="str">
        <f>CADASTRO!$P$1082</f>
        <v>1013 PeateRS</v>
      </c>
      <c r="U137" s="203"/>
      <c r="V137" s="203"/>
      <c r="W137" s="203"/>
      <c r="X137" s="203">
        <f>M$13</f>
        <v>1686</v>
      </c>
      <c r="Y137" s="203"/>
      <c r="Z137" s="203"/>
    </row>
    <row r="138" spans="1:26" x14ac:dyDescent="0.25">
      <c r="A138" s="200" t="str">
        <f>CADASTRO!A$1030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 t="s">
        <v>243</v>
      </c>
      <c r="K138" s="203"/>
      <c r="L138" s="203"/>
      <c r="M138" s="205">
        <f>ROUND((V$14/V$23),2)</f>
        <v>0.6</v>
      </c>
      <c r="N138" s="205"/>
      <c r="O138" s="205"/>
      <c r="P138" s="204">
        <f>C133*M138</f>
        <v>12600</v>
      </c>
      <c r="Q138" s="203"/>
      <c r="R138" s="203"/>
      <c r="S138" s="203"/>
      <c r="T138" s="203" t="str">
        <f>CADASTRO!$P$1083</f>
        <v>1013 PeateRS</v>
      </c>
      <c r="U138" s="203"/>
      <c r="V138" s="203"/>
      <c r="W138" s="203"/>
      <c r="X138" s="203">
        <f>M$14</f>
        <v>1681</v>
      </c>
      <c r="Y138" s="203"/>
      <c r="Z138" s="203"/>
    </row>
    <row r="139" spans="1:26" x14ac:dyDescent="0.25">
      <c r="A139" s="201" t="str">
        <f>CADASTRO!A$1032</f>
        <v>ESCOLA MUN. SANTA LUZIA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0.14000000000000001</v>
      </c>
      <c r="N139" s="218"/>
      <c r="O139" s="218"/>
      <c r="P139" s="202">
        <f>SUM(P140:S143)</f>
        <v>2940.0000000000005</v>
      </c>
      <c r="Q139" s="201"/>
      <c r="R139" s="201"/>
      <c r="S139" s="201"/>
    </row>
    <row r="140" spans="1:26" x14ac:dyDescent="0.25">
      <c r="A140" s="200" t="str">
        <f>CADASTRO!A$1033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>
        <v>0</v>
      </c>
      <c r="K140" s="203"/>
      <c r="L140" s="203"/>
      <c r="M140" s="205">
        <f>ROUND((V$18/V$23),2)</f>
        <v>0</v>
      </c>
      <c r="N140" s="205"/>
      <c r="O140" s="205"/>
      <c r="P140" s="204">
        <f>C133*M140</f>
        <v>0</v>
      </c>
      <c r="Q140" s="203"/>
      <c r="R140" s="203"/>
      <c r="S140" s="203"/>
      <c r="T140" s="203">
        <f>CADASTRO!$P$1086</f>
        <v>0</v>
      </c>
      <c r="U140" s="203"/>
      <c r="V140" s="203"/>
      <c r="W140" s="203"/>
      <c r="X140" s="203">
        <f>M$18</f>
        <v>0</v>
      </c>
      <c r="Y140" s="203"/>
      <c r="Z140" s="203"/>
    </row>
    <row r="141" spans="1:26" x14ac:dyDescent="0.25">
      <c r="A141" s="200" t="str">
        <f>CADASTRO!A$1034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>
        <v>0</v>
      </c>
      <c r="K141" s="203"/>
      <c r="L141" s="203"/>
      <c r="M141" s="205">
        <f>ROUND((V$19/V$23),2)</f>
        <v>0</v>
      </c>
      <c r="N141" s="205"/>
      <c r="O141" s="205"/>
      <c r="P141" s="204">
        <f>C133*M141</f>
        <v>0</v>
      </c>
      <c r="Q141" s="203"/>
      <c r="R141" s="203"/>
      <c r="S141" s="203"/>
      <c r="T141" s="203">
        <f>CADASTRO!$P$1087</f>
        <v>0</v>
      </c>
      <c r="U141" s="203"/>
      <c r="V141" s="203"/>
      <c r="W141" s="203"/>
      <c r="X141" s="203">
        <f>M$19</f>
        <v>0</v>
      </c>
      <c r="Y141" s="203"/>
      <c r="Z141" s="203"/>
    </row>
    <row r="142" spans="1:26" x14ac:dyDescent="0.25">
      <c r="A142" s="200" t="str">
        <f>CADASTRO!A$1035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>
        <v>0</v>
      </c>
      <c r="K142" s="203"/>
      <c r="L142" s="203"/>
      <c r="M142" s="205">
        <f>ROUND((V$20/V$23),2)</f>
        <v>0</v>
      </c>
      <c r="N142" s="205"/>
      <c r="O142" s="205"/>
      <c r="P142" s="204">
        <f>C133*M142</f>
        <v>0</v>
      </c>
      <c r="Q142" s="203"/>
      <c r="R142" s="203"/>
      <c r="S142" s="203"/>
      <c r="T142" s="203">
        <f>CADASTRO!$P$1088</f>
        <v>0</v>
      </c>
      <c r="U142" s="203"/>
      <c r="V142" s="203"/>
      <c r="W142" s="203"/>
      <c r="X142" s="203">
        <f>M$20</f>
        <v>0</v>
      </c>
      <c r="Y142" s="203"/>
      <c r="Z142" s="203"/>
    </row>
    <row r="143" spans="1:26" x14ac:dyDescent="0.25">
      <c r="A143" s="200" t="str">
        <f>CADASTRO!A$1036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 t="s">
        <v>244</v>
      </c>
      <c r="K143" s="203"/>
      <c r="L143" s="203"/>
      <c r="M143" s="205">
        <f>ROUND((V$21/V$23),2)</f>
        <v>0.14000000000000001</v>
      </c>
      <c r="N143" s="205"/>
      <c r="O143" s="205"/>
      <c r="P143" s="204">
        <f>C133*M143</f>
        <v>2940.0000000000005</v>
      </c>
      <c r="Q143" s="203"/>
      <c r="R143" s="203"/>
      <c r="S143" s="203"/>
      <c r="T143" s="203" t="str">
        <f>CADASTRO!$P$1089</f>
        <v>31 FUNDEB</v>
      </c>
      <c r="U143" s="203"/>
      <c r="V143" s="203"/>
      <c r="W143" s="203"/>
      <c r="X143" s="203">
        <f>M$21</f>
        <v>1659</v>
      </c>
      <c r="Y143" s="203"/>
      <c r="Z143" s="203"/>
    </row>
    <row r="144" spans="1:26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21000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</row>
    <row r="146" spans="1:26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26" x14ac:dyDescent="0.25">
      <c r="A147" s="3" t="s">
        <v>38</v>
      </c>
      <c r="G147" s="203">
        <v>9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43410</v>
      </c>
      <c r="P147" s="203"/>
      <c r="Q147" s="203"/>
      <c r="R147" s="203"/>
    </row>
    <row r="148" spans="1:26" x14ac:dyDescent="0.25">
      <c r="A148" s="3" t="s">
        <v>41</v>
      </c>
      <c r="C148" s="208">
        <v>22000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1700</v>
      </c>
      <c r="Q148" s="221"/>
      <c r="R148" s="221"/>
      <c r="S148" s="221"/>
      <c r="T148" s="221"/>
      <c r="U148" s="221"/>
    </row>
    <row r="149" spans="1:26" x14ac:dyDescent="0.25">
      <c r="A149" s="9" t="s">
        <v>12</v>
      </c>
      <c r="B149" s="101"/>
      <c r="C149" s="101"/>
      <c r="D149" s="101"/>
      <c r="E149" s="101"/>
      <c r="F149" s="101"/>
      <c r="G149" s="101"/>
      <c r="H149" s="101"/>
      <c r="I149" s="108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11" t="s">
        <v>40</v>
      </c>
      <c r="Y149" s="211"/>
      <c r="Z149" s="211"/>
    </row>
    <row r="150" spans="1:26" x14ac:dyDescent="0.25">
      <c r="A150" s="210" t="str">
        <f>CADASTRO!A$1027</f>
        <v>ESCOLA ALAÍDES S. PINHEIRO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0.86</v>
      </c>
      <c r="N150" s="218"/>
      <c r="O150" s="218"/>
      <c r="P150" s="202">
        <f>SUM(P151:S153)</f>
        <v>18920</v>
      </c>
      <c r="Q150" s="201"/>
      <c r="R150" s="201"/>
      <c r="S150" s="201"/>
      <c r="T150" s="6"/>
      <c r="U150" s="6"/>
      <c r="V150" s="6"/>
      <c r="W150" s="6"/>
    </row>
    <row r="151" spans="1:26" x14ac:dyDescent="0.25">
      <c r="A151" s="200" t="str">
        <f>CADASTRO!A$1028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 t="s">
        <v>242</v>
      </c>
      <c r="K151" s="203"/>
      <c r="L151" s="203"/>
      <c r="M151" s="205">
        <f>ROUND((V$12/V$23),2)</f>
        <v>0.12</v>
      </c>
      <c r="N151" s="205"/>
      <c r="O151" s="205"/>
      <c r="P151" s="204">
        <f>C148*M151</f>
        <v>2640</v>
      </c>
      <c r="Q151" s="203"/>
      <c r="R151" s="203"/>
      <c r="S151" s="203"/>
      <c r="T151" s="203" t="str">
        <f>CADASTRO!$P$1081</f>
        <v>1013 PeateRS</v>
      </c>
      <c r="U151" s="203"/>
      <c r="V151" s="203"/>
      <c r="W151" s="203"/>
      <c r="X151" s="203">
        <f>M$12</f>
        <v>1669</v>
      </c>
      <c r="Y151" s="203"/>
      <c r="Z151" s="203"/>
    </row>
    <row r="152" spans="1:26" x14ac:dyDescent="0.25">
      <c r="A152" s="200" t="str">
        <f>CADASTRO!A$1029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 t="s">
        <v>243</v>
      </c>
      <c r="K152" s="203"/>
      <c r="L152" s="203"/>
      <c r="M152" s="205">
        <f>ROUND((V$13/V$23),2)</f>
        <v>0.14000000000000001</v>
      </c>
      <c r="N152" s="205"/>
      <c r="O152" s="205"/>
      <c r="P152" s="204">
        <f>C148*M152</f>
        <v>3080.0000000000005</v>
      </c>
      <c r="Q152" s="203"/>
      <c r="R152" s="203"/>
      <c r="S152" s="203"/>
      <c r="T152" s="203" t="str">
        <f>CADASTRO!$P$1082</f>
        <v>1013 PeateRS</v>
      </c>
      <c r="U152" s="203"/>
      <c r="V152" s="203"/>
      <c r="W152" s="203"/>
      <c r="X152" s="203">
        <f>M$13</f>
        <v>1686</v>
      </c>
      <c r="Y152" s="203"/>
      <c r="Z152" s="203"/>
    </row>
    <row r="153" spans="1:26" x14ac:dyDescent="0.25">
      <c r="A153" s="200" t="str">
        <f>CADASTRO!A$1030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 t="s">
        <v>243</v>
      </c>
      <c r="K153" s="203"/>
      <c r="L153" s="203"/>
      <c r="M153" s="205">
        <f>ROUND((V$14/V$23),2)</f>
        <v>0.6</v>
      </c>
      <c r="N153" s="205"/>
      <c r="O153" s="205"/>
      <c r="P153" s="204">
        <f>C148*M153</f>
        <v>13200</v>
      </c>
      <c r="Q153" s="203"/>
      <c r="R153" s="203"/>
      <c r="S153" s="203"/>
      <c r="T153" s="203" t="str">
        <f>CADASTRO!$P$1083</f>
        <v>1013 PeateRS</v>
      </c>
      <c r="U153" s="203"/>
      <c r="V153" s="203"/>
      <c r="W153" s="203"/>
      <c r="X153" s="203">
        <f>M$14</f>
        <v>1681</v>
      </c>
      <c r="Y153" s="203"/>
      <c r="Z153" s="203"/>
    </row>
    <row r="154" spans="1:26" x14ac:dyDescent="0.25">
      <c r="A154" s="201" t="str">
        <f>CADASTRO!A$1032</f>
        <v>ESCOLA MUN. SANTA LUZIA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0.14000000000000001</v>
      </c>
      <c r="N154" s="218"/>
      <c r="O154" s="218"/>
      <c r="P154" s="202">
        <f>SUM(P155:S158)</f>
        <v>3080.0000000000005</v>
      </c>
      <c r="Q154" s="201"/>
      <c r="R154" s="201"/>
      <c r="S154" s="201"/>
    </row>
    <row r="155" spans="1:26" x14ac:dyDescent="0.25">
      <c r="A155" s="200" t="str">
        <f>CADASTRO!A$1033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>
        <v>0</v>
      </c>
      <c r="K155" s="203"/>
      <c r="L155" s="203"/>
      <c r="M155" s="205">
        <f>ROUND((V$18/V$23),2)</f>
        <v>0</v>
      </c>
      <c r="N155" s="205"/>
      <c r="O155" s="205"/>
      <c r="P155" s="204">
        <f>C148*M155</f>
        <v>0</v>
      </c>
      <c r="Q155" s="203"/>
      <c r="R155" s="203"/>
      <c r="S155" s="203"/>
      <c r="T155" s="203">
        <f>CADASTRO!$P$1086</f>
        <v>0</v>
      </c>
      <c r="U155" s="203"/>
      <c r="V155" s="203"/>
      <c r="W155" s="203"/>
      <c r="X155" s="203">
        <f>M$18</f>
        <v>0</v>
      </c>
      <c r="Y155" s="203"/>
      <c r="Z155" s="203"/>
    </row>
    <row r="156" spans="1:26" x14ac:dyDescent="0.25">
      <c r="A156" s="200" t="str">
        <f>CADASTRO!A$1034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>
        <v>0</v>
      </c>
      <c r="K156" s="203"/>
      <c r="L156" s="203"/>
      <c r="M156" s="205">
        <f>ROUND((V$19/V$23),2)</f>
        <v>0</v>
      </c>
      <c r="N156" s="205"/>
      <c r="O156" s="205"/>
      <c r="P156" s="204">
        <f>C148*M156</f>
        <v>0</v>
      </c>
      <c r="Q156" s="203"/>
      <c r="R156" s="203"/>
      <c r="S156" s="203"/>
      <c r="T156" s="203">
        <f>CADASTRO!$P$1087</f>
        <v>0</v>
      </c>
      <c r="U156" s="203"/>
      <c r="V156" s="203"/>
      <c r="W156" s="203"/>
      <c r="X156" s="203">
        <f>M$19</f>
        <v>0</v>
      </c>
      <c r="Y156" s="203"/>
      <c r="Z156" s="203"/>
    </row>
    <row r="157" spans="1:26" x14ac:dyDescent="0.25">
      <c r="A157" s="200" t="str">
        <f>CADASTRO!A$1035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>
        <v>0</v>
      </c>
      <c r="K157" s="203"/>
      <c r="L157" s="203"/>
      <c r="M157" s="205">
        <f>ROUND((V$20/V$23),2)</f>
        <v>0</v>
      </c>
      <c r="N157" s="205"/>
      <c r="O157" s="205"/>
      <c r="P157" s="204">
        <f>C148*M157</f>
        <v>0</v>
      </c>
      <c r="Q157" s="203"/>
      <c r="R157" s="203"/>
      <c r="S157" s="203"/>
      <c r="T157" s="203">
        <f>CADASTRO!$P$1088</f>
        <v>0</v>
      </c>
      <c r="U157" s="203"/>
      <c r="V157" s="203"/>
      <c r="W157" s="203"/>
      <c r="X157" s="203">
        <f>M$20</f>
        <v>0</v>
      </c>
      <c r="Y157" s="203"/>
      <c r="Z157" s="203"/>
    </row>
    <row r="158" spans="1:26" x14ac:dyDescent="0.25">
      <c r="A158" s="200" t="str">
        <f>CADASTRO!A$1036</f>
        <v>Ed. Jovens e Adultos</v>
      </c>
      <c r="B158" s="200"/>
      <c r="C158" s="200"/>
      <c r="D158" s="200"/>
      <c r="E158" s="200"/>
      <c r="F158" s="200"/>
      <c r="G158" s="200"/>
      <c r="H158" s="200"/>
      <c r="I158" s="200"/>
      <c r="J158" s="203" t="s">
        <v>244</v>
      </c>
      <c r="K158" s="203"/>
      <c r="L158" s="203"/>
      <c r="M158" s="205">
        <f>ROUND((V$21/V$23),2)</f>
        <v>0.14000000000000001</v>
      </c>
      <c r="N158" s="205"/>
      <c r="O158" s="205"/>
      <c r="P158" s="204">
        <f>C148*M158</f>
        <v>3080.0000000000005</v>
      </c>
      <c r="Q158" s="203"/>
      <c r="R158" s="203"/>
      <c r="S158" s="203"/>
      <c r="T158" s="203" t="str">
        <f>CADASTRO!$P$1089</f>
        <v>31 FUNDEB</v>
      </c>
      <c r="U158" s="203"/>
      <c r="V158" s="203"/>
      <c r="W158" s="203"/>
      <c r="X158" s="203">
        <f>M$21</f>
        <v>1659</v>
      </c>
      <c r="Y158" s="203"/>
      <c r="Z158" s="203"/>
    </row>
    <row r="159" spans="1:26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22000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</row>
    <row r="161" spans="1:26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6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6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</row>
    <row r="164" spans="1:26" x14ac:dyDescent="0.25">
      <c r="A164" s="9" t="s">
        <v>12</v>
      </c>
      <c r="B164" s="101"/>
      <c r="C164" s="101"/>
      <c r="D164" s="101"/>
      <c r="E164" s="101"/>
      <c r="F164" s="101"/>
      <c r="G164" s="101"/>
      <c r="H164" s="101"/>
      <c r="I164" s="108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11" t="s">
        <v>40</v>
      </c>
      <c r="Y164" s="211"/>
      <c r="Z164" s="211"/>
    </row>
    <row r="165" spans="1:26" x14ac:dyDescent="0.25">
      <c r="A165" s="210" t="str">
        <f>CADASTRO!A$1027</f>
        <v>ESCOLA ALAÍDES S. PINHEIRO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0.86</v>
      </c>
      <c r="N165" s="218"/>
      <c r="O165" s="218"/>
      <c r="P165" s="202">
        <f>SUM(P166:S168)</f>
        <v>24080</v>
      </c>
      <c r="Q165" s="201"/>
      <c r="R165" s="201"/>
      <c r="S165" s="201"/>
      <c r="T165" s="6"/>
      <c r="U165" s="6"/>
      <c r="V165" s="6"/>
      <c r="W165" s="6"/>
    </row>
    <row r="166" spans="1:26" x14ac:dyDescent="0.25">
      <c r="A166" s="200" t="str">
        <f>CADASTRO!A$1028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 t="s">
        <v>242</v>
      </c>
      <c r="K166" s="203"/>
      <c r="L166" s="203"/>
      <c r="M166" s="205">
        <f>ROUND((V$12/V$23),2)</f>
        <v>0.12</v>
      </c>
      <c r="N166" s="205"/>
      <c r="O166" s="205"/>
      <c r="P166" s="204">
        <f>C163*M166</f>
        <v>3360</v>
      </c>
      <c r="Q166" s="203"/>
      <c r="R166" s="203"/>
      <c r="S166" s="203"/>
      <c r="T166" s="203" t="str">
        <f>CADASTRO!$P$1081</f>
        <v>1013 PeateRS</v>
      </c>
      <c r="U166" s="203"/>
      <c r="V166" s="203"/>
      <c r="W166" s="203"/>
      <c r="X166" s="203">
        <f>M$12</f>
        <v>1669</v>
      </c>
      <c r="Y166" s="203"/>
      <c r="Z166" s="203"/>
    </row>
    <row r="167" spans="1:26" x14ac:dyDescent="0.25">
      <c r="A167" s="200" t="str">
        <f>CADASTRO!A$1029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 t="s">
        <v>243</v>
      </c>
      <c r="K167" s="203"/>
      <c r="L167" s="203"/>
      <c r="M167" s="205">
        <f>ROUND((V$13/V$23),2)</f>
        <v>0.14000000000000001</v>
      </c>
      <c r="N167" s="205"/>
      <c r="O167" s="205"/>
      <c r="P167" s="204">
        <f>C163*M167</f>
        <v>3920.0000000000005</v>
      </c>
      <c r="Q167" s="203"/>
      <c r="R167" s="203"/>
      <c r="S167" s="203"/>
      <c r="T167" s="203" t="str">
        <f>CADASTRO!$P$1082</f>
        <v>1013 PeateRS</v>
      </c>
      <c r="U167" s="203"/>
      <c r="V167" s="203"/>
      <c r="W167" s="203"/>
      <c r="X167" s="203">
        <f>M$13</f>
        <v>1686</v>
      </c>
      <c r="Y167" s="203"/>
      <c r="Z167" s="203"/>
    </row>
    <row r="168" spans="1:26" x14ac:dyDescent="0.25">
      <c r="A168" s="200" t="str">
        <f>CADASTRO!A$1030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 t="s">
        <v>243</v>
      </c>
      <c r="K168" s="203"/>
      <c r="L168" s="203"/>
      <c r="M168" s="205">
        <f>ROUND((V$14/V$23),2)</f>
        <v>0.6</v>
      </c>
      <c r="N168" s="205"/>
      <c r="O168" s="205"/>
      <c r="P168" s="204">
        <f>C163*M168</f>
        <v>16800</v>
      </c>
      <c r="Q168" s="203"/>
      <c r="R168" s="203"/>
      <c r="S168" s="203"/>
      <c r="T168" s="203" t="str">
        <f>CADASTRO!$P$1083</f>
        <v>1013 PeateRS</v>
      </c>
      <c r="U168" s="203"/>
      <c r="V168" s="203"/>
      <c r="W168" s="203"/>
      <c r="X168" s="203">
        <f>M$14</f>
        <v>1681</v>
      </c>
      <c r="Y168" s="203"/>
      <c r="Z168" s="203"/>
    </row>
    <row r="169" spans="1:26" x14ac:dyDescent="0.25">
      <c r="A169" s="201" t="str">
        <f>CADASTRO!A$1032</f>
        <v>ESCOLA MUN. SANTA LUZIA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0.14000000000000001</v>
      </c>
      <c r="N169" s="218"/>
      <c r="O169" s="218"/>
      <c r="P169" s="202">
        <f>SUM(P170:S173)</f>
        <v>3920.0000000000005</v>
      </c>
      <c r="Q169" s="201"/>
      <c r="R169" s="201"/>
      <c r="S169" s="201"/>
    </row>
    <row r="170" spans="1:26" x14ac:dyDescent="0.25">
      <c r="A170" s="200" t="str">
        <f>CADASTRO!A$1033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>
        <v>0</v>
      </c>
      <c r="K170" s="203"/>
      <c r="L170" s="203"/>
      <c r="M170" s="205">
        <f>ROUND((V$18/V$23),2)</f>
        <v>0</v>
      </c>
      <c r="N170" s="205"/>
      <c r="O170" s="205"/>
      <c r="P170" s="204">
        <f>C163*M170</f>
        <v>0</v>
      </c>
      <c r="Q170" s="203"/>
      <c r="R170" s="203"/>
      <c r="S170" s="203"/>
      <c r="T170" s="203">
        <f>CADASTRO!$P$1086</f>
        <v>0</v>
      </c>
      <c r="U170" s="203"/>
      <c r="V170" s="203"/>
      <c r="W170" s="203"/>
      <c r="X170" s="203">
        <f>M$18</f>
        <v>0</v>
      </c>
      <c r="Y170" s="203"/>
      <c r="Z170" s="203"/>
    </row>
    <row r="171" spans="1:26" x14ac:dyDescent="0.25">
      <c r="A171" s="200" t="str">
        <f>CADASTRO!A$1034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>
        <v>0</v>
      </c>
      <c r="K171" s="203"/>
      <c r="L171" s="203"/>
      <c r="M171" s="205">
        <f>ROUND((V$19/V$23),2)</f>
        <v>0</v>
      </c>
      <c r="N171" s="205"/>
      <c r="O171" s="205"/>
      <c r="P171" s="204">
        <f>C163*M171</f>
        <v>0</v>
      </c>
      <c r="Q171" s="203"/>
      <c r="R171" s="203"/>
      <c r="S171" s="203"/>
      <c r="T171" s="203">
        <f>CADASTRO!$P$1087</f>
        <v>0</v>
      </c>
      <c r="U171" s="203"/>
      <c r="V171" s="203"/>
      <c r="W171" s="203"/>
      <c r="X171" s="203">
        <f>M$19</f>
        <v>0</v>
      </c>
      <c r="Y171" s="203"/>
      <c r="Z171" s="203"/>
    </row>
    <row r="172" spans="1:26" x14ac:dyDescent="0.25">
      <c r="A172" s="200" t="str">
        <f>CADASTRO!A$1035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>
        <v>0</v>
      </c>
      <c r="K172" s="203"/>
      <c r="L172" s="203"/>
      <c r="M172" s="205">
        <f>ROUND((V$20/V$23),2)</f>
        <v>0</v>
      </c>
      <c r="N172" s="205"/>
      <c r="O172" s="205"/>
      <c r="P172" s="204">
        <f>C163*M172</f>
        <v>0</v>
      </c>
      <c r="Q172" s="203"/>
      <c r="R172" s="203"/>
      <c r="S172" s="203"/>
      <c r="T172" s="203">
        <f>CADASTRO!$P$1088</f>
        <v>0</v>
      </c>
      <c r="U172" s="203"/>
      <c r="V172" s="203"/>
      <c r="W172" s="203"/>
      <c r="X172" s="203">
        <f>M$20</f>
        <v>0</v>
      </c>
      <c r="Y172" s="203"/>
      <c r="Z172" s="203"/>
    </row>
    <row r="173" spans="1:26" x14ac:dyDescent="0.25">
      <c r="A173" s="200" t="str">
        <f>CADASTRO!A$1036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 t="s">
        <v>244</v>
      </c>
      <c r="K173" s="203"/>
      <c r="L173" s="203"/>
      <c r="M173" s="205">
        <f>ROUND((V$21/V$23),2)</f>
        <v>0.14000000000000001</v>
      </c>
      <c r="N173" s="205"/>
      <c r="O173" s="205"/>
      <c r="P173" s="204">
        <f>C163*M173</f>
        <v>3920.0000000000005</v>
      </c>
      <c r="Q173" s="203"/>
      <c r="R173" s="203"/>
      <c r="S173" s="203"/>
      <c r="T173" s="203" t="str">
        <f>CADASTRO!$P$1089</f>
        <v>31 FUNDEB</v>
      </c>
      <c r="U173" s="203"/>
      <c r="V173" s="203"/>
      <c r="W173" s="203"/>
      <c r="X173" s="203">
        <f>M$21</f>
        <v>1659</v>
      </c>
      <c r="Y173" s="203"/>
      <c r="Z173" s="203"/>
    </row>
    <row r="174" spans="1:26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</row>
    <row r="176" spans="1:26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6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6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</row>
    <row r="179" spans="1:26" x14ac:dyDescent="0.25">
      <c r="A179" s="9" t="s">
        <v>12</v>
      </c>
      <c r="B179" s="101"/>
      <c r="C179" s="101"/>
      <c r="D179" s="101"/>
      <c r="E179" s="101"/>
      <c r="F179" s="101"/>
      <c r="G179" s="101"/>
      <c r="H179" s="101"/>
      <c r="I179" s="108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11" t="s">
        <v>40</v>
      </c>
      <c r="Y179" s="211"/>
      <c r="Z179" s="211"/>
    </row>
    <row r="180" spans="1:26" x14ac:dyDescent="0.25">
      <c r="A180" s="210" t="str">
        <f>CADASTRO!A$1027</f>
        <v>ESCOLA ALAÍDES S. PINHEIRO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0.86</v>
      </c>
      <c r="N180" s="218"/>
      <c r="O180" s="218"/>
      <c r="P180" s="202">
        <f>SUM(P181:S183)</f>
        <v>26660</v>
      </c>
      <c r="Q180" s="201"/>
      <c r="R180" s="201"/>
      <c r="S180" s="201"/>
      <c r="T180" s="6"/>
      <c r="U180" s="6"/>
      <c r="V180" s="6"/>
      <c r="W180" s="6"/>
    </row>
    <row r="181" spans="1:26" x14ac:dyDescent="0.25">
      <c r="A181" s="200" t="str">
        <f>CADASTRO!A$1028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 t="s">
        <v>242</v>
      </c>
      <c r="K181" s="203"/>
      <c r="L181" s="203"/>
      <c r="M181" s="205">
        <f>ROUND((V$12/V$23),2)</f>
        <v>0.12</v>
      </c>
      <c r="N181" s="205"/>
      <c r="O181" s="205"/>
      <c r="P181" s="204">
        <f>C178*M181</f>
        <v>3720</v>
      </c>
      <c r="Q181" s="203"/>
      <c r="R181" s="203"/>
      <c r="S181" s="203"/>
      <c r="T181" s="203" t="str">
        <f>CADASTRO!$P$1081</f>
        <v>1013 PeateRS</v>
      </c>
      <c r="U181" s="203"/>
      <c r="V181" s="203"/>
      <c r="W181" s="203"/>
      <c r="X181" s="203">
        <f>M$12</f>
        <v>1669</v>
      </c>
      <c r="Y181" s="203"/>
      <c r="Z181" s="203"/>
    </row>
    <row r="182" spans="1:26" x14ac:dyDescent="0.25">
      <c r="A182" s="200" t="str">
        <f>CADASTRO!A$1029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 t="s">
        <v>243</v>
      </c>
      <c r="K182" s="203"/>
      <c r="L182" s="203"/>
      <c r="M182" s="205">
        <f>ROUND((V$13/V$23),2)</f>
        <v>0.14000000000000001</v>
      </c>
      <c r="N182" s="205"/>
      <c r="O182" s="205"/>
      <c r="P182" s="204">
        <f>C178*M182</f>
        <v>4340</v>
      </c>
      <c r="Q182" s="203"/>
      <c r="R182" s="203"/>
      <c r="S182" s="203"/>
      <c r="T182" s="203" t="str">
        <f>CADASTRO!$P$1082</f>
        <v>1013 PeateRS</v>
      </c>
      <c r="U182" s="203"/>
      <c r="V182" s="203"/>
      <c r="W182" s="203"/>
      <c r="X182" s="203">
        <f>M$13</f>
        <v>1686</v>
      </c>
      <c r="Y182" s="203"/>
      <c r="Z182" s="203"/>
    </row>
    <row r="183" spans="1:26" x14ac:dyDescent="0.25">
      <c r="A183" s="200" t="str">
        <f>CADASTRO!A$1030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 t="s">
        <v>243</v>
      </c>
      <c r="K183" s="203"/>
      <c r="L183" s="203"/>
      <c r="M183" s="205">
        <f>ROUND((V$14/V$23),2)</f>
        <v>0.6</v>
      </c>
      <c r="N183" s="205"/>
      <c r="O183" s="205"/>
      <c r="P183" s="204">
        <f>C178*M183</f>
        <v>18600</v>
      </c>
      <c r="Q183" s="203"/>
      <c r="R183" s="203"/>
      <c r="S183" s="203"/>
      <c r="T183" s="203" t="str">
        <f>CADASTRO!$P$1083</f>
        <v>1013 PeateRS</v>
      </c>
      <c r="U183" s="203"/>
      <c r="V183" s="203"/>
      <c r="W183" s="203"/>
      <c r="X183" s="203">
        <f>M$14</f>
        <v>1681</v>
      </c>
      <c r="Y183" s="203"/>
      <c r="Z183" s="203"/>
    </row>
    <row r="184" spans="1:26" x14ac:dyDescent="0.25">
      <c r="A184" s="201" t="str">
        <f>CADASTRO!A$1032</f>
        <v>ESCOLA MUN. SANTA LUZIA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0.14000000000000001</v>
      </c>
      <c r="N184" s="218"/>
      <c r="O184" s="218"/>
      <c r="P184" s="202">
        <f>SUM(P185:S188)</f>
        <v>4340</v>
      </c>
      <c r="Q184" s="201"/>
      <c r="R184" s="201"/>
      <c r="S184" s="201"/>
    </row>
    <row r="185" spans="1:26" x14ac:dyDescent="0.25">
      <c r="A185" s="200" t="str">
        <f>CADASTRO!A$1033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>
        <v>0</v>
      </c>
      <c r="K185" s="203"/>
      <c r="L185" s="203"/>
      <c r="M185" s="205">
        <f>ROUND((V$18/V$23),2)</f>
        <v>0</v>
      </c>
      <c r="N185" s="205"/>
      <c r="O185" s="205"/>
      <c r="P185" s="204">
        <f>C178*M185</f>
        <v>0</v>
      </c>
      <c r="Q185" s="203"/>
      <c r="R185" s="203"/>
      <c r="S185" s="203"/>
      <c r="T185" s="203">
        <f>CADASTRO!$P$1086</f>
        <v>0</v>
      </c>
      <c r="U185" s="203"/>
      <c r="V185" s="203"/>
      <c r="W185" s="203"/>
      <c r="X185" s="203">
        <f>M$18</f>
        <v>0</v>
      </c>
      <c r="Y185" s="203"/>
      <c r="Z185" s="203"/>
    </row>
    <row r="186" spans="1:26" x14ac:dyDescent="0.25">
      <c r="A186" s="200" t="str">
        <f>CADASTRO!A$1034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>
        <v>0</v>
      </c>
      <c r="K186" s="203"/>
      <c r="L186" s="203"/>
      <c r="M186" s="205">
        <f>ROUND((V$19/V$23),2)</f>
        <v>0</v>
      </c>
      <c r="N186" s="205"/>
      <c r="O186" s="205"/>
      <c r="P186" s="204">
        <f>C178*M186</f>
        <v>0</v>
      </c>
      <c r="Q186" s="203"/>
      <c r="R186" s="203"/>
      <c r="S186" s="203"/>
      <c r="T186" s="203">
        <f>CADASTRO!$P$1087</f>
        <v>0</v>
      </c>
      <c r="U186" s="203"/>
      <c r="V186" s="203"/>
      <c r="W186" s="203"/>
      <c r="X186" s="203">
        <f>M$19</f>
        <v>0</v>
      </c>
      <c r="Y186" s="203"/>
      <c r="Z186" s="203"/>
    </row>
    <row r="187" spans="1:26" x14ac:dyDescent="0.25">
      <c r="A187" s="200" t="str">
        <f>CADASTRO!A$1035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>
        <v>0</v>
      </c>
      <c r="K187" s="203"/>
      <c r="L187" s="203"/>
      <c r="M187" s="205">
        <f>ROUND((V$20/V$23),2)</f>
        <v>0</v>
      </c>
      <c r="N187" s="205"/>
      <c r="O187" s="205"/>
      <c r="P187" s="204">
        <f>C178*M187</f>
        <v>0</v>
      </c>
      <c r="Q187" s="203"/>
      <c r="R187" s="203"/>
      <c r="S187" s="203"/>
      <c r="T187" s="203">
        <f>CADASTRO!$P$1088</f>
        <v>0</v>
      </c>
      <c r="U187" s="203"/>
      <c r="V187" s="203"/>
      <c r="W187" s="203"/>
      <c r="X187" s="203">
        <f>M$20</f>
        <v>0</v>
      </c>
      <c r="Y187" s="203"/>
      <c r="Z187" s="203"/>
    </row>
    <row r="188" spans="1:26" x14ac:dyDescent="0.25">
      <c r="A188" s="200" t="str">
        <f>CADASTRO!A$1036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 t="s">
        <v>244</v>
      </c>
      <c r="K188" s="203"/>
      <c r="L188" s="203"/>
      <c r="M188" s="205">
        <f>ROUND((V$21/V$23),2)</f>
        <v>0.14000000000000001</v>
      </c>
      <c r="N188" s="205"/>
      <c r="O188" s="205"/>
      <c r="P188" s="204">
        <f>C178*M188</f>
        <v>4340</v>
      </c>
      <c r="Q188" s="203"/>
      <c r="R188" s="203"/>
      <c r="S188" s="203"/>
      <c r="T188" s="203" t="str">
        <f>CADASTRO!$P$1089</f>
        <v>31 FUNDEB</v>
      </c>
      <c r="U188" s="203"/>
      <c r="V188" s="203"/>
      <c r="W188" s="203"/>
      <c r="X188" s="203">
        <f>M$21</f>
        <v>1659</v>
      </c>
      <c r="Y188" s="203"/>
      <c r="Z188" s="203"/>
    </row>
    <row r="189" spans="1:26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</row>
  </sheetData>
  <mergeCells count="763">
    <mergeCell ref="A189:I189"/>
    <mergeCell ref="M189:O189"/>
    <mergeCell ref="P189:S189"/>
    <mergeCell ref="A188:I188"/>
    <mergeCell ref="J188:L188"/>
    <mergeCell ref="M188:O188"/>
    <mergeCell ref="P188:S188"/>
    <mergeCell ref="T188:W188"/>
    <mergeCell ref="X188:Z188"/>
    <mergeCell ref="A187:I187"/>
    <mergeCell ref="J187:L187"/>
    <mergeCell ref="M187:O187"/>
    <mergeCell ref="P187:S187"/>
    <mergeCell ref="T187:W187"/>
    <mergeCell ref="X187:Z187"/>
    <mergeCell ref="T185:W185"/>
    <mergeCell ref="X185:Z185"/>
    <mergeCell ref="A186:I186"/>
    <mergeCell ref="J186:L186"/>
    <mergeCell ref="M186:O186"/>
    <mergeCell ref="P186:S186"/>
    <mergeCell ref="T186:W186"/>
    <mergeCell ref="X186:Z186"/>
    <mergeCell ref="A184:I184"/>
    <mergeCell ref="M184:O184"/>
    <mergeCell ref="P184:S184"/>
    <mergeCell ref="A185:I185"/>
    <mergeCell ref="J185:L185"/>
    <mergeCell ref="M185:O185"/>
    <mergeCell ref="P185:S185"/>
    <mergeCell ref="A183:I183"/>
    <mergeCell ref="J183:L183"/>
    <mergeCell ref="M183:O183"/>
    <mergeCell ref="P183:S183"/>
    <mergeCell ref="T183:W183"/>
    <mergeCell ref="X183:Z183"/>
    <mergeCell ref="A182:I182"/>
    <mergeCell ref="J182:L182"/>
    <mergeCell ref="M182:O182"/>
    <mergeCell ref="P182:S182"/>
    <mergeCell ref="T182:W182"/>
    <mergeCell ref="X182:Z182"/>
    <mergeCell ref="X179:Z179"/>
    <mergeCell ref="A180:I180"/>
    <mergeCell ref="M180:O180"/>
    <mergeCell ref="P180:S180"/>
    <mergeCell ref="A181:I181"/>
    <mergeCell ref="J181:L181"/>
    <mergeCell ref="M181:O181"/>
    <mergeCell ref="P181:S181"/>
    <mergeCell ref="T181:W181"/>
    <mergeCell ref="X181:Z181"/>
    <mergeCell ref="C178:G178"/>
    <mergeCell ref="L178:O178"/>
    <mergeCell ref="P178:U178"/>
    <mergeCell ref="J179:L179"/>
    <mergeCell ref="M179:O179"/>
    <mergeCell ref="P179:S179"/>
    <mergeCell ref="T179:W179"/>
    <mergeCell ref="A174:I174"/>
    <mergeCell ref="M174:O174"/>
    <mergeCell ref="P174:S174"/>
    <mergeCell ref="F176:K176"/>
    <mergeCell ref="G177:K177"/>
    <mergeCell ref="L177:N177"/>
    <mergeCell ref="O177:R177"/>
    <mergeCell ref="A173:I173"/>
    <mergeCell ref="J173:L173"/>
    <mergeCell ref="M173:O173"/>
    <mergeCell ref="P173:S173"/>
    <mergeCell ref="T173:W173"/>
    <mergeCell ref="X173:Z173"/>
    <mergeCell ref="A172:I172"/>
    <mergeCell ref="J172:L172"/>
    <mergeCell ref="M172:O172"/>
    <mergeCell ref="P172:S172"/>
    <mergeCell ref="T172:W172"/>
    <mergeCell ref="X172:Z172"/>
    <mergeCell ref="T170:W170"/>
    <mergeCell ref="X170:Z170"/>
    <mergeCell ref="A171:I171"/>
    <mergeCell ref="J171:L171"/>
    <mergeCell ref="M171:O171"/>
    <mergeCell ref="P171:S171"/>
    <mergeCell ref="T171:W171"/>
    <mergeCell ref="X171:Z171"/>
    <mergeCell ref="A169:I169"/>
    <mergeCell ref="M169:O169"/>
    <mergeCell ref="P169:S169"/>
    <mergeCell ref="A170:I170"/>
    <mergeCell ref="J170:L170"/>
    <mergeCell ref="M170:O170"/>
    <mergeCell ref="P170:S170"/>
    <mergeCell ref="A168:I168"/>
    <mergeCell ref="J168:L168"/>
    <mergeCell ref="M168:O168"/>
    <mergeCell ref="P168:S168"/>
    <mergeCell ref="T168:W168"/>
    <mergeCell ref="X168:Z168"/>
    <mergeCell ref="A167:I167"/>
    <mergeCell ref="J167:L167"/>
    <mergeCell ref="M167:O167"/>
    <mergeCell ref="P167:S167"/>
    <mergeCell ref="T167:W167"/>
    <mergeCell ref="X167:Z167"/>
    <mergeCell ref="X164:Z164"/>
    <mergeCell ref="A165:I165"/>
    <mergeCell ref="M165:O165"/>
    <mergeCell ref="P165:S165"/>
    <mergeCell ref="A166:I166"/>
    <mergeCell ref="J166:L166"/>
    <mergeCell ref="M166:O166"/>
    <mergeCell ref="P166:S166"/>
    <mergeCell ref="T166:W166"/>
    <mergeCell ref="X166:Z166"/>
    <mergeCell ref="C163:G163"/>
    <mergeCell ref="L163:O163"/>
    <mergeCell ref="P163:U163"/>
    <mergeCell ref="J164:L164"/>
    <mergeCell ref="M164:O164"/>
    <mergeCell ref="P164:S164"/>
    <mergeCell ref="T164:W164"/>
    <mergeCell ref="A159:I159"/>
    <mergeCell ref="M159:O159"/>
    <mergeCell ref="P159:S159"/>
    <mergeCell ref="F161:K161"/>
    <mergeCell ref="G162:K162"/>
    <mergeCell ref="L162:N162"/>
    <mergeCell ref="O162:R162"/>
    <mergeCell ref="A158:I158"/>
    <mergeCell ref="J158:L158"/>
    <mergeCell ref="M158:O158"/>
    <mergeCell ref="P158:S158"/>
    <mergeCell ref="T158:W158"/>
    <mergeCell ref="X158:Z158"/>
    <mergeCell ref="A157:I157"/>
    <mergeCell ref="J157:L157"/>
    <mergeCell ref="M157:O157"/>
    <mergeCell ref="P157:S157"/>
    <mergeCell ref="T157:W157"/>
    <mergeCell ref="X157:Z157"/>
    <mergeCell ref="T155:W155"/>
    <mergeCell ref="X155:Z155"/>
    <mergeCell ref="A156:I156"/>
    <mergeCell ref="J156:L156"/>
    <mergeCell ref="M156:O156"/>
    <mergeCell ref="P156:S156"/>
    <mergeCell ref="T156:W156"/>
    <mergeCell ref="X156:Z156"/>
    <mergeCell ref="A154:I154"/>
    <mergeCell ref="M154:O154"/>
    <mergeCell ref="P154:S154"/>
    <mergeCell ref="A155:I155"/>
    <mergeCell ref="J155:L155"/>
    <mergeCell ref="M155:O155"/>
    <mergeCell ref="P155:S155"/>
    <mergeCell ref="A153:I153"/>
    <mergeCell ref="J153:L153"/>
    <mergeCell ref="M153:O153"/>
    <mergeCell ref="P153:S153"/>
    <mergeCell ref="T153:W153"/>
    <mergeCell ref="X153:Z153"/>
    <mergeCell ref="A152:I152"/>
    <mergeCell ref="J152:L152"/>
    <mergeCell ref="M152:O152"/>
    <mergeCell ref="P152:S152"/>
    <mergeCell ref="T152:W152"/>
    <mergeCell ref="X152:Z152"/>
    <mergeCell ref="X149:Z149"/>
    <mergeCell ref="A150:I150"/>
    <mergeCell ref="M150:O150"/>
    <mergeCell ref="P150:S150"/>
    <mergeCell ref="A151:I151"/>
    <mergeCell ref="J151:L151"/>
    <mergeCell ref="M151:O151"/>
    <mergeCell ref="P151:S151"/>
    <mergeCell ref="T151:W151"/>
    <mergeCell ref="X151:Z151"/>
    <mergeCell ref="C148:G148"/>
    <mergeCell ref="L148:O148"/>
    <mergeCell ref="P148:U148"/>
    <mergeCell ref="J149:L149"/>
    <mergeCell ref="M149:O149"/>
    <mergeCell ref="P149:S149"/>
    <mergeCell ref="T149:W149"/>
    <mergeCell ref="A144:I144"/>
    <mergeCell ref="M144:O144"/>
    <mergeCell ref="P144:S144"/>
    <mergeCell ref="F146:K146"/>
    <mergeCell ref="G147:K147"/>
    <mergeCell ref="L147:N147"/>
    <mergeCell ref="O147:R147"/>
    <mergeCell ref="A143:I143"/>
    <mergeCell ref="J143:L143"/>
    <mergeCell ref="M143:O143"/>
    <mergeCell ref="P143:S143"/>
    <mergeCell ref="T143:W143"/>
    <mergeCell ref="X143:Z143"/>
    <mergeCell ref="A142:I142"/>
    <mergeCell ref="J142:L142"/>
    <mergeCell ref="M142:O142"/>
    <mergeCell ref="P142:S142"/>
    <mergeCell ref="T142:W142"/>
    <mergeCell ref="X142:Z142"/>
    <mergeCell ref="T140:W140"/>
    <mergeCell ref="X140:Z140"/>
    <mergeCell ref="A141:I141"/>
    <mergeCell ref="J141:L141"/>
    <mergeCell ref="M141:O141"/>
    <mergeCell ref="P141:S141"/>
    <mergeCell ref="T141:W141"/>
    <mergeCell ref="X141:Z141"/>
    <mergeCell ref="A139:I139"/>
    <mergeCell ref="M139:O139"/>
    <mergeCell ref="P139:S139"/>
    <mergeCell ref="A140:I140"/>
    <mergeCell ref="J140:L140"/>
    <mergeCell ref="M140:O140"/>
    <mergeCell ref="P140:S140"/>
    <mergeCell ref="A138:I138"/>
    <mergeCell ref="J138:L138"/>
    <mergeCell ref="M138:O138"/>
    <mergeCell ref="P138:S138"/>
    <mergeCell ref="T138:W138"/>
    <mergeCell ref="X138:Z138"/>
    <mergeCell ref="A137:I137"/>
    <mergeCell ref="J137:L137"/>
    <mergeCell ref="M137:O137"/>
    <mergeCell ref="P137:S137"/>
    <mergeCell ref="T137:W137"/>
    <mergeCell ref="X137:Z137"/>
    <mergeCell ref="X134:Z134"/>
    <mergeCell ref="A135:I135"/>
    <mergeCell ref="M135:O135"/>
    <mergeCell ref="P135:S135"/>
    <mergeCell ref="A136:I136"/>
    <mergeCell ref="J136:L136"/>
    <mergeCell ref="M136:O136"/>
    <mergeCell ref="P136:S136"/>
    <mergeCell ref="T136:W136"/>
    <mergeCell ref="X136:Z136"/>
    <mergeCell ref="C133:G133"/>
    <mergeCell ref="L133:O133"/>
    <mergeCell ref="P133:U133"/>
    <mergeCell ref="J134:L134"/>
    <mergeCell ref="M134:O134"/>
    <mergeCell ref="P134:S134"/>
    <mergeCell ref="T134:W134"/>
    <mergeCell ref="A129:I129"/>
    <mergeCell ref="M129:O129"/>
    <mergeCell ref="P129:S129"/>
    <mergeCell ref="F131:K131"/>
    <mergeCell ref="G132:K132"/>
    <mergeCell ref="L132:N132"/>
    <mergeCell ref="O132:R132"/>
    <mergeCell ref="A128:I128"/>
    <mergeCell ref="J128:L128"/>
    <mergeCell ref="M128:O128"/>
    <mergeCell ref="P128:S128"/>
    <mergeCell ref="T128:W128"/>
    <mergeCell ref="X128:Z128"/>
    <mergeCell ref="A127:I127"/>
    <mergeCell ref="J127:L127"/>
    <mergeCell ref="M127:O127"/>
    <mergeCell ref="P127:S127"/>
    <mergeCell ref="T127:W127"/>
    <mergeCell ref="X127:Z127"/>
    <mergeCell ref="T125:W125"/>
    <mergeCell ref="X125:Z125"/>
    <mergeCell ref="A126:I126"/>
    <mergeCell ref="J126:L126"/>
    <mergeCell ref="M126:O126"/>
    <mergeCell ref="P126:S126"/>
    <mergeCell ref="T126:W126"/>
    <mergeCell ref="X126:Z126"/>
    <mergeCell ref="A124:I124"/>
    <mergeCell ref="M124:O124"/>
    <mergeCell ref="P124:S124"/>
    <mergeCell ref="A125:I125"/>
    <mergeCell ref="J125:L125"/>
    <mergeCell ref="M125:O125"/>
    <mergeCell ref="P125:S125"/>
    <mergeCell ref="A123:I123"/>
    <mergeCell ref="J123:L123"/>
    <mergeCell ref="M123:O123"/>
    <mergeCell ref="P123:S123"/>
    <mergeCell ref="T123:W123"/>
    <mergeCell ref="X123:Z123"/>
    <mergeCell ref="A122:I122"/>
    <mergeCell ref="J122:L122"/>
    <mergeCell ref="M122:O122"/>
    <mergeCell ref="P122:S122"/>
    <mergeCell ref="T122:W122"/>
    <mergeCell ref="X122:Z122"/>
    <mergeCell ref="X119:Z119"/>
    <mergeCell ref="A120:I120"/>
    <mergeCell ref="M120:O120"/>
    <mergeCell ref="P120:S120"/>
    <mergeCell ref="A121:I121"/>
    <mergeCell ref="J121:L121"/>
    <mergeCell ref="M121:O121"/>
    <mergeCell ref="P121:S121"/>
    <mergeCell ref="T121:W121"/>
    <mergeCell ref="X121:Z121"/>
    <mergeCell ref="C118:G118"/>
    <mergeCell ref="L118:O118"/>
    <mergeCell ref="P118:U118"/>
    <mergeCell ref="J119:L119"/>
    <mergeCell ref="M119:O119"/>
    <mergeCell ref="P119:S119"/>
    <mergeCell ref="T119:W119"/>
    <mergeCell ref="A114:I114"/>
    <mergeCell ref="M114:O114"/>
    <mergeCell ref="P114:S114"/>
    <mergeCell ref="F116:K116"/>
    <mergeCell ref="G117:K117"/>
    <mergeCell ref="L117:N117"/>
    <mergeCell ref="O117:R117"/>
    <mergeCell ref="A113:I113"/>
    <mergeCell ref="J113:L113"/>
    <mergeCell ref="M113:O113"/>
    <mergeCell ref="P113:S113"/>
    <mergeCell ref="T113:W113"/>
    <mergeCell ref="X113:Z113"/>
    <mergeCell ref="A112:I112"/>
    <mergeCell ref="J112:L112"/>
    <mergeCell ref="M112:O112"/>
    <mergeCell ref="P112:S112"/>
    <mergeCell ref="T112:W112"/>
    <mergeCell ref="X112:Z112"/>
    <mergeCell ref="T110:W110"/>
    <mergeCell ref="X110:Z110"/>
    <mergeCell ref="A111:I111"/>
    <mergeCell ref="J111:L111"/>
    <mergeCell ref="M111:O111"/>
    <mergeCell ref="P111:S111"/>
    <mergeCell ref="T111:W111"/>
    <mergeCell ref="X111:Z111"/>
    <mergeCell ref="A109:I109"/>
    <mergeCell ref="M109:O109"/>
    <mergeCell ref="P109:S109"/>
    <mergeCell ref="A110:I110"/>
    <mergeCell ref="J110:L110"/>
    <mergeCell ref="M110:O110"/>
    <mergeCell ref="P110:S110"/>
    <mergeCell ref="A108:I108"/>
    <mergeCell ref="J108:L108"/>
    <mergeCell ref="M108:O108"/>
    <mergeCell ref="P108:S108"/>
    <mergeCell ref="T108:W108"/>
    <mergeCell ref="X108:Z108"/>
    <mergeCell ref="A107:I107"/>
    <mergeCell ref="J107:L107"/>
    <mergeCell ref="M107:O107"/>
    <mergeCell ref="P107:S107"/>
    <mergeCell ref="T107:W107"/>
    <mergeCell ref="X107:Z107"/>
    <mergeCell ref="X104:Z104"/>
    <mergeCell ref="A105:I105"/>
    <mergeCell ref="M105:O105"/>
    <mergeCell ref="P105:S105"/>
    <mergeCell ref="A106:I106"/>
    <mergeCell ref="J106:L106"/>
    <mergeCell ref="M106:O106"/>
    <mergeCell ref="P106:S106"/>
    <mergeCell ref="T106:W106"/>
    <mergeCell ref="X106:Z106"/>
    <mergeCell ref="C103:G103"/>
    <mergeCell ref="L103:O103"/>
    <mergeCell ref="P103:U103"/>
    <mergeCell ref="J104:L104"/>
    <mergeCell ref="M104:O104"/>
    <mergeCell ref="P104:S104"/>
    <mergeCell ref="T104:W104"/>
    <mergeCell ref="A99:I99"/>
    <mergeCell ref="M99:O99"/>
    <mergeCell ref="P99:S99"/>
    <mergeCell ref="F101:K101"/>
    <mergeCell ref="G102:K102"/>
    <mergeCell ref="L102:N102"/>
    <mergeCell ref="O102:R102"/>
    <mergeCell ref="A98:I98"/>
    <mergeCell ref="J98:L98"/>
    <mergeCell ref="M98:O98"/>
    <mergeCell ref="P98:S98"/>
    <mergeCell ref="T98:W98"/>
    <mergeCell ref="X98:Z98"/>
    <mergeCell ref="A97:I97"/>
    <mergeCell ref="J97:L97"/>
    <mergeCell ref="M97:O97"/>
    <mergeCell ref="P97:S97"/>
    <mergeCell ref="T97:W97"/>
    <mergeCell ref="X97:Z97"/>
    <mergeCell ref="T95:W95"/>
    <mergeCell ref="X95:Z95"/>
    <mergeCell ref="A96:I96"/>
    <mergeCell ref="J96:L96"/>
    <mergeCell ref="M96:O96"/>
    <mergeCell ref="P96:S96"/>
    <mergeCell ref="T96:W96"/>
    <mergeCell ref="X96:Z96"/>
    <mergeCell ref="A94:I94"/>
    <mergeCell ref="M94:O94"/>
    <mergeCell ref="P94:S94"/>
    <mergeCell ref="A95:I95"/>
    <mergeCell ref="J95:L95"/>
    <mergeCell ref="M95:O95"/>
    <mergeCell ref="P95:S95"/>
    <mergeCell ref="A93:I93"/>
    <mergeCell ref="J93:L93"/>
    <mergeCell ref="M93:O93"/>
    <mergeCell ref="P93:S93"/>
    <mergeCell ref="T93:W93"/>
    <mergeCell ref="X93:Z93"/>
    <mergeCell ref="A92:I92"/>
    <mergeCell ref="J92:L92"/>
    <mergeCell ref="M92:O92"/>
    <mergeCell ref="P92:S92"/>
    <mergeCell ref="T92:W92"/>
    <mergeCell ref="X92:Z92"/>
    <mergeCell ref="X89:Z89"/>
    <mergeCell ref="A90:I90"/>
    <mergeCell ref="M90:O90"/>
    <mergeCell ref="P90:S90"/>
    <mergeCell ref="A91:I91"/>
    <mergeCell ref="J91:L91"/>
    <mergeCell ref="M91:O91"/>
    <mergeCell ref="P91:S91"/>
    <mergeCell ref="T91:W91"/>
    <mergeCell ref="X91:Z91"/>
    <mergeCell ref="C88:G88"/>
    <mergeCell ref="L88:O88"/>
    <mergeCell ref="P88:U88"/>
    <mergeCell ref="J89:L89"/>
    <mergeCell ref="M89:O89"/>
    <mergeCell ref="P89:S89"/>
    <mergeCell ref="T89:W89"/>
    <mergeCell ref="A84:I84"/>
    <mergeCell ref="M84:O84"/>
    <mergeCell ref="P84:S84"/>
    <mergeCell ref="F86:K86"/>
    <mergeCell ref="G87:K87"/>
    <mergeCell ref="L87:N87"/>
    <mergeCell ref="O87:R87"/>
    <mergeCell ref="A83:I83"/>
    <mergeCell ref="J83:L83"/>
    <mergeCell ref="M83:O83"/>
    <mergeCell ref="P83:S83"/>
    <mergeCell ref="T83:W83"/>
    <mergeCell ref="X83:Z83"/>
    <mergeCell ref="A82:I82"/>
    <mergeCell ref="J82:L82"/>
    <mergeCell ref="M82:O82"/>
    <mergeCell ref="P82:S82"/>
    <mergeCell ref="T82:W82"/>
    <mergeCell ref="X82:Z82"/>
    <mergeCell ref="T80:W80"/>
    <mergeCell ref="X80:Z80"/>
    <mergeCell ref="A81:I81"/>
    <mergeCell ref="J81:L81"/>
    <mergeCell ref="M81:O81"/>
    <mergeCell ref="P81:S81"/>
    <mergeCell ref="T81:W81"/>
    <mergeCell ref="X81:Z81"/>
    <mergeCell ref="A79:I79"/>
    <mergeCell ref="M79:O79"/>
    <mergeCell ref="P79:S79"/>
    <mergeCell ref="A80:I80"/>
    <mergeCell ref="J80:L80"/>
    <mergeCell ref="M80:O80"/>
    <mergeCell ref="P80:S80"/>
    <mergeCell ref="A78:I78"/>
    <mergeCell ref="J78:L78"/>
    <mergeCell ref="M78:O78"/>
    <mergeCell ref="P78:S78"/>
    <mergeCell ref="T78:W78"/>
    <mergeCell ref="X78:Z78"/>
    <mergeCell ref="A77:I77"/>
    <mergeCell ref="J77:L77"/>
    <mergeCell ref="M77:O77"/>
    <mergeCell ref="P77:S77"/>
    <mergeCell ref="T77:W77"/>
    <mergeCell ref="X77:Z77"/>
    <mergeCell ref="X74:Z74"/>
    <mergeCell ref="A75:I75"/>
    <mergeCell ref="M75:O75"/>
    <mergeCell ref="P75:S75"/>
    <mergeCell ref="A76:I76"/>
    <mergeCell ref="J76:L76"/>
    <mergeCell ref="M76:O76"/>
    <mergeCell ref="P76:S76"/>
    <mergeCell ref="T76:W76"/>
    <mergeCell ref="X76:Z76"/>
    <mergeCell ref="C73:G73"/>
    <mergeCell ref="L73:O73"/>
    <mergeCell ref="P73:U73"/>
    <mergeCell ref="J74:L74"/>
    <mergeCell ref="M74:O74"/>
    <mergeCell ref="P74:S74"/>
    <mergeCell ref="T74:W74"/>
    <mergeCell ref="A69:I69"/>
    <mergeCell ref="M69:O69"/>
    <mergeCell ref="P69:S69"/>
    <mergeCell ref="F71:K71"/>
    <mergeCell ref="G72:K72"/>
    <mergeCell ref="L72:N72"/>
    <mergeCell ref="O72:R72"/>
    <mergeCell ref="A68:I68"/>
    <mergeCell ref="J68:L68"/>
    <mergeCell ref="M68:O68"/>
    <mergeCell ref="P68:S68"/>
    <mergeCell ref="T68:W68"/>
    <mergeCell ref="X68:Z68"/>
    <mergeCell ref="A67:I67"/>
    <mergeCell ref="J67:L67"/>
    <mergeCell ref="M67:O67"/>
    <mergeCell ref="P67:S67"/>
    <mergeCell ref="T67:W67"/>
    <mergeCell ref="X67:Z67"/>
    <mergeCell ref="T65:W65"/>
    <mergeCell ref="X65:Z65"/>
    <mergeCell ref="A66:I66"/>
    <mergeCell ref="J66:L66"/>
    <mergeCell ref="M66:O66"/>
    <mergeCell ref="P66:S66"/>
    <mergeCell ref="T66:W66"/>
    <mergeCell ref="X66:Z66"/>
    <mergeCell ref="A64:I64"/>
    <mergeCell ref="M64:O64"/>
    <mergeCell ref="P64:S64"/>
    <mergeCell ref="A65:I65"/>
    <mergeCell ref="J65:L65"/>
    <mergeCell ref="M65:O65"/>
    <mergeCell ref="P65:S65"/>
    <mergeCell ref="A63:I63"/>
    <mergeCell ref="J63:L63"/>
    <mergeCell ref="M63:O63"/>
    <mergeCell ref="P63:S63"/>
    <mergeCell ref="T63:W63"/>
    <mergeCell ref="X63:Z63"/>
    <mergeCell ref="A62:I62"/>
    <mergeCell ref="J62:L62"/>
    <mergeCell ref="M62:O62"/>
    <mergeCell ref="P62:S62"/>
    <mergeCell ref="T62:W62"/>
    <mergeCell ref="X62:Z62"/>
    <mergeCell ref="X59:Z59"/>
    <mergeCell ref="A60:I60"/>
    <mergeCell ref="M60:O60"/>
    <mergeCell ref="P60:S60"/>
    <mergeCell ref="A61:I61"/>
    <mergeCell ref="J61:L61"/>
    <mergeCell ref="M61:O61"/>
    <mergeCell ref="P61:S61"/>
    <mergeCell ref="T61:W61"/>
    <mergeCell ref="X61:Z61"/>
    <mergeCell ref="C58:G58"/>
    <mergeCell ref="L58:O58"/>
    <mergeCell ref="P58:U58"/>
    <mergeCell ref="J59:L59"/>
    <mergeCell ref="M59:O59"/>
    <mergeCell ref="P59:S59"/>
    <mergeCell ref="T59:W59"/>
    <mergeCell ref="A54:I54"/>
    <mergeCell ref="M54:O54"/>
    <mergeCell ref="P54:S54"/>
    <mergeCell ref="F56:K56"/>
    <mergeCell ref="G57:K57"/>
    <mergeCell ref="L57:N57"/>
    <mergeCell ref="O57:R57"/>
    <mergeCell ref="A53:I53"/>
    <mergeCell ref="J53:L53"/>
    <mergeCell ref="M53:O53"/>
    <mergeCell ref="P53:S53"/>
    <mergeCell ref="T53:W53"/>
    <mergeCell ref="X53:Z53"/>
    <mergeCell ref="A52:I52"/>
    <mergeCell ref="J52:L52"/>
    <mergeCell ref="M52:O52"/>
    <mergeCell ref="P52:S52"/>
    <mergeCell ref="T52:W52"/>
    <mergeCell ref="X52:Z52"/>
    <mergeCell ref="T50:W50"/>
    <mergeCell ref="X50:Z50"/>
    <mergeCell ref="A51:I51"/>
    <mergeCell ref="J51:L51"/>
    <mergeCell ref="M51:O51"/>
    <mergeCell ref="P51:S51"/>
    <mergeCell ref="T51:W51"/>
    <mergeCell ref="X51:Z51"/>
    <mergeCell ref="A49:I49"/>
    <mergeCell ref="M49:O49"/>
    <mergeCell ref="P49:S49"/>
    <mergeCell ref="A50:I50"/>
    <mergeCell ref="J50:L50"/>
    <mergeCell ref="M50:O50"/>
    <mergeCell ref="P50:S50"/>
    <mergeCell ref="A48:I48"/>
    <mergeCell ref="J48:L48"/>
    <mergeCell ref="M48:O48"/>
    <mergeCell ref="P48:S48"/>
    <mergeCell ref="T48:W48"/>
    <mergeCell ref="X48:Z48"/>
    <mergeCell ref="A47:I47"/>
    <mergeCell ref="J47:L47"/>
    <mergeCell ref="M47:O47"/>
    <mergeCell ref="P47:S47"/>
    <mergeCell ref="T47:W47"/>
    <mergeCell ref="X47:Z47"/>
    <mergeCell ref="X44:Z44"/>
    <mergeCell ref="A45:I45"/>
    <mergeCell ref="M45:O45"/>
    <mergeCell ref="P45:S45"/>
    <mergeCell ref="A46:I46"/>
    <mergeCell ref="J46:L46"/>
    <mergeCell ref="M46:O46"/>
    <mergeCell ref="P46:S46"/>
    <mergeCell ref="T46:W46"/>
    <mergeCell ref="X46:Z46"/>
    <mergeCell ref="C43:G43"/>
    <mergeCell ref="L43:O43"/>
    <mergeCell ref="P43:U43"/>
    <mergeCell ref="J44:L44"/>
    <mergeCell ref="M44:O44"/>
    <mergeCell ref="P44:S44"/>
    <mergeCell ref="T44:W44"/>
    <mergeCell ref="A39:I39"/>
    <mergeCell ref="M39:O39"/>
    <mergeCell ref="P39:S39"/>
    <mergeCell ref="F41:K41"/>
    <mergeCell ref="G42:K42"/>
    <mergeCell ref="L42:N42"/>
    <mergeCell ref="O42:R42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H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"/>
  <sheetViews>
    <sheetView workbookViewId="0">
      <selection activeCell="AE18" sqref="AE18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CADASTRO!D1015</f>
        <v>2156 MARCO AURÉLIO BATISTA BIERHALS ME</v>
      </c>
    </row>
    <row r="2" spans="1:26" x14ac:dyDescent="0.25">
      <c r="A2" s="127" t="s">
        <v>6</v>
      </c>
      <c r="B2" s="127"/>
      <c r="C2" s="127"/>
      <c r="D2" t="str">
        <f>CADASTRO!D1016</f>
        <v>09.279.469/0001-86</v>
      </c>
    </row>
    <row r="3" spans="1:26" x14ac:dyDescent="0.25">
      <c r="A3" s="127" t="s">
        <v>94</v>
      </c>
      <c r="B3" s="127"/>
      <c r="C3" s="127"/>
      <c r="D3" s="199" t="str">
        <f>CADASTRO!D1044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36" t="str">
        <f>CADASTRO!F1125</f>
        <v>IX- 021/2017 REDUCA0</v>
      </c>
      <c r="G4" s="36"/>
      <c r="H4" s="36"/>
      <c r="I4" s="36"/>
    </row>
    <row r="5" spans="1:26" x14ac:dyDescent="0.25">
      <c r="A5" s="3" t="s">
        <v>3</v>
      </c>
      <c r="B5" s="3"/>
      <c r="C5" s="3"/>
      <c r="D5">
        <f>CADASTRO!D1126</f>
        <v>9</v>
      </c>
    </row>
    <row r="6" spans="1:26" x14ac:dyDescent="0.25">
      <c r="A6" s="3" t="s">
        <v>8</v>
      </c>
      <c r="B6" s="3"/>
      <c r="C6" s="3"/>
      <c r="D6" s="208">
        <f>CADASTRO!D1127</f>
        <v>3.32</v>
      </c>
      <c r="E6" s="208"/>
      <c r="F6" s="208"/>
      <c r="H6" s="3" t="s">
        <v>9</v>
      </c>
      <c r="K6" s="203">
        <f>CADASTRO!K1127</f>
        <v>69</v>
      </c>
      <c r="L6" s="203"/>
      <c r="M6" s="3" t="s">
        <v>11</v>
      </c>
      <c r="Q6" s="213">
        <f>CADASTRO!Q1127</f>
        <v>1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229.07999999999998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CADASTRO!A$1027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CADASTRO!A$1028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CADASTRO!J1055</f>
        <v>105108</v>
      </c>
      <c r="K12" s="203"/>
      <c r="L12" s="203"/>
      <c r="M12" s="203">
        <f>CADASTRO!M1055</f>
        <v>1669</v>
      </c>
      <c r="N12" s="203"/>
      <c r="O12" s="203"/>
      <c r="P12" s="203" t="str">
        <f>CADASTRO!$P1055</f>
        <v>1013 PeateRS</v>
      </c>
      <c r="Q12" s="203"/>
      <c r="R12" s="203"/>
      <c r="S12" s="203"/>
      <c r="T12" s="219">
        <f>CADASTRO!V1055</f>
        <v>0.11904761904761905</v>
      </c>
      <c r="U12" s="203"/>
      <c r="V12" s="204">
        <f>E$7*T12</f>
        <v>27.271428571428572</v>
      </c>
      <c r="W12" s="204"/>
      <c r="X12" s="204"/>
      <c r="Y12" s="204"/>
      <c r="Z12" s="204"/>
    </row>
    <row r="13" spans="1:26" x14ac:dyDescent="0.25">
      <c r="A13" s="200" t="str">
        <f>CADASTRO!A$1029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CADASTRO!J1056</f>
        <v>105209</v>
      </c>
      <c r="K13" s="203"/>
      <c r="L13" s="203"/>
      <c r="M13" s="203">
        <f>CADASTRO!M1056</f>
        <v>1686</v>
      </c>
      <c r="N13" s="203"/>
      <c r="O13" s="203"/>
      <c r="P13" s="203" t="str">
        <f>CADASTRO!$P1056</f>
        <v>1013 PeateRS</v>
      </c>
      <c r="Q13" s="203"/>
      <c r="R13" s="203"/>
      <c r="S13" s="203"/>
      <c r="T13" s="219">
        <f>CADASTRO!V1056</f>
        <v>0.14285714285714288</v>
      </c>
      <c r="U13" s="203"/>
      <c r="V13" s="204">
        <f>E$7*T13</f>
        <v>32.72571428571429</v>
      </c>
      <c r="W13" s="204"/>
      <c r="X13" s="204"/>
      <c r="Y13" s="204"/>
      <c r="Z13" s="204"/>
    </row>
    <row r="14" spans="1:26" x14ac:dyDescent="0.25">
      <c r="A14" s="200" t="str">
        <f>CADASTRO!A$1030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CADASTRO!J1057</f>
        <v>105209</v>
      </c>
      <c r="K14" s="203"/>
      <c r="L14" s="203"/>
      <c r="M14" s="203">
        <f>CADASTRO!M1057</f>
        <v>1681</v>
      </c>
      <c r="N14" s="203"/>
      <c r="O14" s="203"/>
      <c r="P14" s="203" t="str">
        <f>CADASTRO!$P1057</f>
        <v>1013 PeateRS</v>
      </c>
      <c r="Q14" s="203"/>
      <c r="R14" s="203"/>
      <c r="S14" s="203"/>
      <c r="T14" s="219">
        <f>CADASTRO!V1057</f>
        <v>0.59523809523809523</v>
      </c>
      <c r="U14" s="203"/>
      <c r="V14" s="204">
        <f>E$7*T14-0.011</f>
        <v>136.34614285714284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SUM(V12:Z14)+0.01</f>
        <v>196.35328571428568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30" x14ac:dyDescent="0.25">
      <c r="A17" s="201" t="str">
        <f>CADASTRO!A$1032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30" x14ac:dyDescent="0.25">
      <c r="A18" s="200" t="str">
        <f>CADASTRO!A$1033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CADASTRO!J1060</f>
        <v>0</v>
      </c>
      <c r="K18" s="203"/>
      <c r="L18" s="203"/>
      <c r="M18" s="203">
        <f>CADASTRO!M1060</f>
        <v>0</v>
      </c>
      <c r="N18" s="203"/>
      <c r="O18" s="203"/>
      <c r="P18" s="203">
        <f>CADASTRO!$P1060</f>
        <v>0</v>
      </c>
      <c r="Q18" s="203"/>
      <c r="R18" s="203"/>
      <c r="S18" s="203"/>
      <c r="T18" s="219">
        <f>CADASTRO!V1060</f>
        <v>0</v>
      </c>
      <c r="U18" s="203"/>
      <c r="V18" s="204">
        <f>E$7*T18</f>
        <v>0</v>
      </c>
      <c r="W18" s="204"/>
      <c r="X18" s="204"/>
      <c r="Y18" s="204"/>
      <c r="Z18" s="204"/>
    </row>
    <row r="19" spans="1:30" x14ac:dyDescent="0.25">
      <c r="A19" s="200" t="str">
        <f>CADASTRO!A$1034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CADASTRO!J1061</f>
        <v>0</v>
      </c>
      <c r="K19" s="203"/>
      <c r="L19" s="203"/>
      <c r="M19" s="203">
        <f>CADASTRO!M1061</f>
        <v>0</v>
      </c>
      <c r="N19" s="203"/>
      <c r="O19" s="203"/>
      <c r="P19" s="203">
        <f>CADASTRO!$P1061</f>
        <v>0</v>
      </c>
      <c r="Q19" s="203"/>
      <c r="R19" s="203"/>
      <c r="S19" s="203"/>
      <c r="T19" s="219">
        <f>CADASTRO!V1061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30" x14ac:dyDescent="0.25">
      <c r="A20" s="200" t="str">
        <f>CADASTRO!A$1035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CADASTRO!J1062</f>
        <v>0</v>
      </c>
      <c r="K20" s="203"/>
      <c r="L20" s="203"/>
      <c r="M20" s="203">
        <f>CADASTRO!M1062</f>
        <v>0</v>
      </c>
      <c r="N20" s="203"/>
      <c r="O20" s="203"/>
      <c r="P20" s="203">
        <f>CADASTRO!$P1062</f>
        <v>0</v>
      </c>
      <c r="Q20" s="203"/>
      <c r="R20" s="203"/>
      <c r="S20" s="203"/>
      <c r="T20" s="219">
        <f>CADASTRO!V1062</f>
        <v>0</v>
      </c>
      <c r="U20" s="203"/>
      <c r="V20" s="204">
        <f>E$7*T20</f>
        <v>0</v>
      </c>
      <c r="W20" s="204"/>
      <c r="X20" s="204"/>
      <c r="Y20" s="204"/>
      <c r="Z20" s="204"/>
    </row>
    <row r="21" spans="1:30" x14ac:dyDescent="0.25">
      <c r="A21" s="200" t="str">
        <f>CADASTRO!A$1036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CADASTRO!J1063</f>
        <v>101001</v>
      </c>
      <c r="K21" s="203"/>
      <c r="L21" s="203"/>
      <c r="M21" s="203">
        <f>CADASTRO!M1063</f>
        <v>1659</v>
      </c>
      <c r="N21" s="203"/>
      <c r="O21" s="203"/>
      <c r="P21" s="203" t="str">
        <f>CADASTRO!$P1063</f>
        <v>31 FUNDEB</v>
      </c>
      <c r="Q21" s="203"/>
      <c r="R21" s="203"/>
      <c r="S21" s="203"/>
      <c r="T21" s="219">
        <f>CADASTRO!V1063</f>
        <v>0.14285714285714288</v>
      </c>
      <c r="U21" s="203"/>
      <c r="V21" s="204">
        <f>E$7*T21</f>
        <v>32.72571428571429</v>
      </c>
      <c r="W21" s="204"/>
      <c r="X21" s="204"/>
      <c r="Y21" s="204"/>
      <c r="Z21" s="204"/>
    </row>
    <row r="22" spans="1:30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32.72571428571429</v>
      </c>
      <c r="W22" s="201"/>
      <c r="X22" s="201"/>
      <c r="Y22" s="201"/>
      <c r="Z22" s="201"/>
    </row>
    <row r="23" spans="1:30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229.07899999999995</v>
      </c>
      <c r="W23" s="201"/>
      <c r="X23" s="201"/>
      <c r="Y23" s="201"/>
      <c r="Z23" s="201"/>
    </row>
    <row r="25" spans="1:30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30" x14ac:dyDescent="0.25">
      <c r="A26" s="3" t="s">
        <v>37</v>
      </c>
      <c r="F26" s="224">
        <v>43282</v>
      </c>
      <c r="G26" s="203"/>
      <c r="H26" s="203"/>
      <c r="I26" s="203"/>
      <c r="J26" s="203"/>
      <c r="K26" s="203"/>
    </row>
    <row r="27" spans="1:30" x14ac:dyDescent="0.25">
      <c r="A27" s="3" t="s">
        <v>38</v>
      </c>
      <c r="G27" s="203">
        <v>279</v>
      </c>
      <c r="H27" s="203"/>
      <c r="I27" s="203"/>
      <c r="J27" s="203"/>
      <c r="K27" s="203"/>
      <c r="L27" s="220" t="s">
        <v>39</v>
      </c>
      <c r="M27" s="220"/>
      <c r="N27" s="220"/>
      <c r="O27" s="223">
        <v>43346</v>
      </c>
      <c r="P27" s="203"/>
      <c r="Q27" s="203"/>
      <c r="R27" s="203"/>
    </row>
    <row r="28" spans="1:30" x14ac:dyDescent="0.25">
      <c r="A28" s="3" t="s">
        <v>41</v>
      </c>
      <c r="C28" s="208">
        <v>229.08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69</v>
      </c>
      <c r="Q28" s="221"/>
      <c r="R28" s="221"/>
      <c r="S28" s="221"/>
      <c r="T28" s="221"/>
      <c r="U28" s="221"/>
    </row>
    <row r="29" spans="1:30" x14ac:dyDescent="0.25">
      <c r="A29" s="9" t="s">
        <v>12</v>
      </c>
      <c r="B29" s="122"/>
      <c r="C29" s="122"/>
      <c r="D29" s="122"/>
      <c r="E29" s="122"/>
      <c r="F29" s="122"/>
      <c r="G29" s="122"/>
      <c r="H29" s="122"/>
      <c r="I29" s="126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30" x14ac:dyDescent="0.25">
      <c r="A30" s="210" t="str">
        <f>CADASTRO!A$1027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0.85714285714285721</v>
      </c>
      <c r="N30" s="218"/>
      <c r="O30" s="218"/>
      <c r="P30" s="202">
        <f>SUM(P31:S33)</f>
        <v>196.34428571428572</v>
      </c>
      <c r="Q30" s="201"/>
      <c r="R30" s="201"/>
      <c r="S30" s="201"/>
      <c r="T30" s="6"/>
      <c r="U30" s="6"/>
      <c r="V30" s="6"/>
      <c r="W30" s="6"/>
    </row>
    <row r="31" spans="1:30" x14ac:dyDescent="0.25">
      <c r="A31" s="200" t="str">
        <f>CADASTRO!A$1028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 t="s">
        <v>291</v>
      </c>
      <c r="K31" s="203"/>
      <c r="L31" s="203"/>
      <c r="M31" s="205">
        <f>T12</f>
        <v>0.11904761904761905</v>
      </c>
      <c r="N31" s="205"/>
      <c r="O31" s="205"/>
      <c r="P31" s="204">
        <f>M31*C$28</f>
        <v>27.271428571428576</v>
      </c>
      <c r="Q31" s="203"/>
      <c r="R31" s="203"/>
      <c r="S31" s="203"/>
      <c r="T31" s="203" t="str">
        <f>CADASTRO!$P$1055</f>
        <v>1013 PeateRS</v>
      </c>
      <c r="U31" s="203"/>
      <c r="V31" s="203"/>
      <c r="W31" s="203"/>
      <c r="X31" s="203">
        <f>M$12</f>
        <v>1669</v>
      </c>
      <c r="Y31" s="203"/>
      <c r="Z31" s="203"/>
      <c r="AD31" t="s">
        <v>305</v>
      </c>
    </row>
    <row r="32" spans="1:30" x14ac:dyDescent="0.25">
      <c r="A32" s="200" t="str">
        <f>CADASTRO!A$1029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 t="s">
        <v>292</v>
      </c>
      <c r="K32" s="203"/>
      <c r="L32" s="203"/>
      <c r="M32" s="205">
        <f>T13</f>
        <v>0.14285714285714288</v>
      </c>
      <c r="N32" s="205"/>
      <c r="O32" s="205"/>
      <c r="P32" s="204">
        <f>M32*C$28</f>
        <v>32.72571428571429</v>
      </c>
      <c r="Q32" s="203"/>
      <c r="R32" s="203"/>
      <c r="S32" s="203"/>
      <c r="T32" s="203" t="str">
        <f>CADASTRO!$P$1056</f>
        <v>1013 PeateRS</v>
      </c>
      <c r="U32" s="203"/>
      <c r="V32" s="203"/>
      <c r="W32" s="203"/>
      <c r="X32" s="203">
        <f>M$13</f>
        <v>1686</v>
      </c>
      <c r="Y32" s="203"/>
      <c r="Z32" s="203"/>
    </row>
    <row r="33" spans="1:26" x14ac:dyDescent="0.25">
      <c r="A33" s="200" t="str">
        <f>CADASTRO!A$1030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292</v>
      </c>
      <c r="K33" s="203"/>
      <c r="L33" s="203"/>
      <c r="M33" s="205">
        <f>T14</f>
        <v>0.59523809523809523</v>
      </c>
      <c r="N33" s="205"/>
      <c r="O33" s="205"/>
      <c r="P33" s="204">
        <f>M33*C$28-0.01</f>
        <v>136.34714285714287</v>
      </c>
      <c r="Q33" s="203"/>
      <c r="R33" s="203"/>
      <c r="S33" s="203"/>
      <c r="T33" s="203" t="str">
        <f>CADASTRO!$P$1057</f>
        <v>1013 PeateRS</v>
      </c>
      <c r="U33" s="203"/>
      <c r="V33" s="203"/>
      <c r="W33" s="203"/>
      <c r="X33" s="203">
        <f>M$14</f>
        <v>1681</v>
      </c>
      <c r="Y33" s="203"/>
      <c r="Z33" s="203"/>
    </row>
    <row r="34" spans="1:26" x14ac:dyDescent="0.25">
      <c r="A34" s="201" t="str">
        <f>CADASTRO!A$1032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0.14285714285714288</v>
      </c>
      <c r="N34" s="218"/>
      <c r="O34" s="218"/>
      <c r="P34" s="202">
        <f>SUM(P35:S38)</f>
        <v>32.72571428571429</v>
      </c>
      <c r="Q34" s="201"/>
      <c r="R34" s="201"/>
      <c r="S34" s="201"/>
    </row>
    <row r="35" spans="1:26" x14ac:dyDescent="0.25">
      <c r="A35" s="200" t="str">
        <f>CADASTRO!A$1033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>
        <v>0</v>
      </c>
      <c r="K35" s="203"/>
      <c r="L35" s="203"/>
      <c r="M35" s="205">
        <f>ROUND((V$18/V$23),2)</f>
        <v>0</v>
      </c>
      <c r="N35" s="205"/>
      <c r="O35" s="205"/>
      <c r="P35" s="204">
        <f>C28*M35</f>
        <v>0</v>
      </c>
      <c r="Q35" s="203"/>
      <c r="R35" s="203"/>
      <c r="S35" s="203"/>
      <c r="T35" s="203">
        <f>CADASTRO!$P$1060</f>
        <v>0</v>
      </c>
      <c r="U35" s="203"/>
      <c r="V35" s="203"/>
      <c r="W35" s="203"/>
      <c r="X35" s="203">
        <f>M$18</f>
        <v>0</v>
      </c>
      <c r="Y35" s="203"/>
      <c r="Z35" s="203"/>
    </row>
    <row r="36" spans="1:26" x14ac:dyDescent="0.25">
      <c r="A36" s="200" t="str">
        <f>CADASTRO!A$1034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CADASTRO!$P$1061</f>
        <v>0</v>
      </c>
      <c r="U36" s="203"/>
      <c r="V36" s="203"/>
      <c r="W36" s="203"/>
      <c r="X36" s="203">
        <f>M$19</f>
        <v>0</v>
      </c>
      <c r="Y36" s="203"/>
      <c r="Z36" s="203"/>
    </row>
    <row r="37" spans="1:26" x14ac:dyDescent="0.25">
      <c r="A37" s="200" t="str">
        <f>CADASTRO!A$1035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>
        <v>0</v>
      </c>
      <c r="K37" s="203"/>
      <c r="L37" s="203"/>
      <c r="M37" s="205">
        <f>ROUND((V$20/V$23),2)</f>
        <v>0</v>
      </c>
      <c r="N37" s="205"/>
      <c r="O37" s="205"/>
      <c r="P37" s="204">
        <f>C28*M37</f>
        <v>0</v>
      </c>
      <c r="Q37" s="203"/>
      <c r="R37" s="203"/>
      <c r="S37" s="203"/>
      <c r="T37" s="203">
        <f>CADASTRO!$P$1062</f>
        <v>0</v>
      </c>
      <c r="U37" s="203"/>
      <c r="V37" s="203"/>
      <c r="W37" s="203"/>
      <c r="X37" s="203">
        <f>M$20</f>
        <v>0</v>
      </c>
      <c r="Y37" s="203"/>
      <c r="Z37" s="203"/>
    </row>
    <row r="38" spans="1:26" x14ac:dyDescent="0.25">
      <c r="A38" s="200" t="str">
        <f>CADASTRO!A$1036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 t="s">
        <v>293</v>
      </c>
      <c r="K38" s="203"/>
      <c r="L38" s="203"/>
      <c r="M38" s="205">
        <f>T21</f>
        <v>0.14285714285714288</v>
      </c>
      <c r="N38" s="205"/>
      <c r="O38" s="205"/>
      <c r="P38" s="204">
        <f>M38*C$28</f>
        <v>32.72571428571429</v>
      </c>
      <c r="Q38" s="203"/>
      <c r="R38" s="203"/>
      <c r="S38" s="203"/>
      <c r="T38" s="203" t="str">
        <f>CADASTRO!$P$1063</f>
        <v>31 FUNDEB</v>
      </c>
      <c r="U38" s="203"/>
      <c r="V38" s="203"/>
      <c r="W38" s="203"/>
      <c r="X38" s="203">
        <f>M$21</f>
        <v>1659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229.07</v>
      </c>
      <c r="Q39" s="201"/>
      <c r="R39" s="201"/>
      <c r="S39" s="201"/>
    </row>
  </sheetData>
  <mergeCells count="132">
    <mergeCell ref="A1:C1"/>
    <mergeCell ref="D3:H3"/>
    <mergeCell ref="D6:F6"/>
    <mergeCell ref="K6:L6"/>
    <mergeCell ref="Q6:S6"/>
    <mergeCell ref="A12:I12"/>
    <mergeCell ref="J12:L12"/>
    <mergeCell ref="M12:O12"/>
    <mergeCell ref="P12:S12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9:I39"/>
    <mergeCell ref="M39:O39"/>
    <mergeCell ref="P39:S39"/>
    <mergeCell ref="A38:I38"/>
    <mergeCell ref="J38:L38"/>
    <mergeCell ref="M38:O38"/>
    <mergeCell ref="P38:S38"/>
    <mergeCell ref="T38:W38"/>
    <mergeCell ref="X38:Z38"/>
  </mergeCells>
  <pageMargins left="0.51181102362204722" right="0.51181102362204722" top="0.78740157480314965" bottom="0.78740157480314965" header="0.31496062992125984" footer="0.31496062992125984"/>
  <pageSetup paperSize="9" scale="90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5"/>
  <sheetViews>
    <sheetView topLeftCell="A13" workbookViewId="0">
      <selection activeCell="AO25" sqref="AO25"/>
    </sheetView>
  </sheetViews>
  <sheetFormatPr defaultColWidth="3.7109375" defaultRowHeight="15" x14ac:dyDescent="0.25"/>
  <cols>
    <col min="5" max="5" width="4.42578125" customWidth="1"/>
    <col min="8" max="8" width="3.140625" customWidth="1"/>
  </cols>
  <sheetData>
    <row r="1" spans="1:26" x14ac:dyDescent="0.25">
      <c r="A1" s="198" t="s">
        <v>1</v>
      </c>
      <c r="B1" s="198"/>
      <c r="C1" s="198"/>
      <c r="D1" t="str">
        <f>CADASTRO!D1</f>
        <v>6525 JEAN NUNES DA COSTA - ME</v>
      </c>
    </row>
    <row r="2" spans="1:26" x14ac:dyDescent="0.25">
      <c r="A2" s="127" t="s">
        <v>6</v>
      </c>
      <c r="B2" s="127"/>
      <c r="C2" s="127"/>
      <c r="D2" t="str">
        <f>CADASTRO!D2</f>
        <v>21.535.130/0001-07</v>
      </c>
    </row>
    <row r="3" spans="1:26" x14ac:dyDescent="0.25">
      <c r="A3" s="127" t="s">
        <v>94</v>
      </c>
      <c r="B3" s="127"/>
      <c r="C3" s="127"/>
      <c r="D3" s="199" t="str">
        <f>CADASTRO!D3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24" t="str">
        <f>CADASTRO!F51</f>
        <v>V - 016/2017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CADASTRO!D52</f>
        <v>1</v>
      </c>
    </row>
    <row r="6" spans="1:26" x14ac:dyDescent="0.25">
      <c r="A6" s="3" t="s">
        <v>8</v>
      </c>
      <c r="B6" s="3"/>
      <c r="C6" s="3"/>
      <c r="D6" s="208">
        <f>CADASTRO!D53</f>
        <v>4.74</v>
      </c>
      <c r="E6" s="208"/>
      <c r="F6" s="208"/>
      <c r="H6" s="3" t="s">
        <v>9</v>
      </c>
      <c r="K6">
        <f>CADASTRO!K53</f>
        <v>56</v>
      </c>
      <c r="M6" s="3" t="s">
        <v>11</v>
      </c>
      <c r="Q6" s="203">
        <f>CADASTRO!Q53</f>
        <v>1</v>
      </c>
      <c r="R6" s="203"/>
      <c r="S6" s="203"/>
    </row>
    <row r="7" spans="1:26" x14ac:dyDescent="0.25">
      <c r="A7" s="3" t="s">
        <v>10</v>
      </c>
      <c r="B7" s="3"/>
      <c r="C7" s="3"/>
      <c r="E7" s="209">
        <f>CADASTRO!E54</f>
        <v>265.44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CADASTRO!A$13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CADASTRO!A$14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CADASTRO!J37</f>
        <v>105101</v>
      </c>
      <c r="K12" s="203"/>
      <c r="L12" s="203"/>
      <c r="M12" s="203">
        <f>CADASTRO!M37</f>
        <v>1661</v>
      </c>
      <c r="N12" s="203"/>
      <c r="O12" s="203"/>
      <c r="P12" s="203" t="str">
        <f>CADASTRO!$P$37</f>
        <v>1013 PeateRS</v>
      </c>
      <c r="Q12" s="203"/>
      <c r="R12" s="203"/>
      <c r="S12" s="203"/>
      <c r="T12" s="203">
        <f>CADASTRO!V61</f>
        <v>79.31</v>
      </c>
      <c r="U12" s="203"/>
      <c r="V12" s="204">
        <f>E$7*T12/100</f>
        <v>210.520464</v>
      </c>
      <c r="W12" s="204"/>
      <c r="X12" s="204"/>
      <c r="Y12" s="204"/>
      <c r="Z12" s="204"/>
    </row>
    <row r="13" spans="1:26" x14ac:dyDescent="0.25">
      <c r="A13" s="200" t="str">
        <f>CADASTRO!A$15</f>
        <v>Ensino Médio</v>
      </c>
      <c r="B13" s="200"/>
      <c r="C13" s="200"/>
      <c r="D13" s="200"/>
      <c r="E13" s="200"/>
      <c r="F13" s="200"/>
      <c r="G13" s="200"/>
      <c r="H13" s="200"/>
      <c r="I13" s="200"/>
      <c r="J13" s="203">
        <f>CADASTRO!J38</f>
        <v>105201</v>
      </c>
      <c r="K13" s="203"/>
      <c r="L13" s="203"/>
      <c r="M13" s="203">
        <f>CADASTRO!M38</f>
        <v>1673</v>
      </c>
      <c r="N13" s="203"/>
      <c r="O13" s="203"/>
      <c r="P13" s="203" t="str">
        <f>CADASTRO!$P$38</f>
        <v>1013 PeateRS</v>
      </c>
      <c r="Q13" s="203"/>
      <c r="R13" s="203"/>
      <c r="S13" s="203"/>
      <c r="T13" s="203">
        <f>CADASTRO!V62</f>
        <v>20.69</v>
      </c>
      <c r="U13" s="203"/>
      <c r="V13" s="204">
        <f>E$7*T13/100</f>
        <v>54.919536000000008</v>
      </c>
      <c r="W13" s="204"/>
      <c r="X13" s="204"/>
      <c r="Y13" s="204"/>
      <c r="Z13" s="204"/>
    </row>
    <row r="14" spans="1:26" x14ac:dyDescent="0.25">
      <c r="A14" s="201" t="s">
        <v>31</v>
      </c>
      <c r="B14" s="201"/>
      <c r="C14" s="201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2">
        <f>SUM(V12:Z13)</f>
        <v>265.44</v>
      </c>
      <c r="W14" s="201"/>
      <c r="X14" s="201"/>
      <c r="Y14" s="201"/>
      <c r="Z14" s="201"/>
    </row>
    <row r="15" spans="1:26" x14ac:dyDescent="0.25">
      <c r="A15" s="9" t="s">
        <v>12</v>
      </c>
      <c r="B15" s="9"/>
      <c r="C15" s="9"/>
      <c r="D15" s="9"/>
      <c r="E15" s="9"/>
      <c r="F15" s="9"/>
      <c r="G15" s="9"/>
      <c r="H15" s="9"/>
      <c r="I15" s="9"/>
      <c r="J15" s="210" t="s">
        <v>18</v>
      </c>
      <c r="K15" s="210"/>
      <c r="L15" s="210"/>
      <c r="M15" s="222" t="s">
        <v>20</v>
      </c>
      <c r="N15" s="222"/>
      <c r="O15" s="222"/>
      <c r="P15" s="222" t="s">
        <v>21</v>
      </c>
      <c r="Q15" s="222"/>
      <c r="R15" s="222"/>
      <c r="S15" s="222"/>
      <c r="T15" s="201" t="s">
        <v>34</v>
      </c>
      <c r="U15" s="201"/>
      <c r="V15" s="201"/>
      <c r="W15" s="201"/>
      <c r="X15" s="201"/>
      <c r="Y15" s="201"/>
      <c r="Z15" s="201"/>
    </row>
    <row r="16" spans="1:26" x14ac:dyDescent="0.25">
      <c r="A16" s="201" t="str">
        <f>CADASTRO!A$17</f>
        <v>ESCOLA MUN. SANTA LUZIA</v>
      </c>
      <c r="B16" s="201"/>
      <c r="C16" s="201"/>
      <c r="D16" s="201"/>
      <c r="E16" s="201"/>
      <c r="F16" s="201"/>
      <c r="G16" s="201"/>
      <c r="H16" s="201"/>
      <c r="I16" s="201"/>
      <c r="J16" s="210"/>
      <c r="K16" s="210"/>
      <c r="L16" s="210"/>
      <c r="M16" s="222"/>
      <c r="N16" s="222"/>
      <c r="O16" s="222"/>
      <c r="P16" s="222"/>
      <c r="Q16" s="222"/>
      <c r="R16" s="222"/>
      <c r="S16" s="222"/>
      <c r="T16" s="201" t="s">
        <v>25</v>
      </c>
      <c r="U16" s="201"/>
      <c r="V16" s="201" t="s">
        <v>35</v>
      </c>
      <c r="W16" s="201"/>
      <c r="X16" s="201"/>
      <c r="Y16" s="201"/>
      <c r="Z16" s="201"/>
    </row>
    <row r="17" spans="1:29" x14ac:dyDescent="0.25">
      <c r="A17" s="200" t="str">
        <f>CADASTRO!A$18</f>
        <v>Ed. Infantil</v>
      </c>
      <c r="B17" s="200"/>
      <c r="C17" s="200"/>
      <c r="D17" s="200"/>
      <c r="E17" s="200"/>
      <c r="F17" s="200"/>
      <c r="G17" s="200"/>
      <c r="H17" s="200"/>
      <c r="I17" s="200"/>
      <c r="J17" s="203">
        <f>CADASTRO!J41</f>
        <v>98001</v>
      </c>
      <c r="K17" s="203"/>
      <c r="L17" s="203"/>
      <c r="M17" s="203">
        <f>CADASTRO!M41</f>
        <v>1639</v>
      </c>
      <c r="N17" s="203"/>
      <c r="O17" s="203"/>
      <c r="P17" s="203" t="str">
        <f>CADASTRO!$P$41</f>
        <v>31 FUNDEB</v>
      </c>
      <c r="Q17" s="203"/>
      <c r="R17" s="203"/>
      <c r="S17" s="203"/>
      <c r="T17" s="203">
        <f>CADASTRO!V65</f>
        <v>0</v>
      </c>
      <c r="U17" s="203"/>
      <c r="V17" s="204">
        <f>E$7*T17/100</f>
        <v>0</v>
      </c>
      <c r="W17" s="204"/>
      <c r="X17" s="204"/>
      <c r="Y17" s="204"/>
      <c r="Z17" s="204"/>
    </row>
    <row r="18" spans="1:29" x14ac:dyDescent="0.25">
      <c r="A18" s="200" t="str">
        <f>CADASTRO!A$19</f>
        <v>Ed. Especial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CADASTRO!J42</f>
        <v>103001</v>
      </c>
      <c r="K18" s="203"/>
      <c r="L18" s="203"/>
      <c r="M18" s="203">
        <f>CADASTRO!M42</f>
        <v>1655</v>
      </c>
      <c r="N18" s="203"/>
      <c r="O18" s="203"/>
      <c r="P18" s="203" t="str">
        <f>CADASTRO!$P$41</f>
        <v>31 FUNDEB</v>
      </c>
      <c r="Q18" s="203"/>
      <c r="R18" s="203"/>
      <c r="S18" s="203"/>
      <c r="T18" s="203">
        <f>CADASTRO!V66</f>
        <v>0</v>
      </c>
      <c r="U18" s="203"/>
      <c r="V18" s="204">
        <f>E$7*T18/100</f>
        <v>0</v>
      </c>
      <c r="W18" s="204"/>
      <c r="X18" s="204"/>
      <c r="Y18" s="204"/>
      <c r="Z18" s="204"/>
    </row>
    <row r="19" spans="1:29" x14ac:dyDescent="0.25">
      <c r="A19" s="200" t="str">
        <f>CADASTRO!A$20</f>
        <v>Ensino Fundamental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CADASTRO!J43</f>
        <v>94008</v>
      </c>
      <c r="K19" s="203"/>
      <c r="L19" s="203"/>
      <c r="M19" s="203">
        <f>CADASTRO!M43</f>
        <v>1621</v>
      </c>
      <c r="N19" s="203"/>
      <c r="O19" s="203"/>
      <c r="P19" s="203" t="str">
        <f>CADASTRO!$P$41</f>
        <v>31 FUNDEB</v>
      </c>
      <c r="Q19" s="203"/>
      <c r="R19" s="203"/>
      <c r="S19" s="203"/>
      <c r="T19" s="203">
        <f>CADASTRO!V67</f>
        <v>0</v>
      </c>
      <c r="U19" s="203"/>
      <c r="V19" s="204">
        <f>E$7*T19/100</f>
        <v>0</v>
      </c>
      <c r="W19" s="204"/>
      <c r="X19" s="204"/>
      <c r="Y19" s="204"/>
      <c r="Z19" s="204"/>
    </row>
    <row r="20" spans="1:29" x14ac:dyDescent="0.25">
      <c r="A20" s="201" t="s">
        <v>32</v>
      </c>
      <c r="B20" s="201"/>
      <c r="C20" s="201"/>
      <c r="D20" s="201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2">
        <f>SUM(V17:Z19)</f>
        <v>0</v>
      </c>
      <c r="W20" s="201"/>
      <c r="X20" s="201"/>
      <c r="Y20" s="201"/>
      <c r="Z20" s="201"/>
    </row>
    <row r="21" spans="1:29" x14ac:dyDescent="0.25">
      <c r="A21" s="201" t="s">
        <v>26</v>
      </c>
      <c r="B21" s="201"/>
      <c r="C21" s="201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2">
        <f>V20+V14</f>
        <v>265.44</v>
      </c>
      <c r="W21" s="201"/>
      <c r="X21" s="201"/>
      <c r="Y21" s="201"/>
      <c r="Z21" s="201"/>
    </row>
    <row r="23" spans="1:29" x14ac:dyDescent="0.25">
      <c r="A23" s="201" t="s">
        <v>36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</row>
    <row r="24" spans="1:29" x14ac:dyDescent="0.25">
      <c r="A24" s="3" t="s">
        <v>37</v>
      </c>
      <c r="F24" s="203" t="s">
        <v>52</v>
      </c>
      <c r="G24" s="203"/>
      <c r="H24" s="203"/>
      <c r="I24" s="203"/>
      <c r="J24" s="203"/>
      <c r="K24" s="203"/>
    </row>
    <row r="25" spans="1:29" x14ac:dyDescent="0.25">
      <c r="A25" s="3" t="s">
        <v>38</v>
      </c>
      <c r="G25" s="203">
        <v>73</v>
      </c>
      <c r="H25" s="203"/>
      <c r="I25" s="203"/>
      <c r="J25" s="203"/>
      <c r="K25" s="203"/>
      <c r="L25" s="220" t="s">
        <v>39</v>
      </c>
      <c r="M25" s="220"/>
      <c r="N25" s="220"/>
      <c r="O25" s="223">
        <v>43377</v>
      </c>
      <c r="P25" s="203"/>
      <c r="Q25" s="203"/>
      <c r="R25" s="203"/>
    </row>
    <row r="26" spans="1:29" x14ac:dyDescent="0.25">
      <c r="A26" s="3" t="s">
        <v>41</v>
      </c>
      <c r="C26" s="208">
        <v>265.44</v>
      </c>
      <c r="D26" s="208"/>
      <c r="E26" s="208"/>
      <c r="F26" s="208"/>
      <c r="G26" s="208"/>
      <c r="L26" s="220" t="s">
        <v>59</v>
      </c>
      <c r="M26" s="220"/>
      <c r="N26" s="220"/>
      <c r="O26" s="220"/>
      <c r="P26" s="221">
        <v>56</v>
      </c>
      <c r="Q26" s="221"/>
      <c r="R26" s="221"/>
      <c r="S26" s="221"/>
      <c r="T26" s="221"/>
      <c r="U26" s="221"/>
    </row>
    <row r="27" spans="1:29" x14ac:dyDescent="0.25">
      <c r="A27" s="9" t="s">
        <v>12</v>
      </c>
      <c r="B27" s="122"/>
      <c r="C27" s="122"/>
      <c r="D27" s="122"/>
      <c r="E27" s="122"/>
      <c r="F27" s="122"/>
      <c r="G27" s="122"/>
      <c r="H27" s="122"/>
      <c r="I27" s="126"/>
      <c r="J27" s="210" t="s">
        <v>29</v>
      </c>
      <c r="K27" s="210"/>
      <c r="L27" s="210"/>
      <c r="M27" s="210" t="s">
        <v>25</v>
      </c>
      <c r="N27" s="210"/>
      <c r="O27" s="210"/>
      <c r="P27" s="210" t="s">
        <v>30</v>
      </c>
      <c r="Q27" s="210"/>
      <c r="R27" s="210"/>
      <c r="S27" s="210"/>
      <c r="T27" s="222" t="s">
        <v>21</v>
      </c>
      <c r="U27" s="222"/>
      <c r="V27" s="222"/>
      <c r="W27" s="222"/>
      <c r="X27" s="211" t="s">
        <v>40</v>
      </c>
      <c r="Y27" s="211"/>
      <c r="Z27" s="211"/>
    </row>
    <row r="28" spans="1:29" x14ac:dyDescent="0.25">
      <c r="A28" s="210" t="str">
        <f>CADASTRO!A$13</f>
        <v>ESCOLA ALAÍDES S. PINHEIRO</v>
      </c>
      <c r="B28" s="210"/>
      <c r="C28" s="210"/>
      <c r="D28" s="210"/>
      <c r="E28" s="210"/>
      <c r="F28" s="210"/>
      <c r="G28" s="210"/>
      <c r="H28" s="210"/>
      <c r="I28" s="210"/>
      <c r="M28" s="226">
        <f>SUM(M29:N30)</f>
        <v>1</v>
      </c>
      <c r="N28" s="226"/>
      <c r="O28" s="226"/>
      <c r="P28" s="202">
        <f>SUM(P29:S30)</f>
        <v>265.44</v>
      </c>
      <c r="Q28" s="201"/>
      <c r="R28" s="201"/>
      <c r="S28" s="201"/>
      <c r="T28" s="6"/>
      <c r="U28" s="6"/>
      <c r="V28" s="6"/>
      <c r="W28" s="6"/>
    </row>
    <row r="29" spans="1:29" x14ac:dyDescent="0.25">
      <c r="A29" s="200" t="str">
        <f>CADASTRO!A$14</f>
        <v>Ensino Fundamental</v>
      </c>
      <c r="B29" s="200"/>
      <c r="C29" s="200"/>
      <c r="D29" s="200"/>
      <c r="E29" s="200"/>
      <c r="F29" s="200"/>
      <c r="G29" s="200"/>
      <c r="H29" s="200"/>
      <c r="I29" s="200"/>
      <c r="J29" s="203" t="s">
        <v>340</v>
      </c>
      <c r="K29" s="203"/>
      <c r="L29" s="203"/>
      <c r="M29" s="205">
        <v>0.79310000000000003</v>
      </c>
      <c r="N29" s="205"/>
      <c r="O29" s="205"/>
      <c r="P29" s="204">
        <f>C$26*M$29</f>
        <v>210.520464</v>
      </c>
      <c r="Q29" s="203"/>
      <c r="R29" s="203"/>
      <c r="S29" s="203"/>
      <c r="T29" s="203" t="str">
        <f>CADASTRO!$P$37</f>
        <v>1013 PeateRS</v>
      </c>
      <c r="U29" s="203"/>
      <c r="V29" s="203"/>
      <c r="W29" s="203"/>
      <c r="X29" s="203">
        <f>M$12</f>
        <v>1661</v>
      </c>
      <c r="Y29" s="203"/>
      <c r="Z29" s="203"/>
    </row>
    <row r="30" spans="1:29" x14ac:dyDescent="0.25">
      <c r="A30" s="200" t="str">
        <f>CADASTRO!A$15</f>
        <v>Ensino Médio</v>
      </c>
      <c r="B30" s="200"/>
      <c r="C30" s="200"/>
      <c r="D30" s="200"/>
      <c r="E30" s="200"/>
      <c r="F30" s="200"/>
      <c r="G30" s="200"/>
      <c r="H30" s="200"/>
      <c r="I30" s="200"/>
      <c r="J30" s="203" t="s">
        <v>341</v>
      </c>
      <c r="K30" s="203"/>
      <c r="L30" s="203"/>
      <c r="M30" s="205">
        <v>0.2069</v>
      </c>
      <c r="N30" s="205"/>
      <c r="O30" s="205"/>
      <c r="P30" s="204">
        <f>C$26*M$30</f>
        <v>54.919536000000001</v>
      </c>
      <c r="Q30" s="203"/>
      <c r="R30" s="203"/>
      <c r="S30" s="203"/>
      <c r="T30" s="203" t="str">
        <f>CADASTRO!$P$38</f>
        <v>1013 PeateRS</v>
      </c>
      <c r="U30" s="203"/>
      <c r="V30" s="203"/>
      <c r="W30" s="203"/>
      <c r="X30" s="203">
        <f>M$13</f>
        <v>1673</v>
      </c>
      <c r="Y30" s="203"/>
      <c r="Z30" s="203"/>
    </row>
    <row r="31" spans="1:29" x14ac:dyDescent="0.25">
      <c r="A31" s="201" t="str">
        <f>CADASTRO!A$17</f>
        <v>ESCOLA MUN. SANTA LUZIA</v>
      </c>
      <c r="B31" s="201"/>
      <c r="C31" s="201"/>
      <c r="D31" s="201"/>
      <c r="E31" s="201"/>
      <c r="F31" s="201"/>
      <c r="G31" s="201"/>
      <c r="H31" s="201"/>
      <c r="I31" s="201"/>
      <c r="M31" s="226">
        <f>SUM(M32:N34)</f>
        <v>0</v>
      </c>
      <c r="N31" s="226"/>
      <c r="O31" s="226"/>
      <c r="P31" s="202">
        <f>SUM(P32:S34)</f>
        <v>0</v>
      </c>
      <c r="Q31" s="201"/>
      <c r="R31" s="201"/>
      <c r="S31" s="201"/>
      <c r="AC31" t="s">
        <v>352</v>
      </c>
    </row>
    <row r="32" spans="1:29" x14ac:dyDescent="0.25">
      <c r="A32" s="200" t="str">
        <f>CADASTRO!A$18</f>
        <v>Ed. Infantil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26">
        <f>T17</f>
        <v>0</v>
      </c>
      <c r="N32" s="226"/>
      <c r="O32" s="226"/>
      <c r="P32" s="204">
        <f>C$26*M$32-0.01</f>
        <v>-0.01</v>
      </c>
      <c r="Q32" s="203"/>
      <c r="R32" s="203"/>
      <c r="S32" s="203"/>
      <c r="T32" s="203" t="str">
        <f>CADASTRO!$P$41</f>
        <v>31 FUNDEB</v>
      </c>
      <c r="U32" s="203"/>
      <c r="V32" s="203"/>
      <c r="W32" s="203"/>
      <c r="X32" s="203">
        <f>M$17</f>
        <v>1639</v>
      </c>
      <c r="Y32" s="203"/>
      <c r="Z32" s="203"/>
    </row>
    <row r="33" spans="1:26" x14ac:dyDescent="0.25">
      <c r="A33" s="200" t="str">
        <f>CADASTRO!A$19</f>
        <v>Ed. Especial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26">
        <f t="shared" ref="M33:M34" si="0">T18</f>
        <v>0</v>
      </c>
      <c r="N33" s="226"/>
      <c r="O33" s="226"/>
      <c r="P33" s="204">
        <f>C$26*M$33</f>
        <v>0</v>
      </c>
      <c r="Q33" s="203"/>
      <c r="R33" s="203"/>
      <c r="S33" s="203"/>
      <c r="T33" s="203" t="str">
        <f>CADASTRO!$P$42</f>
        <v>31 FUNDEB</v>
      </c>
      <c r="U33" s="203"/>
      <c r="V33" s="203"/>
      <c r="W33" s="203"/>
      <c r="X33" s="203">
        <f>M$18</f>
        <v>1655</v>
      </c>
      <c r="Y33" s="203"/>
      <c r="Z33" s="203"/>
    </row>
    <row r="34" spans="1:26" x14ac:dyDescent="0.25">
      <c r="A34" s="200" t="str">
        <f>CADASTRO!A$20</f>
        <v>Ensino Fundamental</v>
      </c>
      <c r="B34" s="200"/>
      <c r="C34" s="200"/>
      <c r="D34" s="200"/>
      <c r="E34" s="200"/>
      <c r="F34" s="200"/>
      <c r="G34" s="200"/>
      <c r="H34" s="200"/>
      <c r="I34" s="200"/>
      <c r="J34" s="203">
        <v>0</v>
      </c>
      <c r="K34" s="203"/>
      <c r="L34" s="203"/>
      <c r="M34" s="226">
        <f t="shared" si="0"/>
        <v>0</v>
      </c>
      <c r="N34" s="226"/>
      <c r="O34" s="226"/>
      <c r="P34" s="204">
        <f>C$26*M$34+0.01</f>
        <v>0.01</v>
      </c>
      <c r="Q34" s="203"/>
      <c r="R34" s="203"/>
      <c r="S34" s="203"/>
      <c r="T34" s="203" t="str">
        <f>CADASTRO!$P$43</f>
        <v>31 FUNDEB</v>
      </c>
      <c r="U34" s="203"/>
      <c r="V34" s="203"/>
      <c r="W34" s="203"/>
      <c r="X34" s="203">
        <f>M$19</f>
        <v>1621</v>
      </c>
      <c r="Y34" s="203"/>
      <c r="Z34" s="203"/>
    </row>
    <row r="35" spans="1:26" s="3" customFormat="1" x14ac:dyDescent="0.25">
      <c r="A35" s="201" t="s">
        <v>26</v>
      </c>
      <c r="B35" s="201"/>
      <c r="C35" s="201"/>
      <c r="D35" s="201"/>
      <c r="E35" s="201"/>
      <c r="F35" s="201"/>
      <c r="G35" s="201"/>
      <c r="H35" s="201"/>
      <c r="I35" s="201"/>
      <c r="M35" s="225">
        <f>M28+M31</f>
        <v>1</v>
      </c>
      <c r="N35" s="225"/>
      <c r="O35" s="225"/>
      <c r="P35" s="202">
        <f>P31+P28</f>
        <v>265.44</v>
      </c>
      <c r="Q35" s="201"/>
      <c r="R35" s="201"/>
      <c r="S35" s="201"/>
    </row>
  </sheetData>
  <mergeCells count="108">
    <mergeCell ref="J10:L11"/>
    <mergeCell ref="M10:O11"/>
    <mergeCell ref="P10:S11"/>
    <mergeCell ref="T10:Z10"/>
    <mergeCell ref="A11:I11"/>
    <mergeCell ref="T11:U11"/>
    <mergeCell ref="V11:Z11"/>
    <mergeCell ref="A1:C1"/>
    <mergeCell ref="D3:H3"/>
    <mergeCell ref="F4:I4"/>
    <mergeCell ref="D6:F6"/>
    <mergeCell ref="Q6:S6"/>
    <mergeCell ref="E7:J7"/>
    <mergeCell ref="A13:I13"/>
    <mergeCell ref="J13:L13"/>
    <mergeCell ref="M13:O13"/>
    <mergeCell ref="P13:S13"/>
    <mergeCell ref="T13:U13"/>
    <mergeCell ref="V13:Z13"/>
    <mergeCell ref="A12:I12"/>
    <mergeCell ref="J12:L12"/>
    <mergeCell ref="M12:O12"/>
    <mergeCell ref="P12:S12"/>
    <mergeCell ref="T12:U12"/>
    <mergeCell ref="V12:Z12"/>
    <mergeCell ref="A14:U14"/>
    <mergeCell ref="V14:Z14"/>
    <mergeCell ref="J15:L16"/>
    <mergeCell ref="M15:O16"/>
    <mergeCell ref="P15:S16"/>
    <mergeCell ref="T15:Z15"/>
    <mergeCell ref="A16:I16"/>
    <mergeCell ref="T16:U16"/>
    <mergeCell ref="V16:Z16"/>
    <mergeCell ref="A18:I18"/>
    <mergeCell ref="J18:L18"/>
    <mergeCell ref="M18:O18"/>
    <mergeCell ref="P18:S18"/>
    <mergeCell ref="T18:U18"/>
    <mergeCell ref="V18:Z18"/>
    <mergeCell ref="A17:I17"/>
    <mergeCell ref="J17:L17"/>
    <mergeCell ref="M17:O17"/>
    <mergeCell ref="P17:S17"/>
    <mergeCell ref="T17:U17"/>
    <mergeCell ref="V17:Z17"/>
    <mergeCell ref="A20:U20"/>
    <mergeCell ref="V20:Z20"/>
    <mergeCell ref="A21:U21"/>
    <mergeCell ref="V21:Z21"/>
    <mergeCell ref="A23:Z23"/>
    <mergeCell ref="F24:K24"/>
    <mergeCell ref="A19:I19"/>
    <mergeCell ref="J19:L19"/>
    <mergeCell ref="M19:O19"/>
    <mergeCell ref="P19:S19"/>
    <mergeCell ref="T19:U19"/>
    <mergeCell ref="V19:Z19"/>
    <mergeCell ref="J27:L27"/>
    <mergeCell ref="M27:O27"/>
    <mergeCell ref="P27:S27"/>
    <mergeCell ref="T27:W27"/>
    <mergeCell ref="X27:Z27"/>
    <mergeCell ref="A28:I28"/>
    <mergeCell ref="M28:O28"/>
    <mergeCell ref="P28:S28"/>
    <mergeCell ref="G25:K25"/>
    <mergeCell ref="L25:N25"/>
    <mergeCell ref="O25:R25"/>
    <mergeCell ref="C26:G26"/>
    <mergeCell ref="L26:O26"/>
    <mergeCell ref="P26:U26"/>
    <mergeCell ref="A30:I30"/>
    <mergeCell ref="J30:L30"/>
    <mergeCell ref="M30:O30"/>
    <mergeCell ref="P30:S30"/>
    <mergeCell ref="T30:W30"/>
    <mergeCell ref="X30:Z30"/>
    <mergeCell ref="A29:I29"/>
    <mergeCell ref="J29:L29"/>
    <mergeCell ref="M29:O29"/>
    <mergeCell ref="P29:S29"/>
    <mergeCell ref="T29:W29"/>
    <mergeCell ref="X29:Z29"/>
    <mergeCell ref="T32:W32"/>
    <mergeCell ref="X32:Z32"/>
    <mergeCell ref="A33:I33"/>
    <mergeCell ref="J33:L33"/>
    <mergeCell ref="M33:O33"/>
    <mergeCell ref="P33:S33"/>
    <mergeCell ref="T33:W33"/>
    <mergeCell ref="X33:Z33"/>
    <mergeCell ref="A31:I31"/>
    <mergeCell ref="M31:O31"/>
    <mergeCell ref="P31:S31"/>
    <mergeCell ref="A32:I32"/>
    <mergeCell ref="J32:L32"/>
    <mergeCell ref="M32:O32"/>
    <mergeCell ref="P32:S32"/>
    <mergeCell ref="A35:I35"/>
    <mergeCell ref="M35:O35"/>
    <mergeCell ref="P35:S35"/>
    <mergeCell ref="A34:I34"/>
    <mergeCell ref="J34:L34"/>
    <mergeCell ref="M34:O34"/>
    <mergeCell ref="P34:S34"/>
    <mergeCell ref="T34:W34"/>
    <mergeCell ref="X34:Z34"/>
  </mergeCells>
  <pageMargins left="0.511811024" right="0.511811024" top="0.78740157499999996" bottom="0.78740157499999996" header="0.31496062000000002" footer="0.3149606200000000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9"/>
  <sheetViews>
    <sheetView topLeftCell="A139" workbookViewId="0">
      <selection activeCell="AK153" sqref="AK153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CADASTRO!D1148</f>
        <v>5988 CRISTIANE TUCHTENHAGEN GRUND - ME</v>
      </c>
    </row>
    <row r="2" spans="1:26" x14ac:dyDescent="0.25">
      <c r="A2" s="25" t="s">
        <v>6</v>
      </c>
      <c r="B2" s="25"/>
      <c r="C2" s="25"/>
      <c r="D2" t="str">
        <f>CADASTRO!D1149</f>
        <v>21.512.825/0001-65</v>
      </c>
    </row>
    <row r="3" spans="1:26" x14ac:dyDescent="0.25">
      <c r="A3" s="25" t="s">
        <v>94</v>
      </c>
      <c r="B3" s="25"/>
      <c r="C3" s="25"/>
      <c r="D3" s="199" t="str">
        <f>CADASTRO!D1150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03" t="str">
        <f>CADASTRO!F1151</f>
        <v>II - 022/2017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CADASTRO!D1152</f>
        <v>10</v>
      </c>
    </row>
    <row r="6" spans="1:26" x14ac:dyDescent="0.25">
      <c r="A6" s="3" t="s">
        <v>8</v>
      </c>
      <c r="B6" s="3"/>
      <c r="C6" s="3"/>
      <c r="D6" s="208">
        <f>CADASTRO!D1153</f>
        <v>4.33</v>
      </c>
      <c r="E6" s="208"/>
      <c r="F6" s="208"/>
      <c r="H6" s="3" t="s">
        <v>9</v>
      </c>
      <c r="K6" s="203">
        <f>CADASTRO!K1153</f>
        <v>88</v>
      </c>
      <c r="L6" s="203"/>
      <c r="M6" s="3" t="s">
        <v>11</v>
      </c>
      <c r="Q6" s="203">
        <f>CADASTRO!Q151</f>
        <v>200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76208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CADASTRO!A$1160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CADASTRO!A$1161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CADASTRO!J1161</f>
        <v>105106</v>
      </c>
      <c r="K12" s="203"/>
      <c r="L12" s="203"/>
      <c r="M12" s="203">
        <f>CADASTRO!M1161</f>
        <v>1670</v>
      </c>
      <c r="N12" s="203"/>
      <c r="O12" s="203"/>
      <c r="P12" s="203" t="str">
        <f>CADASTRO!$P1161</f>
        <v>1013 PeateRS</v>
      </c>
      <c r="Q12" s="203"/>
      <c r="R12" s="203"/>
      <c r="S12" s="203"/>
      <c r="T12" s="219">
        <f>CADASTRO!V1161</f>
        <v>0.21739130434782608</v>
      </c>
      <c r="U12" s="203"/>
      <c r="V12" s="204">
        <f>E$7*T12</f>
        <v>16566.956521739128</v>
      </c>
      <c r="W12" s="204"/>
      <c r="X12" s="204"/>
      <c r="Y12" s="204"/>
      <c r="Z12" s="204"/>
    </row>
    <row r="13" spans="1:26" x14ac:dyDescent="0.25">
      <c r="A13" s="200" t="str">
        <f>CADASTRO!A$1162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CADASTRO!J1162</f>
        <v>0</v>
      </c>
      <c r="K13" s="203"/>
      <c r="L13" s="203"/>
      <c r="M13" s="203">
        <f>CADASTRO!M1162</f>
        <v>0</v>
      </c>
      <c r="N13" s="203"/>
      <c r="O13" s="203"/>
      <c r="P13" s="203">
        <f>CADASTRO!$P1162</f>
        <v>0</v>
      </c>
      <c r="Q13" s="203"/>
      <c r="R13" s="203"/>
      <c r="S13" s="203"/>
      <c r="T13" s="219">
        <f>CADASTRO!V1162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CADASTRO!A$1163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CADASTRO!J1163</f>
        <v>105210</v>
      </c>
      <c r="K14" s="203"/>
      <c r="L14" s="203"/>
      <c r="M14" s="203">
        <f>CADASTRO!M1163</f>
        <v>1682</v>
      </c>
      <c r="N14" s="203"/>
      <c r="O14" s="203"/>
      <c r="P14" s="203" t="str">
        <f>CADASTRO!$P1163</f>
        <v>1013 PeateRS</v>
      </c>
      <c r="Q14" s="203"/>
      <c r="R14" s="203"/>
      <c r="S14" s="203"/>
      <c r="T14" s="219">
        <f>CADASTRO!V1163</f>
        <v>0.78260869565217395</v>
      </c>
      <c r="U14" s="203"/>
      <c r="V14" s="204">
        <f>E$7*T14</f>
        <v>59641.043478260872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76208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CADASTRO!A$1165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CADASTRO!A$1166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CADASTRO!J1166</f>
        <v>0</v>
      </c>
      <c r="K18" s="203"/>
      <c r="L18" s="203"/>
      <c r="M18" s="203">
        <f>CADASTRO!M1166</f>
        <v>0</v>
      </c>
      <c r="N18" s="203"/>
      <c r="O18" s="203"/>
      <c r="P18" s="203">
        <f>CADASTRO!$P1166</f>
        <v>0</v>
      </c>
      <c r="Q18" s="203"/>
      <c r="R18" s="203"/>
      <c r="S18" s="203"/>
      <c r="T18" s="219">
        <f>CADASTRO!V1166</f>
        <v>0</v>
      </c>
      <c r="U18" s="203"/>
      <c r="V18" s="204">
        <f>E$7*T18</f>
        <v>0</v>
      </c>
      <c r="W18" s="204"/>
      <c r="X18" s="204"/>
      <c r="Y18" s="204"/>
      <c r="Z18" s="204"/>
    </row>
    <row r="19" spans="1:26" x14ac:dyDescent="0.25">
      <c r="A19" s="200" t="str">
        <f>CADASTRO!A$1167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CADASTRO!J1167</f>
        <v>0</v>
      </c>
      <c r="K19" s="203"/>
      <c r="L19" s="203"/>
      <c r="M19" s="203">
        <f>CADASTRO!M1167</f>
        <v>0</v>
      </c>
      <c r="N19" s="203"/>
      <c r="O19" s="203"/>
      <c r="P19" s="203">
        <f>CADASTRO!$P1167</f>
        <v>0</v>
      </c>
      <c r="Q19" s="203"/>
      <c r="R19" s="203"/>
      <c r="S19" s="203"/>
      <c r="T19" s="219">
        <f>CADASTRO!V1167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CADASTRO!A$1168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CADASTRO!J1168</f>
        <v>0</v>
      </c>
      <c r="K20" s="203"/>
      <c r="L20" s="203"/>
      <c r="M20" s="203">
        <f>CADASTRO!M1168</f>
        <v>0</v>
      </c>
      <c r="N20" s="203"/>
      <c r="O20" s="203"/>
      <c r="P20" s="203">
        <f>CADASTRO!$P1168</f>
        <v>0</v>
      </c>
      <c r="Q20" s="203"/>
      <c r="R20" s="203"/>
      <c r="S20" s="203"/>
      <c r="T20" s="219">
        <f>CADASTRO!V1168</f>
        <v>0</v>
      </c>
      <c r="U20" s="203"/>
      <c r="V20" s="204">
        <f>E$7*T20</f>
        <v>0</v>
      </c>
      <c r="W20" s="204"/>
      <c r="X20" s="204"/>
      <c r="Y20" s="204"/>
      <c r="Z20" s="204"/>
    </row>
    <row r="21" spans="1:26" x14ac:dyDescent="0.25">
      <c r="A21" s="200" t="str">
        <f>CADASTRO!A$1169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CADASTRO!J1169</f>
        <v>0</v>
      </c>
      <c r="K21" s="203"/>
      <c r="L21" s="203"/>
      <c r="M21" s="203">
        <f>CADASTRO!M1169</f>
        <v>0</v>
      </c>
      <c r="N21" s="203"/>
      <c r="O21" s="203"/>
      <c r="P21" s="203">
        <f>CADASTRO!$P1169</f>
        <v>0</v>
      </c>
      <c r="Q21" s="203"/>
      <c r="R21" s="203"/>
      <c r="S21" s="203"/>
      <c r="T21" s="219">
        <f>CADASTRO!V1169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0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76208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47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77</v>
      </c>
      <c r="H27" s="203"/>
      <c r="I27" s="203"/>
      <c r="J27" s="203"/>
      <c r="K27" s="203"/>
      <c r="L27" s="220" t="s">
        <v>39</v>
      </c>
      <c r="M27" s="220"/>
      <c r="N27" s="220"/>
      <c r="O27" s="223">
        <v>43201</v>
      </c>
      <c r="P27" s="203"/>
      <c r="Q27" s="203"/>
      <c r="R27" s="203"/>
    </row>
    <row r="28" spans="1:26" x14ac:dyDescent="0.25">
      <c r="A28" s="3" t="s">
        <v>41</v>
      </c>
      <c r="C28" s="208">
        <v>1143.1199999999999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264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23"/>
      <c r="C29" s="23"/>
      <c r="D29" s="23"/>
      <c r="E29" s="23"/>
      <c r="F29" s="23"/>
      <c r="G29" s="23"/>
      <c r="H29" s="23"/>
      <c r="I29" s="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CADASTRO!A$1160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1</v>
      </c>
      <c r="N30" s="218"/>
      <c r="O30" s="218"/>
      <c r="P30" s="202">
        <f>SUM(P31:S33)</f>
        <v>1143.1199999999999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CADASTRO!A$1161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 t="s">
        <v>184</v>
      </c>
      <c r="K31" s="203"/>
      <c r="L31" s="203"/>
      <c r="M31" s="205">
        <f>ROUND((V$12/V$23),2)</f>
        <v>0.22</v>
      </c>
      <c r="N31" s="205"/>
      <c r="O31" s="205"/>
      <c r="P31" s="204">
        <f>C28*M31</f>
        <v>251.48639999999997</v>
      </c>
      <c r="Q31" s="203"/>
      <c r="R31" s="203"/>
      <c r="S31" s="203"/>
      <c r="T31" s="203" t="str">
        <f>CADASTRO!$P$1161</f>
        <v>1013 PeateRS</v>
      </c>
      <c r="U31" s="203"/>
      <c r="V31" s="203"/>
      <c r="W31" s="203"/>
      <c r="X31" s="203">
        <f>M$12</f>
        <v>1670</v>
      </c>
      <c r="Y31" s="203"/>
      <c r="Z31" s="203"/>
    </row>
    <row r="32" spans="1:26" x14ac:dyDescent="0.25">
      <c r="A32" s="200" t="str">
        <f>CADASTRO!A$1162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>
        <f>CADASTRO!$P$1162</f>
        <v>0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CADASTRO!A$1163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185</v>
      </c>
      <c r="K33" s="203"/>
      <c r="L33" s="203"/>
      <c r="M33" s="205">
        <f>ROUND((V$14/V$23),2)</f>
        <v>0.78</v>
      </c>
      <c r="N33" s="205"/>
      <c r="O33" s="205"/>
      <c r="P33" s="204">
        <f>C28*M33</f>
        <v>891.6336</v>
      </c>
      <c r="Q33" s="203"/>
      <c r="R33" s="203"/>
      <c r="S33" s="203"/>
      <c r="T33" s="203" t="str">
        <f>CADASTRO!$P$1163</f>
        <v>1013 PeateRS</v>
      </c>
      <c r="U33" s="203"/>
      <c r="V33" s="203"/>
      <c r="W33" s="203"/>
      <c r="X33" s="203">
        <f>M$14</f>
        <v>1682</v>
      </c>
      <c r="Y33" s="203"/>
      <c r="Z33" s="203"/>
    </row>
    <row r="34" spans="1:26" x14ac:dyDescent="0.25">
      <c r="A34" s="201" t="str">
        <f>CADASTRO!A$1165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</v>
      </c>
      <c r="N34" s="218"/>
      <c r="O34" s="218"/>
      <c r="P34" s="202">
        <f>SUM(P35:S38)</f>
        <v>0</v>
      </c>
      <c r="Q34" s="201"/>
      <c r="R34" s="201"/>
      <c r="S34" s="201"/>
    </row>
    <row r="35" spans="1:26" x14ac:dyDescent="0.25">
      <c r="A35" s="200" t="str">
        <f>CADASTRO!A$1166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>
        <v>0</v>
      </c>
      <c r="K35" s="203"/>
      <c r="L35" s="203"/>
      <c r="M35" s="205">
        <f>ROUND((V$18/V$23),2)</f>
        <v>0</v>
      </c>
      <c r="N35" s="205"/>
      <c r="O35" s="205"/>
      <c r="P35" s="204">
        <f>C28*M35</f>
        <v>0</v>
      </c>
      <c r="Q35" s="203"/>
      <c r="R35" s="203"/>
      <c r="S35" s="203"/>
      <c r="T35" s="203">
        <f>CADASTRO!$P$1166</f>
        <v>0</v>
      </c>
      <c r="U35" s="203"/>
      <c r="V35" s="203"/>
      <c r="W35" s="203"/>
      <c r="X35" s="203">
        <f>M$18</f>
        <v>0</v>
      </c>
      <c r="Y35" s="203"/>
      <c r="Z35" s="203"/>
    </row>
    <row r="36" spans="1:26" x14ac:dyDescent="0.25">
      <c r="A36" s="200" t="str">
        <f>CADASTRO!A$1167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CADASTRO!$P$1167</f>
        <v>0</v>
      </c>
      <c r="U36" s="203"/>
      <c r="V36" s="203"/>
      <c r="W36" s="203"/>
      <c r="X36" s="203">
        <f>M$19</f>
        <v>0</v>
      </c>
      <c r="Y36" s="203"/>
      <c r="Z36" s="203"/>
    </row>
    <row r="37" spans="1:26" x14ac:dyDescent="0.25">
      <c r="A37" s="200" t="str">
        <f>CADASTRO!A$1168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>
        <v>0</v>
      </c>
      <c r="K37" s="203"/>
      <c r="L37" s="203"/>
      <c r="M37" s="205">
        <f>ROUND((V$20/V$23),2)</f>
        <v>0</v>
      </c>
      <c r="N37" s="205"/>
      <c r="O37" s="205"/>
      <c r="P37" s="204">
        <f>C28*M37</f>
        <v>0</v>
      </c>
      <c r="Q37" s="203"/>
      <c r="R37" s="203"/>
      <c r="S37" s="203"/>
      <c r="T37" s="203">
        <f>CADASTRO!$P$1168</f>
        <v>0</v>
      </c>
      <c r="U37" s="203"/>
      <c r="V37" s="203"/>
      <c r="W37" s="203"/>
      <c r="X37" s="203">
        <f>M$20</f>
        <v>0</v>
      </c>
      <c r="Y37" s="203"/>
      <c r="Z37" s="203"/>
    </row>
    <row r="38" spans="1:26" x14ac:dyDescent="0.25">
      <c r="A38" s="200" t="str">
        <f>CADASTRO!A$1169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CADASTRO!$P$1169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1143.1199999999999</v>
      </c>
      <c r="Q39" s="201"/>
      <c r="R39" s="201"/>
      <c r="S39" s="201"/>
    </row>
    <row r="41" spans="1:26" x14ac:dyDescent="0.25">
      <c r="A41" s="3" t="s">
        <v>37</v>
      </c>
      <c r="F41" s="203" t="s">
        <v>48</v>
      </c>
      <c r="G41" s="203"/>
      <c r="H41" s="203"/>
      <c r="I41" s="203"/>
      <c r="J41" s="203"/>
      <c r="K41" s="203"/>
    </row>
    <row r="42" spans="1:26" x14ac:dyDescent="0.25">
      <c r="A42" s="3" t="s">
        <v>38</v>
      </c>
      <c r="G42" s="203">
        <v>77</v>
      </c>
      <c r="H42" s="203"/>
      <c r="I42" s="203"/>
      <c r="J42" s="203"/>
      <c r="K42" s="203"/>
      <c r="L42" s="220" t="s">
        <v>39</v>
      </c>
      <c r="M42" s="220"/>
      <c r="N42" s="220"/>
      <c r="O42" s="223">
        <v>43201</v>
      </c>
      <c r="P42" s="203"/>
      <c r="Q42" s="203"/>
      <c r="R42" s="203"/>
    </row>
    <row r="43" spans="1:26" x14ac:dyDescent="0.25">
      <c r="A43" s="3" t="s">
        <v>41</v>
      </c>
      <c r="C43" s="208">
        <v>7620.8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1760</v>
      </c>
      <c r="Q43" s="221"/>
      <c r="R43" s="221"/>
      <c r="S43" s="221"/>
      <c r="T43" s="221"/>
      <c r="U43" s="221"/>
    </row>
    <row r="44" spans="1:26" x14ac:dyDescent="0.25">
      <c r="A44" s="9" t="s">
        <v>12</v>
      </c>
      <c r="B44" s="23"/>
      <c r="C44" s="23"/>
      <c r="D44" s="23"/>
      <c r="E44" s="23"/>
      <c r="F44" s="23"/>
      <c r="G44" s="23"/>
      <c r="H44" s="23"/>
      <c r="I44" s="8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11" t="s">
        <v>40</v>
      </c>
      <c r="Y44" s="211"/>
      <c r="Z44" s="211"/>
    </row>
    <row r="45" spans="1:26" x14ac:dyDescent="0.25">
      <c r="A45" s="210" t="str">
        <f>CADASTRO!A$1160</f>
        <v>ESCOLA ALAÍDES S. PINHEIRO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1</v>
      </c>
      <c r="N45" s="218"/>
      <c r="O45" s="218"/>
      <c r="P45" s="202">
        <f>SUM(P46:S48)</f>
        <v>7620.8</v>
      </c>
      <c r="Q45" s="201"/>
      <c r="R45" s="201"/>
      <c r="S45" s="201"/>
      <c r="T45" s="6"/>
      <c r="U45" s="6"/>
      <c r="V45" s="6"/>
      <c r="W45" s="6"/>
    </row>
    <row r="46" spans="1:26" x14ac:dyDescent="0.25">
      <c r="A46" s="200" t="str">
        <f>CADASTRO!A$1161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 t="s">
        <v>184</v>
      </c>
      <c r="K46" s="203"/>
      <c r="L46" s="203"/>
      <c r="M46" s="205">
        <f>ROUND((V$12/V$23),2)</f>
        <v>0.22</v>
      </c>
      <c r="N46" s="205"/>
      <c r="O46" s="205"/>
      <c r="P46" s="204">
        <f>C43*M46</f>
        <v>1676.576</v>
      </c>
      <c r="Q46" s="203"/>
      <c r="R46" s="203"/>
      <c r="S46" s="203"/>
      <c r="T46" s="203" t="str">
        <f>CADASTRO!$P$1161</f>
        <v>1013 PeateRS</v>
      </c>
      <c r="U46" s="203"/>
      <c r="V46" s="203"/>
      <c r="W46" s="203"/>
      <c r="X46" s="203">
        <f>M$12</f>
        <v>1670</v>
      </c>
      <c r="Y46" s="203"/>
      <c r="Z46" s="203"/>
    </row>
    <row r="47" spans="1:26" x14ac:dyDescent="0.25">
      <c r="A47" s="200" t="str">
        <f>CADASTRO!A$1162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>
        <v>0</v>
      </c>
      <c r="K47" s="203"/>
      <c r="L47" s="203"/>
      <c r="M47" s="205">
        <f>ROUND((V$13/V$23),2)</f>
        <v>0</v>
      </c>
      <c r="N47" s="205"/>
      <c r="O47" s="205"/>
      <c r="P47" s="204">
        <f>C43*M47</f>
        <v>0</v>
      </c>
      <c r="Q47" s="203"/>
      <c r="R47" s="203"/>
      <c r="S47" s="203"/>
      <c r="T47" s="203">
        <f>CADASTRO!$P$1162</f>
        <v>0</v>
      </c>
      <c r="U47" s="203"/>
      <c r="V47" s="203"/>
      <c r="W47" s="203"/>
      <c r="X47" s="203">
        <f>M$13</f>
        <v>0</v>
      </c>
      <c r="Y47" s="203"/>
      <c r="Z47" s="203"/>
    </row>
    <row r="48" spans="1:26" x14ac:dyDescent="0.25">
      <c r="A48" s="200" t="str">
        <f>CADASTRO!A$1163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 t="s">
        <v>185</v>
      </c>
      <c r="K48" s="203"/>
      <c r="L48" s="203"/>
      <c r="M48" s="205">
        <f>ROUND((V$14/V$23),2)</f>
        <v>0.78</v>
      </c>
      <c r="N48" s="205"/>
      <c r="O48" s="205"/>
      <c r="P48" s="204">
        <f>C43*M48</f>
        <v>5944.2240000000002</v>
      </c>
      <c r="Q48" s="203"/>
      <c r="R48" s="203"/>
      <c r="S48" s="203"/>
      <c r="T48" s="203" t="str">
        <f>CADASTRO!$P$1163</f>
        <v>1013 PeateRS</v>
      </c>
      <c r="U48" s="203"/>
      <c r="V48" s="203"/>
      <c r="W48" s="203"/>
      <c r="X48" s="203">
        <f>M$14</f>
        <v>1682</v>
      </c>
      <c r="Y48" s="203"/>
      <c r="Z48" s="203"/>
    </row>
    <row r="49" spans="1:35" x14ac:dyDescent="0.25">
      <c r="A49" s="201" t="str">
        <f>CADASTRO!A$1165</f>
        <v>ESCOLA MUN. SANTA LUZIA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0</v>
      </c>
      <c r="N49" s="218"/>
      <c r="O49" s="218"/>
      <c r="P49" s="202">
        <f>SUM(P50:S53)</f>
        <v>0</v>
      </c>
      <c r="Q49" s="201"/>
      <c r="R49" s="201"/>
      <c r="S49" s="201"/>
    </row>
    <row r="50" spans="1:35" x14ac:dyDescent="0.25">
      <c r="A50" s="200" t="str">
        <f>CADASTRO!A$1166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>
        <v>0</v>
      </c>
      <c r="K50" s="203"/>
      <c r="L50" s="203"/>
      <c r="M50" s="205">
        <f>ROUND((V$18/V$23),2)</f>
        <v>0</v>
      </c>
      <c r="N50" s="205"/>
      <c r="O50" s="205"/>
      <c r="P50" s="204">
        <f>C43*M50</f>
        <v>0</v>
      </c>
      <c r="Q50" s="203"/>
      <c r="R50" s="203"/>
      <c r="S50" s="203"/>
      <c r="T50" s="203">
        <f>CADASTRO!$P$1166</f>
        <v>0</v>
      </c>
      <c r="U50" s="203"/>
      <c r="V50" s="203"/>
      <c r="W50" s="203"/>
      <c r="X50" s="203">
        <f>M$18</f>
        <v>0</v>
      </c>
      <c r="Y50" s="203"/>
      <c r="Z50" s="203"/>
    </row>
    <row r="51" spans="1:35" x14ac:dyDescent="0.25">
      <c r="A51" s="200" t="str">
        <f>CADASTRO!A$1167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>
        <v>0</v>
      </c>
      <c r="K51" s="203"/>
      <c r="L51" s="203"/>
      <c r="M51" s="205">
        <f>ROUND((V$19/V$23),2)</f>
        <v>0</v>
      </c>
      <c r="N51" s="205"/>
      <c r="O51" s="205"/>
      <c r="P51" s="204">
        <f>C43*M51</f>
        <v>0</v>
      </c>
      <c r="Q51" s="203"/>
      <c r="R51" s="203"/>
      <c r="S51" s="203"/>
      <c r="T51" s="203">
        <f>CADASTRO!$P$1167</f>
        <v>0</v>
      </c>
      <c r="U51" s="203"/>
      <c r="V51" s="203"/>
      <c r="W51" s="203"/>
      <c r="X51" s="203">
        <f>M$19</f>
        <v>0</v>
      </c>
      <c r="Y51" s="203"/>
      <c r="Z51" s="203"/>
      <c r="AI51" s="3"/>
    </row>
    <row r="52" spans="1:35" x14ac:dyDescent="0.25">
      <c r="A52" s="200" t="str">
        <f>CADASTRO!A$1168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>
        <v>0</v>
      </c>
      <c r="K52" s="203"/>
      <c r="L52" s="203"/>
      <c r="M52" s="205">
        <f>ROUND((V$20/V$23),2)</f>
        <v>0</v>
      </c>
      <c r="N52" s="205"/>
      <c r="O52" s="205"/>
      <c r="P52" s="204">
        <f>C43*M52</f>
        <v>0</v>
      </c>
      <c r="Q52" s="203"/>
      <c r="R52" s="203"/>
      <c r="S52" s="203"/>
      <c r="T52" s="203">
        <f>CADASTRO!$P$1168</f>
        <v>0</v>
      </c>
      <c r="U52" s="203"/>
      <c r="V52" s="203"/>
      <c r="W52" s="203"/>
      <c r="X52" s="203">
        <f>M$20</f>
        <v>0</v>
      </c>
      <c r="Y52" s="203"/>
      <c r="Z52" s="203"/>
    </row>
    <row r="53" spans="1:35" x14ac:dyDescent="0.25">
      <c r="A53" s="200" t="str">
        <f>CADASTRO!A$1169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>
        <v>0</v>
      </c>
      <c r="K53" s="203"/>
      <c r="L53" s="203"/>
      <c r="M53" s="205">
        <f>ROUND((V$21/V$23),2)</f>
        <v>0</v>
      </c>
      <c r="N53" s="205"/>
      <c r="O53" s="205"/>
      <c r="P53" s="204">
        <f>C43*M53</f>
        <v>0</v>
      </c>
      <c r="Q53" s="203"/>
      <c r="R53" s="203"/>
      <c r="S53" s="203"/>
      <c r="T53" s="203">
        <f>CADASTRO!$P$1169</f>
        <v>0</v>
      </c>
      <c r="U53" s="203"/>
      <c r="V53" s="203"/>
      <c r="W53" s="203"/>
      <c r="X53" s="203">
        <f>M$21</f>
        <v>0</v>
      </c>
      <c r="Y53" s="203"/>
      <c r="Z53" s="203"/>
    </row>
    <row r="54" spans="1:35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7620.8</v>
      </c>
      <c r="Q54" s="201"/>
      <c r="R54" s="201"/>
      <c r="S54" s="201"/>
      <c r="T54" s="3"/>
      <c r="U54" s="3"/>
      <c r="V54" s="3"/>
      <c r="W54" s="3"/>
      <c r="X54" s="3"/>
      <c r="Y54" s="3"/>
      <c r="Z54" s="3"/>
    </row>
    <row r="55" spans="1:35" x14ac:dyDescent="0.25">
      <c r="A55" s="22"/>
      <c r="B55" s="22"/>
      <c r="C55" s="22"/>
      <c r="D55" s="22"/>
      <c r="E55" s="22"/>
      <c r="F55" s="22"/>
      <c r="G55" s="22"/>
      <c r="H55" s="22"/>
      <c r="I55" s="22"/>
      <c r="J55" s="3"/>
      <c r="K55" s="3"/>
      <c r="L55" s="3"/>
      <c r="M55" s="27"/>
      <c r="N55" s="27"/>
      <c r="O55" s="27"/>
      <c r="P55" s="28"/>
      <c r="Q55" s="22"/>
      <c r="R55" s="22"/>
      <c r="S55" s="22"/>
      <c r="T55" s="3"/>
      <c r="U55" s="3"/>
      <c r="V55" s="3"/>
      <c r="W55" s="3"/>
      <c r="X55" s="3"/>
      <c r="Y55" s="3"/>
      <c r="Z55" s="3"/>
    </row>
    <row r="56" spans="1:35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5" x14ac:dyDescent="0.25">
      <c r="A57" s="3" t="s">
        <v>38</v>
      </c>
      <c r="G57" s="203">
        <v>78</v>
      </c>
      <c r="H57" s="203"/>
      <c r="I57" s="203"/>
      <c r="J57" s="203"/>
      <c r="K57" s="203"/>
      <c r="L57" s="220" t="s">
        <v>39</v>
      </c>
      <c r="M57" s="220"/>
      <c r="N57" s="220"/>
      <c r="O57" s="223">
        <v>43224</v>
      </c>
      <c r="P57" s="203"/>
      <c r="Q57" s="203"/>
      <c r="R57" s="203"/>
    </row>
    <row r="58" spans="1:35" x14ac:dyDescent="0.25">
      <c r="A58" s="3" t="s">
        <v>41</v>
      </c>
      <c r="C58" s="208">
        <v>8001.84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1848</v>
      </c>
      <c r="Q58" s="221"/>
      <c r="R58" s="221"/>
      <c r="S58" s="221"/>
      <c r="T58" s="221"/>
      <c r="U58" s="221"/>
    </row>
    <row r="59" spans="1:35" x14ac:dyDescent="0.25">
      <c r="A59" s="9" t="s">
        <v>12</v>
      </c>
      <c r="B59" s="23"/>
      <c r="C59" s="23"/>
      <c r="D59" s="23"/>
      <c r="E59" s="23"/>
      <c r="F59" s="23"/>
      <c r="G59" s="23"/>
      <c r="H59" s="23"/>
      <c r="I59" s="8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11" t="s">
        <v>40</v>
      </c>
      <c r="Y59" s="211"/>
      <c r="Z59" s="211"/>
    </row>
    <row r="60" spans="1:35" x14ac:dyDescent="0.25">
      <c r="A60" s="210" t="str">
        <f>CADASTRO!A$1160</f>
        <v>ESCOLA ALAÍDES S. PINHEIRO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1</v>
      </c>
      <c r="N60" s="218"/>
      <c r="O60" s="218"/>
      <c r="P60" s="202">
        <f>SUM(P61:S63)</f>
        <v>8001.84</v>
      </c>
      <c r="Q60" s="201"/>
      <c r="R60" s="201"/>
      <c r="S60" s="201"/>
      <c r="T60" s="6"/>
      <c r="U60" s="6"/>
      <c r="V60" s="6"/>
      <c r="W60" s="6"/>
    </row>
    <row r="61" spans="1:35" x14ac:dyDescent="0.25">
      <c r="A61" s="200" t="str">
        <f>CADASTRO!A$1161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 t="s">
        <v>184</v>
      </c>
      <c r="K61" s="203"/>
      <c r="L61" s="203"/>
      <c r="M61" s="205">
        <f>ROUND((V$12/V$23),2)</f>
        <v>0.22</v>
      </c>
      <c r="N61" s="205"/>
      <c r="O61" s="205"/>
      <c r="P61" s="204">
        <f>C58*M61</f>
        <v>1760.4048</v>
      </c>
      <c r="Q61" s="203"/>
      <c r="R61" s="203"/>
      <c r="S61" s="203"/>
      <c r="T61" s="203" t="str">
        <f>CADASTRO!$P$1161</f>
        <v>1013 PeateRS</v>
      </c>
      <c r="U61" s="203"/>
      <c r="V61" s="203"/>
      <c r="W61" s="203"/>
      <c r="X61" s="203">
        <f>M$12</f>
        <v>1670</v>
      </c>
      <c r="Y61" s="203"/>
      <c r="Z61" s="203"/>
    </row>
    <row r="62" spans="1:35" x14ac:dyDescent="0.25">
      <c r="A62" s="200" t="str">
        <f>CADASTRO!A$1162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>
        <v>0</v>
      </c>
      <c r="K62" s="203"/>
      <c r="L62" s="203"/>
      <c r="M62" s="205">
        <f>ROUND((V$13/V$23),2)</f>
        <v>0</v>
      </c>
      <c r="N62" s="205"/>
      <c r="O62" s="205"/>
      <c r="P62" s="204">
        <f>C58*M62</f>
        <v>0</v>
      </c>
      <c r="Q62" s="203"/>
      <c r="R62" s="203"/>
      <c r="S62" s="203"/>
      <c r="T62" s="203">
        <f>CADASTRO!$P$1162</f>
        <v>0</v>
      </c>
      <c r="U62" s="203"/>
      <c r="V62" s="203"/>
      <c r="W62" s="203"/>
      <c r="X62" s="203">
        <f>M$13</f>
        <v>0</v>
      </c>
      <c r="Y62" s="203"/>
      <c r="Z62" s="203"/>
    </row>
    <row r="63" spans="1:35" x14ac:dyDescent="0.25">
      <c r="A63" s="200" t="str">
        <f>CADASTRO!A$1163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 t="s">
        <v>185</v>
      </c>
      <c r="K63" s="203"/>
      <c r="L63" s="203"/>
      <c r="M63" s="205">
        <f>ROUND((V$14/V$23),2)</f>
        <v>0.78</v>
      </c>
      <c r="N63" s="205"/>
      <c r="O63" s="205"/>
      <c r="P63" s="204">
        <f>C58*M63</f>
        <v>6241.4351999999999</v>
      </c>
      <c r="Q63" s="203"/>
      <c r="R63" s="203"/>
      <c r="S63" s="203"/>
      <c r="T63" s="203" t="str">
        <f>CADASTRO!$P$1163</f>
        <v>1013 PeateRS</v>
      </c>
      <c r="U63" s="203"/>
      <c r="V63" s="203"/>
      <c r="W63" s="203"/>
      <c r="X63" s="203">
        <f>M$14</f>
        <v>1682</v>
      </c>
      <c r="Y63" s="203"/>
      <c r="Z63" s="203"/>
    </row>
    <row r="64" spans="1:35" x14ac:dyDescent="0.25">
      <c r="A64" s="201" t="str">
        <f>CADASTRO!A$1165</f>
        <v>ESCOLA MUN. SANTA LUZIA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0</v>
      </c>
      <c r="N64" s="218"/>
      <c r="O64" s="218"/>
      <c r="P64" s="202">
        <f>SUM(P65:S68)</f>
        <v>0</v>
      </c>
      <c r="Q64" s="201"/>
      <c r="R64" s="201"/>
      <c r="S64" s="201"/>
    </row>
    <row r="65" spans="1:26" x14ac:dyDescent="0.25">
      <c r="A65" s="200" t="str">
        <f>CADASTRO!A$1166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>
        <v>0</v>
      </c>
      <c r="K65" s="203"/>
      <c r="L65" s="203"/>
      <c r="M65" s="205">
        <f>ROUND((V$18/V$23),2)</f>
        <v>0</v>
      </c>
      <c r="N65" s="205"/>
      <c r="O65" s="205"/>
      <c r="P65" s="204">
        <f>C58*M65</f>
        <v>0</v>
      </c>
      <c r="Q65" s="203"/>
      <c r="R65" s="203"/>
      <c r="S65" s="203"/>
      <c r="T65" s="203">
        <f>CADASTRO!$P$1166</f>
        <v>0</v>
      </c>
      <c r="U65" s="203"/>
      <c r="V65" s="203"/>
      <c r="W65" s="203"/>
      <c r="X65" s="203">
        <f>M$18</f>
        <v>0</v>
      </c>
      <c r="Y65" s="203"/>
      <c r="Z65" s="203"/>
    </row>
    <row r="66" spans="1:26" x14ac:dyDescent="0.25">
      <c r="A66" s="200" t="str">
        <f>CADASTRO!A$1167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>
        <v>0</v>
      </c>
      <c r="K66" s="203"/>
      <c r="L66" s="203"/>
      <c r="M66" s="205">
        <f>ROUND((V$19/V$23),2)</f>
        <v>0</v>
      </c>
      <c r="N66" s="205"/>
      <c r="O66" s="205"/>
      <c r="P66" s="204">
        <f>C58*M66</f>
        <v>0</v>
      </c>
      <c r="Q66" s="203"/>
      <c r="R66" s="203"/>
      <c r="S66" s="203"/>
      <c r="T66" s="203">
        <f>CADASTRO!$P$1167</f>
        <v>0</v>
      </c>
      <c r="U66" s="203"/>
      <c r="V66" s="203"/>
      <c r="W66" s="203"/>
      <c r="X66" s="203">
        <f>M$19</f>
        <v>0</v>
      </c>
      <c r="Y66" s="203"/>
      <c r="Z66" s="203"/>
    </row>
    <row r="67" spans="1:26" x14ac:dyDescent="0.25">
      <c r="A67" s="200" t="str">
        <f>CADASTRO!A$1168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>
        <v>0</v>
      </c>
      <c r="K67" s="203"/>
      <c r="L67" s="203"/>
      <c r="M67" s="205">
        <f>ROUND((V$20/V$23),2)</f>
        <v>0</v>
      </c>
      <c r="N67" s="205"/>
      <c r="O67" s="205"/>
      <c r="P67" s="204">
        <f>C58*M67</f>
        <v>0</v>
      </c>
      <c r="Q67" s="203"/>
      <c r="R67" s="203"/>
      <c r="S67" s="203"/>
      <c r="T67" s="203">
        <f>CADASTRO!$P$1168</f>
        <v>0</v>
      </c>
      <c r="U67" s="203"/>
      <c r="V67" s="203"/>
      <c r="W67" s="203"/>
      <c r="X67" s="203">
        <f>M$20</f>
        <v>0</v>
      </c>
      <c r="Y67" s="203"/>
      <c r="Z67" s="203"/>
    </row>
    <row r="68" spans="1:26" x14ac:dyDescent="0.25">
      <c r="A68" s="200" t="str">
        <f>CADASTRO!A$1169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>
        <v>0</v>
      </c>
      <c r="K68" s="203"/>
      <c r="L68" s="203"/>
      <c r="M68" s="205">
        <f>ROUND((V$21/V$23),2)</f>
        <v>0</v>
      </c>
      <c r="N68" s="205"/>
      <c r="O68" s="205"/>
      <c r="P68" s="204">
        <f>C58*M68</f>
        <v>0</v>
      </c>
      <c r="Q68" s="203"/>
      <c r="R68" s="203"/>
      <c r="S68" s="203"/>
      <c r="T68" s="203">
        <f>CADASTRO!$P$1169</f>
        <v>0</v>
      </c>
      <c r="U68" s="203"/>
      <c r="V68" s="203"/>
      <c r="W68" s="203"/>
      <c r="X68" s="203">
        <f>M$21</f>
        <v>0</v>
      </c>
      <c r="Y68" s="203"/>
      <c r="Z68" s="203"/>
    </row>
    <row r="69" spans="1:26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</f>
        <v>8001.84</v>
      </c>
      <c r="Q69" s="201"/>
      <c r="R69" s="201"/>
      <c r="S69" s="201"/>
      <c r="T69" s="3"/>
      <c r="U69" s="3"/>
      <c r="V69" s="3"/>
      <c r="W69" s="3"/>
      <c r="X69" s="3"/>
      <c r="Y69" s="3"/>
      <c r="Z69" s="3"/>
    </row>
    <row r="71" spans="1:26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26" x14ac:dyDescent="0.25">
      <c r="A72" s="3" t="s">
        <v>38</v>
      </c>
      <c r="G72" s="203">
        <v>82</v>
      </c>
      <c r="H72" s="203"/>
      <c r="I72" s="203"/>
      <c r="J72" s="203"/>
      <c r="K72" s="203"/>
      <c r="L72" s="220" t="s">
        <v>39</v>
      </c>
      <c r="M72" s="220"/>
      <c r="N72" s="220"/>
      <c r="O72" s="223">
        <v>43258</v>
      </c>
      <c r="P72" s="203"/>
      <c r="Q72" s="203"/>
      <c r="R72" s="203"/>
    </row>
    <row r="73" spans="1:26" x14ac:dyDescent="0.25">
      <c r="A73" s="3" t="s">
        <v>41</v>
      </c>
      <c r="C73" s="208">
        <v>6477.68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1496</v>
      </c>
      <c r="Q73" s="221"/>
      <c r="R73" s="221"/>
      <c r="S73" s="221"/>
      <c r="T73" s="221"/>
      <c r="U73" s="221"/>
    </row>
    <row r="74" spans="1:26" x14ac:dyDescent="0.25">
      <c r="A74" s="9" t="s">
        <v>12</v>
      </c>
      <c r="B74" s="23"/>
      <c r="C74" s="23"/>
      <c r="D74" s="23"/>
      <c r="E74" s="23"/>
      <c r="F74" s="23"/>
      <c r="G74" s="23"/>
      <c r="H74" s="23"/>
      <c r="I74" s="8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11" t="s">
        <v>40</v>
      </c>
      <c r="Y74" s="211"/>
      <c r="Z74" s="211"/>
    </row>
    <row r="75" spans="1:26" x14ac:dyDescent="0.25">
      <c r="A75" s="210" t="str">
        <f>CADASTRO!A$1160</f>
        <v>ESCOLA ALAÍDES S. PINHEIRO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1</v>
      </c>
      <c r="N75" s="218"/>
      <c r="O75" s="218"/>
      <c r="P75" s="202">
        <f>SUM(P76:S78)</f>
        <v>6477.68</v>
      </c>
      <c r="Q75" s="201"/>
      <c r="R75" s="201"/>
      <c r="S75" s="201"/>
      <c r="T75" s="6"/>
      <c r="U75" s="6"/>
      <c r="V75" s="6"/>
      <c r="W75" s="6"/>
    </row>
    <row r="76" spans="1:26" x14ac:dyDescent="0.25">
      <c r="A76" s="200" t="str">
        <f>CADASTRO!A$1161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 t="s">
        <v>184</v>
      </c>
      <c r="K76" s="203"/>
      <c r="L76" s="203"/>
      <c r="M76" s="205">
        <f>ROUND((V$12/V$23),2)</f>
        <v>0.22</v>
      </c>
      <c r="N76" s="205"/>
      <c r="O76" s="205"/>
      <c r="P76" s="204">
        <f>C73*M76</f>
        <v>1425.0896</v>
      </c>
      <c r="Q76" s="203"/>
      <c r="R76" s="203"/>
      <c r="S76" s="203"/>
      <c r="T76" s="203" t="str">
        <f>CADASTRO!$P$1161</f>
        <v>1013 PeateRS</v>
      </c>
      <c r="U76" s="203"/>
      <c r="V76" s="203"/>
      <c r="W76" s="203"/>
      <c r="X76" s="203">
        <f>M$12</f>
        <v>1670</v>
      </c>
      <c r="Y76" s="203"/>
      <c r="Z76" s="203"/>
    </row>
    <row r="77" spans="1:26" x14ac:dyDescent="0.25">
      <c r="A77" s="200" t="str">
        <f>CADASTRO!A$1162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>
        <v>0</v>
      </c>
      <c r="K77" s="203"/>
      <c r="L77" s="203"/>
      <c r="M77" s="205">
        <f>ROUND((V$13/V$23),2)</f>
        <v>0</v>
      </c>
      <c r="N77" s="205"/>
      <c r="O77" s="205"/>
      <c r="P77" s="204">
        <f>C73*M77</f>
        <v>0</v>
      </c>
      <c r="Q77" s="203"/>
      <c r="R77" s="203"/>
      <c r="S77" s="203"/>
      <c r="T77" s="203">
        <f>CADASTRO!$P$1162</f>
        <v>0</v>
      </c>
      <c r="U77" s="203"/>
      <c r="V77" s="203"/>
      <c r="W77" s="203"/>
      <c r="X77" s="203">
        <f>M$13</f>
        <v>0</v>
      </c>
      <c r="Y77" s="203"/>
      <c r="Z77" s="203"/>
    </row>
    <row r="78" spans="1:26" x14ac:dyDescent="0.25">
      <c r="A78" s="200" t="str">
        <f>CADASTRO!A$1163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 t="s">
        <v>185</v>
      </c>
      <c r="K78" s="203"/>
      <c r="L78" s="203"/>
      <c r="M78" s="205">
        <f>ROUND((V$14/V$23),2)</f>
        <v>0.78</v>
      </c>
      <c r="N78" s="205"/>
      <c r="O78" s="205"/>
      <c r="P78" s="204">
        <f>C73*M78</f>
        <v>5052.5904</v>
      </c>
      <c r="Q78" s="203"/>
      <c r="R78" s="203"/>
      <c r="S78" s="203"/>
      <c r="T78" s="203" t="str">
        <f>CADASTRO!$P$1163</f>
        <v>1013 PeateRS</v>
      </c>
      <c r="U78" s="203"/>
      <c r="V78" s="203"/>
      <c r="W78" s="203"/>
      <c r="X78" s="203">
        <f>M$14</f>
        <v>1682</v>
      </c>
      <c r="Y78" s="203"/>
      <c r="Z78" s="203"/>
    </row>
    <row r="79" spans="1:26" x14ac:dyDescent="0.25">
      <c r="A79" s="201" t="str">
        <f>CADASTRO!A$1165</f>
        <v>ESCOLA MUN. SANTA LUZIA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0</v>
      </c>
      <c r="N79" s="218"/>
      <c r="O79" s="218"/>
      <c r="P79" s="202">
        <f>SUM(P80:S83)</f>
        <v>0</v>
      </c>
      <c r="Q79" s="201"/>
      <c r="R79" s="201"/>
      <c r="S79" s="201"/>
    </row>
    <row r="80" spans="1:26" x14ac:dyDescent="0.25">
      <c r="A80" s="200" t="str">
        <f>CADASTRO!A$1166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>
        <v>0</v>
      </c>
      <c r="K80" s="203"/>
      <c r="L80" s="203"/>
      <c r="M80" s="205">
        <f>ROUND((V$18/V$23),2)</f>
        <v>0</v>
      </c>
      <c r="N80" s="205"/>
      <c r="O80" s="205"/>
      <c r="P80" s="204">
        <f>C73*M80</f>
        <v>0</v>
      </c>
      <c r="Q80" s="203"/>
      <c r="R80" s="203"/>
      <c r="S80" s="203"/>
      <c r="T80" s="203">
        <f>CADASTRO!$P$1166</f>
        <v>0</v>
      </c>
      <c r="U80" s="203"/>
      <c r="V80" s="203"/>
      <c r="W80" s="203"/>
      <c r="X80" s="203">
        <f>M$18</f>
        <v>0</v>
      </c>
      <c r="Y80" s="203"/>
      <c r="Z80" s="203"/>
    </row>
    <row r="81" spans="1:26" x14ac:dyDescent="0.25">
      <c r="A81" s="200" t="str">
        <f>CADASTRO!A$1167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>
        <v>0</v>
      </c>
      <c r="K81" s="203"/>
      <c r="L81" s="203"/>
      <c r="M81" s="205">
        <f>ROUND((V$19/V$23),2)</f>
        <v>0</v>
      </c>
      <c r="N81" s="205"/>
      <c r="O81" s="205"/>
      <c r="P81" s="204">
        <f>C73*M81</f>
        <v>0</v>
      </c>
      <c r="Q81" s="203"/>
      <c r="R81" s="203"/>
      <c r="S81" s="203"/>
      <c r="T81" s="203">
        <f>CADASTRO!$P$1167</f>
        <v>0</v>
      </c>
      <c r="U81" s="203"/>
      <c r="V81" s="203"/>
      <c r="W81" s="203"/>
      <c r="X81" s="203">
        <f>M$19</f>
        <v>0</v>
      </c>
      <c r="Y81" s="203"/>
      <c r="Z81" s="203"/>
    </row>
    <row r="82" spans="1:26" x14ac:dyDescent="0.25">
      <c r="A82" s="200" t="str">
        <f>CADASTRO!A$1168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>
        <v>0</v>
      </c>
      <c r="K82" s="203"/>
      <c r="L82" s="203"/>
      <c r="M82" s="205">
        <f>ROUND((V$20/V$23),2)</f>
        <v>0</v>
      </c>
      <c r="N82" s="205"/>
      <c r="O82" s="205"/>
      <c r="P82" s="204">
        <f>C73*M82</f>
        <v>0</v>
      </c>
      <c r="Q82" s="203"/>
      <c r="R82" s="203"/>
      <c r="S82" s="203"/>
      <c r="T82" s="203">
        <f>CADASTRO!$P$1168</f>
        <v>0</v>
      </c>
      <c r="U82" s="203"/>
      <c r="V82" s="203"/>
      <c r="W82" s="203"/>
      <c r="X82" s="203">
        <f>M$20</f>
        <v>0</v>
      </c>
      <c r="Y82" s="203"/>
      <c r="Z82" s="203"/>
    </row>
    <row r="83" spans="1:26" x14ac:dyDescent="0.25">
      <c r="A83" s="200" t="str">
        <f>CADASTRO!A$1169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>
        <v>0</v>
      </c>
      <c r="K83" s="203"/>
      <c r="L83" s="203"/>
      <c r="M83" s="205">
        <f>ROUND((V$21/V$23),2)</f>
        <v>0</v>
      </c>
      <c r="N83" s="205"/>
      <c r="O83" s="205"/>
      <c r="P83" s="204">
        <f>C73*M83</f>
        <v>0</v>
      </c>
      <c r="Q83" s="203"/>
      <c r="R83" s="203"/>
      <c r="S83" s="203"/>
      <c r="T83" s="203">
        <f>CADASTRO!$P$1169</f>
        <v>0</v>
      </c>
      <c r="U83" s="203"/>
      <c r="V83" s="203"/>
      <c r="W83" s="203"/>
      <c r="X83" s="203">
        <f>M$21</f>
        <v>0</v>
      </c>
      <c r="Y83" s="203"/>
      <c r="Z83" s="203"/>
    </row>
    <row r="84" spans="1:26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6477.68</v>
      </c>
      <c r="Q84" s="201"/>
      <c r="R84" s="201"/>
      <c r="S84" s="201"/>
      <c r="T84" s="3"/>
      <c r="U84" s="3"/>
      <c r="V84" s="3"/>
      <c r="W84" s="3"/>
      <c r="X84" s="3"/>
      <c r="Y84" s="3"/>
      <c r="Z84" s="3"/>
    </row>
    <row r="86" spans="1:26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6" x14ac:dyDescent="0.25">
      <c r="A87" s="3" t="s">
        <v>38</v>
      </c>
      <c r="G87" s="203">
        <v>85</v>
      </c>
      <c r="H87" s="203"/>
      <c r="I87" s="203"/>
      <c r="J87" s="203"/>
      <c r="K87" s="203"/>
      <c r="L87" s="220" t="s">
        <v>39</v>
      </c>
      <c r="M87" s="220"/>
      <c r="N87" s="220"/>
      <c r="O87" s="223">
        <v>43287</v>
      </c>
      <c r="P87" s="203"/>
      <c r="Q87" s="203"/>
      <c r="R87" s="203"/>
    </row>
    <row r="88" spans="1:26" x14ac:dyDescent="0.25">
      <c r="A88" s="3" t="s">
        <v>41</v>
      </c>
      <c r="C88" s="208">
        <v>7239.76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1672</v>
      </c>
      <c r="Q88" s="221"/>
      <c r="R88" s="221"/>
      <c r="S88" s="221"/>
      <c r="T88" s="221"/>
      <c r="U88" s="221"/>
    </row>
    <row r="89" spans="1:26" x14ac:dyDescent="0.25">
      <c r="A89" s="9" t="s">
        <v>12</v>
      </c>
      <c r="B89" s="23"/>
      <c r="C89" s="23"/>
      <c r="D89" s="23"/>
      <c r="E89" s="23"/>
      <c r="F89" s="23"/>
      <c r="G89" s="23"/>
      <c r="H89" s="23"/>
      <c r="I89" s="8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11" t="s">
        <v>40</v>
      </c>
      <c r="Y89" s="211"/>
      <c r="Z89" s="211"/>
    </row>
    <row r="90" spans="1:26" x14ac:dyDescent="0.25">
      <c r="A90" s="210" t="str">
        <f>CADASTRO!A$1160</f>
        <v>ESCOLA ALAÍDES S. PINHEIRO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1</v>
      </c>
      <c r="N90" s="218"/>
      <c r="O90" s="218"/>
      <c r="P90" s="202">
        <f>SUM(P91:S93)</f>
        <v>7239.76</v>
      </c>
      <c r="Q90" s="201"/>
      <c r="R90" s="201"/>
      <c r="S90" s="201"/>
      <c r="T90" s="6"/>
      <c r="U90" s="6"/>
      <c r="V90" s="6"/>
      <c r="W90" s="6"/>
    </row>
    <row r="91" spans="1:26" x14ac:dyDescent="0.25">
      <c r="A91" s="200" t="str">
        <f>CADASTRO!A$1161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 t="s">
        <v>184</v>
      </c>
      <c r="K91" s="203"/>
      <c r="L91" s="203"/>
      <c r="M91" s="205">
        <f>ROUND((V$12/V$23),2)</f>
        <v>0.22</v>
      </c>
      <c r="N91" s="205"/>
      <c r="O91" s="205"/>
      <c r="P91" s="204">
        <f>C88*M91</f>
        <v>1592.7472</v>
      </c>
      <c r="Q91" s="203"/>
      <c r="R91" s="203"/>
      <c r="S91" s="203"/>
      <c r="T91" s="203" t="str">
        <f>CADASTRO!$P$1161</f>
        <v>1013 PeateRS</v>
      </c>
      <c r="U91" s="203"/>
      <c r="V91" s="203"/>
      <c r="W91" s="203"/>
      <c r="X91" s="203">
        <f>M$12</f>
        <v>1670</v>
      </c>
      <c r="Y91" s="203"/>
      <c r="Z91" s="203"/>
    </row>
    <row r="92" spans="1:26" x14ac:dyDescent="0.25">
      <c r="A92" s="200" t="str">
        <f>CADASTRO!A$1162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>
        <v>0</v>
      </c>
      <c r="K92" s="203"/>
      <c r="L92" s="203"/>
      <c r="M92" s="205">
        <f>ROUND((V$13/V$23),2)</f>
        <v>0</v>
      </c>
      <c r="N92" s="205"/>
      <c r="O92" s="205"/>
      <c r="P92" s="204">
        <f>C88*M92</f>
        <v>0</v>
      </c>
      <c r="Q92" s="203"/>
      <c r="R92" s="203"/>
      <c r="S92" s="203"/>
      <c r="T92" s="203">
        <f>CADASTRO!$P$1162</f>
        <v>0</v>
      </c>
      <c r="U92" s="203"/>
      <c r="V92" s="203"/>
      <c r="W92" s="203"/>
      <c r="X92" s="203">
        <f>M$13</f>
        <v>0</v>
      </c>
      <c r="Y92" s="203"/>
      <c r="Z92" s="203"/>
    </row>
    <row r="93" spans="1:26" x14ac:dyDescent="0.25">
      <c r="A93" s="200" t="str">
        <f>CADASTRO!A$1163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 t="s">
        <v>185</v>
      </c>
      <c r="K93" s="203"/>
      <c r="L93" s="203"/>
      <c r="M93" s="205">
        <f>ROUND((V$14/V$23),2)</f>
        <v>0.78</v>
      </c>
      <c r="N93" s="205"/>
      <c r="O93" s="205"/>
      <c r="P93" s="204">
        <f>C88*M93</f>
        <v>5647.0128000000004</v>
      </c>
      <c r="Q93" s="203"/>
      <c r="R93" s="203"/>
      <c r="S93" s="203"/>
      <c r="T93" s="203" t="str">
        <f>CADASTRO!$P$1163</f>
        <v>1013 PeateRS</v>
      </c>
      <c r="U93" s="203"/>
      <c r="V93" s="203"/>
      <c r="W93" s="203"/>
      <c r="X93" s="203">
        <f>M$14</f>
        <v>1682</v>
      </c>
      <c r="Y93" s="203"/>
      <c r="Z93" s="203"/>
    </row>
    <row r="94" spans="1:26" x14ac:dyDescent="0.25">
      <c r="A94" s="201" t="str">
        <f>CADASTRO!A$1165</f>
        <v>ESCOLA MUN. SANTA LUZIA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0</v>
      </c>
      <c r="N94" s="218"/>
      <c r="O94" s="218"/>
      <c r="P94" s="202">
        <f>SUM(P95:S98)</f>
        <v>0</v>
      </c>
      <c r="Q94" s="201"/>
      <c r="R94" s="201"/>
      <c r="S94" s="201"/>
    </row>
    <row r="95" spans="1:26" x14ac:dyDescent="0.25">
      <c r="A95" s="200" t="str">
        <f>CADASTRO!A$1166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>
        <v>0</v>
      </c>
      <c r="K95" s="203"/>
      <c r="L95" s="203"/>
      <c r="M95" s="205">
        <f>ROUND((V$18/V$23),2)</f>
        <v>0</v>
      </c>
      <c r="N95" s="205"/>
      <c r="O95" s="205"/>
      <c r="P95" s="204">
        <f>C88*M95</f>
        <v>0</v>
      </c>
      <c r="Q95" s="203"/>
      <c r="R95" s="203"/>
      <c r="S95" s="203"/>
      <c r="T95" s="203">
        <f>CADASTRO!$P$1166</f>
        <v>0</v>
      </c>
      <c r="U95" s="203"/>
      <c r="V95" s="203"/>
      <c r="W95" s="203"/>
      <c r="X95" s="203">
        <f>M$18</f>
        <v>0</v>
      </c>
      <c r="Y95" s="203"/>
      <c r="Z95" s="203"/>
    </row>
    <row r="96" spans="1:26" x14ac:dyDescent="0.25">
      <c r="A96" s="200" t="str">
        <f>CADASTRO!A$1167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>
        <v>0</v>
      </c>
      <c r="K96" s="203"/>
      <c r="L96" s="203"/>
      <c r="M96" s="205">
        <f>ROUND((V$19/V$23),2)</f>
        <v>0</v>
      </c>
      <c r="N96" s="205"/>
      <c r="O96" s="205"/>
      <c r="P96" s="204">
        <f>C88*M96</f>
        <v>0</v>
      </c>
      <c r="Q96" s="203"/>
      <c r="R96" s="203"/>
      <c r="S96" s="203"/>
      <c r="T96" s="203">
        <f>CADASTRO!$P$1167</f>
        <v>0</v>
      </c>
      <c r="U96" s="203"/>
      <c r="V96" s="203"/>
      <c r="W96" s="203"/>
      <c r="X96" s="203">
        <f>M$19</f>
        <v>0</v>
      </c>
      <c r="Y96" s="203"/>
      <c r="Z96" s="203"/>
    </row>
    <row r="97" spans="1:26" x14ac:dyDescent="0.25">
      <c r="A97" s="200" t="str">
        <f>CADASTRO!A$1168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>
        <v>0</v>
      </c>
      <c r="K97" s="203"/>
      <c r="L97" s="203"/>
      <c r="M97" s="205">
        <f>ROUND((V$20/V$23),2)</f>
        <v>0</v>
      </c>
      <c r="N97" s="205"/>
      <c r="O97" s="205"/>
      <c r="P97" s="204">
        <f>C88*M97</f>
        <v>0</v>
      </c>
      <c r="Q97" s="203"/>
      <c r="R97" s="203"/>
      <c r="S97" s="203"/>
      <c r="T97" s="203">
        <f>CADASTRO!$P$1168</f>
        <v>0</v>
      </c>
      <c r="U97" s="203"/>
      <c r="V97" s="203"/>
      <c r="W97" s="203"/>
      <c r="X97" s="203">
        <f>M$20</f>
        <v>0</v>
      </c>
      <c r="Y97" s="203"/>
      <c r="Z97" s="203"/>
    </row>
    <row r="98" spans="1:26" x14ac:dyDescent="0.25">
      <c r="A98" s="200" t="str">
        <f>CADASTRO!A$1169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>
        <v>0</v>
      </c>
      <c r="K98" s="203"/>
      <c r="L98" s="203"/>
      <c r="M98" s="205">
        <f>ROUND((V$21/V$23),2)</f>
        <v>0</v>
      </c>
      <c r="N98" s="205"/>
      <c r="O98" s="205"/>
      <c r="P98" s="204">
        <f>C88*M98</f>
        <v>0</v>
      </c>
      <c r="Q98" s="203"/>
      <c r="R98" s="203"/>
      <c r="S98" s="203"/>
      <c r="T98" s="203">
        <f>CADASTRO!$P$1169</f>
        <v>0</v>
      </c>
      <c r="U98" s="203"/>
      <c r="V98" s="203"/>
      <c r="W98" s="203"/>
      <c r="X98" s="203">
        <f>M$21</f>
        <v>0</v>
      </c>
      <c r="Y98" s="203"/>
      <c r="Z98" s="203"/>
    </row>
    <row r="99" spans="1:26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</f>
        <v>7239.76</v>
      </c>
      <c r="Q99" s="201"/>
      <c r="R99" s="201"/>
      <c r="S99" s="201"/>
      <c r="T99" s="3"/>
      <c r="U99" s="3"/>
      <c r="V99" s="3"/>
      <c r="W99" s="3"/>
      <c r="X99" s="3"/>
      <c r="Y99" s="3"/>
      <c r="Z99" s="3"/>
    </row>
    <row r="101" spans="1:26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26" x14ac:dyDescent="0.25">
      <c r="A102" s="3" t="s">
        <v>38</v>
      </c>
      <c r="G102" s="203">
        <v>88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43315</v>
      </c>
      <c r="P102" s="203"/>
      <c r="Q102" s="203"/>
      <c r="R102" s="203"/>
    </row>
    <row r="103" spans="1:26" x14ac:dyDescent="0.25">
      <c r="A103" s="3" t="s">
        <v>41</v>
      </c>
      <c r="C103" s="208">
        <v>5715.6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1320</v>
      </c>
      <c r="Q103" s="221"/>
      <c r="R103" s="221"/>
      <c r="S103" s="221"/>
      <c r="T103" s="221"/>
      <c r="U103" s="221"/>
    </row>
    <row r="104" spans="1:26" x14ac:dyDescent="0.25">
      <c r="A104" s="9" t="s">
        <v>12</v>
      </c>
      <c r="B104" s="23"/>
      <c r="C104" s="23"/>
      <c r="D104" s="23"/>
      <c r="E104" s="23"/>
      <c r="F104" s="23"/>
      <c r="G104" s="23"/>
      <c r="H104" s="23"/>
      <c r="I104" s="8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11" t="s">
        <v>40</v>
      </c>
      <c r="Y104" s="211"/>
      <c r="Z104" s="211"/>
    </row>
    <row r="105" spans="1:26" x14ac:dyDescent="0.25">
      <c r="A105" s="210" t="str">
        <f>CADASTRO!A$1160</f>
        <v>ESCOLA ALAÍDES S. PINHEIRO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1</v>
      </c>
      <c r="N105" s="218"/>
      <c r="O105" s="218"/>
      <c r="P105" s="202">
        <f>SUM(P106:S108)</f>
        <v>5715.6</v>
      </c>
      <c r="Q105" s="201"/>
      <c r="R105" s="201"/>
      <c r="S105" s="201"/>
      <c r="T105" s="6"/>
      <c r="U105" s="6"/>
      <c r="V105" s="6"/>
      <c r="W105" s="6"/>
    </row>
    <row r="106" spans="1:26" x14ac:dyDescent="0.25">
      <c r="A106" s="200" t="str">
        <f>CADASTRO!A$1161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 t="s">
        <v>184</v>
      </c>
      <c r="K106" s="203"/>
      <c r="L106" s="203"/>
      <c r="M106" s="205">
        <f>ROUND((V$12/V$23),2)</f>
        <v>0.22</v>
      </c>
      <c r="N106" s="205"/>
      <c r="O106" s="205"/>
      <c r="P106" s="204">
        <f>C103*M106</f>
        <v>1257.432</v>
      </c>
      <c r="Q106" s="203"/>
      <c r="R106" s="203"/>
      <c r="S106" s="203"/>
      <c r="T106" s="203" t="str">
        <f>CADASTRO!$P$1161</f>
        <v>1013 PeateRS</v>
      </c>
      <c r="U106" s="203"/>
      <c r="V106" s="203"/>
      <c r="W106" s="203"/>
      <c r="X106" s="203">
        <f>M$12</f>
        <v>1670</v>
      </c>
      <c r="Y106" s="203"/>
      <c r="Z106" s="203"/>
    </row>
    <row r="107" spans="1:26" x14ac:dyDescent="0.25">
      <c r="A107" s="200" t="str">
        <f>CADASTRO!A$1162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>
        <v>0</v>
      </c>
      <c r="K107" s="203"/>
      <c r="L107" s="203"/>
      <c r="M107" s="205">
        <f>ROUND((V$13/V$23),2)</f>
        <v>0</v>
      </c>
      <c r="N107" s="205"/>
      <c r="O107" s="205"/>
      <c r="P107" s="204">
        <f>C103*M107</f>
        <v>0</v>
      </c>
      <c r="Q107" s="203"/>
      <c r="R107" s="203"/>
      <c r="S107" s="203"/>
      <c r="T107" s="203">
        <f>CADASTRO!$P$1162</f>
        <v>0</v>
      </c>
      <c r="U107" s="203"/>
      <c r="V107" s="203"/>
      <c r="W107" s="203"/>
      <c r="X107" s="203">
        <f>M$13</f>
        <v>0</v>
      </c>
      <c r="Y107" s="203"/>
      <c r="Z107" s="203"/>
    </row>
    <row r="108" spans="1:26" x14ac:dyDescent="0.25">
      <c r="A108" s="200" t="str">
        <f>CADASTRO!A$1163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 t="s">
        <v>185</v>
      </c>
      <c r="K108" s="203"/>
      <c r="L108" s="203"/>
      <c r="M108" s="205">
        <f>ROUND((V$14/V$23),2)</f>
        <v>0.78</v>
      </c>
      <c r="N108" s="205"/>
      <c r="O108" s="205"/>
      <c r="P108" s="204">
        <f>C103*M108</f>
        <v>4458.1680000000006</v>
      </c>
      <c r="Q108" s="203"/>
      <c r="R108" s="203"/>
      <c r="S108" s="203"/>
      <c r="T108" s="203" t="str">
        <f>CADASTRO!$P$1163</f>
        <v>1013 PeateRS</v>
      </c>
      <c r="U108" s="203"/>
      <c r="V108" s="203"/>
      <c r="W108" s="203"/>
      <c r="X108" s="203">
        <f>M$14</f>
        <v>1682</v>
      </c>
      <c r="Y108" s="203"/>
      <c r="Z108" s="203"/>
    </row>
    <row r="109" spans="1:26" x14ac:dyDescent="0.25">
      <c r="A109" s="201" t="str">
        <f>CADASTRO!A$1165</f>
        <v>ESCOLA MUN. SANTA LUZIA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0</v>
      </c>
      <c r="N109" s="218"/>
      <c r="O109" s="218"/>
      <c r="P109" s="202">
        <f>SUM(P110:S113)</f>
        <v>0</v>
      </c>
      <c r="Q109" s="201"/>
      <c r="R109" s="201"/>
      <c r="S109" s="201"/>
    </row>
    <row r="110" spans="1:26" x14ac:dyDescent="0.25">
      <c r="A110" s="200" t="str">
        <f>CADASTRO!A$1166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>
        <v>0</v>
      </c>
      <c r="K110" s="203"/>
      <c r="L110" s="203"/>
      <c r="M110" s="205">
        <f>ROUND((V$18/V$23),2)</f>
        <v>0</v>
      </c>
      <c r="N110" s="205"/>
      <c r="O110" s="205"/>
      <c r="P110" s="204">
        <f>C103*M110</f>
        <v>0</v>
      </c>
      <c r="Q110" s="203"/>
      <c r="R110" s="203"/>
      <c r="S110" s="203"/>
      <c r="T110" s="203">
        <f>CADASTRO!$P$1166</f>
        <v>0</v>
      </c>
      <c r="U110" s="203"/>
      <c r="V110" s="203"/>
      <c r="W110" s="203"/>
      <c r="X110" s="203">
        <f>M$18</f>
        <v>0</v>
      </c>
      <c r="Y110" s="203"/>
      <c r="Z110" s="203"/>
    </row>
    <row r="111" spans="1:26" x14ac:dyDescent="0.25">
      <c r="A111" s="200" t="str">
        <f>CADASTRO!A$1167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>
        <v>0</v>
      </c>
      <c r="K111" s="203"/>
      <c r="L111" s="203"/>
      <c r="M111" s="205">
        <f>ROUND((V$19/V$23),2)</f>
        <v>0</v>
      </c>
      <c r="N111" s="205"/>
      <c r="O111" s="205"/>
      <c r="P111" s="204">
        <f>C103*M111</f>
        <v>0</v>
      </c>
      <c r="Q111" s="203"/>
      <c r="R111" s="203"/>
      <c r="S111" s="203"/>
      <c r="T111" s="203">
        <f>CADASTRO!$P$1167</f>
        <v>0</v>
      </c>
      <c r="U111" s="203"/>
      <c r="V111" s="203"/>
      <c r="W111" s="203"/>
      <c r="X111" s="203">
        <f>M$19</f>
        <v>0</v>
      </c>
      <c r="Y111" s="203"/>
      <c r="Z111" s="203"/>
    </row>
    <row r="112" spans="1:26" x14ac:dyDescent="0.25">
      <c r="A112" s="200" t="str">
        <f>CADASTRO!A$1168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>
        <v>0</v>
      </c>
      <c r="K112" s="203"/>
      <c r="L112" s="203"/>
      <c r="M112" s="205">
        <f>ROUND((V$20/V$23),2)</f>
        <v>0</v>
      </c>
      <c r="N112" s="205"/>
      <c r="O112" s="205"/>
      <c r="P112" s="204">
        <f>C103*M112</f>
        <v>0</v>
      </c>
      <c r="Q112" s="203"/>
      <c r="R112" s="203"/>
      <c r="S112" s="203"/>
      <c r="T112" s="203">
        <f>CADASTRO!$P$1168</f>
        <v>0</v>
      </c>
      <c r="U112" s="203"/>
      <c r="V112" s="203"/>
      <c r="W112" s="203"/>
      <c r="X112" s="203">
        <f>M$20</f>
        <v>0</v>
      </c>
      <c r="Y112" s="203"/>
      <c r="Z112" s="203"/>
    </row>
    <row r="113" spans="1:26" x14ac:dyDescent="0.25">
      <c r="A113" s="200" t="str">
        <f>CADASTRO!A$1169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>
        <v>0</v>
      </c>
      <c r="K113" s="203"/>
      <c r="L113" s="203"/>
      <c r="M113" s="205">
        <f>ROUND((V$21/V$23),2)</f>
        <v>0</v>
      </c>
      <c r="N113" s="205"/>
      <c r="O113" s="205"/>
      <c r="P113" s="204">
        <f>C103*M113</f>
        <v>0</v>
      </c>
      <c r="Q113" s="203"/>
      <c r="R113" s="203"/>
      <c r="S113" s="203"/>
      <c r="T113" s="203">
        <f>CADASTRO!$P$1169</f>
        <v>0</v>
      </c>
      <c r="U113" s="203"/>
      <c r="V113" s="203"/>
      <c r="W113" s="203"/>
      <c r="X113" s="203">
        <f>M$21</f>
        <v>0</v>
      </c>
      <c r="Y113" s="203"/>
      <c r="Z113" s="203"/>
    </row>
    <row r="114" spans="1:26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</f>
        <v>5715.6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</row>
    <row r="116" spans="1:26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6" x14ac:dyDescent="0.25">
      <c r="A117" s="3" t="s">
        <v>38</v>
      </c>
      <c r="G117" s="203">
        <v>92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42982</v>
      </c>
      <c r="P117" s="203"/>
      <c r="Q117" s="203"/>
      <c r="R117" s="203"/>
    </row>
    <row r="118" spans="1:26" x14ac:dyDescent="0.25">
      <c r="A118" s="3" t="s">
        <v>41</v>
      </c>
      <c r="C118" s="208">
        <v>8703.2000000000007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2024</v>
      </c>
      <c r="Q118" s="221"/>
      <c r="R118" s="221"/>
      <c r="S118" s="221"/>
      <c r="T118" s="221"/>
      <c r="U118" s="221"/>
    </row>
    <row r="119" spans="1:26" x14ac:dyDescent="0.25">
      <c r="A119" s="9" t="s">
        <v>12</v>
      </c>
      <c r="B119" s="23"/>
      <c r="C119" s="23"/>
      <c r="D119" s="23"/>
      <c r="E119" s="23"/>
      <c r="F119" s="23"/>
      <c r="G119" s="23"/>
      <c r="H119" s="23"/>
      <c r="I119" s="8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11" t="s">
        <v>40</v>
      </c>
      <c r="Y119" s="211"/>
      <c r="Z119" s="211"/>
    </row>
    <row r="120" spans="1:26" x14ac:dyDescent="0.25">
      <c r="A120" s="210" t="str">
        <f>CADASTRO!A$1160</f>
        <v>ESCOLA ALAÍDES S. PINHEIRO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1</v>
      </c>
      <c r="N120" s="218"/>
      <c r="O120" s="218"/>
      <c r="P120" s="202">
        <f>SUM(P121:S123)</f>
        <v>8703.2000000000007</v>
      </c>
      <c r="Q120" s="201"/>
      <c r="R120" s="201"/>
      <c r="S120" s="201"/>
      <c r="T120" s="6"/>
      <c r="U120" s="6"/>
      <c r="V120" s="6"/>
      <c r="W120" s="6"/>
    </row>
    <row r="121" spans="1:26" x14ac:dyDescent="0.25">
      <c r="A121" s="200" t="str">
        <f>CADASTRO!A$1161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 t="s">
        <v>184</v>
      </c>
      <c r="K121" s="203"/>
      <c r="L121" s="203"/>
      <c r="M121" s="205">
        <f>ROUND((V$12/V$23),2)</f>
        <v>0.22</v>
      </c>
      <c r="N121" s="205"/>
      <c r="O121" s="205"/>
      <c r="P121" s="204">
        <f>C118*M121</f>
        <v>1914.7040000000002</v>
      </c>
      <c r="Q121" s="203"/>
      <c r="R121" s="203"/>
      <c r="S121" s="203"/>
      <c r="T121" s="203" t="str">
        <f>CADASTRO!$P$1161</f>
        <v>1013 PeateRS</v>
      </c>
      <c r="U121" s="203"/>
      <c r="V121" s="203"/>
      <c r="W121" s="203"/>
      <c r="X121" s="203">
        <f>M$12</f>
        <v>1670</v>
      </c>
      <c r="Y121" s="203"/>
      <c r="Z121" s="203"/>
    </row>
    <row r="122" spans="1:26" x14ac:dyDescent="0.25">
      <c r="A122" s="200" t="str">
        <f>CADASTRO!A$1162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>
        <v>0</v>
      </c>
      <c r="K122" s="203"/>
      <c r="L122" s="203"/>
      <c r="M122" s="205">
        <f>ROUND((V$13/V$23),2)</f>
        <v>0</v>
      </c>
      <c r="N122" s="205"/>
      <c r="O122" s="205"/>
      <c r="P122" s="204">
        <f>C118*M122</f>
        <v>0</v>
      </c>
      <c r="Q122" s="203"/>
      <c r="R122" s="203"/>
      <c r="S122" s="203"/>
      <c r="T122" s="203">
        <f>CADASTRO!$P$1162</f>
        <v>0</v>
      </c>
      <c r="U122" s="203"/>
      <c r="V122" s="203"/>
      <c r="W122" s="203"/>
      <c r="X122" s="203">
        <f>M$13</f>
        <v>0</v>
      </c>
      <c r="Y122" s="203"/>
      <c r="Z122" s="203"/>
    </row>
    <row r="123" spans="1:26" x14ac:dyDescent="0.25">
      <c r="A123" s="200" t="str">
        <f>CADASTRO!A$1163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03" t="s">
        <v>185</v>
      </c>
      <c r="K123" s="203"/>
      <c r="L123" s="203"/>
      <c r="M123" s="205">
        <f>ROUND((V$14/V$23),2)</f>
        <v>0.78</v>
      </c>
      <c r="N123" s="205"/>
      <c r="O123" s="205"/>
      <c r="P123" s="204">
        <f>C118*M123</f>
        <v>6788.496000000001</v>
      </c>
      <c r="Q123" s="203"/>
      <c r="R123" s="203"/>
      <c r="S123" s="203"/>
      <c r="T123" s="203" t="str">
        <f>CADASTRO!$P$1163</f>
        <v>1013 PeateRS</v>
      </c>
      <c r="U123" s="203"/>
      <c r="V123" s="203"/>
      <c r="W123" s="203"/>
      <c r="X123" s="203">
        <f>M$14</f>
        <v>1682</v>
      </c>
      <c r="Y123" s="203"/>
      <c r="Z123" s="203"/>
    </row>
    <row r="124" spans="1:26" x14ac:dyDescent="0.25">
      <c r="A124" s="201" t="str">
        <f>CADASTRO!A$1165</f>
        <v>ESCOLA MUN. SANTA LUZIA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0</v>
      </c>
      <c r="N124" s="218"/>
      <c r="O124" s="218"/>
      <c r="P124" s="202">
        <f>SUM(P125:S128)</f>
        <v>0</v>
      </c>
      <c r="Q124" s="201"/>
      <c r="R124" s="201"/>
      <c r="S124" s="201"/>
    </row>
    <row r="125" spans="1:26" x14ac:dyDescent="0.25">
      <c r="A125" s="200" t="str">
        <f>CADASTRO!A$1166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>
        <v>0</v>
      </c>
      <c r="K125" s="203"/>
      <c r="L125" s="203"/>
      <c r="M125" s="205">
        <f>ROUND((V$18/V$23),2)</f>
        <v>0</v>
      </c>
      <c r="N125" s="205"/>
      <c r="O125" s="205"/>
      <c r="P125" s="204">
        <f>C118*M125</f>
        <v>0</v>
      </c>
      <c r="Q125" s="203"/>
      <c r="R125" s="203"/>
      <c r="S125" s="203"/>
      <c r="T125" s="203">
        <f>CADASTRO!$P$1166</f>
        <v>0</v>
      </c>
      <c r="U125" s="203"/>
      <c r="V125" s="203"/>
      <c r="W125" s="203"/>
      <c r="X125" s="203">
        <f>M$18</f>
        <v>0</v>
      </c>
      <c r="Y125" s="203"/>
      <c r="Z125" s="203"/>
    </row>
    <row r="126" spans="1:26" x14ac:dyDescent="0.25">
      <c r="A126" s="200" t="str">
        <f>CADASTRO!A$1167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>
        <v>0</v>
      </c>
      <c r="K126" s="203"/>
      <c r="L126" s="203"/>
      <c r="M126" s="205">
        <f>ROUND((V$19/V$23),2)</f>
        <v>0</v>
      </c>
      <c r="N126" s="205"/>
      <c r="O126" s="205"/>
      <c r="P126" s="204">
        <f>C118*M126</f>
        <v>0</v>
      </c>
      <c r="Q126" s="203"/>
      <c r="R126" s="203"/>
      <c r="S126" s="203"/>
      <c r="T126" s="203">
        <f>CADASTRO!$P$1167</f>
        <v>0</v>
      </c>
      <c r="U126" s="203"/>
      <c r="V126" s="203"/>
      <c r="W126" s="203"/>
      <c r="X126" s="203">
        <f>M$19</f>
        <v>0</v>
      </c>
      <c r="Y126" s="203"/>
      <c r="Z126" s="203"/>
    </row>
    <row r="127" spans="1:26" x14ac:dyDescent="0.25">
      <c r="A127" s="200" t="str">
        <f>CADASTRO!A$1168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>
        <v>0</v>
      </c>
      <c r="K127" s="203"/>
      <c r="L127" s="203"/>
      <c r="M127" s="205">
        <f>ROUND((V$20/V$23),2)</f>
        <v>0</v>
      </c>
      <c r="N127" s="205"/>
      <c r="O127" s="205"/>
      <c r="P127" s="204">
        <f>C118*M127</f>
        <v>0</v>
      </c>
      <c r="Q127" s="203"/>
      <c r="R127" s="203"/>
      <c r="S127" s="203"/>
      <c r="T127" s="203">
        <f>CADASTRO!$P$1168</f>
        <v>0</v>
      </c>
      <c r="U127" s="203"/>
      <c r="V127" s="203"/>
      <c r="W127" s="203"/>
      <c r="X127" s="203">
        <f>M$20</f>
        <v>0</v>
      </c>
      <c r="Y127" s="203"/>
      <c r="Z127" s="203"/>
    </row>
    <row r="128" spans="1:26" x14ac:dyDescent="0.25">
      <c r="A128" s="200" t="str">
        <f>CADASTRO!A$1169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>
        <v>0</v>
      </c>
      <c r="K128" s="203"/>
      <c r="L128" s="203"/>
      <c r="M128" s="205">
        <f>ROUND((V$21/V$23),2)</f>
        <v>0</v>
      </c>
      <c r="N128" s="205"/>
      <c r="O128" s="205"/>
      <c r="P128" s="204">
        <f>C118*M128</f>
        <v>0</v>
      </c>
      <c r="Q128" s="203"/>
      <c r="R128" s="203"/>
      <c r="S128" s="203"/>
      <c r="T128" s="203">
        <f>CADASTRO!$P$1169</f>
        <v>0</v>
      </c>
      <c r="U128" s="203"/>
      <c r="V128" s="203"/>
      <c r="W128" s="203"/>
      <c r="X128" s="203">
        <f>M$21</f>
        <v>0</v>
      </c>
      <c r="Y128" s="203"/>
      <c r="Z128" s="203"/>
    </row>
    <row r="129" spans="1:26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8703.2000000000007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</row>
    <row r="131" spans="1:26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26" x14ac:dyDescent="0.25">
      <c r="A132" s="3" t="s">
        <v>38</v>
      </c>
      <c r="G132" s="203">
        <v>94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43376</v>
      </c>
      <c r="P132" s="203"/>
      <c r="Q132" s="203"/>
      <c r="R132" s="203"/>
    </row>
    <row r="133" spans="1:26" x14ac:dyDescent="0.25">
      <c r="A133" s="3" t="s">
        <v>41</v>
      </c>
      <c r="C133" s="208">
        <v>6477.68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1496</v>
      </c>
      <c r="Q133" s="221"/>
      <c r="R133" s="221"/>
      <c r="S133" s="221"/>
      <c r="T133" s="221"/>
      <c r="U133" s="221"/>
    </row>
    <row r="134" spans="1:26" x14ac:dyDescent="0.25">
      <c r="A134" s="9" t="s">
        <v>12</v>
      </c>
      <c r="B134" s="23"/>
      <c r="C134" s="23"/>
      <c r="D134" s="23"/>
      <c r="E134" s="23"/>
      <c r="F134" s="23"/>
      <c r="G134" s="23"/>
      <c r="H134" s="23"/>
      <c r="I134" s="8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11" t="s">
        <v>40</v>
      </c>
      <c r="Y134" s="211"/>
      <c r="Z134" s="211"/>
    </row>
    <row r="135" spans="1:26" x14ac:dyDescent="0.25">
      <c r="A135" s="210" t="str">
        <f>CADASTRO!A$1160</f>
        <v>ESCOLA ALAÍDES S. PINHEIRO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1</v>
      </c>
      <c r="N135" s="218"/>
      <c r="O135" s="218"/>
      <c r="P135" s="202">
        <f>SUM(P136:S138)</f>
        <v>6477.68</v>
      </c>
      <c r="Q135" s="201"/>
      <c r="R135" s="201"/>
      <c r="S135" s="201"/>
      <c r="T135" s="6"/>
      <c r="U135" s="6"/>
      <c r="V135" s="6"/>
      <c r="W135" s="6"/>
    </row>
    <row r="136" spans="1:26" x14ac:dyDescent="0.25">
      <c r="A136" s="200" t="str">
        <f>CADASTRO!A$1161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 t="s">
        <v>184</v>
      </c>
      <c r="K136" s="203"/>
      <c r="L136" s="203"/>
      <c r="M136" s="205">
        <f>ROUND((V$12/V$23),2)</f>
        <v>0.22</v>
      </c>
      <c r="N136" s="205"/>
      <c r="O136" s="205"/>
      <c r="P136" s="204">
        <f>C133*M136</f>
        <v>1425.0896</v>
      </c>
      <c r="Q136" s="203"/>
      <c r="R136" s="203"/>
      <c r="S136" s="203"/>
      <c r="T136" s="203" t="str">
        <f>CADASTRO!$P$1161</f>
        <v>1013 PeateRS</v>
      </c>
      <c r="U136" s="203"/>
      <c r="V136" s="203"/>
      <c r="W136" s="203"/>
      <c r="X136" s="203">
        <f>M$12</f>
        <v>1670</v>
      </c>
      <c r="Y136" s="203"/>
      <c r="Z136" s="203"/>
    </row>
    <row r="137" spans="1:26" x14ac:dyDescent="0.25">
      <c r="A137" s="200" t="str">
        <f>CADASTRO!A$1162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>
        <v>0</v>
      </c>
      <c r="K137" s="203"/>
      <c r="L137" s="203"/>
      <c r="M137" s="205">
        <f>ROUND((V$13/V$23),2)</f>
        <v>0</v>
      </c>
      <c r="N137" s="205"/>
      <c r="O137" s="205"/>
      <c r="P137" s="204">
        <f>C133*M137</f>
        <v>0</v>
      </c>
      <c r="Q137" s="203"/>
      <c r="R137" s="203"/>
      <c r="S137" s="203"/>
      <c r="T137" s="203">
        <f>CADASTRO!$P$1162</f>
        <v>0</v>
      </c>
      <c r="U137" s="203"/>
      <c r="V137" s="203"/>
      <c r="W137" s="203"/>
      <c r="X137" s="203">
        <f>M$13</f>
        <v>0</v>
      </c>
      <c r="Y137" s="203"/>
      <c r="Z137" s="203"/>
    </row>
    <row r="138" spans="1:26" x14ac:dyDescent="0.25">
      <c r="A138" s="200" t="str">
        <f>CADASTRO!A$1163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 t="s">
        <v>185</v>
      </c>
      <c r="K138" s="203"/>
      <c r="L138" s="203"/>
      <c r="M138" s="205">
        <f>ROUND((V$14/V$23),2)</f>
        <v>0.78</v>
      </c>
      <c r="N138" s="205"/>
      <c r="O138" s="205"/>
      <c r="P138" s="204">
        <f>C133*M138</f>
        <v>5052.5904</v>
      </c>
      <c r="Q138" s="203"/>
      <c r="R138" s="203"/>
      <c r="S138" s="203"/>
      <c r="T138" s="203" t="str">
        <f>CADASTRO!$P$1163</f>
        <v>1013 PeateRS</v>
      </c>
      <c r="U138" s="203"/>
      <c r="V138" s="203"/>
      <c r="W138" s="203"/>
      <c r="X138" s="203">
        <f>M$14</f>
        <v>1682</v>
      </c>
      <c r="Y138" s="203"/>
      <c r="Z138" s="203"/>
    </row>
    <row r="139" spans="1:26" x14ac:dyDescent="0.25">
      <c r="A139" s="201" t="str">
        <f>CADASTRO!A$1165</f>
        <v>ESCOLA MUN. SANTA LUZIA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0</v>
      </c>
      <c r="N139" s="218"/>
      <c r="O139" s="218"/>
      <c r="P139" s="202">
        <f>SUM(P140:S143)</f>
        <v>0</v>
      </c>
      <c r="Q139" s="201"/>
      <c r="R139" s="201"/>
      <c r="S139" s="201"/>
    </row>
    <row r="140" spans="1:26" x14ac:dyDescent="0.25">
      <c r="A140" s="200" t="str">
        <f>CADASTRO!A$1166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>
        <v>0</v>
      </c>
      <c r="K140" s="203"/>
      <c r="L140" s="203"/>
      <c r="M140" s="205">
        <f>ROUND((V$18/V$23),2)</f>
        <v>0</v>
      </c>
      <c r="N140" s="205"/>
      <c r="O140" s="205"/>
      <c r="P140" s="204">
        <f>C133*M140</f>
        <v>0</v>
      </c>
      <c r="Q140" s="203"/>
      <c r="R140" s="203"/>
      <c r="S140" s="203"/>
      <c r="T140" s="203">
        <f>CADASTRO!$P$1166</f>
        <v>0</v>
      </c>
      <c r="U140" s="203"/>
      <c r="V140" s="203"/>
      <c r="W140" s="203"/>
      <c r="X140" s="203">
        <f>M$18</f>
        <v>0</v>
      </c>
      <c r="Y140" s="203"/>
      <c r="Z140" s="203"/>
    </row>
    <row r="141" spans="1:26" x14ac:dyDescent="0.25">
      <c r="A141" s="200" t="str">
        <f>CADASTRO!A$1167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>
        <v>0</v>
      </c>
      <c r="K141" s="203"/>
      <c r="L141" s="203"/>
      <c r="M141" s="205">
        <f>ROUND((V$19/V$23),2)</f>
        <v>0</v>
      </c>
      <c r="N141" s="205"/>
      <c r="O141" s="205"/>
      <c r="P141" s="204">
        <f>C133*M141</f>
        <v>0</v>
      </c>
      <c r="Q141" s="203"/>
      <c r="R141" s="203"/>
      <c r="S141" s="203"/>
      <c r="T141" s="203">
        <f>CADASTRO!$P$1167</f>
        <v>0</v>
      </c>
      <c r="U141" s="203"/>
      <c r="V141" s="203"/>
      <c r="W141" s="203"/>
      <c r="X141" s="203">
        <f>M$19</f>
        <v>0</v>
      </c>
      <c r="Y141" s="203"/>
      <c r="Z141" s="203"/>
    </row>
    <row r="142" spans="1:26" x14ac:dyDescent="0.25">
      <c r="A142" s="200" t="str">
        <f>CADASTRO!A$1168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>
        <v>0</v>
      </c>
      <c r="K142" s="203"/>
      <c r="L142" s="203"/>
      <c r="M142" s="205">
        <f>ROUND((V$20/V$23),2)</f>
        <v>0</v>
      </c>
      <c r="N142" s="205"/>
      <c r="O142" s="205"/>
      <c r="P142" s="204">
        <f>C133*M142</f>
        <v>0</v>
      </c>
      <c r="Q142" s="203"/>
      <c r="R142" s="203"/>
      <c r="S142" s="203"/>
      <c r="T142" s="203">
        <f>CADASTRO!$P$1168</f>
        <v>0</v>
      </c>
      <c r="U142" s="203"/>
      <c r="V142" s="203"/>
      <c r="W142" s="203"/>
      <c r="X142" s="203">
        <f>M$20</f>
        <v>0</v>
      </c>
      <c r="Y142" s="203"/>
      <c r="Z142" s="203"/>
    </row>
    <row r="143" spans="1:26" x14ac:dyDescent="0.25">
      <c r="A143" s="200" t="str">
        <f>CADASTRO!A$1169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>
        <v>0</v>
      </c>
      <c r="K143" s="203"/>
      <c r="L143" s="203"/>
      <c r="M143" s="205">
        <f>ROUND((V$21/V$23),2)</f>
        <v>0</v>
      </c>
      <c r="N143" s="205"/>
      <c r="O143" s="205"/>
      <c r="P143" s="204">
        <f>C133*M143</f>
        <v>0</v>
      </c>
      <c r="Q143" s="203"/>
      <c r="R143" s="203"/>
      <c r="S143" s="203"/>
      <c r="T143" s="203">
        <f>CADASTRO!$P$1169</f>
        <v>0</v>
      </c>
      <c r="U143" s="203"/>
      <c r="V143" s="203"/>
      <c r="W143" s="203"/>
      <c r="X143" s="203">
        <f>M$21</f>
        <v>0</v>
      </c>
      <c r="Y143" s="203"/>
      <c r="Z143" s="203"/>
    </row>
    <row r="144" spans="1:26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6477.68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</row>
    <row r="146" spans="1:26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26" x14ac:dyDescent="0.25">
      <c r="A147" s="3" t="s">
        <v>38</v>
      </c>
      <c r="G147" s="203">
        <v>96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43410</v>
      </c>
      <c r="P147" s="203"/>
      <c r="Q147" s="203"/>
      <c r="R147" s="203"/>
    </row>
    <row r="148" spans="1:26" x14ac:dyDescent="0.25">
      <c r="A148" s="3" t="s">
        <v>41</v>
      </c>
      <c r="C148" s="208">
        <v>8001.84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1848</v>
      </c>
      <c r="Q148" s="221"/>
      <c r="R148" s="221"/>
      <c r="S148" s="221"/>
      <c r="T148" s="221"/>
      <c r="U148" s="221"/>
    </row>
    <row r="149" spans="1:26" x14ac:dyDescent="0.25">
      <c r="A149" s="9" t="s">
        <v>12</v>
      </c>
      <c r="B149" s="23"/>
      <c r="C149" s="23"/>
      <c r="D149" s="23"/>
      <c r="E149" s="23"/>
      <c r="F149" s="23"/>
      <c r="G149" s="23"/>
      <c r="H149" s="23"/>
      <c r="I149" s="8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11" t="s">
        <v>40</v>
      </c>
      <c r="Y149" s="211"/>
      <c r="Z149" s="211"/>
    </row>
    <row r="150" spans="1:26" x14ac:dyDescent="0.25">
      <c r="A150" s="210" t="str">
        <f>CADASTRO!A$1160</f>
        <v>ESCOLA ALAÍDES S. PINHEIRO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1</v>
      </c>
      <c r="N150" s="218"/>
      <c r="O150" s="218"/>
      <c r="P150" s="202">
        <f>SUM(P151:S153)</f>
        <v>8001.84</v>
      </c>
      <c r="Q150" s="201"/>
      <c r="R150" s="201"/>
      <c r="S150" s="201"/>
      <c r="T150" s="6"/>
      <c r="U150" s="6"/>
      <c r="V150" s="6"/>
      <c r="W150" s="6"/>
    </row>
    <row r="151" spans="1:26" x14ac:dyDescent="0.25">
      <c r="A151" s="200" t="str">
        <f>CADASTRO!A$1161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 t="s">
        <v>184</v>
      </c>
      <c r="K151" s="203"/>
      <c r="L151" s="203"/>
      <c r="M151" s="205">
        <f>ROUND((V$12/V$23),2)</f>
        <v>0.22</v>
      </c>
      <c r="N151" s="205"/>
      <c r="O151" s="205"/>
      <c r="P151" s="204">
        <f>C148*M151</f>
        <v>1760.4048</v>
      </c>
      <c r="Q151" s="203"/>
      <c r="R151" s="203"/>
      <c r="S151" s="203"/>
      <c r="T151" s="203" t="str">
        <f>CADASTRO!$P$1161</f>
        <v>1013 PeateRS</v>
      </c>
      <c r="U151" s="203"/>
      <c r="V151" s="203"/>
      <c r="W151" s="203"/>
      <c r="X151" s="203">
        <f>M$12</f>
        <v>1670</v>
      </c>
      <c r="Y151" s="203"/>
      <c r="Z151" s="203"/>
    </row>
    <row r="152" spans="1:26" x14ac:dyDescent="0.25">
      <c r="A152" s="200" t="str">
        <f>CADASTRO!A$1162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>
        <v>0</v>
      </c>
      <c r="K152" s="203"/>
      <c r="L152" s="203"/>
      <c r="M152" s="205">
        <f>ROUND((V$13/V$23),2)</f>
        <v>0</v>
      </c>
      <c r="N152" s="205"/>
      <c r="O152" s="205"/>
      <c r="P152" s="204">
        <f>C148*M152</f>
        <v>0</v>
      </c>
      <c r="Q152" s="203"/>
      <c r="R152" s="203"/>
      <c r="S152" s="203"/>
      <c r="T152" s="203">
        <f>CADASTRO!$P$1162</f>
        <v>0</v>
      </c>
      <c r="U152" s="203"/>
      <c r="V152" s="203"/>
      <c r="W152" s="203"/>
      <c r="X152" s="203">
        <f>M$13</f>
        <v>0</v>
      </c>
      <c r="Y152" s="203"/>
      <c r="Z152" s="203"/>
    </row>
    <row r="153" spans="1:26" x14ac:dyDescent="0.25">
      <c r="A153" s="200" t="str">
        <f>CADASTRO!A$1163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 t="s">
        <v>185</v>
      </c>
      <c r="K153" s="203"/>
      <c r="L153" s="203"/>
      <c r="M153" s="205">
        <f>ROUND((V$14/V$23),2)</f>
        <v>0.78</v>
      </c>
      <c r="N153" s="205"/>
      <c r="O153" s="205"/>
      <c r="P153" s="204">
        <f>C148*M153</f>
        <v>6241.4351999999999</v>
      </c>
      <c r="Q153" s="203"/>
      <c r="R153" s="203"/>
      <c r="S153" s="203"/>
      <c r="T153" s="203" t="str">
        <f>CADASTRO!$P$1163</f>
        <v>1013 PeateRS</v>
      </c>
      <c r="U153" s="203"/>
      <c r="V153" s="203"/>
      <c r="W153" s="203"/>
      <c r="X153" s="203">
        <f>M$14</f>
        <v>1682</v>
      </c>
      <c r="Y153" s="203"/>
      <c r="Z153" s="203"/>
    </row>
    <row r="154" spans="1:26" x14ac:dyDescent="0.25">
      <c r="A154" s="201" t="str">
        <f>CADASTRO!A$1165</f>
        <v>ESCOLA MUN. SANTA LUZIA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0</v>
      </c>
      <c r="N154" s="218"/>
      <c r="O154" s="218"/>
      <c r="P154" s="202">
        <f>SUM(P155:S158)</f>
        <v>0</v>
      </c>
      <c r="Q154" s="201"/>
      <c r="R154" s="201"/>
      <c r="S154" s="201"/>
    </row>
    <row r="155" spans="1:26" x14ac:dyDescent="0.25">
      <c r="A155" s="200" t="str">
        <f>CADASTRO!A$1166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>
        <v>0</v>
      </c>
      <c r="K155" s="203"/>
      <c r="L155" s="203"/>
      <c r="M155" s="205">
        <f>ROUND((V$18/V$23),2)</f>
        <v>0</v>
      </c>
      <c r="N155" s="205"/>
      <c r="O155" s="205"/>
      <c r="P155" s="204">
        <f>C148*M155</f>
        <v>0</v>
      </c>
      <c r="Q155" s="203"/>
      <c r="R155" s="203"/>
      <c r="S155" s="203"/>
      <c r="T155" s="203">
        <f>CADASTRO!$P$1166</f>
        <v>0</v>
      </c>
      <c r="U155" s="203"/>
      <c r="V155" s="203"/>
      <c r="W155" s="203"/>
      <c r="X155" s="203">
        <f>M$18</f>
        <v>0</v>
      </c>
      <c r="Y155" s="203"/>
      <c r="Z155" s="203"/>
    </row>
    <row r="156" spans="1:26" x14ac:dyDescent="0.25">
      <c r="A156" s="200" t="str">
        <f>CADASTRO!A$1167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>
        <v>0</v>
      </c>
      <c r="K156" s="203"/>
      <c r="L156" s="203"/>
      <c r="M156" s="205">
        <f>ROUND((V$19/V$23),2)</f>
        <v>0</v>
      </c>
      <c r="N156" s="205"/>
      <c r="O156" s="205"/>
      <c r="P156" s="204">
        <f>C148*M156</f>
        <v>0</v>
      </c>
      <c r="Q156" s="203"/>
      <c r="R156" s="203"/>
      <c r="S156" s="203"/>
      <c r="T156" s="203">
        <f>CADASTRO!$P$1167</f>
        <v>0</v>
      </c>
      <c r="U156" s="203"/>
      <c r="V156" s="203"/>
      <c r="W156" s="203"/>
      <c r="X156" s="203">
        <f>M$19</f>
        <v>0</v>
      </c>
      <c r="Y156" s="203"/>
      <c r="Z156" s="203"/>
    </row>
    <row r="157" spans="1:26" x14ac:dyDescent="0.25">
      <c r="A157" s="200" t="str">
        <f>CADASTRO!A$1168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>
        <v>0</v>
      </c>
      <c r="K157" s="203"/>
      <c r="L157" s="203"/>
      <c r="M157" s="205">
        <f>ROUND((V$20/V$23),2)</f>
        <v>0</v>
      </c>
      <c r="N157" s="205"/>
      <c r="O157" s="205"/>
      <c r="P157" s="204">
        <f>C148*M157</f>
        <v>0</v>
      </c>
      <c r="Q157" s="203"/>
      <c r="R157" s="203"/>
      <c r="S157" s="203"/>
      <c r="T157" s="203">
        <f>CADASTRO!$P$1168</f>
        <v>0</v>
      </c>
      <c r="U157" s="203"/>
      <c r="V157" s="203"/>
      <c r="W157" s="203"/>
      <c r="X157" s="203">
        <f>M$20</f>
        <v>0</v>
      </c>
      <c r="Y157" s="203"/>
      <c r="Z157" s="203"/>
    </row>
    <row r="158" spans="1:26" x14ac:dyDescent="0.25">
      <c r="A158" s="200" t="str">
        <f>CADASTRO!A$1169</f>
        <v>Ed. Jovens e Adultos</v>
      </c>
      <c r="B158" s="200"/>
      <c r="C158" s="200"/>
      <c r="D158" s="200"/>
      <c r="E158" s="200"/>
      <c r="F158" s="200"/>
      <c r="G158" s="200"/>
      <c r="H158" s="200"/>
      <c r="I158" s="200"/>
      <c r="J158" s="203">
        <v>0</v>
      </c>
      <c r="K158" s="203"/>
      <c r="L158" s="203"/>
      <c r="M158" s="205">
        <f>ROUND((V$21/V$23),2)</f>
        <v>0</v>
      </c>
      <c r="N158" s="205"/>
      <c r="O158" s="205"/>
      <c r="P158" s="204">
        <f>C148*M158</f>
        <v>0</v>
      </c>
      <c r="Q158" s="203"/>
      <c r="R158" s="203"/>
      <c r="S158" s="203"/>
      <c r="T158" s="203">
        <f>CADASTRO!$P$1169</f>
        <v>0</v>
      </c>
      <c r="U158" s="203"/>
      <c r="V158" s="203"/>
      <c r="W158" s="203"/>
      <c r="X158" s="203">
        <f>M$21</f>
        <v>0</v>
      </c>
      <c r="Y158" s="203"/>
      <c r="Z158" s="203"/>
    </row>
    <row r="159" spans="1:26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8001.84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</row>
    <row r="161" spans="1:26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6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6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</row>
    <row r="164" spans="1:26" x14ac:dyDescent="0.25">
      <c r="A164" s="9" t="s">
        <v>12</v>
      </c>
      <c r="B164" s="23"/>
      <c r="C164" s="23"/>
      <c r="D164" s="23"/>
      <c r="E164" s="23"/>
      <c r="F164" s="23"/>
      <c r="G164" s="23"/>
      <c r="H164" s="23"/>
      <c r="I164" s="8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11" t="s">
        <v>40</v>
      </c>
      <c r="Y164" s="211"/>
      <c r="Z164" s="211"/>
    </row>
    <row r="165" spans="1:26" x14ac:dyDescent="0.25">
      <c r="A165" s="210" t="str">
        <f>CADASTRO!A$1160</f>
        <v>ESCOLA ALAÍDES S. PINHEIRO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1</v>
      </c>
      <c r="N165" s="218"/>
      <c r="O165" s="218"/>
      <c r="P165" s="202">
        <f>SUM(P166:S168)</f>
        <v>28000</v>
      </c>
      <c r="Q165" s="201"/>
      <c r="R165" s="201"/>
      <c r="S165" s="201"/>
      <c r="T165" s="6"/>
      <c r="U165" s="6"/>
      <c r="V165" s="6"/>
      <c r="W165" s="6"/>
    </row>
    <row r="166" spans="1:26" x14ac:dyDescent="0.25">
      <c r="A166" s="200" t="str">
        <f>CADASTRO!A$1161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 t="s">
        <v>184</v>
      </c>
      <c r="K166" s="203"/>
      <c r="L166" s="203"/>
      <c r="M166" s="205">
        <f>ROUND((V$12/V$23),2)</f>
        <v>0.22</v>
      </c>
      <c r="N166" s="205"/>
      <c r="O166" s="205"/>
      <c r="P166" s="204">
        <f>C163*M166</f>
        <v>6160</v>
      </c>
      <c r="Q166" s="203"/>
      <c r="R166" s="203"/>
      <c r="S166" s="203"/>
      <c r="T166" s="203" t="str">
        <f>CADASTRO!$P$1161</f>
        <v>1013 PeateRS</v>
      </c>
      <c r="U166" s="203"/>
      <c r="V166" s="203"/>
      <c r="W166" s="203"/>
      <c r="X166" s="203">
        <f>M$12</f>
        <v>1670</v>
      </c>
      <c r="Y166" s="203"/>
      <c r="Z166" s="203"/>
    </row>
    <row r="167" spans="1:26" x14ac:dyDescent="0.25">
      <c r="A167" s="200" t="str">
        <f>CADASTRO!A$1162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>
        <v>0</v>
      </c>
      <c r="K167" s="203"/>
      <c r="L167" s="203"/>
      <c r="M167" s="205">
        <f>ROUND((V$13/V$23),2)</f>
        <v>0</v>
      </c>
      <c r="N167" s="205"/>
      <c r="O167" s="205"/>
      <c r="P167" s="204">
        <f>C163*M167</f>
        <v>0</v>
      </c>
      <c r="Q167" s="203"/>
      <c r="R167" s="203"/>
      <c r="S167" s="203"/>
      <c r="T167" s="203">
        <f>CADASTRO!$P$1162</f>
        <v>0</v>
      </c>
      <c r="U167" s="203"/>
      <c r="V167" s="203"/>
      <c r="W167" s="203"/>
      <c r="X167" s="203">
        <f>M$13</f>
        <v>0</v>
      </c>
      <c r="Y167" s="203"/>
      <c r="Z167" s="203"/>
    </row>
    <row r="168" spans="1:26" x14ac:dyDescent="0.25">
      <c r="A168" s="200" t="str">
        <f>CADASTRO!A$1163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 t="s">
        <v>185</v>
      </c>
      <c r="K168" s="203"/>
      <c r="L168" s="203"/>
      <c r="M168" s="205">
        <f>ROUND((V$14/V$23),2)</f>
        <v>0.78</v>
      </c>
      <c r="N168" s="205"/>
      <c r="O168" s="205"/>
      <c r="P168" s="204">
        <f>C163*M168</f>
        <v>21840</v>
      </c>
      <c r="Q168" s="203"/>
      <c r="R168" s="203"/>
      <c r="S168" s="203"/>
      <c r="T168" s="203" t="str">
        <f>CADASTRO!$P$1163</f>
        <v>1013 PeateRS</v>
      </c>
      <c r="U168" s="203"/>
      <c r="V168" s="203"/>
      <c r="W168" s="203"/>
      <c r="X168" s="203">
        <f>M$14</f>
        <v>1682</v>
      </c>
      <c r="Y168" s="203"/>
      <c r="Z168" s="203"/>
    </row>
    <row r="169" spans="1:26" x14ac:dyDescent="0.25">
      <c r="A169" s="201" t="str">
        <f>CADASTRO!A$1165</f>
        <v>ESCOLA MUN. SANTA LUZIA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0</v>
      </c>
      <c r="N169" s="218"/>
      <c r="O169" s="218"/>
      <c r="P169" s="202">
        <f>SUM(P170:S173)</f>
        <v>0</v>
      </c>
      <c r="Q169" s="201"/>
      <c r="R169" s="201"/>
      <c r="S169" s="201"/>
    </row>
    <row r="170" spans="1:26" x14ac:dyDescent="0.25">
      <c r="A170" s="200" t="str">
        <f>CADASTRO!A$1166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>
        <v>0</v>
      </c>
      <c r="K170" s="203"/>
      <c r="L170" s="203"/>
      <c r="M170" s="205">
        <f>ROUND((V$18/V$23),2)</f>
        <v>0</v>
      </c>
      <c r="N170" s="205"/>
      <c r="O170" s="205"/>
      <c r="P170" s="204">
        <f>C163*M170</f>
        <v>0</v>
      </c>
      <c r="Q170" s="203"/>
      <c r="R170" s="203"/>
      <c r="S170" s="203"/>
      <c r="T170" s="203">
        <f>CADASTRO!$P$1166</f>
        <v>0</v>
      </c>
      <c r="U170" s="203"/>
      <c r="V170" s="203"/>
      <c r="W170" s="203"/>
      <c r="X170" s="203">
        <f>M$18</f>
        <v>0</v>
      </c>
      <c r="Y170" s="203"/>
      <c r="Z170" s="203"/>
    </row>
    <row r="171" spans="1:26" x14ac:dyDescent="0.25">
      <c r="A171" s="200" t="str">
        <f>CADASTRO!A$1167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>
        <v>0</v>
      </c>
      <c r="K171" s="203"/>
      <c r="L171" s="203"/>
      <c r="M171" s="205">
        <f>ROUND((V$19/V$23),2)</f>
        <v>0</v>
      </c>
      <c r="N171" s="205"/>
      <c r="O171" s="205"/>
      <c r="P171" s="204">
        <f>C163*M171</f>
        <v>0</v>
      </c>
      <c r="Q171" s="203"/>
      <c r="R171" s="203"/>
      <c r="S171" s="203"/>
      <c r="T171" s="203">
        <f>CADASTRO!$P$1167</f>
        <v>0</v>
      </c>
      <c r="U171" s="203"/>
      <c r="V171" s="203"/>
      <c r="W171" s="203"/>
      <c r="X171" s="203">
        <f>M$19</f>
        <v>0</v>
      </c>
      <c r="Y171" s="203"/>
      <c r="Z171" s="203"/>
    </row>
    <row r="172" spans="1:26" x14ac:dyDescent="0.25">
      <c r="A172" s="200" t="str">
        <f>CADASTRO!A$1168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>
        <v>0</v>
      </c>
      <c r="K172" s="203"/>
      <c r="L172" s="203"/>
      <c r="M172" s="205">
        <f>ROUND((V$20/V$23),2)</f>
        <v>0</v>
      </c>
      <c r="N172" s="205"/>
      <c r="O172" s="205"/>
      <c r="P172" s="204">
        <f>C163*M172</f>
        <v>0</v>
      </c>
      <c r="Q172" s="203"/>
      <c r="R172" s="203"/>
      <c r="S172" s="203"/>
      <c r="T172" s="203">
        <f>CADASTRO!$P$1168</f>
        <v>0</v>
      </c>
      <c r="U172" s="203"/>
      <c r="V172" s="203"/>
      <c r="W172" s="203"/>
      <c r="X172" s="203">
        <f>M$20</f>
        <v>0</v>
      </c>
      <c r="Y172" s="203"/>
      <c r="Z172" s="203"/>
    </row>
    <row r="173" spans="1:26" x14ac:dyDescent="0.25">
      <c r="A173" s="200" t="str">
        <f>CADASTRO!A$1169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>
        <v>0</v>
      </c>
      <c r="K173" s="203"/>
      <c r="L173" s="203"/>
      <c r="M173" s="205">
        <f>ROUND((V$21/V$23),2)</f>
        <v>0</v>
      </c>
      <c r="N173" s="205"/>
      <c r="O173" s="205"/>
      <c r="P173" s="204">
        <f>C163*M173</f>
        <v>0</v>
      </c>
      <c r="Q173" s="203"/>
      <c r="R173" s="203"/>
      <c r="S173" s="203"/>
      <c r="T173" s="203">
        <f>CADASTRO!$P$1169</f>
        <v>0</v>
      </c>
      <c r="U173" s="203"/>
      <c r="V173" s="203"/>
      <c r="W173" s="203"/>
      <c r="X173" s="203">
        <f>M$21</f>
        <v>0</v>
      </c>
      <c r="Y173" s="203"/>
      <c r="Z173" s="203"/>
    </row>
    <row r="174" spans="1:26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</row>
    <row r="176" spans="1:26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6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6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</row>
    <row r="179" spans="1:26" x14ac:dyDescent="0.25">
      <c r="A179" s="9" t="s">
        <v>12</v>
      </c>
      <c r="B179" s="23"/>
      <c r="C179" s="23"/>
      <c r="D179" s="23"/>
      <c r="E179" s="23"/>
      <c r="F179" s="23"/>
      <c r="G179" s="23"/>
      <c r="H179" s="23"/>
      <c r="I179" s="8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11" t="s">
        <v>40</v>
      </c>
      <c r="Y179" s="211"/>
      <c r="Z179" s="211"/>
    </row>
    <row r="180" spans="1:26" x14ac:dyDescent="0.25">
      <c r="A180" s="210" t="str">
        <f>CADASTRO!A$1160</f>
        <v>ESCOLA ALAÍDES S. PINHEIRO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1</v>
      </c>
      <c r="N180" s="218"/>
      <c r="O180" s="218"/>
      <c r="P180" s="202">
        <f>SUM(P181:S183)</f>
        <v>31000</v>
      </c>
      <c r="Q180" s="201"/>
      <c r="R180" s="201"/>
      <c r="S180" s="201"/>
      <c r="T180" s="6"/>
      <c r="U180" s="6"/>
      <c r="V180" s="6"/>
      <c r="W180" s="6"/>
    </row>
    <row r="181" spans="1:26" x14ac:dyDescent="0.25">
      <c r="A181" s="200" t="str">
        <f>CADASTRO!A$1161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 t="s">
        <v>184</v>
      </c>
      <c r="K181" s="203"/>
      <c r="L181" s="203"/>
      <c r="M181" s="205">
        <f>ROUND((V$12/V$23),2)</f>
        <v>0.22</v>
      </c>
      <c r="N181" s="205"/>
      <c r="O181" s="205"/>
      <c r="P181" s="204">
        <f>C178*M181</f>
        <v>6820</v>
      </c>
      <c r="Q181" s="203"/>
      <c r="R181" s="203"/>
      <c r="S181" s="203"/>
      <c r="T181" s="203" t="str">
        <f>CADASTRO!$P$1161</f>
        <v>1013 PeateRS</v>
      </c>
      <c r="U181" s="203"/>
      <c r="V181" s="203"/>
      <c r="W181" s="203"/>
      <c r="X181" s="203">
        <f>M$12</f>
        <v>1670</v>
      </c>
      <c r="Y181" s="203"/>
      <c r="Z181" s="203"/>
    </row>
    <row r="182" spans="1:26" x14ac:dyDescent="0.25">
      <c r="A182" s="200" t="str">
        <f>CADASTRO!A$1162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>
        <v>0</v>
      </c>
      <c r="K182" s="203"/>
      <c r="L182" s="203"/>
      <c r="M182" s="205">
        <f>ROUND((V$13/V$23),2)</f>
        <v>0</v>
      </c>
      <c r="N182" s="205"/>
      <c r="O182" s="205"/>
      <c r="P182" s="204">
        <f>C178*M182</f>
        <v>0</v>
      </c>
      <c r="Q182" s="203"/>
      <c r="R182" s="203"/>
      <c r="S182" s="203"/>
      <c r="T182" s="203">
        <f>CADASTRO!$P$1162</f>
        <v>0</v>
      </c>
      <c r="U182" s="203"/>
      <c r="V182" s="203"/>
      <c r="W182" s="203"/>
      <c r="X182" s="203">
        <f>M$13</f>
        <v>0</v>
      </c>
      <c r="Y182" s="203"/>
      <c r="Z182" s="203"/>
    </row>
    <row r="183" spans="1:26" x14ac:dyDescent="0.25">
      <c r="A183" s="200" t="str">
        <f>CADASTRO!A$1163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 t="s">
        <v>185</v>
      </c>
      <c r="K183" s="203"/>
      <c r="L183" s="203"/>
      <c r="M183" s="205">
        <f>ROUND((V$14/V$23),2)</f>
        <v>0.78</v>
      </c>
      <c r="N183" s="205"/>
      <c r="O183" s="205"/>
      <c r="P183" s="204">
        <f>C178*M183</f>
        <v>24180</v>
      </c>
      <c r="Q183" s="203"/>
      <c r="R183" s="203"/>
      <c r="S183" s="203"/>
      <c r="T183" s="203" t="str">
        <f>CADASTRO!$P$1163</f>
        <v>1013 PeateRS</v>
      </c>
      <c r="U183" s="203"/>
      <c r="V183" s="203"/>
      <c r="W183" s="203"/>
      <c r="X183" s="203">
        <f>M$14</f>
        <v>1682</v>
      </c>
      <c r="Y183" s="203"/>
      <c r="Z183" s="203"/>
    </row>
    <row r="184" spans="1:26" x14ac:dyDescent="0.25">
      <c r="A184" s="201" t="str">
        <f>CADASTRO!A$1165</f>
        <v>ESCOLA MUN. SANTA LUZIA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0</v>
      </c>
      <c r="N184" s="218"/>
      <c r="O184" s="218"/>
      <c r="P184" s="202">
        <f>SUM(P185:S188)</f>
        <v>0</v>
      </c>
      <c r="Q184" s="201"/>
      <c r="R184" s="201"/>
      <c r="S184" s="201"/>
    </row>
    <row r="185" spans="1:26" x14ac:dyDescent="0.25">
      <c r="A185" s="200" t="str">
        <f>CADASTRO!A$1166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>
        <v>0</v>
      </c>
      <c r="K185" s="203"/>
      <c r="L185" s="203"/>
      <c r="M185" s="205">
        <f>ROUND((V$18/V$23),2)</f>
        <v>0</v>
      </c>
      <c r="N185" s="205"/>
      <c r="O185" s="205"/>
      <c r="P185" s="204">
        <f>C178*M185</f>
        <v>0</v>
      </c>
      <c r="Q185" s="203"/>
      <c r="R185" s="203"/>
      <c r="S185" s="203"/>
      <c r="T185" s="203">
        <f>CADASTRO!$P$1166</f>
        <v>0</v>
      </c>
      <c r="U185" s="203"/>
      <c r="V185" s="203"/>
      <c r="W185" s="203"/>
      <c r="X185" s="203">
        <f>M$18</f>
        <v>0</v>
      </c>
      <c r="Y185" s="203"/>
      <c r="Z185" s="203"/>
    </row>
    <row r="186" spans="1:26" x14ac:dyDescent="0.25">
      <c r="A186" s="200" t="str">
        <f>CADASTRO!A$1167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>
        <v>0</v>
      </c>
      <c r="K186" s="203"/>
      <c r="L186" s="203"/>
      <c r="M186" s="205">
        <f>ROUND((V$19/V$23),2)</f>
        <v>0</v>
      </c>
      <c r="N186" s="205"/>
      <c r="O186" s="205"/>
      <c r="P186" s="204">
        <f>C178*M186</f>
        <v>0</v>
      </c>
      <c r="Q186" s="203"/>
      <c r="R186" s="203"/>
      <c r="S186" s="203"/>
      <c r="T186" s="203">
        <f>CADASTRO!$P$1167</f>
        <v>0</v>
      </c>
      <c r="U186" s="203"/>
      <c r="V186" s="203"/>
      <c r="W186" s="203"/>
      <c r="X186" s="203">
        <f>M$19</f>
        <v>0</v>
      </c>
      <c r="Y186" s="203"/>
      <c r="Z186" s="203"/>
    </row>
    <row r="187" spans="1:26" x14ac:dyDescent="0.25">
      <c r="A187" s="200" t="str">
        <f>CADASTRO!A$1168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>
        <v>0</v>
      </c>
      <c r="K187" s="203"/>
      <c r="L187" s="203"/>
      <c r="M187" s="205">
        <f>ROUND((V$20/V$23),2)</f>
        <v>0</v>
      </c>
      <c r="N187" s="205"/>
      <c r="O187" s="205"/>
      <c r="P187" s="204">
        <f>C178*M187</f>
        <v>0</v>
      </c>
      <c r="Q187" s="203"/>
      <c r="R187" s="203"/>
      <c r="S187" s="203"/>
      <c r="T187" s="203">
        <f>CADASTRO!$P$1168</f>
        <v>0</v>
      </c>
      <c r="U187" s="203"/>
      <c r="V187" s="203"/>
      <c r="W187" s="203"/>
      <c r="X187" s="203">
        <f>M$20</f>
        <v>0</v>
      </c>
      <c r="Y187" s="203"/>
      <c r="Z187" s="203"/>
    </row>
    <row r="188" spans="1:26" x14ac:dyDescent="0.25">
      <c r="A188" s="200" t="str">
        <f>CADASTRO!A$1169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>
        <v>0</v>
      </c>
      <c r="K188" s="203"/>
      <c r="L188" s="203"/>
      <c r="M188" s="205">
        <f>ROUND((V$21/V$23),2)</f>
        <v>0</v>
      </c>
      <c r="N188" s="205"/>
      <c r="O188" s="205"/>
      <c r="P188" s="204">
        <f>C178*M188</f>
        <v>0</v>
      </c>
      <c r="Q188" s="203"/>
      <c r="R188" s="203"/>
      <c r="S188" s="203"/>
      <c r="T188" s="203">
        <f>CADASTRO!$P$1169</f>
        <v>0</v>
      </c>
      <c r="U188" s="203"/>
      <c r="V188" s="203"/>
      <c r="W188" s="203"/>
      <c r="X188" s="203">
        <f>M$21</f>
        <v>0</v>
      </c>
      <c r="Y188" s="203"/>
      <c r="Z188" s="203"/>
    </row>
    <row r="189" spans="1:26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</row>
  </sheetData>
  <mergeCells count="763">
    <mergeCell ref="A1:C1"/>
    <mergeCell ref="F4:I4"/>
    <mergeCell ref="D6:F6"/>
    <mergeCell ref="K6:L6"/>
    <mergeCell ref="Q6:S6"/>
    <mergeCell ref="E7:J7"/>
    <mergeCell ref="A12:I12"/>
    <mergeCell ref="J12:L12"/>
    <mergeCell ref="M12:O12"/>
    <mergeCell ref="P12:S12"/>
    <mergeCell ref="T12:U12"/>
    <mergeCell ref="V12:Z12"/>
    <mergeCell ref="J10:L11"/>
    <mergeCell ref="M10:O11"/>
    <mergeCell ref="P10:S11"/>
    <mergeCell ref="T10:Z10"/>
    <mergeCell ref="A11:I11"/>
    <mergeCell ref="T11:U11"/>
    <mergeCell ref="V11:Z11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C43:G43"/>
    <mergeCell ref="L43:O43"/>
    <mergeCell ref="P43:U43"/>
    <mergeCell ref="J44:L44"/>
    <mergeCell ref="M44:O44"/>
    <mergeCell ref="P44:S44"/>
    <mergeCell ref="T44:W44"/>
    <mergeCell ref="A39:I39"/>
    <mergeCell ref="M39:O39"/>
    <mergeCell ref="P39:S39"/>
    <mergeCell ref="F41:K41"/>
    <mergeCell ref="G42:K42"/>
    <mergeCell ref="L42:N42"/>
    <mergeCell ref="O42:R42"/>
    <mergeCell ref="X44:Z44"/>
    <mergeCell ref="A45:I45"/>
    <mergeCell ref="M45:O45"/>
    <mergeCell ref="P45:S45"/>
    <mergeCell ref="A46:I46"/>
    <mergeCell ref="J46:L46"/>
    <mergeCell ref="M46:O46"/>
    <mergeCell ref="P46:S46"/>
    <mergeCell ref="T46:W46"/>
    <mergeCell ref="X46:Z46"/>
    <mergeCell ref="A48:I48"/>
    <mergeCell ref="J48:L48"/>
    <mergeCell ref="M48:O48"/>
    <mergeCell ref="P48:S48"/>
    <mergeCell ref="T48:W48"/>
    <mergeCell ref="X48:Z48"/>
    <mergeCell ref="A47:I47"/>
    <mergeCell ref="J47:L47"/>
    <mergeCell ref="M47:O47"/>
    <mergeCell ref="P47:S47"/>
    <mergeCell ref="T47:W47"/>
    <mergeCell ref="X47:Z47"/>
    <mergeCell ref="T50:W50"/>
    <mergeCell ref="X50:Z50"/>
    <mergeCell ref="A51:I51"/>
    <mergeCell ref="J51:L51"/>
    <mergeCell ref="M51:O51"/>
    <mergeCell ref="P51:S51"/>
    <mergeCell ref="T51:W51"/>
    <mergeCell ref="X51:Z51"/>
    <mergeCell ref="A49:I49"/>
    <mergeCell ref="M49:O49"/>
    <mergeCell ref="P49:S49"/>
    <mergeCell ref="A50:I50"/>
    <mergeCell ref="J50:L50"/>
    <mergeCell ref="M50:O50"/>
    <mergeCell ref="P50:S50"/>
    <mergeCell ref="A53:I53"/>
    <mergeCell ref="J53:L53"/>
    <mergeCell ref="M53:O53"/>
    <mergeCell ref="P53:S53"/>
    <mergeCell ref="T53:W53"/>
    <mergeCell ref="X53:Z53"/>
    <mergeCell ref="A52:I52"/>
    <mergeCell ref="J52:L52"/>
    <mergeCell ref="M52:O52"/>
    <mergeCell ref="P52:S52"/>
    <mergeCell ref="T52:W52"/>
    <mergeCell ref="X52:Z52"/>
    <mergeCell ref="C58:G58"/>
    <mergeCell ref="L58:O58"/>
    <mergeCell ref="P58:U58"/>
    <mergeCell ref="J59:L59"/>
    <mergeCell ref="M59:O59"/>
    <mergeCell ref="P59:S59"/>
    <mergeCell ref="T59:W59"/>
    <mergeCell ref="A54:I54"/>
    <mergeCell ref="M54:O54"/>
    <mergeCell ref="P54:S54"/>
    <mergeCell ref="F56:K56"/>
    <mergeCell ref="G57:K57"/>
    <mergeCell ref="L57:N57"/>
    <mergeCell ref="O57:R57"/>
    <mergeCell ref="X59:Z59"/>
    <mergeCell ref="A60:I60"/>
    <mergeCell ref="M60:O60"/>
    <mergeCell ref="P60:S60"/>
    <mergeCell ref="A61:I61"/>
    <mergeCell ref="J61:L61"/>
    <mergeCell ref="M61:O61"/>
    <mergeCell ref="P61:S61"/>
    <mergeCell ref="T61:W61"/>
    <mergeCell ref="X61:Z61"/>
    <mergeCell ref="A63:I63"/>
    <mergeCell ref="J63:L63"/>
    <mergeCell ref="M63:O63"/>
    <mergeCell ref="P63:S63"/>
    <mergeCell ref="T63:W63"/>
    <mergeCell ref="X63:Z63"/>
    <mergeCell ref="A62:I62"/>
    <mergeCell ref="J62:L62"/>
    <mergeCell ref="M62:O62"/>
    <mergeCell ref="P62:S62"/>
    <mergeCell ref="T62:W62"/>
    <mergeCell ref="X62:Z62"/>
    <mergeCell ref="T65:W65"/>
    <mergeCell ref="X65:Z65"/>
    <mergeCell ref="A66:I66"/>
    <mergeCell ref="J66:L66"/>
    <mergeCell ref="M66:O66"/>
    <mergeCell ref="P66:S66"/>
    <mergeCell ref="T66:W66"/>
    <mergeCell ref="X66:Z66"/>
    <mergeCell ref="A64:I64"/>
    <mergeCell ref="M64:O64"/>
    <mergeCell ref="P64:S64"/>
    <mergeCell ref="A65:I65"/>
    <mergeCell ref="J65:L65"/>
    <mergeCell ref="M65:O65"/>
    <mergeCell ref="P65:S65"/>
    <mergeCell ref="A68:I68"/>
    <mergeCell ref="J68:L68"/>
    <mergeCell ref="M68:O68"/>
    <mergeCell ref="P68:S68"/>
    <mergeCell ref="T68:W68"/>
    <mergeCell ref="X68:Z68"/>
    <mergeCell ref="A67:I67"/>
    <mergeCell ref="J67:L67"/>
    <mergeCell ref="M67:O67"/>
    <mergeCell ref="P67:S67"/>
    <mergeCell ref="T67:W67"/>
    <mergeCell ref="X67:Z67"/>
    <mergeCell ref="C73:G73"/>
    <mergeCell ref="L73:O73"/>
    <mergeCell ref="P73:U73"/>
    <mergeCell ref="J74:L74"/>
    <mergeCell ref="M74:O74"/>
    <mergeCell ref="P74:S74"/>
    <mergeCell ref="T74:W74"/>
    <mergeCell ref="A69:I69"/>
    <mergeCell ref="M69:O69"/>
    <mergeCell ref="P69:S69"/>
    <mergeCell ref="F71:K71"/>
    <mergeCell ref="G72:K72"/>
    <mergeCell ref="L72:N72"/>
    <mergeCell ref="O72:R72"/>
    <mergeCell ref="X74:Z74"/>
    <mergeCell ref="A75:I75"/>
    <mergeCell ref="M75:O75"/>
    <mergeCell ref="P75:S75"/>
    <mergeCell ref="A76:I76"/>
    <mergeCell ref="J76:L76"/>
    <mergeCell ref="M76:O76"/>
    <mergeCell ref="P76:S76"/>
    <mergeCell ref="T76:W76"/>
    <mergeCell ref="X76:Z76"/>
    <mergeCell ref="A78:I78"/>
    <mergeCell ref="J78:L78"/>
    <mergeCell ref="M78:O78"/>
    <mergeCell ref="P78:S78"/>
    <mergeCell ref="T78:W78"/>
    <mergeCell ref="X78:Z78"/>
    <mergeCell ref="A77:I77"/>
    <mergeCell ref="J77:L77"/>
    <mergeCell ref="M77:O77"/>
    <mergeCell ref="P77:S77"/>
    <mergeCell ref="T77:W77"/>
    <mergeCell ref="X77:Z77"/>
    <mergeCell ref="T80:W80"/>
    <mergeCell ref="X80:Z80"/>
    <mergeCell ref="A81:I81"/>
    <mergeCell ref="J81:L81"/>
    <mergeCell ref="M81:O81"/>
    <mergeCell ref="P81:S81"/>
    <mergeCell ref="T81:W81"/>
    <mergeCell ref="X81:Z81"/>
    <mergeCell ref="A79:I79"/>
    <mergeCell ref="M79:O79"/>
    <mergeCell ref="P79:S79"/>
    <mergeCell ref="A80:I80"/>
    <mergeCell ref="J80:L80"/>
    <mergeCell ref="M80:O80"/>
    <mergeCell ref="P80:S80"/>
    <mergeCell ref="A83:I83"/>
    <mergeCell ref="J83:L83"/>
    <mergeCell ref="M83:O83"/>
    <mergeCell ref="P83:S83"/>
    <mergeCell ref="T83:W83"/>
    <mergeCell ref="X83:Z83"/>
    <mergeCell ref="A82:I82"/>
    <mergeCell ref="J82:L82"/>
    <mergeCell ref="M82:O82"/>
    <mergeCell ref="P82:S82"/>
    <mergeCell ref="T82:W82"/>
    <mergeCell ref="X82:Z82"/>
    <mergeCell ref="C88:G88"/>
    <mergeCell ref="L88:O88"/>
    <mergeCell ref="P88:U88"/>
    <mergeCell ref="J89:L89"/>
    <mergeCell ref="M89:O89"/>
    <mergeCell ref="P89:S89"/>
    <mergeCell ref="T89:W89"/>
    <mergeCell ref="A84:I84"/>
    <mergeCell ref="M84:O84"/>
    <mergeCell ref="P84:S84"/>
    <mergeCell ref="F86:K86"/>
    <mergeCell ref="G87:K87"/>
    <mergeCell ref="L87:N87"/>
    <mergeCell ref="O87:R87"/>
    <mergeCell ref="X89:Z89"/>
    <mergeCell ref="A90:I90"/>
    <mergeCell ref="M90:O90"/>
    <mergeCell ref="P90:S90"/>
    <mergeCell ref="A91:I91"/>
    <mergeCell ref="J91:L91"/>
    <mergeCell ref="M91:O91"/>
    <mergeCell ref="P91:S91"/>
    <mergeCell ref="T91:W91"/>
    <mergeCell ref="X91:Z91"/>
    <mergeCell ref="A93:I93"/>
    <mergeCell ref="J93:L93"/>
    <mergeCell ref="M93:O93"/>
    <mergeCell ref="P93:S93"/>
    <mergeCell ref="T93:W93"/>
    <mergeCell ref="X93:Z93"/>
    <mergeCell ref="A92:I92"/>
    <mergeCell ref="J92:L92"/>
    <mergeCell ref="M92:O92"/>
    <mergeCell ref="P92:S92"/>
    <mergeCell ref="T92:W92"/>
    <mergeCell ref="X92:Z92"/>
    <mergeCell ref="T95:W95"/>
    <mergeCell ref="X95:Z95"/>
    <mergeCell ref="A96:I96"/>
    <mergeCell ref="J96:L96"/>
    <mergeCell ref="M96:O96"/>
    <mergeCell ref="P96:S96"/>
    <mergeCell ref="T96:W96"/>
    <mergeCell ref="X96:Z96"/>
    <mergeCell ref="A94:I94"/>
    <mergeCell ref="M94:O94"/>
    <mergeCell ref="P94:S94"/>
    <mergeCell ref="A95:I95"/>
    <mergeCell ref="J95:L95"/>
    <mergeCell ref="M95:O95"/>
    <mergeCell ref="P95:S95"/>
    <mergeCell ref="A98:I98"/>
    <mergeCell ref="J98:L98"/>
    <mergeCell ref="M98:O98"/>
    <mergeCell ref="P98:S98"/>
    <mergeCell ref="T98:W98"/>
    <mergeCell ref="X98:Z98"/>
    <mergeCell ref="A97:I97"/>
    <mergeCell ref="J97:L97"/>
    <mergeCell ref="M97:O97"/>
    <mergeCell ref="P97:S97"/>
    <mergeCell ref="T97:W97"/>
    <mergeCell ref="X97:Z97"/>
    <mergeCell ref="C103:G103"/>
    <mergeCell ref="L103:O103"/>
    <mergeCell ref="P103:U103"/>
    <mergeCell ref="J104:L104"/>
    <mergeCell ref="M104:O104"/>
    <mergeCell ref="P104:S104"/>
    <mergeCell ref="T104:W104"/>
    <mergeCell ref="A99:I99"/>
    <mergeCell ref="M99:O99"/>
    <mergeCell ref="P99:S99"/>
    <mergeCell ref="F101:K101"/>
    <mergeCell ref="G102:K102"/>
    <mergeCell ref="L102:N102"/>
    <mergeCell ref="O102:R102"/>
    <mergeCell ref="X104:Z104"/>
    <mergeCell ref="A105:I105"/>
    <mergeCell ref="M105:O105"/>
    <mergeCell ref="P105:S105"/>
    <mergeCell ref="A106:I106"/>
    <mergeCell ref="J106:L106"/>
    <mergeCell ref="M106:O106"/>
    <mergeCell ref="P106:S106"/>
    <mergeCell ref="T106:W106"/>
    <mergeCell ref="X106:Z106"/>
    <mergeCell ref="A108:I108"/>
    <mergeCell ref="J108:L108"/>
    <mergeCell ref="M108:O108"/>
    <mergeCell ref="P108:S108"/>
    <mergeCell ref="T108:W108"/>
    <mergeCell ref="X108:Z108"/>
    <mergeCell ref="A107:I107"/>
    <mergeCell ref="J107:L107"/>
    <mergeCell ref="M107:O107"/>
    <mergeCell ref="P107:S107"/>
    <mergeCell ref="T107:W107"/>
    <mergeCell ref="X107:Z107"/>
    <mergeCell ref="T110:W110"/>
    <mergeCell ref="X110:Z110"/>
    <mergeCell ref="A111:I111"/>
    <mergeCell ref="J111:L111"/>
    <mergeCell ref="M111:O111"/>
    <mergeCell ref="P111:S111"/>
    <mergeCell ref="T111:W111"/>
    <mergeCell ref="X111:Z111"/>
    <mergeCell ref="A109:I109"/>
    <mergeCell ref="M109:O109"/>
    <mergeCell ref="P109:S109"/>
    <mergeCell ref="A110:I110"/>
    <mergeCell ref="J110:L110"/>
    <mergeCell ref="M110:O110"/>
    <mergeCell ref="P110:S110"/>
    <mergeCell ref="A113:I113"/>
    <mergeCell ref="J113:L113"/>
    <mergeCell ref="M113:O113"/>
    <mergeCell ref="P113:S113"/>
    <mergeCell ref="T113:W113"/>
    <mergeCell ref="X113:Z113"/>
    <mergeCell ref="A112:I112"/>
    <mergeCell ref="J112:L112"/>
    <mergeCell ref="M112:O112"/>
    <mergeCell ref="P112:S112"/>
    <mergeCell ref="T112:W112"/>
    <mergeCell ref="X112:Z112"/>
    <mergeCell ref="C118:G118"/>
    <mergeCell ref="L118:O118"/>
    <mergeCell ref="P118:U118"/>
    <mergeCell ref="J119:L119"/>
    <mergeCell ref="M119:O119"/>
    <mergeCell ref="P119:S119"/>
    <mergeCell ref="T119:W119"/>
    <mergeCell ref="A114:I114"/>
    <mergeCell ref="M114:O114"/>
    <mergeCell ref="P114:S114"/>
    <mergeCell ref="F116:K116"/>
    <mergeCell ref="G117:K117"/>
    <mergeCell ref="L117:N117"/>
    <mergeCell ref="O117:R117"/>
    <mergeCell ref="X119:Z119"/>
    <mergeCell ref="A120:I120"/>
    <mergeCell ref="M120:O120"/>
    <mergeCell ref="P120:S120"/>
    <mergeCell ref="A121:I121"/>
    <mergeCell ref="J121:L121"/>
    <mergeCell ref="M121:O121"/>
    <mergeCell ref="P121:S121"/>
    <mergeCell ref="T121:W121"/>
    <mergeCell ref="X121:Z121"/>
    <mergeCell ref="A123:I123"/>
    <mergeCell ref="J123:L123"/>
    <mergeCell ref="M123:O123"/>
    <mergeCell ref="P123:S123"/>
    <mergeCell ref="T123:W123"/>
    <mergeCell ref="X123:Z123"/>
    <mergeCell ref="A122:I122"/>
    <mergeCell ref="J122:L122"/>
    <mergeCell ref="M122:O122"/>
    <mergeCell ref="P122:S122"/>
    <mergeCell ref="T122:W122"/>
    <mergeCell ref="X122:Z122"/>
    <mergeCell ref="T125:W125"/>
    <mergeCell ref="X125:Z125"/>
    <mergeCell ref="A126:I126"/>
    <mergeCell ref="J126:L126"/>
    <mergeCell ref="M126:O126"/>
    <mergeCell ref="P126:S126"/>
    <mergeCell ref="T126:W126"/>
    <mergeCell ref="X126:Z126"/>
    <mergeCell ref="A124:I124"/>
    <mergeCell ref="M124:O124"/>
    <mergeCell ref="P124:S124"/>
    <mergeCell ref="A125:I125"/>
    <mergeCell ref="J125:L125"/>
    <mergeCell ref="M125:O125"/>
    <mergeCell ref="P125:S125"/>
    <mergeCell ref="A128:I128"/>
    <mergeCell ref="J128:L128"/>
    <mergeCell ref="M128:O128"/>
    <mergeCell ref="P128:S128"/>
    <mergeCell ref="T128:W128"/>
    <mergeCell ref="X128:Z128"/>
    <mergeCell ref="A127:I127"/>
    <mergeCell ref="J127:L127"/>
    <mergeCell ref="M127:O127"/>
    <mergeCell ref="P127:S127"/>
    <mergeCell ref="T127:W127"/>
    <mergeCell ref="X127:Z127"/>
    <mergeCell ref="C133:G133"/>
    <mergeCell ref="L133:O133"/>
    <mergeCell ref="P133:U133"/>
    <mergeCell ref="J134:L134"/>
    <mergeCell ref="M134:O134"/>
    <mergeCell ref="P134:S134"/>
    <mergeCell ref="T134:W134"/>
    <mergeCell ref="A129:I129"/>
    <mergeCell ref="M129:O129"/>
    <mergeCell ref="P129:S129"/>
    <mergeCell ref="F131:K131"/>
    <mergeCell ref="G132:K132"/>
    <mergeCell ref="L132:N132"/>
    <mergeCell ref="O132:R132"/>
    <mergeCell ref="X134:Z134"/>
    <mergeCell ref="A135:I135"/>
    <mergeCell ref="M135:O135"/>
    <mergeCell ref="P135:S135"/>
    <mergeCell ref="A136:I136"/>
    <mergeCell ref="J136:L136"/>
    <mergeCell ref="M136:O136"/>
    <mergeCell ref="P136:S136"/>
    <mergeCell ref="T136:W136"/>
    <mergeCell ref="X136:Z136"/>
    <mergeCell ref="A138:I138"/>
    <mergeCell ref="J138:L138"/>
    <mergeCell ref="M138:O138"/>
    <mergeCell ref="P138:S138"/>
    <mergeCell ref="T138:W138"/>
    <mergeCell ref="X138:Z138"/>
    <mergeCell ref="A137:I137"/>
    <mergeCell ref="J137:L137"/>
    <mergeCell ref="M137:O137"/>
    <mergeCell ref="P137:S137"/>
    <mergeCell ref="T137:W137"/>
    <mergeCell ref="X137:Z137"/>
    <mergeCell ref="T140:W140"/>
    <mergeCell ref="X140:Z140"/>
    <mergeCell ref="A141:I141"/>
    <mergeCell ref="J141:L141"/>
    <mergeCell ref="M141:O141"/>
    <mergeCell ref="P141:S141"/>
    <mergeCell ref="T141:W141"/>
    <mergeCell ref="X141:Z141"/>
    <mergeCell ref="A139:I139"/>
    <mergeCell ref="M139:O139"/>
    <mergeCell ref="P139:S139"/>
    <mergeCell ref="A140:I140"/>
    <mergeCell ref="J140:L140"/>
    <mergeCell ref="M140:O140"/>
    <mergeCell ref="P140:S140"/>
    <mergeCell ref="A143:I143"/>
    <mergeCell ref="J143:L143"/>
    <mergeCell ref="M143:O143"/>
    <mergeCell ref="P143:S143"/>
    <mergeCell ref="T143:W143"/>
    <mergeCell ref="X143:Z143"/>
    <mergeCell ref="A142:I142"/>
    <mergeCell ref="J142:L142"/>
    <mergeCell ref="M142:O142"/>
    <mergeCell ref="P142:S142"/>
    <mergeCell ref="T142:W142"/>
    <mergeCell ref="X142:Z142"/>
    <mergeCell ref="C148:G148"/>
    <mergeCell ref="L148:O148"/>
    <mergeCell ref="P148:U148"/>
    <mergeCell ref="J149:L149"/>
    <mergeCell ref="M149:O149"/>
    <mergeCell ref="P149:S149"/>
    <mergeCell ref="T149:W149"/>
    <mergeCell ref="A144:I144"/>
    <mergeCell ref="M144:O144"/>
    <mergeCell ref="P144:S144"/>
    <mergeCell ref="F146:K146"/>
    <mergeCell ref="G147:K147"/>
    <mergeCell ref="L147:N147"/>
    <mergeCell ref="O147:R147"/>
    <mergeCell ref="X149:Z149"/>
    <mergeCell ref="A150:I150"/>
    <mergeCell ref="M150:O150"/>
    <mergeCell ref="P150:S150"/>
    <mergeCell ref="A151:I151"/>
    <mergeCell ref="J151:L151"/>
    <mergeCell ref="M151:O151"/>
    <mergeCell ref="P151:S151"/>
    <mergeCell ref="T151:W151"/>
    <mergeCell ref="X151:Z151"/>
    <mergeCell ref="A153:I153"/>
    <mergeCell ref="J153:L153"/>
    <mergeCell ref="M153:O153"/>
    <mergeCell ref="P153:S153"/>
    <mergeCell ref="T153:W153"/>
    <mergeCell ref="X153:Z153"/>
    <mergeCell ref="A152:I152"/>
    <mergeCell ref="J152:L152"/>
    <mergeCell ref="M152:O152"/>
    <mergeCell ref="P152:S152"/>
    <mergeCell ref="T152:W152"/>
    <mergeCell ref="X152:Z152"/>
    <mergeCell ref="T155:W155"/>
    <mergeCell ref="X155:Z155"/>
    <mergeCell ref="A156:I156"/>
    <mergeCell ref="J156:L156"/>
    <mergeCell ref="M156:O156"/>
    <mergeCell ref="P156:S156"/>
    <mergeCell ref="T156:W156"/>
    <mergeCell ref="X156:Z156"/>
    <mergeCell ref="A154:I154"/>
    <mergeCell ref="M154:O154"/>
    <mergeCell ref="P154:S154"/>
    <mergeCell ref="A155:I155"/>
    <mergeCell ref="J155:L155"/>
    <mergeCell ref="M155:O155"/>
    <mergeCell ref="P155:S155"/>
    <mergeCell ref="A158:I158"/>
    <mergeCell ref="J158:L158"/>
    <mergeCell ref="M158:O158"/>
    <mergeCell ref="P158:S158"/>
    <mergeCell ref="T158:W158"/>
    <mergeCell ref="X158:Z158"/>
    <mergeCell ref="A157:I157"/>
    <mergeCell ref="J157:L157"/>
    <mergeCell ref="M157:O157"/>
    <mergeCell ref="P157:S157"/>
    <mergeCell ref="T157:W157"/>
    <mergeCell ref="X157:Z157"/>
    <mergeCell ref="C163:G163"/>
    <mergeCell ref="L163:O163"/>
    <mergeCell ref="P163:U163"/>
    <mergeCell ref="J164:L164"/>
    <mergeCell ref="M164:O164"/>
    <mergeCell ref="P164:S164"/>
    <mergeCell ref="T164:W164"/>
    <mergeCell ref="A159:I159"/>
    <mergeCell ref="M159:O159"/>
    <mergeCell ref="P159:S159"/>
    <mergeCell ref="F161:K161"/>
    <mergeCell ref="G162:K162"/>
    <mergeCell ref="L162:N162"/>
    <mergeCell ref="O162:R162"/>
    <mergeCell ref="T168:W168"/>
    <mergeCell ref="X168:Z168"/>
    <mergeCell ref="A167:I167"/>
    <mergeCell ref="J167:L167"/>
    <mergeCell ref="M167:O167"/>
    <mergeCell ref="P167:S167"/>
    <mergeCell ref="T167:W167"/>
    <mergeCell ref="X167:Z167"/>
    <mergeCell ref="X164:Z164"/>
    <mergeCell ref="A165:I165"/>
    <mergeCell ref="M165:O165"/>
    <mergeCell ref="P165:S165"/>
    <mergeCell ref="A166:I166"/>
    <mergeCell ref="J166:L166"/>
    <mergeCell ref="M166:O166"/>
    <mergeCell ref="P166:S166"/>
    <mergeCell ref="T166:W166"/>
    <mergeCell ref="X166:Z166"/>
    <mergeCell ref="A169:I169"/>
    <mergeCell ref="M169:O169"/>
    <mergeCell ref="P169:S169"/>
    <mergeCell ref="A170:I170"/>
    <mergeCell ref="J170:L170"/>
    <mergeCell ref="M170:O170"/>
    <mergeCell ref="P170:S170"/>
    <mergeCell ref="A168:I168"/>
    <mergeCell ref="J168:L168"/>
    <mergeCell ref="M168:O168"/>
    <mergeCell ref="P168:S168"/>
    <mergeCell ref="A172:I172"/>
    <mergeCell ref="J172:L172"/>
    <mergeCell ref="M172:O172"/>
    <mergeCell ref="P172:S172"/>
    <mergeCell ref="T172:W172"/>
    <mergeCell ref="X172:Z172"/>
    <mergeCell ref="T170:W170"/>
    <mergeCell ref="X170:Z170"/>
    <mergeCell ref="A171:I171"/>
    <mergeCell ref="J171:L171"/>
    <mergeCell ref="M171:O171"/>
    <mergeCell ref="P171:S171"/>
    <mergeCell ref="T171:W171"/>
    <mergeCell ref="X171:Z171"/>
    <mergeCell ref="G177:K177"/>
    <mergeCell ref="L177:N177"/>
    <mergeCell ref="O177:R177"/>
    <mergeCell ref="A173:I173"/>
    <mergeCell ref="J173:L173"/>
    <mergeCell ref="M173:O173"/>
    <mergeCell ref="P173:S173"/>
    <mergeCell ref="T173:W173"/>
    <mergeCell ref="X173:Z173"/>
    <mergeCell ref="X183:Z183"/>
    <mergeCell ref="A182:I182"/>
    <mergeCell ref="J182:L182"/>
    <mergeCell ref="M182:O182"/>
    <mergeCell ref="P182:S182"/>
    <mergeCell ref="T182:W182"/>
    <mergeCell ref="X182:Z182"/>
    <mergeCell ref="X179:Z179"/>
    <mergeCell ref="A180:I180"/>
    <mergeCell ref="M180:O180"/>
    <mergeCell ref="P180:S180"/>
    <mergeCell ref="A181:I181"/>
    <mergeCell ref="J181:L181"/>
    <mergeCell ref="M181:O181"/>
    <mergeCell ref="P181:S181"/>
    <mergeCell ref="T181:W181"/>
    <mergeCell ref="X181:Z181"/>
    <mergeCell ref="J179:L179"/>
    <mergeCell ref="M179:O179"/>
    <mergeCell ref="P179:S179"/>
    <mergeCell ref="T179:W179"/>
    <mergeCell ref="X188:Z188"/>
    <mergeCell ref="A187:I187"/>
    <mergeCell ref="J187:L187"/>
    <mergeCell ref="M187:O187"/>
    <mergeCell ref="P187:S187"/>
    <mergeCell ref="T187:W187"/>
    <mergeCell ref="X187:Z187"/>
    <mergeCell ref="T185:W185"/>
    <mergeCell ref="X185:Z185"/>
    <mergeCell ref="A186:I186"/>
    <mergeCell ref="J186:L186"/>
    <mergeCell ref="M186:O186"/>
    <mergeCell ref="P186:S186"/>
    <mergeCell ref="T186:W186"/>
    <mergeCell ref="X186:Z186"/>
    <mergeCell ref="A185:I185"/>
    <mergeCell ref="J185:L185"/>
    <mergeCell ref="M185:O185"/>
    <mergeCell ref="P185:S185"/>
    <mergeCell ref="A189:I189"/>
    <mergeCell ref="M189:O189"/>
    <mergeCell ref="P189:S189"/>
    <mergeCell ref="D3:H3"/>
    <mergeCell ref="A188:I188"/>
    <mergeCell ref="J188:L188"/>
    <mergeCell ref="M188:O188"/>
    <mergeCell ref="P188:S188"/>
    <mergeCell ref="T188:W188"/>
    <mergeCell ref="A184:I184"/>
    <mergeCell ref="M184:O184"/>
    <mergeCell ref="P184:S184"/>
    <mergeCell ref="A183:I183"/>
    <mergeCell ref="J183:L183"/>
    <mergeCell ref="M183:O183"/>
    <mergeCell ref="P183:S183"/>
    <mergeCell ref="T183:W183"/>
    <mergeCell ref="C178:G178"/>
    <mergeCell ref="L178:O178"/>
    <mergeCell ref="P178:U178"/>
    <mergeCell ref="A174:I174"/>
    <mergeCell ref="M174:O174"/>
    <mergeCell ref="P174:S174"/>
    <mergeCell ref="F176:K176"/>
  </mergeCells>
  <pageMargins left="0.51181102362204722" right="0.51181102362204722" top="0.78740157480314965" bottom="0.78740157480314965" header="0.31496062992125984" footer="0.31496062992125984"/>
  <pageSetup paperSize="9" scale="90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1"/>
  <sheetViews>
    <sheetView topLeftCell="A22" workbookViewId="0">
      <selection activeCell="A22" sqref="A1:XFD1048576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CADASTRO!D1148</f>
        <v>5988 CRISTIANE TUCHTENHAGEN GRUND - ME</v>
      </c>
    </row>
    <row r="2" spans="1:26" x14ac:dyDescent="0.25">
      <c r="A2" s="105" t="s">
        <v>6</v>
      </c>
      <c r="B2" s="105"/>
      <c r="C2" s="105"/>
      <c r="D2" t="str">
        <f>CADASTRO!D1149</f>
        <v>21.512.825/0001-65</v>
      </c>
    </row>
    <row r="3" spans="1:26" x14ac:dyDescent="0.25">
      <c r="A3" s="105" t="s">
        <v>94</v>
      </c>
      <c r="B3" s="105"/>
      <c r="C3" s="105"/>
      <c r="D3" s="199" t="str">
        <f>CADASTRO!D1150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03" t="str">
        <f>CADASTRO!F1175</f>
        <v>IV - 022/2017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CADASTRO!D1176</f>
        <v>10</v>
      </c>
    </row>
    <row r="6" spans="1:26" x14ac:dyDescent="0.25">
      <c r="A6" s="3" t="s">
        <v>8</v>
      </c>
      <c r="B6" s="3"/>
      <c r="C6" s="3"/>
      <c r="D6" s="208">
        <f>CADASTRO!D1177</f>
        <v>4.33</v>
      </c>
      <c r="E6" s="208"/>
      <c r="F6" s="208"/>
      <c r="H6" s="3" t="s">
        <v>9</v>
      </c>
      <c r="K6" s="203">
        <f>CADASTRO!K1177</f>
        <v>178</v>
      </c>
      <c r="L6" s="203"/>
      <c r="M6" s="3" t="s">
        <v>11</v>
      </c>
      <c r="Q6" s="203">
        <f>CADASTRO!Q1177</f>
        <v>1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770.74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CADASTRO!A$1160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CADASTRO!A$1161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CADASTRO!J1185</f>
        <v>105106</v>
      </c>
      <c r="K12" s="203"/>
      <c r="L12" s="203"/>
      <c r="M12" s="203">
        <f>CADASTRO!M1185</f>
        <v>1670</v>
      </c>
      <c r="N12" s="203"/>
      <c r="O12" s="203"/>
      <c r="P12" s="203" t="str">
        <f>CADASTRO!$P1185</f>
        <v>1013 PeateRS</v>
      </c>
      <c r="Q12" s="203"/>
      <c r="R12" s="203"/>
      <c r="S12" s="203"/>
      <c r="T12" s="219">
        <f>CADASTRO!V1185</f>
        <v>0.21739130434782608</v>
      </c>
      <c r="U12" s="203"/>
      <c r="V12" s="204">
        <f>E$7*T12</f>
        <v>167.55217391304348</v>
      </c>
      <c r="W12" s="204"/>
      <c r="X12" s="204"/>
      <c r="Y12" s="204"/>
      <c r="Z12" s="204"/>
    </row>
    <row r="13" spans="1:26" x14ac:dyDescent="0.25">
      <c r="A13" s="200" t="str">
        <f>CADASTRO!A$1162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CADASTRO!J1186</f>
        <v>0</v>
      </c>
      <c r="K13" s="203"/>
      <c r="L13" s="203"/>
      <c r="M13" s="203">
        <f>CADASTRO!M1186</f>
        <v>0</v>
      </c>
      <c r="N13" s="203"/>
      <c r="O13" s="203"/>
      <c r="P13" s="203">
        <f>CADASTRO!$P1186</f>
        <v>0</v>
      </c>
      <c r="Q13" s="203"/>
      <c r="R13" s="203"/>
      <c r="S13" s="203"/>
      <c r="T13" s="219">
        <f>CADASTRO!V1186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CADASTRO!A$1163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CADASTRO!J1187</f>
        <v>105210</v>
      </c>
      <c r="K14" s="203"/>
      <c r="L14" s="203"/>
      <c r="M14" s="203">
        <f>CADASTRO!M1187</f>
        <v>1682</v>
      </c>
      <c r="N14" s="203"/>
      <c r="O14" s="203"/>
      <c r="P14" s="203" t="str">
        <f>CADASTRO!$P1187</f>
        <v>1013 PeateRS</v>
      </c>
      <c r="Q14" s="203"/>
      <c r="R14" s="203"/>
      <c r="S14" s="203"/>
      <c r="T14" s="219">
        <f>CADASTRO!V1187</f>
        <v>0.78260869565217395</v>
      </c>
      <c r="U14" s="203"/>
      <c r="V14" s="204">
        <f>E$7*T14</f>
        <v>603.18782608695653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770.74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CADASTRO!A$1165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CADASTRO!A$1166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CADASTRO!J1190</f>
        <v>0</v>
      </c>
      <c r="K18" s="203"/>
      <c r="L18" s="203"/>
      <c r="M18" s="203">
        <f>CADASTRO!M1190</f>
        <v>0</v>
      </c>
      <c r="N18" s="203"/>
      <c r="O18" s="203"/>
      <c r="P18" s="203">
        <f>CADASTRO!$P1190</f>
        <v>0</v>
      </c>
      <c r="Q18" s="203"/>
      <c r="R18" s="203"/>
      <c r="S18" s="203"/>
      <c r="T18" s="219">
        <f>CADASTRO!V1190</f>
        <v>0</v>
      </c>
      <c r="U18" s="203"/>
      <c r="V18" s="204">
        <f>E$7*T18</f>
        <v>0</v>
      </c>
      <c r="W18" s="204"/>
      <c r="X18" s="204"/>
      <c r="Y18" s="204"/>
      <c r="Z18" s="204"/>
    </row>
    <row r="19" spans="1:26" x14ac:dyDescent="0.25">
      <c r="A19" s="200" t="str">
        <f>CADASTRO!A$1167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CADASTRO!J1191</f>
        <v>0</v>
      </c>
      <c r="K19" s="203"/>
      <c r="L19" s="203"/>
      <c r="M19" s="203">
        <f>CADASTRO!M1191</f>
        <v>0</v>
      </c>
      <c r="N19" s="203"/>
      <c r="O19" s="203"/>
      <c r="P19" s="203">
        <f>CADASTRO!$P1191</f>
        <v>0</v>
      </c>
      <c r="Q19" s="203"/>
      <c r="R19" s="203"/>
      <c r="S19" s="203"/>
      <c r="T19" s="219">
        <f>CADASTRO!V1191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CADASTRO!A$1168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CADASTRO!J1192</f>
        <v>0</v>
      </c>
      <c r="K20" s="203"/>
      <c r="L20" s="203"/>
      <c r="M20" s="203">
        <f>CADASTRO!M1192</f>
        <v>0</v>
      </c>
      <c r="N20" s="203"/>
      <c r="O20" s="203"/>
      <c r="P20" s="203">
        <f>CADASTRO!$P1192</f>
        <v>0</v>
      </c>
      <c r="Q20" s="203"/>
      <c r="R20" s="203"/>
      <c r="S20" s="203"/>
      <c r="T20" s="219">
        <f>CADASTRO!V1192</f>
        <v>0</v>
      </c>
      <c r="U20" s="203"/>
      <c r="V20" s="204">
        <f>E$7*T20</f>
        <v>0</v>
      </c>
      <c r="W20" s="204"/>
      <c r="X20" s="204"/>
      <c r="Y20" s="204"/>
      <c r="Z20" s="204"/>
    </row>
    <row r="21" spans="1:26" x14ac:dyDescent="0.25">
      <c r="A21" s="200" t="str">
        <f>CADASTRO!A$1169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CADASTRO!J1193</f>
        <v>0</v>
      </c>
      <c r="K21" s="203"/>
      <c r="L21" s="203"/>
      <c r="M21" s="203">
        <f>CADASTRO!M1193</f>
        <v>0</v>
      </c>
      <c r="N21" s="203"/>
      <c r="O21" s="203"/>
      <c r="P21" s="203">
        <f>CADASTRO!$P1193</f>
        <v>0</v>
      </c>
      <c r="Q21" s="203"/>
      <c r="R21" s="203"/>
      <c r="S21" s="203"/>
      <c r="T21" s="219">
        <f>CADASTRO!V1193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0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770.74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24">
        <v>43221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89</v>
      </c>
      <c r="H27" s="203"/>
      <c r="I27" s="203"/>
      <c r="J27" s="203"/>
      <c r="K27" s="203"/>
      <c r="L27" s="220" t="s">
        <v>39</v>
      </c>
      <c r="M27" s="220"/>
      <c r="N27" s="220"/>
      <c r="O27" s="223">
        <v>43315</v>
      </c>
      <c r="P27" s="203"/>
      <c r="Q27" s="203"/>
      <c r="R27" s="203"/>
    </row>
    <row r="28" spans="1:26" x14ac:dyDescent="0.25">
      <c r="A28" s="3" t="s">
        <v>41</v>
      </c>
      <c r="C28" s="208">
        <v>770.74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178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01"/>
      <c r="C29" s="101"/>
      <c r="D29" s="101"/>
      <c r="E29" s="101"/>
      <c r="F29" s="101"/>
      <c r="G29" s="101"/>
      <c r="H29" s="101"/>
      <c r="I29" s="10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CADASTRO!A$1160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1</v>
      </c>
      <c r="N30" s="218"/>
      <c r="O30" s="218"/>
      <c r="P30" s="202">
        <f>SUM(P31:S33)</f>
        <v>770.74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CADASTRO!A$1161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 t="s">
        <v>269</v>
      </c>
      <c r="K31" s="203"/>
      <c r="L31" s="203"/>
      <c r="M31" s="205">
        <v>0.21740000000000001</v>
      </c>
      <c r="N31" s="205"/>
      <c r="O31" s="205"/>
      <c r="P31" s="204">
        <f>C28*M31-0.01</f>
        <v>167.54887600000001</v>
      </c>
      <c r="Q31" s="203"/>
      <c r="R31" s="203"/>
      <c r="S31" s="203"/>
      <c r="T31" s="203" t="str">
        <f>CADASTRO!$P$1185</f>
        <v>1013 PeateRS</v>
      </c>
      <c r="U31" s="203"/>
      <c r="V31" s="203"/>
      <c r="W31" s="203"/>
      <c r="X31" s="203">
        <f>M$12</f>
        <v>1670</v>
      </c>
      <c r="Y31" s="203"/>
      <c r="Z31" s="203"/>
    </row>
    <row r="32" spans="1:26" x14ac:dyDescent="0.25">
      <c r="A32" s="200" t="str">
        <f>CADASTRO!A$1162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>
        <f>CADASTRO!$P$1186</f>
        <v>0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CADASTRO!A$1163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270</v>
      </c>
      <c r="K33" s="203"/>
      <c r="L33" s="203"/>
      <c r="M33" s="205">
        <v>0.78259999999999996</v>
      </c>
      <c r="N33" s="205"/>
      <c r="O33" s="205"/>
      <c r="P33" s="204">
        <f>C28*M33+0.01</f>
        <v>603.19112399999995</v>
      </c>
      <c r="Q33" s="203"/>
      <c r="R33" s="203"/>
      <c r="S33" s="203"/>
      <c r="T33" s="203" t="str">
        <f>CADASTRO!$P$1187</f>
        <v>1013 PeateRS</v>
      </c>
      <c r="U33" s="203"/>
      <c r="V33" s="203"/>
      <c r="W33" s="203"/>
      <c r="X33" s="203">
        <f>M$14</f>
        <v>1682</v>
      </c>
      <c r="Y33" s="203"/>
      <c r="Z33" s="203"/>
    </row>
    <row r="34" spans="1:26" x14ac:dyDescent="0.25">
      <c r="A34" s="201" t="str">
        <f>CADASTRO!A$1165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</v>
      </c>
      <c r="N34" s="218"/>
      <c r="O34" s="218"/>
      <c r="P34" s="202">
        <f>SUM(P35:S38)</f>
        <v>0</v>
      </c>
      <c r="Q34" s="201"/>
      <c r="R34" s="201"/>
      <c r="S34" s="201"/>
    </row>
    <row r="35" spans="1:26" x14ac:dyDescent="0.25">
      <c r="A35" s="200" t="str">
        <f>CADASTRO!A$1166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>
        <v>0</v>
      </c>
      <c r="K35" s="203"/>
      <c r="L35" s="203"/>
      <c r="M35" s="205">
        <f>ROUND((V$18/V$23),2)</f>
        <v>0</v>
      </c>
      <c r="N35" s="205"/>
      <c r="O35" s="205"/>
      <c r="P35" s="204">
        <f>C28*M35</f>
        <v>0</v>
      </c>
      <c r="Q35" s="203"/>
      <c r="R35" s="203"/>
      <c r="S35" s="203"/>
      <c r="T35" s="203">
        <f>CADASTRO!$P1190</f>
        <v>0</v>
      </c>
      <c r="U35" s="203"/>
      <c r="V35" s="203"/>
      <c r="W35" s="203"/>
      <c r="X35" s="203">
        <f>M$18</f>
        <v>0</v>
      </c>
      <c r="Y35" s="203"/>
      <c r="Z35" s="203"/>
    </row>
    <row r="36" spans="1:26" x14ac:dyDescent="0.25">
      <c r="A36" s="200" t="str">
        <f>CADASTRO!A$1167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CADASTRO!$P1191</f>
        <v>0</v>
      </c>
      <c r="U36" s="203"/>
      <c r="V36" s="203"/>
      <c r="W36" s="203"/>
      <c r="X36" s="203">
        <f>M$19</f>
        <v>0</v>
      </c>
      <c r="Y36" s="203"/>
      <c r="Z36" s="203"/>
    </row>
    <row r="37" spans="1:26" x14ac:dyDescent="0.25">
      <c r="A37" s="200" t="str">
        <f>CADASTRO!A$1168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>
        <v>0</v>
      </c>
      <c r="K37" s="203"/>
      <c r="L37" s="203"/>
      <c r="M37" s="205">
        <f>ROUND((V$20/V$23),2)</f>
        <v>0</v>
      </c>
      <c r="N37" s="205"/>
      <c r="O37" s="205"/>
      <c r="P37" s="204">
        <f>C28*M37</f>
        <v>0</v>
      </c>
      <c r="Q37" s="203"/>
      <c r="R37" s="203"/>
      <c r="S37" s="203"/>
      <c r="T37" s="203">
        <f>CADASTRO!$P1192</f>
        <v>0</v>
      </c>
      <c r="U37" s="203"/>
      <c r="V37" s="203"/>
      <c r="W37" s="203"/>
      <c r="X37" s="203">
        <f>M$20</f>
        <v>0</v>
      </c>
      <c r="Y37" s="203"/>
      <c r="Z37" s="203"/>
    </row>
    <row r="38" spans="1:26" x14ac:dyDescent="0.25">
      <c r="A38" s="200" t="str">
        <f>CADASTRO!A$1169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CADASTRO!$P1193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770.74</v>
      </c>
      <c r="Q39" s="201"/>
      <c r="R39" s="201"/>
      <c r="S39" s="201"/>
    </row>
    <row r="41" spans="1:26" x14ac:dyDescent="0.25">
      <c r="A41" t="s">
        <v>385</v>
      </c>
    </row>
  </sheetData>
  <mergeCells count="133">
    <mergeCell ref="A39:I39"/>
    <mergeCell ref="M39:O39"/>
    <mergeCell ref="P39:S39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H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1"/>
  <sheetViews>
    <sheetView topLeftCell="A22" workbookViewId="0">
      <selection activeCell="A41" sqref="A41:XFD41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CADASTRO!D1148</f>
        <v>5988 CRISTIANE TUCHTENHAGEN GRUND - ME</v>
      </c>
    </row>
    <row r="2" spans="1:26" x14ac:dyDescent="0.25">
      <c r="A2" s="188" t="s">
        <v>6</v>
      </c>
      <c r="B2" s="188"/>
      <c r="C2" s="188"/>
      <c r="D2" t="str">
        <f>CADASTRO!D1149</f>
        <v>21.512.825/0001-65</v>
      </c>
    </row>
    <row r="3" spans="1:26" x14ac:dyDescent="0.25">
      <c r="A3" s="188" t="s">
        <v>94</v>
      </c>
      <c r="B3" s="188"/>
      <c r="C3" s="188"/>
      <c r="D3" s="199" t="str">
        <f>CADASTRO!D1150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03" t="str">
        <f>CADASTRO!F1199</f>
        <v>V - 022/2017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CADASTRO!D1176</f>
        <v>10</v>
      </c>
    </row>
    <row r="6" spans="1:26" x14ac:dyDescent="0.25">
      <c r="A6" s="3" t="s">
        <v>8</v>
      </c>
      <c r="B6" s="3"/>
      <c r="C6" s="3"/>
      <c r="D6" s="208">
        <f>CADASTRO!D1201</f>
        <v>4.33</v>
      </c>
      <c r="E6" s="208"/>
      <c r="F6" s="208"/>
      <c r="H6" s="3" t="s">
        <v>9</v>
      </c>
      <c r="K6" s="203">
        <f>CADASTRO!K1201</f>
        <v>68</v>
      </c>
      <c r="L6" s="203"/>
      <c r="M6" s="3" t="s">
        <v>11</v>
      </c>
      <c r="Q6" s="203">
        <f>CADASTRO!Q1177</f>
        <v>1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Q6*K6*D6-0.01</f>
        <v>294.43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CADASTRO!A$1160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CADASTRO!A$1161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CADASTRO!J1185</f>
        <v>105106</v>
      </c>
      <c r="K12" s="203"/>
      <c r="L12" s="203"/>
      <c r="M12" s="203">
        <f>CADASTRO!M1185</f>
        <v>1670</v>
      </c>
      <c r="N12" s="203"/>
      <c r="O12" s="203"/>
      <c r="P12" s="203" t="str">
        <f>CADASTRO!$P1185</f>
        <v>1013 PeateRS</v>
      </c>
      <c r="Q12" s="203"/>
      <c r="R12" s="203"/>
      <c r="S12" s="203"/>
      <c r="T12" s="219">
        <f>CADASTRO!V1185</f>
        <v>0.21739130434782608</v>
      </c>
      <c r="U12" s="203"/>
      <c r="V12" s="204">
        <f>E$7*T12</f>
        <v>64.006521739130434</v>
      </c>
      <c r="W12" s="204"/>
      <c r="X12" s="204"/>
      <c r="Y12" s="204"/>
      <c r="Z12" s="204"/>
    </row>
    <row r="13" spans="1:26" x14ac:dyDescent="0.25">
      <c r="A13" s="200" t="str">
        <f>CADASTRO!A$1162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CADASTRO!J1186</f>
        <v>0</v>
      </c>
      <c r="K13" s="203"/>
      <c r="L13" s="203"/>
      <c r="M13" s="203">
        <f>CADASTRO!M1186</f>
        <v>0</v>
      </c>
      <c r="N13" s="203"/>
      <c r="O13" s="203"/>
      <c r="P13" s="203">
        <f>CADASTRO!$P1186</f>
        <v>0</v>
      </c>
      <c r="Q13" s="203"/>
      <c r="R13" s="203"/>
      <c r="S13" s="203"/>
      <c r="T13" s="219">
        <f>CADASTRO!V1186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CADASTRO!A$1163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CADASTRO!J1187</f>
        <v>105210</v>
      </c>
      <c r="K14" s="203"/>
      <c r="L14" s="203"/>
      <c r="M14" s="203">
        <f>CADASTRO!M1187</f>
        <v>1682</v>
      </c>
      <c r="N14" s="203"/>
      <c r="O14" s="203"/>
      <c r="P14" s="203" t="str">
        <f>CADASTRO!$P1187</f>
        <v>1013 PeateRS</v>
      </c>
      <c r="Q14" s="203"/>
      <c r="R14" s="203"/>
      <c r="S14" s="203"/>
      <c r="T14" s="219">
        <f>CADASTRO!V1187</f>
        <v>0.78260869565217395</v>
      </c>
      <c r="U14" s="203"/>
      <c r="V14" s="204">
        <f>E$7*T14</f>
        <v>230.42347826086959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294.43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CADASTRO!A$1165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CADASTRO!A$1166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CADASTRO!J1190</f>
        <v>0</v>
      </c>
      <c r="K18" s="203"/>
      <c r="L18" s="203"/>
      <c r="M18" s="203">
        <f>CADASTRO!M1190</f>
        <v>0</v>
      </c>
      <c r="N18" s="203"/>
      <c r="O18" s="203"/>
      <c r="P18" s="203">
        <f>CADASTRO!$P1190</f>
        <v>0</v>
      </c>
      <c r="Q18" s="203"/>
      <c r="R18" s="203"/>
      <c r="S18" s="203"/>
      <c r="T18" s="219">
        <f>CADASTRO!V1190</f>
        <v>0</v>
      </c>
      <c r="U18" s="203"/>
      <c r="V18" s="204">
        <f>E$7*T18</f>
        <v>0</v>
      </c>
      <c r="W18" s="204"/>
      <c r="X18" s="204"/>
      <c r="Y18" s="204"/>
      <c r="Z18" s="204"/>
    </row>
    <row r="19" spans="1:26" x14ac:dyDescent="0.25">
      <c r="A19" s="200" t="str">
        <f>CADASTRO!A$1167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CADASTRO!J1191</f>
        <v>0</v>
      </c>
      <c r="K19" s="203"/>
      <c r="L19" s="203"/>
      <c r="M19" s="203">
        <f>CADASTRO!M1191</f>
        <v>0</v>
      </c>
      <c r="N19" s="203"/>
      <c r="O19" s="203"/>
      <c r="P19" s="203">
        <f>CADASTRO!$P1191</f>
        <v>0</v>
      </c>
      <c r="Q19" s="203"/>
      <c r="R19" s="203"/>
      <c r="S19" s="203"/>
      <c r="T19" s="219">
        <f>CADASTRO!V1191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CADASTRO!A$1168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CADASTRO!J1192</f>
        <v>0</v>
      </c>
      <c r="K20" s="203"/>
      <c r="L20" s="203"/>
      <c r="M20" s="203">
        <f>CADASTRO!M1192</f>
        <v>0</v>
      </c>
      <c r="N20" s="203"/>
      <c r="O20" s="203"/>
      <c r="P20" s="203">
        <f>CADASTRO!$P1192</f>
        <v>0</v>
      </c>
      <c r="Q20" s="203"/>
      <c r="R20" s="203"/>
      <c r="S20" s="203"/>
      <c r="T20" s="219">
        <f>CADASTRO!V1192</f>
        <v>0</v>
      </c>
      <c r="U20" s="203"/>
      <c r="V20" s="204">
        <f>E$7*T20</f>
        <v>0</v>
      </c>
      <c r="W20" s="204"/>
      <c r="X20" s="204"/>
      <c r="Y20" s="204"/>
      <c r="Z20" s="204"/>
    </row>
    <row r="21" spans="1:26" x14ac:dyDescent="0.25">
      <c r="A21" s="200" t="str">
        <f>CADASTRO!A$1169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CADASTRO!J1193</f>
        <v>0</v>
      </c>
      <c r="K21" s="203"/>
      <c r="L21" s="203"/>
      <c r="M21" s="203">
        <f>CADASTRO!M1193</f>
        <v>0</v>
      </c>
      <c r="N21" s="203"/>
      <c r="O21" s="203"/>
      <c r="P21" s="203">
        <f>CADASTRO!$P1193</f>
        <v>0</v>
      </c>
      <c r="Q21" s="203"/>
      <c r="R21" s="203"/>
      <c r="S21" s="203"/>
      <c r="T21" s="219">
        <f>CADASTRO!V1193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0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294.43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24">
        <v>43344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97</v>
      </c>
      <c r="H27" s="203"/>
      <c r="I27" s="203"/>
      <c r="J27" s="203"/>
      <c r="K27" s="203"/>
      <c r="L27" s="220" t="s">
        <v>39</v>
      </c>
      <c r="M27" s="220"/>
      <c r="N27" s="220"/>
      <c r="O27" s="223">
        <v>43410</v>
      </c>
      <c r="P27" s="203"/>
      <c r="Q27" s="203"/>
      <c r="R27" s="203"/>
    </row>
    <row r="28" spans="1:26" x14ac:dyDescent="0.25">
      <c r="A28" s="3" t="s">
        <v>41</v>
      </c>
      <c r="C28" s="208">
        <v>294.43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68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85"/>
      <c r="C29" s="185"/>
      <c r="D29" s="185"/>
      <c r="E29" s="185"/>
      <c r="F29" s="185"/>
      <c r="G29" s="185"/>
      <c r="H29" s="185"/>
      <c r="I29" s="189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CADASTRO!A$1160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1</v>
      </c>
      <c r="N30" s="218"/>
      <c r="O30" s="218"/>
      <c r="P30" s="202">
        <f>SUM(P31:S33)</f>
        <v>294.43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CADASTRO!A$1161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 t="s">
        <v>387</v>
      </c>
      <c r="K31" s="203"/>
      <c r="L31" s="203"/>
      <c r="M31" s="205">
        <v>0.21740000000000001</v>
      </c>
      <c r="N31" s="205"/>
      <c r="O31" s="205"/>
      <c r="P31" s="204">
        <f>C28*M31</f>
        <v>64.009082000000006</v>
      </c>
      <c r="Q31" s="203"/>
      <c r="R31" s="203"/>
      <c r="S31" s="203"/>
      <c r="T31" s="203" t="str">
        <f>CADASTRO!$P$1185</f>
        <v>1013 PeateRS</v>
      </c>
      <c r="U31" s="203"/>
      <c r="V31" s="203"/>
      <c r="W31" s="203"/>
      <c r="X31" s="203">
        <f>M$12</f>
        <v>1670</v>
      </c>
      <c r="Y31" s="203"/>
      <c r="Z31" s="203"/>
    </row>
    <row r="32" spans="1:26" x14ac:dyDescent="0.25">
      <c r="A32" s="200" t="str">
        <f>CADASTRO!A$1162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>
        <f>CADASTRO!$P$1186</f>
        <v>0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CADASTRO!A$1163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388</v>
      </c>
      <c r="K33" s="203"/>
      <c r="L33" s="203"/>
      <c r="M33" s="205">
        <v>0.78259999999999996</v>
      </c>
      <c r="N33" s="205"/>
      <c r="O33" s="205"/>
      <c r="P33" s="204">
        <f>C28*M33</f>
        <v>230.420918</v>
      </c>
      <c r="Q33" s="203"/>
      <c r="R33" s="203"/>
      <c r="S33" s="203"/>
      <c r="T33" s="203" t="str">
        <f>CADASTRO!$P$1187</f>
        <v>1013 PeateRS</v>
      </c>
      <c r="U33" s="203"/>
      <c r="V33" s="203"/>
      <c r="W33" s="203"/>
      <c r="X33" s="203">
        <f>M$14</f>
        <v>1682</v>
      </c>
      <c r="Y33" s="203"/>
      <c r="Z33" s="203"/>
    </row>
    <row r="34" spans="1:26" x14ac:dyDescent="0.25">
      <c r="A34" s="201" t="str">
        <f>CADASTRO!A$1165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</v>
      </c>
      <c r="N34" s="218"/>
      <c r="O34" s="218"/>
      <c r="P34" s="202">
        <f>SUM(P35:S38)</f>
        <v>0</v>
      </c>
      <c r="Q34" s="201"/>
      <c r="R34" s="201"/>
      <c r="S34" s="201"/>
    </row>
    <row r="35" spans="1:26" x14ac:dyDescent="0.25">
      <c r="A35" s="200" t="str">
        <f>CADASTRO!A$1166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>
        <v>0</v>
      </c>
      <c r="K35" s="203"/>
      <c r="L35" s="203"/>
      <c r="M35" s="205">
        <f>ROUND((V$18/V$23),2)</f>
        <v>0</v>
      </c>
      <c r="N35" s="205"/>
      <c r="O35" s="205"/>
      <c r="P35" s="204">
        <f>C28*M35</f>
        <v>0</v>
      </c>
      <c r="Q35" s="203"/>
      <c r="R35" s="203"/>
      <c r="S35" s="203"/>
      <c r="T35" s="203">
        <f>CADASTRO!$P1190</f>
        <v>0</v>
      </c>
      <c r="U35" s="203"/>
      <c r="V35" s="203"/>
      <c r="W35" s="203"/>
      <c r="X35" s="203">
        <f>M$18</f>
        <v>0</v>
      </c>
      <c r="Y35" s="203"/>
      <c r="Z35" s="203"/>
    </row>
    <row r="36" spans="1:26" x14ac:dyDescent="0.25">
      <c r="A36" s="200" t="str">
        <f>CADASTRO!A$1167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CADASTRO!$P1191</f>
        <v>0</v>
      </c>
      <c r="U36" s="203"/>
      <c r="V36" s="203"/>
      <c r="W36" s="203"/>
      <c r="X36" s="203">
        <f>M$19</f>
        <v>0</v>
      </c>
      <c r="Y36" s="203"/>
      <c r="Z36" s="203"/>
    </row>
    <row r="37" spans="1:26" x14ac:dyDescent="0.25">
      <c r="A37" s="200" t="str">
        <f>CADASTRO!A$1168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>
        <v>0</v>
      </c>
      <c r="K37" s="203"/>
      <c r="L37" s="203"/>
      <c r="M37" s="205">
        <f>ROUND((V$20/V$23),2)</f>
        <v>0</v>
      </c>
      <c r="N37" s="205"/>
      <c r="O37" s="205"/>
      <c r="P37" s="204">
        <f>C28*M37</f>
        <v>0</v>
      </c>
      <c r="Q37" s="203"/>
      <c r="R37" s="203"/>
      <c r="S37" s="203"/>
      <c r="T37" s="203">
        <f>CADASTRO!$P1192</f>
        <v>0</v>
      </c>
      <c r="U37" s="203"/>
      <c r="V37" s="203"/>
      <c r="W37" s="203"/>
      <c r="X37" s="203">
        <f>M$20</f>
        <v>0</v>
      </c>
      <c r="Y37" s="203"/>
      <c r="Z37" s="203"/>
    </row>
    <row r="38" spans="1:26" x14ac:dyDescent="0.25">
      <c r="A38" s="200" t="str">
        <f>CADASTRO!A$1169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CADASTRO!$P1193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294.43</v>
      </c>
      <c r="Q39" s="201"/>
      <c r="R39" s="201"/>
      <c r="S39" s="201"/>
    </row>
    <row r="41" spans="1:26" x14ac:dyDescent="0.25">
      <c r="A41" t="s">
        <v>386</v>
      </c>
    </row>
  </sheetData>
  <mergeCells count="133">
    <mergeCell ref="A39:I39"/>
    <mergeCell ref="M39:O39"/>
    <mergeCell ref="P39:S39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H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9"/>
  <sheetViews>
    <sheetView topLeftCell="A133" workbookViewId="0">
      <selection activeCell="AD150" sqref="AD150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CADASTRO!D1223</f>
        <v>5300 ELUSA TERESINHA MARTINS DE SOUZA ME</v>
      </c>
    </row>
    <row r="2" spans="1:26" x14ac:dyDescent="0.25">
      <c r="A2" s="25" t="s">
        <v>6</v>
      </c>
      <c r="B2" s="25"/>
      <c r="C2" s="25"/>
      <c r="D2" t="str">
        <f>CADASTRO!D1224</f>
        <v>07.281.670/0001-72</v>
      </c>
    </row>
    <row r="3" spans="1:26" x14ac:dyDescent="0.25">
      <c r="A3" s="25" t="s">
        <v>94</v>
      </c>
      <c r="B3" s="25"/>
      <c r="C3" s="25"/>
      <c r="D3" s="200" t="str">
        <f>CADASTRO!D1225</f>
        <v>40/2017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3" t="str">
        <f>CADASTRO!F1226</f>
        <v>I - 095/2017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CADASTRO!D1227</f>
        <v>11</v>
      </c>
    </row>
    <row r="6" spans="1:26" x14ac:dyDescent="0.25">
      <c r="A6" s="3" t="s">
        <v>8</v>
      </c>
      <c r="B6" s="3"/>
      <c r="C6" s="3"/>
      <c r="D6" s="208">
        <f>CADASTRO!D1228</f>
        <v>4.47</v>
      </c>
      <c r="E6" s="208"/>
      <c r="F6" s="208"/>
      <c r="H6" s="3" t="s">
        <v>9</v>
      </c>
      <c r="K6" s="203">
        <f>CADASTRO!K1228</f>
        <v>100.5</v>
      </c>
      <c r="L6" s="203"/>
      <c r="M6" s="3" t="s">
        <v>11</v>
      </c>
      <c r="Q6" s="203">
        <f>CADASTRO!Q151</f>
        <v>200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89847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CADASTRO!A$1235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CADASTRO!A$1236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CADASTRO!J1236</f>
        <v>0</v>
      </c>
      <c r="K12" s="203"/>
      <c r="L12" s="203"/>
      <c r="M12" s="203">
        <f>CADASTRO!M1236</f>
        <v>0</v>
      </c>
      <c r="N12" s="203"/>
      <c r="O12" s="203"/>
      <c r="P12" s="203">
        <f>CADASTRO!$P1236</f>
        <v>0</v>
      </c>
      <c r="Q12" s="203"/>
      <c r="R12" s="203"/>
      <c r="S12" s="203"/>
      <c r="T12" s="219">
        <f>CADASTRO!V1236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CADASTRO!A$1237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CADASTRO!J1237</f>
        <v>0</v>
      </c>
      <c r="K13" s="203"/>
      <c r="L13" s="203"/>
      <c r="M13" s="203">
        <f>CADASTRO!M1237</f>
        <v>0</v>
      </c>
      <c r="N13" s="203"/>
      <c r="O13" s="203"/>
      <c r="P13" s="203">
        <f>CADASTRO!$P1237</f>
        <v>0</v>
      </c>
      <c r="Q13" s="203"/>
      <c r="R13" s="203"/>
      <c r="S13" s="203"/>
      <c r="T13" s="219">
        <f>CADASTRO!V1237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CADASTRO!A$1238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CADASTRO!J1238</f>
        <v>0</v>
      </c>
      <c r="K14" s="203"/>
      <c r="L14" s="203"/>
      <c r="M14" s="203">
        <f>CADASTRO!M1238</f>
        <v>0</v>
      </c>
      <c r="N14" s="203"/>
      <c r="O14" s="203"/>
      <c r="P14" s="203">
        <f>CADASTRO!$P1238</f>
        <v>0</v>
      </c>
      <c r="Q14" s="203"/>
      <c r="R14" s="203"/>
      <c r="S14" s="203"/>
      <c r="T14" s="219">
        <f>CADASTRO!V1238</f>
        <v>0</v>
      </c>
      <c r="U14" s="203"/>
      <c r="V14" s="204">
        <f>E$7*T14</f>
        <v>0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0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CADASTRO!A$1240</f>
        <v>ESCOLA MUN. ARLINDO B. PIRES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CADASTRO!A$1241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CADASTRO!J1241</f>
        <v>108402</v>
      </c>
      <c r="K18" s="203"/>
      <c r="L18" s="203"/>
      <c r="M18" s="203">
        <f>CADASTRO!M1241</f>
        <v>1649</v>
      </c>
      <c r="N18" s="203"/>
      <c r="O18" s="203"/>
      <c r="P18" s="203" t="str">
        <f>CADASTRO!$P1241</f>
        <v>1049 P.N.A.T.E.</v>
      </c>
      <c r="Q18" s="203"/>
      <c r="R18" s="203"/>
      <c r="S18" s="203"/>
      <c r="T18" s="219">
        <f>CADASTRO!V1241</f>
        <v>0.1492537313432836</v>
      </c>
      <c r="U18" s="203"/>
      <c r="V18" s="204">
        <f>E$7*T18</f>
        <v>13410.000000000002</v>
      </c>
      <c r="W18" s="204"/>
      <c r="X18" s="204"/>
      <c r="Y18" s="204"/>
      <c r="Z18" s="204"/>
    </row>
    <row r="19" spans="1:26" x14ac:dyDescent="0.25">
      <c r="A19" s="200" t="str">
        <f>CADASTRO!A$1242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CADASTRO!J1242</f>
        <v>0</v>
      </c>
      <c r="K19" s="203"/>
      <c r="L19" s="203"/>
      <c r="M19" s="203">
        <f>CADASTRO!M1242</f>
        <v>0</v>
      </c>
      <c r="N19" s="203"/>
      <c r="O19" s="203"/>
      <c r="P19" s="203">
        <f>CADASTRO!$P1242</f>
        <v>0</v>
      </c>
      <c r="Q19" s="203"/>
      <c r="R19" s="203"/>
      <c r="S19" s="203"/>
      <c r="T19" s="219">
        <f>CADASTRO!V1242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CADASTRO!A$1243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CADASTRO!J1243</f>
        <v>108103</v>
      </c>
      <c r="K20" s="203"/>
      <c r="L20" s="203"/>
      <c r="M20" s="203">
        <f>CADASTRO!M1243</f>
        <v>1633</v>
      </c>
      <c r="N20" s="203"/>
      <c r="O20" s="203"/>
      <c r="P20" s="203" t="str">
        <f>CADASTRO!$P1243</f>
        <v>1049 P.N.A.T.E.</v>
      </c>
      <c r="Q20" s="203"/>
      <c r="R20" s="203"/>
      <c r="S20" s="203"/>
      <c r="T20" s="219">
        <f>CADASTRO!V1243</f>
        <v>0.85074626865671643</v>
      </c>
      <c r="U20" s="203"/>
      <c r="V20" s="204">
        <f>E$7*T20</f>
        <v>76437</v>
      </c>
      <c r="W20" s="204"/>
      <c r="X20" s="204"/>
      <c r="Y20" s="204"/>
      <c r="Z20" s="204"/>
    </row>
    <row r="21" spans="1:26" x14ac:dyDescent="0.25">
      <c r="A21" s="200" t="str">
        <f>CADASTRO!A$1244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CADASTRO!J1244</f>
        <v>0</v>
      </c>
      <c r="K21" s="203"/>
      <c r="L21" s="203"/>
      <c r="M21" s="203">
        <f>CADASTRO!M1244</f>
        <v>0</v>
      </c>
      <c r="N21" s="203"/>
      <c r="O21" s="203"/>
      <c r="P21" s="203">
        <f>CADASTRO!$P1244</f>
        <v>0</v>
      </c>
      <c r="Q21" s="203"/>
      <c r="R21" s="203"/>
      <c r="S21" s="203"/>
      <c r="T21" s="219">
        <f>CADASTRO!V1244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89847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89847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47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22</v>
      </c>
      <c r="H27" s="203"/>
      <c r="I27" s="203"/>
      <c r="J27" s="203"/>
      <c r="K27" s="203"/>
      <c r="L27" s="220" t="s">
        <v>39</v>
      </c>
      <c r="M27" s="220"/>
      <c r="N27" s="220"/>
      <c r="O27" s="223">
        <v>43200</v>
      </c>
      <c r="P27" s="203"/>
      <c r="Q27" s="203"/>
      <c r="R27" s="203"/>
    </row>
    <row r="28" spans="1:26" x14ac:dyDescent="0.25">
      <c r="A28" s="3" t="s">
        <v>41</v>
      </c>
      <c r="C28" s="208">
        <v>2536.7199999999998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567.5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23"/>
      <c r="C29" s="23"/>
      <c r="D29" s="23"/>
      <c r="E29" s="23"/>
      <c r="F29" s="23"/>
      <c r="G29" s="23"/>
      <c r="H29" s="23"/>
      <c r="I29" s="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CADASTRO!A$1235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</v>
      </c>
      <c r="N30" s="218"/>
      <c r="O30" s="218"/>
      <c r="P30" s="202">
        <f>SUM(P31:S33)</f>
        <v>0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CADASTRO!A$1236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>
        <f>CADASTRO!$P$1236</f>
        <v>0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CADASTRO!A$1237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>
        <f>CADASTRO!$P$1237</f>
        <v>0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CADASTRO!A$1238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05">
        <f>ROUND((V$14/V$23),2)</f>
        <v>0</v>
      </c>
      <c r="N33" s="205"/>
      <c r="O33" s="205"/>
      <c r="P33" s="204">
        <f>C28*M33</f>
        <v>0</v>
      </c>
      <c r="Q33" s="203"/>
      <c r="R33" s="203"/>
      <c r="S33" s="203"/>
      <c r="T33" s="203">
        <f>CADASTRO!$P$1238</f>
        <v>0</v>
      </c>
      <c r="U33" s="203"/>
      <c r="V33" s="203"/>
      <c r="W33" s="203"/>
      <c r="X33" s="203">
        <f>M$14</f>
        <v>0</v>
      </c>
      <c r="Y33" s="203"/>
      <c r="Z33" s="203"/>
    </row>
    <row r="34" spans="1:26" x14ac:dyDescent="0.25">
      <c r="A34" s="201" t="str">
        <f>CADASTRO!A$1240</f>
        <v>ESCOLA MUN. ARLINDO B. PIRES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1</v>
      </c>
      <c r="N34" s="218"/>
      <c r="O34" s="218"/>
      <c r="P34" s="202">
        <f>SUM(P35:S38)</f>
        <v>2536.7199999999998</v>
      </c>
      <c r="Q34" s="201"/>
      <c r="R34" s="201"/>
      <c r="S34" s="201"/>
    </row>
    <row r="35" spans="1:26" x14ac:dyDescent="0.25">
      <c r="A35" s="200" t="str">
        <f>CADASTRO!A$1241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187</v>
      </c>
      <c r="K35" s="203"/>
      <c r="L35" s="203"/>
      <c r="M35" s="205">
        <f>ROUND((V$18/V$23),2)</f>
        <v>0.15</v>
      </c>
      <c r="N35" s="205"/>
      <c r="O35" s="205"/>
      <c r="P35" s="204">
        <f>C28*M35</f>
        <v>380.50799999999998</v>
      </c>
      <c r="Q35" s="203"/>
      <c r="R35" s="203"/>
      <c r="S35" s="203"/>
      <c r="T35" s="203" t="str">
        <f>CADASTRO!$P$1241</f>
        <v>1049 P.N.A.T.E.</v>
      </c>
      <c r="U35" s="203"/>
      <c r="V35" s="203"/>
      <c r="W35" s="203"/>
      <c r="X35" s="203">
        <f>M$18</f>
        <v>1649</v>
      </c>
      <c r="Y35" s="203"/>
      <c r="Z35" s="203"/>
    </row>
    <row r="36" spans="1:26" x14ac:dyDescent="0.25">
      <c r="A36" s="200" t="str">
        <f>CADASTRO!A$1242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CADASTRO!$P$1242</f>
        <v>0</v>
      </c>
      <c r="U36" s="203"/>
      <c r="V36" s="203"/>
      <c r="W36" s="203"/>
      <c r="X36" s="203">
        <f>M$19</f>
        <v>0</v>
      </c>
      <c r="Y36" s="203"/>
      <c r="Z36" s="203"/>
    </row>
    <row r="37" spans="1:26" x14ac:dyDescent="0.25">
      <c r="A37" s="200" t="str">
        <f>CADASTRO!A$1243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186</v>
      </c>
      <c r="K37" s="203"/>
      <c r="L37" s="203"/>
      <c r="M37" s="205">
        <f>ROUND((V$20/V$23),2)</f>
        <v>0.85</v>
      </c>
      <c r="N37" s="205"/>
      <c r="O37" s="205"/>
      <c r="P37" s="204">
        <f>C28*M37</f>
        <v>2156.212</v>
      </c>
      <c r="Q37" s="203"/>
      <c r="R37" s="203"/>
      <c r="S37" s="203"/>
      <c r="T37" s="203" t="str">
        <f>CADASTRO!$P$1243</f>
        <v>1049 P.N.A.T.E.</v>
      </c>
      <c r="U37" s="203"/>
      <c r="V37" s="203"/>
      <c r="W37" s="203"/>
      <c r="X37" s="203">
        <f>M$20</f>
        <v>1633</v>
      </c>
      <c r="Y37" s="203"/>
      <c r="Z37" s="203"/>
    </row>
    <row r="38" spans="1:26" x14ac:dyDescent="0.25">
      <c r="A38" s="200" t="str">
        <f>CADASTRO!A$1244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CADASTRO!$P$1244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2536.7199999999998</v>
      </c>
      <c r="Q39" s="201"/>
      <c r="R39" s="201"/>
      <c r="S39" s="201"/>
    </row>
    <row r="41" spans="1:26" x14ac:dyDescent="0.25">
      <c r="A41" s="3" t="s">
        <v>37</v>
      </c>
      <c r="F41" s="203" t="s">
        <v>48</v>
      </c>
      <c r="G41" s="203"/>
      <c r="H41" s="203"/>
      <c r="I41" s="203"/>
      <c r="J41" s="203"/>
      <c r="K41" s="203"/>
    </row>
    <row r="42" spans="1:26" x14ac:dyDescent="0.25">
      <c r="A42" s="3" t="s">
        <v>38</v>
      </c>
      <c r="G42" s="203">
        <v>23</v>
      </c>
      <c r="H42" s="203"/>
      <c r="I42" s="203"/>
      <c r="J42" s="203"/>
      <c r="K42" s="203"/>
      <c r="L42" s="220" t="s">
        <v>39</v>
      </c>
      <c r="M42" s="220"/>
      <c r="N42" s="220"/>
      <c r="O42" s="223">
        <v>43200</v>
      </c>
      <c r="P42" s="203"/>
      <c r="Q42" s="203"/>
      <c r="R42" s="203"/>
    </row>
    <row r="43" spans="1:26" x14ac:dyDescent="0.25">
      <c r="A43" s="3" t="s">
        <v>41</v>
      </c>
      <c r="C43" s="208">
        <v>8826.01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1974.5</v>
      </c>
      <c r="Q43" s="221"/>
      <c r="R43" s="221"/>
      <c r="S43" s="221"/>
      <c r="T43" s="221"/>
      <c r="U43" s="221"/>
    </row>
    <row r="44" spans="1:26" x14ac:dyDescent="0.25">
      <c r="A44" s="9" t="s">
        <v>12</v>
      </c>
      <c r="B44" s="23"/>
      <c r="C44" s="23"/>
      <c r="D44" s="23"/>
      <c r="E44" s="23"/>
      <c r="F44" s="23"/>
      <c r="G44" s="23"/>
      <c r="H44" s="23"/>
      <c r="I44" s="8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11" t="s">
        <v>40</v>
      </c>
      <c r="Y44" s="211"/>
      <c r="Z44" s="211"/>
    </row>
    <row r="45" spans="1:26" x14ac:dyDescent="0.25">
      <c r="A45" s="210" t="str">
        <f>CADASTRO!A$1235</f>
        <v>ESCOLA ALAÍDES S. PINHEIRO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0</v>
      </c>
      <c r="N45" s="218"/>
      <c r="O45" s="218"/>
      <c r="P45" s="202">
        <f>SUM(P46:S48)</f>
        <v>0</v>
      </c>
      <c r="Q45" s="201"/>
      <c r="R45" s="201"/>
      <c r="S45" s="201"/>
      <c r="T45" s="6"/>
      <c r="U45" s="6"/>
      <c r="V45" s="6"/>
      <c r="W45" s="6"/>
    </row>
    <row r="46" spans="1:26" x14ac:dyDescent="0.25">
      <c r="A46" s="200" t="str">
        <f>CADASTRO!A$1236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>
        <v>0</v>
      </c>
      <c r="K46" s="203"/>
      <c r="L46" s="203"/>
      <c r="M46" s="205">
        <f>ROUND((V$12/V$23),2)</f>
        <v>0</v>
      </c>
      <c r="N46" s="205"/>
      <c r="O46" s="205"/>
      <c r="P46" s="204">
        <f>C43*M46</f>
        <v>0</v>
      </c>
      <c r="Q46" s="203"/>
      <c r="R46" s="203"/>
      <c r="S46" s="203"/>
      <c r="T46" s="203">
        <f>CADASTRO!$P$1236</f>
        <v>0</v>
      </c>
      <c r="U46" s="203"/>
      <c r="V46" s="203"/>
      <c r="W46" s="203"/>
      <c r="X46" s="203">
        <f>M$12</f>
        <v>0</v>
      </c>
      <c r="Y46" s="203"/>
      <c r="Z46" s="203"/>
    </row>
    <row r="47" spans="1:26" x14ac:dyDescent="0.25">
      <c r="A47" s="200" t="str">
        <f>CADASTRO!A$1237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>
        <v>0</v>
      </c>
      <c r="K47" s="203"/>
      <c r="L47" s="203"/>
      <c r="M47" s="205">
        <f>ROUND((V$13/V$23),2)</f>
        <v>0</v>
      </c>
      <c r="N47" s="205"/>
      <c r="O47" s="205"/>
      <c r="P47" s="204">
        <f>C43*M47</f>
        <v>0</v>
      </c>
      <c r="Q47" s="203"/>
      <c r="R47" s="203"/>
      <c r="S47" s="203"/>
      <c r="T47" s="203">
        <f>CADASTRO!$P$1237</f>
        <v>0</v>
      </c>
      <c r="U47" s="203"/>
      <c r="V47" s="203"/>
      <c r="W47" s="203"/>
      <c r="X47" s="203">
        <f>M$13</f>
        <v>0</v>
      </c>
      <c r="Y47" s="203"/>
      <c r="Z47" s="203"/>
    </row>
    <row r="48" spans="1:26" x14ac:dyDescent="0.25">
      <c r="A48" s="200" t="str">
        <f>CADASTRO!A$1238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>
        <v>0</v>
      </c>
      <c r="K48" s="203"/>
      <c r="L48" s="203"/>
      <c r="M48" s="205">
        <f>ROUND((V$14/V$23),2)</f>
        <v>0</v>
      </c>
      <c r="N48" s="205"/>
      <c r="O48" s="205"/>
      <c r="P48" s="204">
        <f>C43*M48</f>
        <v>0</v>
      </c>
      <c r="Q48" s="203"/>
      <c r="R48" s="203"/>
      <c r="S48" s="203"/>
      <c r="T48" s="203">
        <f>CADASTRO!$P$1238</f>
        <v>0</v>
      </c>
      <c r="U48" s="203"/>
      <c r="V48" s="203"/>
      <c r="W48" s="203"/>
      <c r="X48" s="203">
        <f>M$14</f>
        <v>0</v>
      </c>
      <c r="Y48" s="203"/>
      <c r="Z48" s="203"/>
    </row>
    <row r="49" spans="1:35" x14ac:dyDescent="0.25">
      <c r="A49" s="201" t="str">
        <f>CADASTRO!A$1240</f>
        <v>ESCOLA MUN. ARLINDO B. PIRES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1</v>
      </c>
      <c r="N49" s="218"/>
      <c r="O49" s="218"/>
      <c r="P49" s="202">
        <f>SUM(P50:S53)</f>
        <v>8826.01</v>
      </c>
      <c r="Q49" s="201"/>
      <c r="R49" s="201"/>
      <c r="S49" s="201"/>
    </row>
    <row r="50" spans="1:35" x14ac:dyDescent="0.25">
      <c r="A50" s="200" t="str">
        <f>CADASTRO!A$1241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 t="s">
        <v>187</v>
      </c>
      <c r="K50" s="203"/>
      <c r="L50" s="203"/>
      <c r="M50" s="205">
        <f>ROUND((V$18/V$23),2)</f>
        <v>0.15</v>
      </c>
      <c r="N50" s="205"/>
      <c r="O50" s="205"/>
      <c r="P50" s="204">
        <f>C43*M50</f>
        <v>1323.9014999999999</v>
      </c>
      <c r="Q50" s="203"/>
      <c r="R50" s="203"/>
      <c r="S50" s="203"/>
      <c r="T50" s="203" t="str">
        <f>CADASTRO!$P$1241</f>
        <v>1049 P.N.A.T.E.</v>
      </c>
      <c r="U50" s="203"/>
      <c r="V50" s="203"/>
      <c r="W50" s="203"/>
      <c r="X50" s="203">
        <f>M$18</f>
        <v>1649</v>
      </c>
      <c r="Y50" s="203"/>
      <c r="Z50" s="203"/>
    </row>
    <row r="51" spans="1:35" x14ac:dyDescent="0.25">
      <c r="A51" s="200" t="str">
        <f>CADASTRO!A$1242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>
        <v>0</v>
      </c>
      <c r="K51" s="203"/>
      <c r="L51" s="203"/>
      <c r="M51" s="205">
        <f>ROUND((V$19/V$23),2)</f>
        <v>0</v>
      </c>
      <c r="N51" s="205"/>
      <c r="O51" s="205"/>
      <c r="P51" s="204">
        <f>C43*M51</f>
        <v>0</v>
      </c>
      <c r="Q51" s="203"/>
      <c r="R51" s="203"/>
      <c r="S51" s="203"/>
      <c r="T51" s="203">
        <f>CADASTRO!$P$1242</f>
        <v>0</v>
      </c>
      <c r="U51" s="203"/>
      <c r="V51" s="203"/>
      <c r="W51" s="203"/>
      <c r="X51" s="203">
        <f>M$19</f>
        <v>0</v>
      </c>
      <c r="Y51" s="203"/>
      <c r="Z51" s="203"/>
      <c r="AI51" s="3"/>
    </row>
    <row r="52" spans="1:35" x14ac:dyDescent="0.25">
      <c r="A52" s="200" t="str">
        <f>CADASTRO!A$1243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 t="s">
        <v>186</v>
      </c>
      <c r="K52" s="203"/>
      <c r="L52" s="203"/>
      <c r="M52" s="205">
        <f>ROUND((V$20/V$23),2)</f>
        <v>0.85</v>
      </c>
      <c r="N52" s="205"/>
      <c r="O52" s="205"/>
      <c r="P52" s="204">
        <f>C43*M52</f>
        <v>7502.1085000000003</v>
      </c>
      <c r="Q52" s="203"/>
      <c r="R52" s="203"/>
      <c r="S52" s="203"/>
      <c r="T52" s="203" t="str">
        <f>CADASTRO!$P$1243</f>
        <v>1049 P.N.A.T.E.</v>
      </c>
      <c r="U52" s="203"/>
      <c r="V52" s="203"/>
      <c r="W52" s="203"/>
      <c r="X52" s="203">
        <f>M$20</f>
        <v>1633</v>
      </c>
      <c r="Y52" s="203"/>
      <c r="Z52" s="203"/>
    </row>
    <row r="53" spans="1:35" x14ac:dyDescent="0.25">
      <c r="A53" s="200" t="str">
        <f>CADASTRO!A$1244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>
        <v>0</v>
      </c>
      <c r="K53" s="203"/>
      <c r="L53" s="203"/>
      <c r="M53" s="205">
        <f>ROUND((V$21/V$23),2)</f>
        <v>0</v>
      </c>
      <c r="N53" s="205"/>
      <c r="O53" s="205"/>
      <c r="P53" s="204">
        <f>C43*M53</f>
        <v>0</v>
      </c>
      <c r="Q53" s="203"/>
      <c r="R53" s="203"/>
      <c r="S53" s="203"/>
      <c r="T53" s="203">
        <f>CADASTRO!$P$1244</f>
        <v>0</v>
      </c>
      <c r="U53" s="203"/>
      <c r="V53" s="203"/>
      <c r="W53" s="203"/>
      <c r="X53" s="203">
        <f>M$21</f>
        <v>0</v>
      </c>
      <c r="Y53" s="203"/>
      <c r="Z53" s="203"/>
    </row>
    <row r="54" spans="1:35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8826.01</v>
      </c>
      <c r="Q54" s="201"/>
      <c r="R54" s="201"/>
      <c r="S54" s="201"/>
      <c r="T54" s="3"/>
      <c r="U54" s="3"/>
      <c r="V54" s="3"/>
      <c r="W54" s="3"/>
      <c r="X54" s="3"/>
      <c r="Y54" s="3"/>
      <c r="Z54" s="3"/>
    </row>
    <row r="55" spans="1:35" x14ac:dyDescent="0.25">
      <c r="A55" s="22"/>
      <c r="B55" s="22"/>
      <c r="C55" s="22"/>
      <c r="D55" s="22"/>
      <c r="E55" s="22"/>
      <c r="F55" s="22"/>
      <c r="G55" s="22"/>
      <c r="H55" s="22"/>
      <c r="I55" s="22"/>
      <c r="J55" s="3"/>
      <c r="K55" s="3"/>
      <c r="L55" s="3"/>
      <c r="M55" s="27"/>
      <c r="N55" s="27"/>
      <c r="O55" s="27"/>
      <c r="P55" s="28"/>
      <c r="Q55" s="22"/>
      <c r="R55" s="22"/>
      <c r="S55" s="22"/>
      <c r="T55" s="3"/>
      <c r="U55" s="3"/>
      <c r="V55" s="3"/>
      <c r="W55" s="3"/>
      <c r="X55" s="3"/>
      <c r="Y55" s="3"/>
      <c r="Z55" s="3"/>
    </row>
    <row r="56" spans="1:35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5" x14ac:dyDescent="0.25">
      <c r="A57" s="3" t="s">
        <v>38</v>
      </c>
      <c r="G57" s="203">
        <v>28</v>
      </c>
      <c r="H57" s="203"/>
      <c r="I57" s="203"/>
      <c r="J57" s="203"/>
      <c r="K57" s="203"/>
      <c r="L57" s="220" t="s">
        <v>39</v>
      </c>
      <c r="M57" s="220"/>
      <c r="N57" s="220"/>
      <c r="O57" s="223">
        <v>43227</v>
      </c>
      <c r="P57" s="203"/>
      <c r="Q57" s="203"/>
      <c r="R57" s="203"/>
    </row>
    <row r="58" spans="1:35" x14ac:dyDescent="0.25">
      <c r="A58" s="3" t="s">
        <v>41</v>
      </c>
      <c r="C58" s="208">
        <v>9433.93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2110.5</v>
      </c>
      <c r="Q58" s="221"/>
      <c r="R58" s="221"/>
      <c r="S58" s="221"/>
      <c r="T58" s="221"/>
      <c r="U58" s="221"/>
    </row>
    <row r="59" spans="1:35" x14ac:dyDescent="0.25">
      <c r="A59" s="9" t="s">
        <v>12</v>
      </c>
      <c r="B59" s="23"/>
      <c r="C59" s="23"/>
      <c r="D59" s="23"/>
      <c r="E59" s="23"/>
      <c r="F59" s="23"/>
      <c r="G59" s="23"/>
      <c r="H59" s="23"/>
      <c r="I59" s="8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11" t="s">
        <v>40</v>
      </c>
      <c r="Y59" s="211"/>
      <c r="Z59" s="211"/>
    </row>
    <row r="60" spans="1:35" x14ac:dyDescent="0.25">
      <c r="A60" s="210" t="str">
        <f>CADASTRO!A$1235</f>
        <v>ESCOLA ALAÍDES S. PINHEIRO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0</v>
      </c>
      <c r="N60" s="218"/>
      <c r="O60" s="218"/>
      <c r="P60" s="202">
        <f>SUM(P61:S63)</f>
        <v>0</v>
      </c>
      <c r="Q60" s="201"/>
      <c r="R60" s="201"/>
      <c r="S60" s="201"/>
      <c r="T60" s="6"/>
      <c r="U60" s="6"/>
      <c r="V60" s="6"/>
      <c r="W60" s="6"/>
    </row>
    <row r="61" spans="1:35" x14ac:dyDescent="0.25">
      <c r="A61" s="200" t="str">
        <f>CADASTRO!A$1236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>
        <v>0</v>
      </c>
      <c r="K61" s="203"/>
      <c r="L61" s="203"/>
      <c r="M61" s="205">
        <f>ROUND((V$12/V$23),2)</f>
        <v>0</v>
      </c>
      <c r="N61" s="205"/>
      <c r="O61" s="205"/>
      <c r="P61" s="204">
        <f>C58*M61</f>
        <v>0</v>
      </c>
      <c r="Q61" s="203"/>
      <c r="R61" s="203"/>
      <c r="S61" s="203"/>
      <c r="T61" s="203">
        <f>CADASTRO!$P$1236</f>
        <v>0</v>
      </c>
      <c r="U61" s="203"/>
      <c r="V61" s="203"/>
      <c r="W61" s="203"/>
      <c r="X61" s="203">
        <f>M$12</f>
        <v>0</v>
      </c>
      <c r="Y61" s="203"/>
      <c r="Z61" s="203"/>
    </row>
    <row r="62" spans="1:35" x14ac:dyDescent="0.25">
      <c r="A62" s="200" t="str">
        <f>CADASTRO!A$1237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>
        <v>0</v>
      </c>
      <c r="K62" s="203"/>
      <c r="L62" s="203"/>
      <c r="M62" s="205">
        <f>ROUND((V$13/V$23),2)</f>
        <v>0</v>
      </c>
      <c r="N62" s="205"/>
      <c r="O62" s="205"/>
      <c r="P62" s="204">
        <f>C58*M62</f>
        <v>0</v>
      </c>
      <c r="Q62" s="203"/>
      <c r="R62" s="203"/>
      <c r="S62" s="203"/>
      <c r="T62" s="203">
        <f>CADASTRO!$P$1237</f>
        <v>0</v>
      </c>
      <c r="U62" s="203"/>
      <c r="V62" s="203"/>
      <c r="W62" s="203"/>
      <c r="X62" s="203">
        <f>M$13</f>
        <v>0</v>
      </c>
      <c r="Y62" s="203"/>
      <c r="Z62" s="203"/>
    </row>
    <row r="63" spans="1:35" x14ac:dyDescent="0.25">
      <c r="A63" s="200" t="str">
        <f>CADASTRO!A$1238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>
        <v>0</v>
      </c>
      <c r="K63" s="203"/>
      <c r="L63" s="203"/>
      <c r="M63" s="205">
        <f>ROUND((V$14/V$23),2)</f>
        <v>0</v>
      </c>
      <c r="N63" s="205"/>
      <c r="O63" s="205"/>
      <c r="P63" s="204">
        <f>C58*M63</f>
        <v>0</v>
      </c>
      <c r="Q63" s="203"/>
      <c r="R63" s="203"/>
      <c r="S63" s="203"/>
      <c r="T63" s="203">
        <f>CADASTRO!$P$1238</f>
        <v>0</v>
      </c>
      <c r="U63" s="203"/>
      <c r="V63" s="203"/>
      <c r="W63" s="203"/>
      <c r="X63" s="203">
        <f>M$14</f>
        <v>0</v>
      </c>
      <c r="Y63" s="203"/>
      <c r="Z63" s="203"/>
    </row>
    <row r="64" spans="1:35" x14ac:dyDescent="0.25">
      <c r="A64" s="201" t="str">
        <f>CADASTRO!A$1240</f>
        <v>ESCOLA MUN. ARLINDO B. PIRES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1</v>
      </c>
      <c r="N64" s="218"/>
      <c r="O64" s="218"/>
      <c r="P64" s="202">
        <f>SUM(P65:S68)</f>
        <v>9433.93</v>
      </c>
      <c r="Q64" s="201"/>
      <c r="R64" s="201"/>
      <c r="S64" s="201"/>
    </row>
    <row r="65" spans="1:26" x14ac:dyDescent="0.25">
      <c r="A65" s="200" t="str">
        <f>CADASTRO!A$1241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 t="s">
        <v>187</v>
      </c>
      <c r="K65" s="203"/>
      <c r="L65" s="203"/>
      <c r="M65" s="205">
        <f>ROUND((V$18/V$23),2)</f>
        <v>0.15</v>
      </c>
      <c r="N65" s="205"/>
      <c r="O65" s="205"/>
      <c r="P65" s="204">
        <f>C58*M65</f>
        <v>1415.0895</v>
      </c>
      <c r="Q65" s="203"/>
      <c r="R65" s="203"/>
      <c r="S65" s="203"/>
      <c r="T65" s="203" t="str">
        <f>CADASTRO!$P$1241</f>
        <v>1049 P.N.A.T.E.</v>
      </c>
      <c r="U65" s="203"/>
      <c r="V65" s="203"/>
      <c r="W65" s="203"/>
      <c r="X65" s="203">
        <f>M$18</f>
        <v>1649</v>
      </c>
      <c r="Y65" s="203"/>
      <c r="Z65" s="203"/>
    </row>
    <row r="66" spans="1:26" x14ac:dyDescent="0.25">
      <c r="A66" s="200" t="str">
        <f>CADASTRO!A$1242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>
        <v>0</v>
      </c>
      <c r="K66" s="203"/>
      <c r="L66" s="203"/>
      <c r="M66" s="205">
        <f>ROUND((V$19/V$23),2)</f>
        <v>0</v>
      </c>
      <c r="N66" s="205"/>
      <c r="O66" s="205"/>
      <c r="P66" s="204">
        <f>C58*M66</f>
        <v>0</v>
      </c>
      <c r="Q66" s="203"/>
      <c r="R66" s="203"/>
      <c r="S66" s="203"/>
      <c r="T66" s="203">
        <f>CADASTRO!$P$1242</f>
        <v>0</v>
      </c>
      <c r="U66" s="203"/>
      <c r="V66" s="203"/>
      <c r="W66" s="203"/>
      <c r="X66" s="203">
        <f>M$19</f>
        <v>0</v>
      </c>
      <c r="Y66" s="203"/>
      <c r="Z66" s="203"/>
    </row>
    <row r="67" spans="1:26" x14ac:dyDescent="0.25">
      <c r="A67" s="200" t="str">
        <f>CADASTRO!A$1243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 t="s">
        <v>186</v>
      </c>
      <c r="K67" s="203"/>
      <c r="L67" s="203"/>
      <c r="M67" s="205">
        <f>ROUND((V$20/V$23),2)</f>
        <v>0.85</v>
      </c>
      <c r="N67" s="205"/>
      <c r="O67" s="205"/>
      <c r="P67" s="204">
        <f>C58*M67</f>
        <v>8018.8405000000002</v>
      </c>
      <c r="Q67" s="203"/>
      <c r="R67" s="203"/>
      <c r="S67" s="203"/>
      <c r="T67" s="203" t="str">
        <f>CADASTRO!$P$1243</f>
        <v>1049 P.N.A.T.E.</v>
      </c>
      <c r="U67" s="203"/>
      <c r="V67" s="203"/>
      <c r="W67" s="203"/>
      <c r="X67" s="203">
        <f>M$20</f>
        <v>1633</v>
      </c>
      <c r="Y67" s="203"/>
      <c r="Z67" s="203"/>
    </row>
    <row r="68" spans="1:26" x14ac:dyDescent="0.25">
      <c r="A68" s="200" t="str">
        <f>CADASTRO!A$1244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>
        <v>0</v>
      </c>
      <c r="K68" s="203"/>
      <c r="L68" s="203"/>
      <c r="M68" s="205">
        <f>ROUND((V$21/V$23),2)</f>
        <v>0</v>
      </c>
      <c r="N68" s="205"/>
      <c r="O68" s="205"/>
      <c r="P68" s="204">
        <f>C58*M68</f>
        <v>0</v>
      </c>
      <c r="Q68" s="203"/>
      <c r="R68" s="203"/>
      <c r="S68" s="203"/>
      <c r="T68" s="203">
        <f>CADASTRO!$P$1244</f>
        <v>0</v>
      </c>
      <c r="U68" s="203"/>
      <c r="V68" s="203"/>
      <c r="W68" s="203"/>
      <c r="X68" s="203">
        <f>M$21</f>
        <v>0</v>
      </c>
      <c r="Y68" s="203"/>
      <c r="Z68" s="203"/>
    </row>
    <row r="69" spans="1:26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</f>
        <v>9433.93</v>
      </c>
      <c r="Q69" s="201"/>
      <c r="R69" s="201"/>
      <c r="S69" s="201"/>
      <c r="T69" s="3"/>
      <c r="U69" s="3"/>
      <c r="V69" s="3"/>
      <c r="W69" s="3"/>
      <c r="X69" s="3"/>
      <c r="Y69" s="3"/>
      <c r="Z69" s="3"/>
    </row>
    <row r="71" spans="1:26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26" x14ac:dyDescent="0.25">
      <c r="A72" s="3" t="s">
        <v>38</v>
      </c>
      <c r="G72" s="203">
        <v>35</v>
      </c>
      <c r="H72" s="203"/>
      <c r="I72" s="203"/>
      <c r="J72" s="203"/>
      <c r="K72" s="203"/>
      <c r="L72" s="220" t="s">
        <v>39</v>
      </c>
      <c r="M72" s="220"/>
      <c r="N72" s="220"/>
      <c r="O72" s="223">
        <v>43256</v>
      </c>
      <c r="P72" s="203"/>
      <c r="Q72" s="203"/>
      <c r="R72" s="203"/>
    </row>
    <row r="73" spans="1:26" x14ac:dyDescent="0.25">
      <c r="A73" s="3" t="s">
        <v>41</v>
      </c>
      <c r="C73" s="208">
        <v>8059.41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1803</v>
      </c>
      <c r="Q73" s="221"/>
      <c r="R73" s="221"/>
      <c r="S73" s="221"/>
      <c r="T73" s="221"/>
      <c r="U73" s="221"/>
    </row>
    <row r="74" spans="1:26" x14ac:dyDescent="0.25">
      <c r="A74" s="9" t="s">
        <v>12</v>
      </c>
      <c r="B74" s="23"/>
      <c r="C74" s="23"/>
      <c r="D74" s="23"/>
      <c r="E74" s="23"/>
      <c r="F74" s="23"/>
      <c r="G74" s="23"/>
      <c r="H74" s="23"/>
      <c r="I74" s="8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11" t="s">
        <v>40</v>
      </c>
      <c r="Y74" s="211"/>
      <c r="Z74" s="211"/>
    </row>
    <row r="75" spans="1:26" x14ac:dyDescent="0.25">
      <c r="A75" s="210" t="str">
        <f>CADASTRO!A$1235</f>
        <v>ESCOLA ALAÍDES S. PINHEIRO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0</v>
      </c>
      <c r="N75" s="218"/>
      <c r="O75" s="218"/>
      <c r="P75" s="202">
        <f>SUM(P76:S78)</f>
        <v>0</v>
      </c>
      <c r="Q75" s="201"/>
      <c r="R75" s="201"/>
      <c r="S75" s="201"/>
      <c r="T75" s="6"/>
      <c r="U75" s="6"/>
      <c r="V75" s="6"/>
      <c r="W75" s="6"/>
    </row>
    <row r="76" spans="1:26" x14ac:dyDescent="0.25">
      <c r="A76" s="200" t="str">
        <f>CADASTRO!A$1236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>
        <v>0</v>
      </c>
      <c r="K76" s="203"/>
      <c r="L76" s="203"/>
      <c r="M76" s="205">
        <f>ROUND((V$12/V$23),2)</f>
        <v>0</v>
      </c>
      <c r="N76" s="205"/>
      <c r="O76" s="205"/>
      <c r="P76" s="204">
        <f>C73*M76</f>
        <v>0</v>
      </c>
      <c r="Q76" s="203"/>
      <c r="R76" s="203"/>
      <c r="S76" s="203"/>
      <c r="T76" s="203">
        <f>CADASTRO!$P$1236</f>
        <v>0</v>
      </c>
      <c r="U76" s="203"/>
      <c r="V76" s="203"/>
      <c r="W76" s="203"/>
      <c r="X76" s="203">
        <f>M$12</f>
        <v>0</v>
      </c>
      <c r="Y76" s="203"/>
      <c r="Z76" s="203"/>
    </row>
    <row r="77" spans="1:26" x14ac:dyDescent="0.25">
      <c r="A77" s="200" t="str">
        <f>CADASTRO!A$1237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>
        <v>0</v>
      </c>
      <c r="K77" s="203"/>
      <c r="L77" s="203"/>
      <c r="M77" s="205">
        <f>ROUND((V$13/V$23),2)</f>
        <v>0</v>
      </c>
      <c r="N77" s="205"/>
      <c r="O77" s="205"/>
      <c r="P77" s="204">
        <f>C73*M77</f>
        <v>0</v>
      </c>
      <c r="Q77" s="203"/>
      <c r="R77" s="203"/>
      <c r="S77" s="203"/>
      <c r="T77" s="203">
        <f>CADASTRO!$P$1237</f>
        <v>0</v>
      </c>
      <c r="U77" s="203"/>
      <c r="V77" s="203"/>
      <c r="W77" s="203"/>
      <c r="X77" s="203">
        <f>M$13</f>
        <v>0</v>
      </c>
      <c r="Y77" s="203"/>
      <c r="Z77" s="203"/>
    </row>
    <row r="78" spans="1:26" x14ac:dyDescent="0.25">
      <c r="A78" s="200" t="str">
        <f>CADASTRO!A$1238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>
        <v>0</v>
      </c>
      <c r="K78" s="203"/>
      <c r="L78" s="203"/>
      <c r="M78" s="205">
        <f>ROUND((V$14/V$23),2)</f>
        <v>0</v>
      </c>
      <c r="N78" s="205"/>
      <c r="O78" s="205"/>
      <c r="P78" s="204">
        <f>C73*M78</f>
        <v>0</v>
      </c>
      <c r="Q78" s="203"/>
      <c r="R78" s="203"/>
      <c r="S78" s="203"/>
      <c r="T78" s="203">
        <f>CADASTRO!$P$1238</f>
        <v>0</v>
      </c>
      <c r="U78" s="203"/>
      <c r="V78" s="203"/>
      <c r="W78" s="203"/>
      <c r="X78" s="203">
        <f>M$14</f>
        <v>0</v>
      </c>
      <c r="Y78" s="203"/>
      <c r="Z78" s="203"/>
    </row>
    <row r="79" spans="1:26" x14ac:dyDescent="0.25">
      <c r="A79" s="201" t="str">
        <f>CADASTRO!A$1240</f>
        <v>ESCOLA MUN. ARLINDO B. PIRES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1</v>
      </c>
      <c r="N79" s="218"/>
      <c r="O79" s="218"/>
      <c r="P79" s="202">
        <f>SUM(P80:S83)</f>
        <v>8059.41</v>
      </c>
      <c r="Q79" s="201"/>
      <c r="R79" s="201"/>
      <c r="S79" s="201"/>
    </row>
    <row r="80" spans="1:26" x14ac:dyDescent="0.25">
      <c r="A80" s="200" t="str">
        <f>CADASTRO!A$1241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 t="s">
        <v>187</v>
      </c>
      <c r="K80" s="203"/>
      <c r="L80" s="203"/>
      <c r="M80" s="205">
        <f>ROUND((V$18/V$23),2)</f>
        <v>0.15</v>
      </c>
      <c r="N80" s="205"/>
      <c r="O80" s="205"/>
      <c r="P80" s="204">
        <f>C73*M80</f>
        <v>1208.9114999999999</v>
      </c>
      <c r="Q80" s="203"/>
      <c r="R80" s="203"/>
      <c r="S80" s="203"/>
      <c r="T80" s="203" t="str">
        <f>CADASTRO!$P$1241</f>
        <v>1049 P.N.A.T.E.</v>
      </c>
      <c r="U80" s="203"/>
      <c r="V80" s="203"/>
      <c r="W80" s="203"/>
      <c r="X80" s="203">
        <f>M$18</f>
        <v>1649</v>
      </c>
      <c r="Y80" s="203"/>
      <c r="Z80" s="203"/>
    </row>
    <row r="81" spans="1:26" x14ac:dyDescent="0.25">
      <c r="A81" s="200" t="str">
        <f>CADASTRO!A$1242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>
        <v>0</v>
      </c>
      <c r="K81" s="203"/>
      <c r="L81" s="203"/>
      <c r="M81" s="205">
        <f>ROUND((V$19/V$23),2)</f>
        <v>0</v>
      </c>
      <c r="N81" s="205"/>
      <c r="O81" s="205"/>
      <c r="P81" s="204">
        <f>C73*M81</f>
        <v>0</v>
      </c>
      <c r="Q81" s="203"/>
      <c r="R81" s="203"/>
      <c r="S81" s="203"/>
      <c r="T81" s="203">
        <f>CADASTRO!$P$1242</f>
        <v>0</v>
      </c>
      <c r="U81" s="203"/>
      <c r="V81" s="203"/>
      <c r="W81" s="203"/>
      <c r="X81" s="203">
        <f>M$19</f>
        <v>0</v>
      </c>
      <c r="Y81" s="203"/>
      <c r="Z81" s="203"/>
    </row>
    <row r="82" spans="1:26" x14ac:dyDescent="0.25">
      <c r="A82" s="200" t="str">
        <f>CADASTRO!A$1243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 t="s">
        <v>186</v>
      </c>
      <c r="K82" s="203"/>
      <c r="L82" s="203"/>
      <c r="M82" s="205">
        <f>ROUND((V$20/V$23),2)</f>
        <v>0.85</v>
      </c>
      <c r="N82" s="205"/>
      <c r="O82" s="205"/>
      <c r="P82" s="204">
        <f>C73*M82</f>
        <v>6850.4984999999997</v>
      </c>
      <c r="Q82" s="203"/>
      <c r="R82" s="203"/>
      <c r="S82" s="203"/>
      <c r="T82" s="203" t="str">
        <f>CADASTRO!$P$1243</f>
        <v>1049 P.N.A.T.E.</v>
      </c>
      <c r="U82" s="203"/>
      <c r="V82" s="203"/>
      <c r="W82" s="203"/>
      <c r="X82" s="203">
        <f>M$20</f>
        <v>1633</v>
      </c>
      <c r="Y82" s="203"/>
      <c r="Z82" s="203"/>
    </row>
    <row r="83" spans="1:26" x14ac:dyDescent="0.25">
      <c r="A83" s="200" t="str">
        <f>CADASTRO!A$1244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>
        <v>0</v>
      </c>
      <c r="K83" s="203"/>
      <c r="L83" s="203"/>
      <c r="M83" s="205">
        <f>ROUND((V$21/V$23),2)</f>
        <v>0</v>
      </c>
      <c r="N83" s="205"/>
      <c r="O83" s="205"/>
      <c r="P83" s="204">
        <f>C73*M83</f>
        <v>0</v>
      </c>
      <c r="Q83" s="203"/>
      <c r="R83" s="203"/>
      <c r="S83" s="203"/>
      <c r="T83" s="203">
        <f>CADASTRO!$P$1244</f>
        <v>0</v>
      </c>
      <c r="U83" s="203"/>
      <c r="V83" s="203"/>
      <c r="W83" s="203"/>
      <c r="X83" s="203">
        <f>M$21</f>
        <v>0</v>
      </c>
      <c r="Y83" s="203"/>
      <c r="Z83" s="203"/>
    </row>
    <row r="84" spans="1:26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8059.41</v>
      </c>
      <c r="Q84" s="201"/>
      <c r="R84" s="201"/>
      <c r="S84" s="201"/>
      <c r="T84" s="3"/>
      <c r="U84" s="3"/>
      <c r="V84" s="3"/>
      <c r="W84" s="3"/>
      <c r="X84" s="3"/>
      <c r="Y84" s="3"/>
      <c r="Z84" s="3"/>
    </row>
    <row r="86" spans="1:26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6" x14ac:dyDescent="0.25">
      <c r="A87" s="3" t="s">
        <v>38</v>
      </c>
      <c r="G87" s="203">
        <v>42</v>
      </c>
      <c r="H87" s="203"/>
      <c r="I87" s="203"/>
      <c r="J87" s="203"/>
      <c r="K87" s="203"/>
      <c r="L87" s="220" t="s">
        <v>39</v>
      </c>
      <c r="M87" s="220"/>
      <c r="N87" s="220"/>
      <c r="O87" s="223">
        <v>43285</v>
      </c>
      <c r="P87" s="203"/>
      <c r="Q87" s="203"/>
      <c r="R87" s="203"/>
    </row>
    <row r="88" spans="1:26" x14ac:dyDescent="0.25">
      <c r="A88" s="3" t="s">
        <v>41</v>
      </c>
      <c r="C88" s="208">
        <v>8548.8700000000008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1912.5</v>
      </c>
      <c r="Q88" s="221"/>
      <c r="R88" s="221"/>
      <c r="S88" s="221"/>
      <c r="T88" s="221"/>
      <c r="U88" s="221"/>
    </row>
    <row r="89" spans="1:26" x14ac:dyDescent="0.25">
      <c r="A89" s="9" t="s">
        <v>12</v>
      </c>
      <c r="B89" s="23"/>
      <c r="C89" s="23"/>
      <c r="D89" s="23"/>
      <c r="E89" s="23"/>
      <c r="F89" s="23"/>
      <c r="G89" s="23"/>
      <c r="H89" s="23"/>
      <c r="I89" s="8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11" t="s">
        <v>40</v>
      </c>
      <c r="Y89" s="211"/>
      <c r="Z89" s="211"/>
    </row>
    <row r="90" spans="1:26" x14ac:dyDescent="0.25">
      <c r="A90" s="210" t="str">
        <f>CADASTRO!A$1235</f>
        <v>ESCOLA ALAÍDES S. PINHEIRO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0</v>
      </c>
      <c r="N90" s="218"/>
      <c r="O90" s="218"/>
      <c r="P90" s="202">
        <f>SUM(P91:S93)</f>
        <v>0</v>
      </c>
      <c r="Q90" s="201"/>
      <c r="R90" s="201"/>
      <c r="S90" s="201"/>
      <c r="T90" s="6"/>
      <c r="U90" s="6"/>
      <c r="V90" s="6"/>
      <c r="W90" s="6"/>
    </row>
    <row r="91" spans="1:26" x14ac:dyDescent="0.25">
      <c r="A91" s="200" t="str">
        <f>CADASTRO!A$1236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>
        <v>0</v>
      </c>
      <c r="K91" s="203"/>
      <c r="L91" s="203"/>
      <c r="M91" s="205">
        <f>ROUND((V$12/V$23),2)</f>
        <v>0</v>
      </c>
      <c r="N91" s="205"/>
      <c r="O91" s="205"/>
      <c r="P91" s="204">
        <f>C88*M91</f>
        <v>0</v>
      </c>
      <c r="Q91" s="203"/>
      <c r="R91" s="203"/>
      <c r="S91" s="203"/>
      <c r="T91" s="203">
        <f>CADASTRO!$P$1236</f>
        <v>0</v>
      </c>
      <c r="U91" s="203"/>
      <c r="V91" s="203"/>
      <c r="W91" s="203"/>
      <c r="X91" s="203">
        <f>M$12</f>
        <v>0</v>
      </c>
      <c r="Y91" s="203"/>
      <c r="Z91" s="203"/>
    </row>
    <row r="92" spans="1:26" x14ac:dyDescent="0.25">
      <c r="A92" s="200" t="str">
        <f>CADASTRO!A$1237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>
        <v>0</v>
      </c>
      <c r="K92" s="203"/>
      <c r="L92" s="203"/>
      <c r="M92" s="205">
        <f>ROUND((V$13/V$23),2)</f>
        <v>0</v>
      </c>
      <c r="N92" s="205"/>
      <c r="O92" s="205"/>
      <c r="P92" s="204">
        <f>C88*M92</f>
        <v>0</v>
      </c>
      <c r="Q92" s="203"/>
      <c r="R92" s="203"/>
      <c r="S92" s="203"/>
      <c r="T92" s="203">
        <f>CADASTRO!$P$1237</f>
        <v>0</v>
      </c>
      <c r="U92" s="203"/>
      <c r="V92" s="203"/>
      <c r="W92" s="203"/>
      <c r="X92" s="203">
        <f>M$13</f>
        <v>0</v>
      </c>
      <c r="Y92" s="203"/>
      <c r="Z92" s="203"/>
    </row>
    <row r="93" spans="1:26" x14ac:dyDescent="0.25">
      <c r="A93" s="200" t="str">
        <f>CADASTRO!A$1238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>
        <v>0</v>
      </c>
      <c r="K93" s="203"/>
      <c r="L93" s="203"/>
      <c r="M93" s="205">
        <f>ROUND((V$14/V$23),2)</f>
        <v>0</v>
      </c>
      <c r="N93" s="205"/>
      <c r="O93" s="205"/>
      <c r="P93" s="204">
        <f>C88*M93</f>
        <v>0</v>
      </c>
      <c r="Q93" s="203"/>
      <c r="R93" s="203"/>
      <c r="S93" s="203"/>
      <c r="T93" s="203">
        <f>CADASTRO!$P$1238</f>
        <v>0</v>
      </c>
      <c r="U93" s="203"/>
      <c r="V93" s="203"/>
      <c r="W93" s="203"/>
      <c r="X93" s="203">
        <f>M$14</f>
        <v>0</v>
      </c>
      <c r="Y93" s="203"/>
      <c r="Z93" s="203"/>
    </row>
    <row r="94" spans="1:26" x14ac:dyDescent="0.25">
      <c r="A94" s="201" t="str">
        <f>CADASTRO!A$1240</f>
        <v>ESCOLA MUN. ARLINDO B. PIRES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1</v>
      </c>
      <c r="N94" s="218"/>
      <c r="O94" s="218"/>
      <c r="P94" s="202">
        <f>SUM(P95:S98)</f>
        <v>8548.8700000000008</v>
      </c>
      <c r="Q94" s="201"/>
      <c r="R94" s="201"/>
      <c r="S94" s="201"/>
    </row>
    <row r="95" spans="1:26" x14ac:dyDescent="0.25">
      <c r="A95" s="200" t="str">
        <f>CADASTRO!A$1241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 t="s">
        <v>187</v>
      </c>
      <c r="K95" s="203"/>
      <c r="L95" s="203"/>
      <c r="M95" s="205">
        <f>ROUND((V$18/V$23),2)</f>
        <v>0.15</v>
      </c>
      <c r="N95" s="205"/>
      <c r="O95" s="205"/>
      <c r="P95" s="204">
        <f>C88*M95</f>
        <v>1282.3305</v>
      </c>
      <c r="Q95" s="203"/>
      <c r="R95" s="203"/>
      <c r="S95" s="203"/>
      <c r="T95" s="203" t="str">
        <f>CADASTRO!$P$1241</f>
        <v>1049 P.N.A.T.E.</v>
      </c>
      <c r="U95" s="203"/>
      <c r="V95" s="203"/>
      <c r="W95" s="203"/>
      <c r="X95" s="203">
        <f>M$18</f>
        <v>1649</v>
      </c>
      <c r="Y95" s="203"/>
      <c r="Z95" s="203"/>
    </row>
    <row r="96" spans="1:26" x14ac:dyDescent="0.25">
      <c r="A96" s="200" t="str">
        <f>CADASTRO!A$1242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>
        <v>0</v>
      </c>
      <c r="K96" s="203"/>
      <c r="L96" s="203"/>
      <c r="M96" s="205">
        <f>ROUND((V$19/V$23),2)</f>
        <v>0</v>
      </c>
      <c r="N96" s="205"/>
      <c r="O96" s="205"/>
      <c r="P96" s="204">
        <f>C88*M96</f>
        <v>0</v>
      </c>
      <c r="Q96" s="203"/>
      <c r="R96" s="203"/>
      <c r="S96" s="203"/>
      <c r="T96" s="203">
        <f>CADASTRO!$P$1242</f>
        <v>0</v>
      </c>
      <c r="U96" s="203"/>
      <c r="V96" s="203"/>
      <c r="W96" s="203"/>
      <c r="X96" s="203">
        <f>M$19</f>
        <v>0</v>
      </c>
      <c r="Y96" s="203"/>
      <c r="Z96" s="203"/>
    </row>
    <row r="97" spans="1:26" x14ac:dyDescent="0.25">
      <c r="A97" s="200" t="str">
        <f>CADASTRO!A$1243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 t="s">
        <v>186</v>
      </c>
      <c r="K97" s="203"/>
      <c r="L97" s="203"/>
      <c r="M97" s="205">
        <f>ROUND((V$20/V$23),2)</f>
        <v>0.85</v>
      </c>
      <c r="N97" s="205"/>
      <c r="O97" s="205"/>
      <c r="P97" s="204">
        <f>C88*M97</f>
        <v>7266.5395000000008</v>
      </c>
      <c r="Q97" s="203"/>
      <c r="R97" s="203"/>
      <c r="S97" s="203"/>
      <c r="T97" s="203" t="str">
        <f>CADASTRO!$P$1243</f>
        <v>1049 P.N.A.T.E.</v>
      </c>
      <c r="U97" s="203"/>
      <c r="V97" s="203"/>
      <c r="W97" s="203"/>
      <c r="X97" s="203">
        <f>M$20</f>
        <v>1633</v>
      </c>
      <c r="Y97" s="203"/>
      <c r="Z97" s="203"/>
    </row>
    <row r="98" spans="1:26" x14ac:dyDescent="0.25">
      <c r="A98" s="200" t="str">
        <f>CADASTRO!A$1244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>
        <v>0</v>
      </c>
      <c r="K98" s="203"/>
      <c r="L98" s="203"/>
      <c r="M98" s="205">
        <f>ROUND((V$21/V$23),2)</f>
        <v>0</v>
      </c>
      <c r="N98" s="205"/>
      <c r="O98" s="205"/>
      <c r="P98" s="204">
        <f>C88*M98</f>
        <v>0</v>
      </c>
      <c r="Q98" s="203"/>
      <c r="R98" s="203"/>
      <c r="S98" s="203"/>
      <c r="T98" s="203">
        <f>CADASTRO!$P$1244</f>
        <v>0</v>
      </c>
      <c r="U98" s="203"/>
      <c r="V98" s="203"/>
      <c r="W98" s="203"/>
      <c r="X98" s="203">
        <f>M$21</f>
        <v>0</v>
      </c>
      <c r="Y98" s="203"/>
      <c r="Z98" s="203"/>
    </row>
    <row r="99" spans="1:26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</f>
        <v>8548.8700000000008</v>
      </c>
      <c r="Q99" s="201"/>
      <c r="R99" s="201"/>
      <c r="S99" s="201"/>
      <c r="T99" s="3"/>
      <c r="U99" s="3"/>
      <c r="V99" s="3"/>
      <c r="W99" s="3"/>
      <c r="X99" s="3"/>
      <c r="Y99" s="3"/>
      <c r="Z99" s="3"/>
    </row>
    <row r="101" spans="1:26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26" x14ac:dyDescent="0.25">
      <c r="A102" s="3" t="s">
        <v>38</v>
      </c>
      <c r="G102" s="203">
        <v>49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43314</v>
      </c>
      <c r="P102" s="203"/>
      <c r="Q102" s="203"/>
      <c r="R102" s="203"/>
    </row>
    <row r="103" spans="1:26" x14ac:dyDescent="0.25">
      <c r="A103" s="3" t="s">
        <v>41</v>
      </c>
      <c r="C103" s="208">
        <v>6616.49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1480.2</v>
      </c>
      <c r="Q103" s="221"/>
      <c r="R103" s="221"/>
      <c r="S103" s="221"/>
      <c r="T103" s="221"/>
      <c r="U103" s="221"/>
    </row>
    <row r="104" spans="1:26" x14ac:dyDescent="0.25">
      <c r="A104" s="9" t="s">
        <v>12</v>
      </c>
      <c r="B104" s="23"/>
      <c r="C104" s="23"/>
      <c r="D104" s="23"/>
      <c r="E104" s="23"/>
      <c r="F104" s="23"/>
      <c r="G104" s="23"/>
      <c r="H104" s="23"/>
      <c r="I104" s="8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11" t="s">
        <v>40</v>
      </c>
      <c r="Y104" s="211"/>
      <c r="Z104" s="211"/>
    </row>
    <row r="105" spans="1:26" x14ac:dyDescent="0.25">
      <c r="A105" s="210" t="str">
        <f>CADASTRO!A$1235</f>
        <v>ESCOLA ALAÍDES S. PINHEIRO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0</v>
      </c>
      <c r="N105" s="218"/>
      <c r="O105" s="218"/>
      <c r="P105" s="202">
        <f>SUM(P106:S108)</f>
        <v>0</v>
      </c>
      <c r="Q105" s="201"/>
      <c r="R105" s="201"/>
      <c r="S105" s="201"/>
      <c r="T105" s="6"/>
      <c r="U105" s="6"/>
      <c r="V105" s="6"/>
      <c r="W105" s="6"/>
    </row>
    <row r="106" spans="1:26" x14ac:dyDescent="0.25">
      <c r="A106" s="200" t="str">
        <f>CADASTRO!A$1236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>
        <v>0</v>
      </c>
      <c r="K106" s="203"/>
      <c r="L106" s="203"/>
      <c r="M106" s="205">
        <f>ROUND((V$12/V$23),2)</f>
        <v>0</v>
      </c>
      <c r="N106" s="205"/>
      <c r="O106" s="205"/>
      <c r="P106" s="204">
        <f>C103*M106</f>
        <v>0</v>
      </c>
      <c r="Q106" s="203"/>
      <c r="R106" s="203"/>
      <c r="S106" s="203"/>
      <c r="T106" s="203">
        <f>CADASTRO!$P$1236</f>
        <v>0</v>
      </c>
      <c r="U106" s="203"/>
      <c r="V106" s="203"/>
      <c r="W106" s="203"/>
      <c r="X106" s="203">
        <f>M$12</f>
        <v>0</v>
      </c>
      <c r="Y106" s="203"/>
      <c r="Z106" s="203"/>
    </row>
    <row r="107" spans="1:26" x14ac:dyDescent="0.25">
      <c r="A107" s="200" t="str">
        <f>CADASTRO!A$1237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>
        <v>0</v>
      </c>
      <c r="K107" s="203"/>
      <c r="L107" s="203"/>
      <c r="M107" s="205">
        <f>ROUND((V$13/V$23),2)</f>
        <v>0</v>
      </c>
      <c r="N107" s="205"/>
      <c r="O107" s="205"/>
      <c r="P107" s="204">
        <f>C103*M107</f>
        <v>0</v>
      </c>
      <c r="Q107" s="203"/>
      <c r="R107" s="203"/>
      <c r="S107" s="203"/>
      <c r="T107" s="203">
        <f>CADASTRO!$P$1237</f>
        <v>0</v>
      </c>
      <c r="U107" s="203"/>
      <c r="V107" s="203"/>
      <c r="W107" s="203"/>
      <c r="X107" s="203">
        <f>M$13</f>
        <v>0</v>
      </c>
      <c r="Y107" s="203"/>
      <c r="Z107" s="203"/>
    </row>
    <row r="108" spans="1:26" x14ac:dyDescent="0.25">
      <c r="A108" s="200" t="str">
        <f>CADASTRO!A$1238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>
        <v>0</v>
      </c>
      <c r="K108" s="203"/>
      <c r="L108" s="203"/>
      <c r="M108" s="205">
        <f>ROUND((V$14/V$23),2)</f>
        <v>0</v>
      </c>
      <c r="N108" s="205"/>
      <c r="O108" s="205"/>
      <c r="P108" s="204">
        <f>C103*M108</f>
        <v>0</v>
      </c>
      <c r="Q108" s="203"/>
      <c r="R108" s="203"/>
      <c r="S108" s="203"/>
      <c r="T108" s="203">
        <f>CADASTRO!$P$1238</f>
        <v>0</v>
      </c>
      <c r="U108" s="203"/>
      <c r="V108" s="203"/>
      <c r="W108" s="203"/>
      <c r="X108" s="203">
        <f>M$14</f>
        <v>0</v>
      </c>
      <c r="Y108" s="203"/>
      <c r="Z108" s="203"/>
    </row>
    <row r="109" spans="1:26" x14ac:dyDescent="0.25">
      <c r="A109" s="201" t="str">
        <f>CADASTRO!A$1240</f>
        <v>ESCOLA MUN. ARLINDO B. PIRES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1</v>
      </c>
      <c r="N109" s="218"/>
      <c r="O109" s="218"/>
      <c r="P109" s="202">
        <f>SUM(P110:S113)</f>
        <v>6616.49</v>
      </c>
      <c r="Q109" s="201"/>
      <c r="R109" s="201"/>
      <c r="S109" s="201"/>
    </row>
    <row r="110" spans="1:26" x14ac:dyDescent="0.25">
      <c r="A110" s="200" t="str">
        <f>CADASTRO!A$1241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 t="s">
        <v>187</v>
      </c>
      <c r="K110" s="203"/>
      <c r="L110" s="203"/>
      <c r="M110" s="205">
        <f>ROUND((V$18/V$23),2)</f>
        <v>0.15</v>
      </c>
      <c r="N110" s="205"/>
      <c r="O110" s="205"/>
      <c r="P110" s="204">
        <f>C103*M110</f>
        <v>992.47349999999994</v>
      </c>
      <c r="Q110" s="203"/>
      <c r="R110" s="203"/>
      <c r="S110" s="203"/>
      <c r="T110" s="203" t="str">
        <f>CADASTRO!$P$1241</f>
        <v>1049 P.N.A.T.E.</v>
      </c>
      <c r="U110" s="203"/>
      <c r="V110" s="203"/>
      <c r="W110" s="203"/>
      <c r="X110" s="203">
        <f>M$18</f>
        <v>1649</v>
      </c>
      <c r="Y110" s="203"/>
      <c r="Z110" s="203"/>
    </row>
    <row r="111" spans="1:26" x14ac:dyDescent="0.25">
      <c r="A111" s="200" t="str">
        <f>CADASTRO!A$1242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>
        <v>0</v>
      </c>
      <c r="K111" s="203"/>
      <c r="L111" s="203"/>
      <c r="M111" s="205">
        <f>ROUND((V$19/V$23),2)</f>
        <v>0</v>
      </c>
      <c r="N111" s="205"/>
      <c r="O111" s="205"/>
      <c r="P111" s="204">
        <f>C103*M111</f>
        <v>0</v>
      </c>
      <c r="Q111" s="203"/>
      <c r="R111" s="203"/>
      <c r="S111" s="203"/>
      <c r="T111" s="203">
        <f>CADASTRO!$P$1242</f>
        <v>0</v>
      </c>
      <c r="U111" s="203"/>
      <c r="V111" s="203"/>
      <c r="W111" s="203"/>
      <c r="X111" s="203">
        <f>M$19</f>
        <v>0</v>
      </c>
      <c r="Y111" s="203"/>
      <c r="Z111" s="203"/>
    </row>
    <row r="112" spans="1:26" x14ac:dyDescent="0.25">
      <c r="A112" s="200" t="str">
        <f>CADASTRO!A$1243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 t="s">
        <v>186</v>
      </c>
      <c r="K112" s="203"/>
      <c r="L112" s="203"/>
      <c r="M112" s="205">
        <f>ROUND((V$20/V$23),2)</f>
        <v>0.85</v>
      </c>
      <c r="N112" s="205"/>
      <c r="O112" s="205"/>
      <c r="P112" s="204">
        <f>C103*M112</f>
        <v>5624.0164999999997</v>
      </c>
      <c r="Q112" s="203"/>
      <c r="R112" s="203"/>
      <c r="S112" s="203"/>
      <c r="T112" s="203" t="str">
        <f>CADASTRO!$P$1243</f>
        <v>1049 P.N.A.T.E.</v>
      </c>
      <c r="U112" s="203"/>
      <c r="V112" s="203"/>
      <c r="W112" s="203"/>
      <c r="X112" s="203">
        <f>M$20</f>
        <v>1633</v>
      </c>
      <c r="Y112" s="203"/>
      <c r="Z112" s="203"/>
    </row>
    <row r="113" spans="1:26" x14ac:dyDescent="0.25">
      <c r="A113" s="200" t="str">
        <f>CADASTRO!A$1244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>
        <v>0</v>
      </c>
      <c r="K113" s="203"/>
      <c r="L113" s="203"/>
      <c r="M113" s="205">
        <f>ROUND((V$21/V$23),2)</f>
        <v>0</v>
      </c>
      <c r="N113" s="205"/>
      <c r="O113" s="205"/>
      <c r="P113" s="204">
        <f>C103*M113</f>
        <v>0</v>
      </c>
      <c r="Q113" s="203"/>
      <c r="R113" s="203"/>
      <c r="S113" s="203"/>
      <c r="T113" s="203">
        <f>CADASTRO!$P$1244</f>
        <v>0</v>
      </c>
      <c r="U113" s="203"/>
      <c r="V113" s="203"/>
      <c r="W113" s="203"/>
      <c r="X113" s="203">
        <f>M$21</f>
        <v>0</v>
      </c>
      <c r="Y113" s="203"/>
      <c r="Z113" s="203"/>
    </row>
    <row r="114" spans="1:26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</f>
        <v>6616.49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</row>
    <row r="116" spans="1:26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6" x14ac:dyDescent="0.25">
      <c r="A117" s="3" t="s">
        <v>38</v>
      </c>
      <c r="G117" s="203">
        <v>53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43346</v>
      </c>
      <c r="P117" s="203"/>
      <c r="Q117" s="203"/>
      <c r="R117" s="203"/>
    </row>
    <row r="118" spans="1:26" x14ac:dyDescent="0.25">
      <c r="A118" s="3" t="s">
        <v>41</v>
      </c>
      <c r="C118" s="208">
        <v>10462.030000000001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2340.5</v>
      </c>
      <c r="Q118" s="221"/>
      <c r="R118" s="221"/>
      <c r="S118" s="221"/>
      <c r="T118" s="221"/>
      <c r="U118" s="221"/>
    </row>
    <row r="119" spans="1:26" x14ac:dyDescent="0.25">
      <c r="A119" s="9" t="s">
        <v>12</v>
      </c>
      <c r="B119" s="23"/>
      <c r="C119" s="23"/>
      <c r="D119" s="23"/>
      <c r="E119" s="23"/>
      <c r="F119" s="23"/>
      <c r="G119" s="23"/>
      <c r="H119" s="23"/>
      <c r="I119" s="8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11" t="s">
        <v>40</v>
      </c>
      <c r="Y119" s="211"/>
      <c r="Z119" s="211"/>
    </row>
    <row r="120" spans="1:26" x14ac:dyDescent="0.25">
      <c r="A120" s="210" t="str">
        <f>CADASTRO!A$1235</f>
        <v>ESCOLA ALAÍDES S. PINHEIRO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0</v>
      </c>
      <c r="N120" s="218"/>
      <c r="O120" s="218"/>
      <c r="P120" s="202">
        <f>SUM(P121:S123)</f>
        <v>0</v>
      </c>
      <c r="Q120" s="201"/>
      <c r="R120" s="201"/>
      <c r="S120" s="201"/>
      <c r="T120" s="6"/>
      <c r="U120" s="6"/>
      <c r="V120" s="6"/>
      <c r="W120" s="6"/>
    </row>
    <row r="121" spans="1:26" x14ac:dyDescent="0.25">
      <c r="A121" s="200" t="str">
        <f>CADASTRO!A$1236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>
        <v>0</v>
      </c>
      <c r="K121" s="203"/>
      <c r="L121" s="203"/>
      <c r="M121" s="205">
        <f>ROUND((V$12/V$23),2)</f>
        <v>0</v>
      </c>
      <c r="N121" s="205"/>
      <c r="O121" s="205"/>
      <c r="P121" s="204">
        <f>C118*M121</f>
        <v>0</v>
      </c>
      <c r="Q121" s="203"/>
      <c r="R121" s="203"/>
      <c r="S121" s="203"/>
      <c r="T121" s="203">
        <f>CADASTRO!$P$1236</f>
        <v>0</v>
      </c>
      <c r="U121" s="203"/>
      <c r="V121" s="203"/>
      <c r="W121" s="203"/>
      <c r="X121" s="203">
        <f>M$12</f>
        <v>0</v>
      </c>
      <c r="Y121" s="203"/>
      <c r="Z121" s="203"/>
    </row>
    <row r="122" spans="1:26" x14ac:dyDescent="0.25">
      <c r="A122" s="200" t="str">
        <f>CADASTRO!A$1237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>
        <v>0</v>
      </c>
      <c r="K122" s="203"/>
      <c r="L122" s="203"/>
      <c r="M122" s="205">
        <f>ROUND((V$13/V$23),2)</f>
        <v>0</v>
      </c>
      <c r="N122" s="205"/>
      <c r="O122" s="205"/>
      <c r="P122" s="204">
        <f>C118*M122</f>
        <v>0</v>
      </c>
      <c r="Q122" s="203"/>
      <c r="R122" s="203"/>
      <c r="S122" s="203"/>
      <c r="T122" s="203">
        <f>CADASTRO!$P$1237</f>
        <v>0</v>
      </c>
      <c r="U122" s="203"/>
      <c r="V122" s="203"/>
      <c r="W122" s="203"/>
      <c r="X122" s="203">
        <f>M$13</f>
        <v>0</v>
      </c>
      <c r="Y122" s="203"/>
      <c r="Z122" s="203"/>
    </row>
    <row r="123" spans="1:26" x14ac:dyDescent="0.25">
      <c r="A123" s="200" t="str">
        <f>CADASTRO!A$1238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03">
        <v>0</v>
      </c>
      <c r="K123" s="203"/>
      <c r="L123" s="203"/>
      <c r="M123" s="205">
        <f>ROUND((V$14/V$23),2)</f>
        <v>0</v>
      </c>
      <c r="N123" s="205"/>
      <c r="O123" s="205"/>
      <c r="P123" s="204">
        <f>C118*M123</f>
        <v>0</v>
      </c>
      <c r="Q123" s="203"/>
      <c r="R123" s="203"/>
      <c r="S123" s="203"/>
      <c r="T123" s="203">
        <f>CADASTRO!$P$1238</f>
        <v>0</v>
      </c>
      <c r="U123" s="203"/>
      <c r="V123" s="203"/>
      <c r="W123" s="203"/>
      <c r="X123" s="203">
        <f>M$14</f>
        <v>0</v>
      </c>
      <c r="Y123" s="203"/>
      <c r="Z123" s="203"/>
    </row>
    <row r="124" spans="1:26" x14ac:dyDescent="0.25">
      <c r="A124" s="201" t="str">
        <f>CADASTRO!A$1240</f>
        <v>ESCOLA MUN. ARLINDO B. PIRES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1</v>
      </c>
      <c r="N124" s="218"/>
      <c r="O124" s="218"/>
      <c r="P124" s="202">
        <f>SUM(P125:S128)</f>
        <v>10462.030000000001</v>
      </c>
      <c r="Q124" s="201"/>
      <c r="R124" s="201"/>
      <c r="S124" s="201"/>
    </row>
    <row r="125" spans="1:26" x14ac:dyDescent="0.25">
      <c r="A125" s="200" t="str">
        <f>CADASTRO!A$1241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 t="s">
        <v>187</v>
      </c>
      <c r="K125" s="203"/>
      <c r="L125" s="203"/>
      <c r="M125" s="205">
        <f>ROUND((V$18/V$23),2)</f>
        <v>0.15</v>
      </c>
      <c r="N125" s="205"/>
      <c r="O125" s="205"/>
      <c r="P125" s="204">
        <f>C118*M125</f>
        <v>1569.3045</v>
      </c>
      <c r="Q125" s="203"/>
      <c r="R125" s="203"/>
      <c r="S125" s="203"/>
      <c r="T125" s="203" t="str">
        <f>CADASTRO!$P$1241</f>
        <v>1049 P.N.A.T.E.</v>
      </c>
      <c r="U125" s="203"/>
      <c r="V125" s="203"/>
      <c r="W125" s="203"/>
      <c r="X125" s="203">
        <f>M$18</f>
        <v>1649</v>
      </c>
      <c r="Y125" s="203"/>
      <c r="Z125" s="203"/>
    </row>
    <row r="126" spans="1:26" x14ac:dyDescent="0.25">
      <c r="A126" s="200" t="str">
        <f>CADASTRO!A$1242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>
        <v>0</v>
      </c>
      <c r="K126" s="203"/>
      <c r="L126" s="203"/>
      <c r="M126" s="205">
        <f>ROUND((V$19/V$23),2)</f>
        <v>0</v>
      </c>
      <c r="N126" s="205"/>
      <c r="O126" s="205"/>
      <c r="P126" s="204">
        <f>C118*M126</f>
        <v>0</v>
      </c>
      <c r="Q126" s="203"/>
      <c r="R126" s="203"/>
      <c r="S126" s="203"/>
      <c r="T126" s="203">
        <f>CADASTRO!$P$1242</f>
        <v>0</v>
      </c>
      <c r="U126" s="203"/>
      <c r="V126" s="203"/>
      <c r="W126" s="203"/>
      <c r="X126" s="203">
        <f>M$19</f>
        <v>0</v>
      </c>
      <c r="Y126" s="203"/>
      <c r="Z126" s="203"/>
    </row>
    <row r="127" spans="1:26" x14ac:dyDescent="0.25">
      <c r="A127" s="200" t="str">
        <f>CADASTRO!A$1243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 t="s">
        <v>186</v>
      </c>
      <c r="K127" s="203"/>
      <c r="L127" s="203"/>
      <c r="M127" s="205">
        <f>ROUND((V$20/V$23),2)</f>
        <v>0.85</v>
      </c>
      <c r="N127" s="205"/>
      <c r="O127" s="205"/>
      <c r="P127" s="204">
        <f>C118*M127</f>
        <v>8892.7255000000005</v>
      </c>
      <c r="Q127" s="203"/>
      <c r="R127" s="203"/>
      <c r="S127" s="203"/>
      <c r="T127" s="203" t="str">
        <f>CADASTRO!$P$1243</f>
        <v>1049 P.N.A.T.E.</v>
      </c>
      <c r="U127" s="203"/>
      <c r="V127" s="203"/>
      <c r="W127" s="203"/>
      <c r="X127" s="203">
        <f>M$20</f>
        <v>1633</v>
      </c>
      <c r="Y127" s="203"/>
      <c r="Z127" s="203"/>
    </row>
    <row r="128" spans="1:26" x14ac:dyDescent="0.25">
      <c r="A128" s="200" t="str">
        <f>CADASTRO!A$1244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>
        <v>0</v>
      </c>
      <c r="K128" s="203"/>
      <c r="L128" s="203"/>
      <c r="M128" s="205">
        <f>ROUND((V$21/V$23),2)</f>
        <v>0</v>
      </c>
      <c r="N128" s="205"/>
      <c r="O128" s="205"/>
      <c r="P128" s="204">
        <f>C118*M128</f>
        <v>0</v>
      </c>
      <c r="Q128" s="203"/>
      <c r="R128" s="203"/>
      <c r="S128" s="203"/>
      <c r="T128" s="203">
        <f>CADASTRO!$P$1244</f>
        <v>0</v>
      </c>
      <c r="U128" s="203"/>
      <c r="V128" s="203"/>
      <c r="W128" s="203"/>
      <c r="X128" s="203">
        <f>M$21</f>
        <v>0</v>
      </c>
      <c r="Y128" s="203"/>
      <c r="Z128" s="203"/>
    </row>
    <row r="129" spans="1:29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10462.030000000001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</row>
    <row r="131" spans="1:29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29" x14ac:dyDescent="0.25">
      <c r="A132" s="3" t="s">
        <v>38</v>
      </c>
      <c r="G132" s="203">
        <v>63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43376</v>
      </c>
      <c r="P132" s="203"/>
      <c r="Q132" s="203"/>
      <c r="R132" s="203"/>
    </row>
    <row r="133" spans="1:29" x14ac:dyDescent="0.25">
      <c r="A133" s="3" t="s">
        <v>41</v>
      </c>
      <c r="C133" s="208">
        <v>7714.84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1741.5</v>
      </c>
      <c r="Q133" s="221"/>
      <c r="R133" s="221"/>
      <c r="S133" s="221"/>
      <c r="T133" s="221"/>
      <c r="U133" s="221"/>
    </row>
    <row r="134" spans="1:29" x14ac:dyDescent="0.25">
      <c r="A134" s="9" t="s">
        <v>12</v>
      </c>
      <c r="B134" s="23"/>
      <c r="C134" s="23"/>
      <c r="D134" s="23"/>
      <c r="E134" s="23"/>
      <c r="F134" s="23"/>
      <c r="G134" s="23"/>
      <c r="H134" s="23"/>
      <c r="I134" s="8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11" t="s">
        <v>40</v>
      </c>
      <c r="Y134" s="211"/>
      <c r="Z134" s="211"/>
    </row>
    <row r="135" spans="1:29" x14ac:dyDescent="0.25">
      <c r="A135" s="210" t="str">
        <f>CADASTRO!A$1235</f>
        <v>ESCOLA ALAÍDES S. PINHEIRO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0</v>
      </c>
      <c r="N135" s="218"/>
      <c r="O135" s="218"/>
      <c r="P135" s="202">
        <f>SUM(P136:S138)</f>
        <v>0</v>
      </c>
      <c r="Q135" s="201"/>
      <c r="R135" s="201"/>
      <c r="S135" s="201"/>
      <c r="T135" s="6"/>
      <c r="U135" s="6"/>
      <c r="V135" s="6"/>
      <c r="W135" s="6"/>
    </row>
    <row r="136" spans="1:29" x14ac:dyDescent="0.25">
      <c r="A136" s="200" t="str">
        <f>CADASTRO!A$1236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>
        <v>0</v>
      </c>
      <c r="K136" s="203"/>
      <c r="L136" s="203"/>
      <c r="M136" s="205">
        <f>ROUND((V$12/V$23),2)</f>
        <v>0</v>
      </c>
      <c r="N136" s="205"/>
      <c r="O136" s="205"/>
      <c r="P136" s="204">
        <f>C133*M136</f>
        <v>0</v>
      </c>
      <c r="Q136" s="203"/>
      <c r="R136" s="203"/>
      <c r="S136" s="203"/>
      <c r="T136" s="203">
        <f>CADASTRO!$P$1236</f>
        <v>0</v>
      </c>
      <c r="U136" s="203"/>
      <c r="V136" s="203"/>
      <c r="W136" s="203"/>
      <c r="X136" s="203">
        <f>M$12</f>
        <v>0</v>
      </c>
      <c r="Y136" s="203"/>
      <c r="Z136" s="203"/>
    </row>
    <row r="137" spans="1:29" x14ac:dyDescent="0.25">
      <c r="A137" s="200" t="str">
        <f>CADASTRO!A$1237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>
        <v>0</v>
      </c>
      <c r="K137" s="203"/>
      <c r="L137" s="203"/>
      <c r="M137" s="205">
        <f>ROUND((V$13/V$23),2)</f>
        <v>0</v>
      </c>
      <c r="N137" s="205"/>
      <c r="O137" s="205"/>
      <c r="P137" s="204">
        <f>C133*M137</f>
        <v>0</v>
      </c>
      <c r="Q137" s="203"/>
      <c r="R137" s="203"/>
      <c r="S137" s="203"/>
      <c r="T137" s="203">
        <f>CADASTRO!$P$1237</f>
        <v>0</v>
      </c>
      <c r="U137" s="203"/>
      <c r="V137" s="203"/>
      <c r="W137" s="203"/>
      <c r="X137" s="203">
        <f>M$13</f>
        <v>0</v>
      </c>
      <c r="Y137" s="203"/>
      <c r="Z137" s="203"/>
    </row>
    <row r="138" spans="1:29" x14ac:dyDescent="0.25">
      <c r="A138" s="200" t="str">
        <f>CADASTRO!A$1238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>
        <v>0</v>
      </c>
      <c r="K138" s="203"/>
      <c r="L138" s="203"/>
      <c r="M138" s="205">
        <f>ROUND((V$14/V$23),2)</f>
        <v>0</v>
      </c>
      <c r="N138" s="205"/>
      <c r="O138" s="205"/>
      <c r="P138" s="204">
        <f>C133*M138</f>
        <v>0</v>
      </c>
      <c r="Q138" s="203"/>
      <c r="R138" s="203"/>
      <c r="S138" s="203"/>
      <c r="T138" s="203">
        <f>CADASTRO!$P$1238</f>
        <v>0</v>
      </c>
      <c r="U138" s="203"/>
      <c r="V138" s="203"/>
      <c r="W138" s="203"/>
      <c r="X138" s="203">
        <f>M$14</f>
        <v>0</v>
      </c>
      <c r="Y138" s="203"/>
      <c r="Z138" s="203"/>
    </row>
    <row r="139" spans="1:29" x14ac:dyDescent="0.25">
      <c r="A139" s="201" t="str">
        <f>CADASTRO!A$1240</f>
        <v>ESCOLA MUN. ARLINDO B. PIRES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1</v>
      </c>
      <c r="N139" s="218"/>
      <c r="O139" s="218"/>
      <c r="P139" s="202">
        <f>SUM(P140:S143)</f>
        <v>7714.8399999999992</v>
      </c>
      <c r="Q139" s="201"/>
      <c r="R139" s="201"/>
      <c r="S139" s="201"/>
    </row>
    <row r="140" spans="1:29" x14ac:dyDescent="0.25">
      <c r="A140" s="200" t="str">
        <f>CADASTRO!A$1241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 t="s">
        <v>187</v>
      </c>
      <c r="K140" s="203"/>
      <c r="L140" s="203"/>
      <c r="M140" s="205">
        <f>ROUND((V$18/V$23),2)</f>
        <v>0.15</v>
      </c>
      <c r="N140" s="205"/>
      <c r="O140" s="205"/>
      <c r="P140" s="204">
        <f>C133*M140</f>
        <v>1157.2259999999999</v>
      </c>
      <c r="Q140" s="203"/>
      <c r="R140" s="203"/>
      <c r="S140" s="203"/>
      <c r="T140" s="203" t="str">
        <f>CADASTRO!$P$1241</f>
        <v>1049 P.N.A.T.E.</v>
      </c>
      <c r="U140" s="203"/>
      <c r="V140" s="203"/>
      <c r="W140" s="203"/>
      <c r="X140" s="203">
        <f>M$18</f>
        <v>1649</v>
      </c>
      <c r="Y140" s="203"/>
      <c r="Z140" s="203"/>
    </row>
    <row r="141" spans="1:29" x14ac:dyDescent="0.25">
      <c r="A141" s="200" t="str">
        <f>CADASTRO!A$1242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>
        <v>0</v>
      </c>
      <c r="K141" s="203"/>
      <c r="L141" s="203"/>
      <c r="M141" s="205">
        <f>ROUND((V$19/V$23),2)</f>
        <v>0</v>
      </c>
      <c r="N141" s="205"/>
      <c r="O141" s="205"/>
      <c r="P141" s="204">
        <f>C133*M141</f>
        <v>0</v>
      </c>
      <c r="Q141" s="203"/>
      <c r="R141" s="203"/>
      <c r="S141" s="203"/>
      <c r="T141" s="203">
        <f>CADASTRO!$P$1242</f>
        <v>0</v>
      </c>
      <c r="U141" s="203"/>
      <c r="V141" s="203"/>
      <c r="W141" s="203"/>
      <c r="X141" s="203">
        <f>M$19</f>
        <v>0</v>
      </c>
      <c r="Y141" s="203"/>
      <c r="Z141" s="203"/>
    </row>
    <row r="142" spans="1:29" x14ac:dyDescent="0.25">
      <c r="A142" s="200" t="str">
        <f>CADASTRO!A$1243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 t="s">
        <v>186</v>
      </c>
      <c r="K142" s="203"/>
      <c r="L142" s="203"/>
      <c r="M142" s="205">
        <f>ROUND((V$20/V$23),2)</f>
        <v>0.85</v>
      </c>
      <c r="N142" s="205"/>
      <c r="O142" s="205"/>
      <c r="P142" s="204">
        <f>C133*M142</f>
        <v>6557.6139999999996</v>
      </c>
      <c r="Q142" s="203"/>
      <c r="R142" s="203"/>
      <c r="S142" s="203"/>
      <c r="T142" s="203" t="str">
        <f>CADASTRO!$P$1243</f>
        <v>1049 P.N.A.T.E.</v>
      </c>
      <c r="U142" s="203"/>
      <c r="V142" s="203"/>
      <c r="W142" s="203"/>
      <c r="X142" s="203">
        <f>M$20</f>
        <v>1633</v>
      </c>
      <c r="Y142" s="203"/>
      <c r="Z142" s="203"/>
    </row>
    <row r="143" spans="1:29" x14ac:dyDescent="0.25">
      <c r="A143" s="200" t="str">
        <f>CADASTRO!A$1244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>
        <v>0</v>
      </c>
      <c r="K143" s="203"/>
      <c r="L143" s="203"/>
      <c r="M143" s="205">
        <f>ROUND((V$21/V$23),2)</f>
        <v>0</v>
      </c>
      <c r="N143" s="205"/>
      <c r="O143" s="205"/>
      <c r="P143" s="204">
        <f>C133*M143</f>
        <v>0</v>
      </c>
      <c r="Q143" s="203"/>
      <c r="R143" s="203"/>
      <c r="S143" s="203"/>
      <c r="T143" s="203">
        <f>CADASTRO!$P$1244</f>
        <v>0</v>
      </c>
      <c r="U143" s="203"/>
      <c r="V143" s="203"/>
      <c r="W143" s="203"/>
      <c r="X143" s="203">
        <f>M$21</f>
        <v>0</v>
      </c>
      <c r="Y143" s="203"/>
      <c r="Z143" s="203"/>
      <c r="AC143" t="s">
        <v>353</v>
      </c>
    </row>
    <row r="144" spans="1:29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7714.8399999999992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</row>
    <row r="146" spans="1:26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26" x14ac:dyDescent="0.25">
      <c r="A147" s="3" t="s">
        <v>38</v>
      </c>
      <c r="G147" s="203">
        <v>9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43410</v>
      </c>
      <c r="P147" s="203"/>
      <c r="Q147" s="203"/>
      <c r="R147" s="203"/>
    </row>
    <row r="148" spans="1:26" x14ac:dyDescent="0.25">
      <c r="A148" s="3" t="s">
        <v>41</v>
      </c>
      <c r="C148" s="208">
        <v>9449.58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2114</v>
      </c>
      <c r="Q148" s="221"/>
      <c r="R148" s="221"/>
      <c r="S148" s="221"/>
      <c r="T148" s="221"/>
      <c r="U148" s="221"/>
    </row>
    <row r="149" spans="1:26" x14ac:dyDescent="0.25">
      <c r="A149" s="9" t="s">
        <v>12</v>
      </c>
      <c r="B149" s="23"/>
      <c r="C149" s="23"/>
      <c r="D149" s="23"/>
      <c r="E149" s="23"/>
      <c r="F149" s="23"/>
      <c r="G149" s="23"/>
      <c r="H149" s="23"/>
      <c r="I149" s="8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11" t="s">
        <v>40</v>
      </c>
      <c r="Y149" s="211"/>
      <c r="Z149" s="211"/>
    </row>
    <row r="150" spans="1:26" x14ac:dyDescent="0.25">
      <c r="A150" s="210" t="str">
        <f>CADASTRO!A$1235</f>
        <v>ESCOLA ALAÍDES S. PINHEIRO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0</v>
      </c>
      <c r="N150" s="218"/>
      <c r="O150" s="218"/>
      <c r="P150" s="202">
        <f>SUM(P151:S153)</f>
        <v>0</v>
      </c>
      <c r="Q150" s="201"/>
      <c r="R150" s="201"/>
      <c r="S150" s="201"/>
      <c r="T150" s="6"/>
      <c r="U150" s="6"/>
      <c r="V150" s="6"/>
      <c r="W150" s="6"/>
    </row>
    <row r="151" spans="1:26" x14ac:dyDescent="0.25">
      <c r="A151" s="200" t="str">
        <f>CADASTRO!A$1236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>
        <v>0</v>
      </c>
      <c r="K151" s="203"/>
      <c r="L151" s="203"/>
      <c r="M151" s="205">
        <f>ROUND((V$12/V$23),2)</f>
        <v>0</v>
      </c>
      <c r="N151" s="205"/>
      <c r="O151" s="205"/>
      <c r="P151" s="204">
        <f>C148*M151</f>
        <v>0</v>
      </c>
      <c r="Q151" s="203"/>
      <c r="R151" s="203"/>
      <c r="S151" s="203"/>
      <c r="T151" s="203">
        <f>CADASTRO!$P$1236</f>
        <v>0</v>
      </c>
      <c r="U151" s="203"/>
      <c r="V151" s="203"/>
      <c r="W151" s="203"/>
      <c r="X151" s="203">
        <f>M$12</f>
        <v>0</v>
      </c>
      <c r="Y151" s="203"/>
      <c r="Z151" s="203"/>
    </row>
    <row r="152" spans="1:26" x14ac:dyDescent="0.25">
      <c r="A152" s="200" t="str">
        <f>CADASTRO!A$1237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>
        <v>0</v>
      </c>
      <c r="K152" s="203"/>
      <c r="L152" s="203"/>
      <c r="M152" s="205">
        <f>ROUND((V$13/V$23),2)</f>
        <v>0</v>
      </c>
      <c r="N152" s="205"/>
      <c r="O152" s="205"/>
      <c r="P152" s="204">
        <f>C148*M152</f>
        <v>0</v>
      </c>
      <c r="Q152" s="203"/>
      <c r="R152" s="203"/>
      <c r="S152" s="203"/>
      <c r="T152" s="203">
        <f>CADASTRO!$P$1237</f>
        <v>0</v>
      </c>
      <c r="U152" s="203"/>
      <c r="V152" s="203"/>
      <c r="W152" s="203"/>
      <c r="X152" s="203">
        <f>M$13</f>
        <v>0</v>
      </c>
      <c r="Y152" s="203"/>
      <c r="Z152" s="203"/>
    </row>
    <row r="153" spans="1:26" x14ac:dyDescent="0.25">
      <c r="A153" s="200" t="str">
        <f>CADASTRO!A$1238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>
        <v>0</v>
      </c>
      <c r="K153" s="203"/>
      <c r="L153" s="203"/>
      <c r="M153" s="205">
        <f>ROUND((V$14/V$23),2)</f>
        <v>0</v>
      </c>
      <c r="N153" s="205"/>
      <c r="O153" s="205"/>
      <c r="P153" s="204">
        <f>C148*M153</f>
        <v>0</v>
      </c>
      <c r="Q153" s="203"/>
      <c r="R153" s="203"/>
      <c r="S153" s="203"/>
      <c r="T153" s="203">
        <f>CADASTRO!$P$1238</f>
        <v>0</v>
      </c>
      <c r="U153" s="203"/>
      <c r="V153" s="203"/>
      <c r="W153" s="203"/>
      <c r="X153" s="203">
        <f>M$14</f>
        <v>0</v>
      </c>
      <c r="Y153" s="203"/>
      <c r="Z153" s="203"/>
    </row>
    <row r="154" spans="1:26" x14ac:dyDescent="0.25">
      <c r="A154" s="201" t="str">
        <f>CADASTRO!A$1240</f>
        <v>ESCOLA MUN. ARLINDO B. PIRES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1</v>
      </c>
      <c r="N154" s="218"/>
      <c r="O154" s="218"/>
      <c r="P154" s="202">
        <f>SUM(P155:S158)</f>
        <v>9449.58</v>
      </c>
      <c r="Q154" s="201"/>
      <c r="R154" s="201"/>
      <c r="S154" s="201"/>
    </row>
    <row r="155" spans="1:26" x14ac:dyDescent="0.25">
      <c r="A155" s="200" t="str">
        <f>CADASTRO!A$1241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 t="s">
        <v>187</v>
      </c>
      <c r="K155" s="203"/>
      <c r="L155" s="203"/>
      <c r="M155" s="205">
        <f>ROUND((V$18/V$23),2)</f>
        <v>0.15</v>
      </c>
      <c r="N155" s="205"/>
      <c r="O155" s="205"/>
      <c r="P155" s="204">
        <f>C148*M155</f>
        <v>1417.4369999999999</v>
      </c>
      <c r="Q155" s="203"/>
      <c r="R155" s="203"/>
      <c r="S155" s="203"/>
      <c r="T155" s="203" t="str">
        <f>CADASTRO!$P$1241</f>
        <v>1049 P.N.A.T.E.</v>
      </c>
      <c r="U155" s="203"/>
      <c r="V155" s="203"/>
      <c r="W155" s="203"/>
      <c r="X155" s="203">
        <f>M$18</f>
        <v>1649</v>
      </c>
      <c r="Y155" s="203"/>
      <c r="Z155" s="203"/>
    </row>
    <row r="156" spans="1:26" x14ac:dyDescent="0.25">
      <c r="A156" s="200" t="str">
        <f>CADASTRO!A$1242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>
        <v>0</v>
      </c>
      <c r="K156" s="203"/>
      <c r="L156" s="203"/>
      <c r="M156" s="205">
        <f>ROUND((V$19/V$23),2)</f>
        <v>0</v>
      </c>
      <c r="N156" s="205"/>
      <c r="O156" s="205"/>
      <c r="P156" s="204">
        <f>C148*M156</f>
        <v>0</v>
      </c>
      <c r="Q156" s="203"/>
      <c r="R156" s="203"/>
      <c r="S156" s="203"/>
      <c r="T156" s="203">
        <f>CADASTRO!$P$1242</f>
        <v>0</v>
      </c>
      <c r="U156" s="203"/>
      <c r="V156" s="203"/>
      <c r="W156" s="203"/>
      <c r="X156" s="203">
        <f>M$19</f>
        <v>0</v>
      </c>
      <c r="Y156" s="203"/>
      <c r="Z156" s="203"/>
    </row>
    <row r="157" spans="1:26" x14ac:dyDescent="0.25">
      <c r="A157" s="200" t="str">
        <f>CADASTRO!A$1243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 t="s">
        <v>186</v>
      </c>
      <c r="K157" s="203"/>
      <c r="L157" s="203"/>
      <c r="M157" s="205">
        <f>ROUND((V$20/V$23),2)</f>
        <v>0.85</v>
      </c>
      <c r="N157" s="205"/>
      <c r="O157" s="205"/>
      <c r="P157" s="204">
        <f>C148*M157</f>
        <v>8032.143</v>
      </c>
      <c r="Q157" s="203"/>
      <c r="R157" s="203"/>
      <c r="S157" s="203"/>
      <c r="T157" s="203" t="str">
        <f>CADASTRO!$P$1243</f>
        <v>1049 P.N.A.T.E.</v>
      </c>
      <c r="U157" s="203"/>
      <c r="V157" s="203"/>
      <c r="W157" s="203"/>
      <c r="X157" s="203">
        <f>M$20</f>
        <v>1633</v>
      </c>
      <c r="Y157" s="203"/>
      <c r="Z157" s="203"/>
    </row>
    <row r="158" spans="1:26" x14ac:dyDescent="0.25">
      <c r="A158" s="200" t="str">
        <f>CADASTRO!A$1244</f>
        <v>Ed. Jovens e Adultos</v>
      </c>
      <c r="B158" s="200"/>
      <c r="C158" s="200"/>
      <c r="D158" s="200"/>
      <c r="E158" s="200"/>
      <c r="F158" s="200"/>
      <c r="G158" s="200"/>
      <c r="H158" s="200"/>
      <c r="I158" s="200"/>
      <c r="J158" s="203">
        <v>0</v>
      </c>
      <c r="K158" s="203"/>
      <c r="L158" s="203"/>
      <c r="M158" s="205">
        <f>ROUND((V$21/V$23),2)</f>
        <v>0</v>
      </c>
      <c r="N158" s="205"/>
      <c r="O158" s="205"/>
      <c r="P158" s="204">
        <f>C148*M158</f>
        <v>0</v>
      </c>
      <c r="Q158" s="203"/>
      <c r="R158" s="203"/>
      <c r="S158" s="203"/>
      <c r="T158" s="203">
        <f>CADASTRO!$P$1244</f>
        <v>0</v>
      </c>
      <c r="U158" s="203"/>
      <c r="V158" s="203"/>
      <c r="W158" s="203"/>
      <c r="X158" s="203">
        <f>M$21</f>
        <v>0</v>
      </c>
      <c r="Y158" s="203"/>
      <c r="Z158" s="203"/>
    </row>
    <row r="159" spans="1:26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9449.58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</row>
    <row r="161" spans="1:26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6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6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</row>
    <row r="164" spans="1:26" x14ac:dyDescent="0.25">
      <c r="A164" s="9" t="s">
        <v>12</v>
      </c>
      <c r="B164" s="23"/>
      <c r="C164" s="23"/>
      <c r="D164" s="23"/>
      <c r="E164" s="23"/>
      <c r="F164" s="23"/>
      <c r="G164" s="23"/>
      <c r="H164" s="23"/>
      <c r="I164" s="8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11" t="s">
        <v>40</v>
      </c>
      <c r="Y164" s="211"/>
      <c r="Z164" s="211"/>
    </row>
    <row r="165" spans="1:26" x14ac:dyDescent="0.25">
      <c r="A165" s="210" t="str">
        <f>CADASTRO!A$1235</f>
        <v>ESCOLA ALAÍDES S. PINHEIRO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0</v>
      </c>
      <c r="N165" s="218"/>
      <c r="O165" s="218"/>
      <c r="P165" s="202">
        <f>SUM(P166:S168)</f>
        <v>0</v>
      </c>
      <c r="Q165" s="201"/>
      <c r="R165" s="201"/>
      <c r="S165" s="201"/>
      <c r="T165" s="6"/>
      <c r="U165" s="6"/>
      <c r="V165" s="6"/>
      <c r="W165" s="6"/>
    </row>
    <row r="166" spans="1:26" x14ac:dyDescent="0.25">
      <c r="A166" s="200" t="str">
        <f>CADASTRO!A$1236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>
        <v>0</v>
      </c>
      <c r="K166" s="203"/>
      <c r="L166" s="203"/>
      <c r="M166" s="205">
        <f>ROUND((V$12/V$23),2)</f>
        <v>0</v>
      </c>
      <c r="N166" s="205"/>
      <c r="O166" s="205"/>
      <c r="P166" s="204">
        <f>C163*M166</f>
        <v>0</v>
      </c>
      <c r="Q166" s="203"/>
      <c r="R166" s="203"/>
      <c r="S166" s="203"/>
      <c r="T166" s="203">
        <f>CADASTRO!$P$1236</f>
        <v>0</v>
      </c>
      <c r="U166" s="203"/>
      <c r="V166" s="203"/>
      <c r="W166" s="203"/>
      <c r="X166" s="203">
        <f>M$12</f>
        <v>0</v>
      </c>
      <c r="Y166" s="203"/>
      <c r="Z166" s="203"/>
    </row>
    <row r="167" spans="1:26" x14ac:dyDescent="0.25">
      <c r="A167" s="200" t="str">
        <f>CADASTRO!A$1237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>
        <v>0</v>
      </c>
      <c r="K167" s="203"/>
      <c r="L167" s="203"/>
      <c r="M167" s="205">
        <f>ROUND((V$13/V$23),2)</f>
        <v>0</v>
      </c>
      <c r="N167" s="205"/>
      <c r="O167" s="205"/>
      <c r="P167" s="204">
        <f>C163*M167</f>
        <v>0</v>
      </c>
      <c r="Q167" s="203"/>
      <c r="R167" s="203"/>
      <c r="S167" s="203"/>
      <c r="T167" s="203">
        <f>CADASTRO!$P$1237</f>
        <v>0</v>
      </c>
      <c r="U167" s="203"/>
      <c r="V167" s="203"/>
      <c r="W167" s="203"/>
      <c r="X167" s="203">
        <f>M$13</f>
        <v>0</v>
      </c>
      <c r="Y167" s="203"/>
      <c r="Z167" s="203"/>
    </row>
    <row r="168" spans="1:26" x14ac:dyDescent="0.25">
      <c r="A168" s="200" t="str">
        <f>CADASTRO!A$1238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>
        <v>0</v>
      </c>
      <c r="K168" s="203"/>
      <c r="L168" s="203"/>
      <c r="M168" s="205">
        <f>ROUND((V$14/V$23),2)</f>
        <v>0</v>
      </c>
      <c r="N168" s="205"/>
      <c r="O168" s="205"/>
      <c r="P168" s="204">
        <f>C163*M168</f>
        <v>0</v>
      </c>
      <c r="Q168" s="203"/>
      <c r="R168" s="203"/>
      <c r="S168" s="203"/>
      <c r="T168" s="203">
        <f>CADASTRO!$P$1238</f>
        <v>0</v>
      </c>
      <c r="U168" s="203"/>
      <c r="V168" s="203"/>
      <c r="W168" s="203"/>
      <c r="X168" s="203">
        <f>M$14</f>
        <v>0</v>
      </c>
      <c r="Y168" s="203"/>
      <c r="Z168" s="203"/>
    </row>
    <row r="169" spans="1:26" x14ac:dyDescent="0.25">
      <c r="A169" s="201" t="str">
        <f>CADASTRO!A$1240</f>
        <v>ESCOLA MUN. ARLINDO B. PIRES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1</v>
      </c>
      <c r="N169" s="218"/>
      <c r="O169" s="218"/>
      <c r="P169" s="202">
        <f>SUM(P170:S173)</f>
        <v>28000</v>
      </c>
      <c r="Q169" s="201"/>
      <c r="R169" s="201"/>
      <c r="S169" s="201"/>
    </row>
    <row r="170" spans="1:26" x14ac:dyDescent="0.25">
      <c r="A170" s="200" t="str">
        <f>CADASTRO!A$1241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 t="s">
        <v>187</v>
      </c>
      <c r="K170" s="203"/>
      <c r="L170" s="203"/>
      <c r="M170" s="205">
        <f>ROUND((V$18/V$23),2)</f>
        <v>0.15</v>
      </c>
      <c r="N170" s="205"/>
      <c r="O170" s="205"/>
      <c r="P170" s="204">
        <f>C163*M170</f>
        <v>4200</v>
      </c>
      <c r="Q170" s="203"/>
      <c r="R170" s="203"/>
      <c r="S170" s="203"/>
      <c r="T170" s="203" t="str">
        <f>CADASTRO!$P$1241</f>
        <v>1049 P.N.A.T.E.</v>
      </c>
      <c r="U170" s="203"/>
      <c r="V170" s="203"/>
      <c r="W170" s="203"/>
      <c r="X170" s="203">
        <f>M$18</f>
        <v>1649</v>
      </c>
      <c r="Y170" s="203"/>
      <c r="Z170" s="203"/>
    </row>
    <row r="171" spans="1:26" x14ac:dyDescent="0.25">
      <c r="A171" s="200" t="str">
        <f>CADASTRO!A$1242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>
        <v>0</v>
      </c>
      <c r="K171" s="203"/>
      <c r="L171" s="203"/>
      <c r="M171" s="205">
        <f>ROUND((V$19/V$23),2)</f>
        <v>0</v>
      </c>
      <c r="N171" s="205"/>
      <c r="O171" s="205"/>
      <c r="P171" s="204">
        <f>C163*M171</f>
        <v>0</v>
      </c>
      <c r="Q171" s="203"/>
      <c r="R171" s="203"/>
      <c r="S171" s="203"/>
      <c r="T171" s="203">
        <f>CADASTRO!$P$1242</f>
        <v>0</v>
      </c>
      <c r="U171" s="203"/>
      <c r="V171" s="203"/>
      <c r="W171" s="203"/>
      <c r="X171" s="203">
        <f>M$19</f>
        <v>0</v>
      </c>
      <c r="Y171" s="203"/>
      <c r="Z171" s="203"/>
    </row>
    <row r="172" spans="1:26" x14ac:dyDescent="0.25">
      <c r="A172" s="200" t="str">
        <f>CADASTRO!A$1243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 t="s">
        <v>186</v>
      </c>
      <c r="K172" s="203"/>
      <c r="L172" s="203"/>
      <c r="M172" s="205">
        <f>ROUND((V$20/V$23),2)</f>
        <v>0.85</v>
      </c>
      <c r="N172" s="205"/>
      <c r="O172" s="205"/>
      <c r="P172" s="204">
        <f>C163*M172</f>
        <v>23800</v>
      </c>
      <c r="Q172" s="203"/>
      <c r="R172" s="203"/>
      <c r="S172" s="203"/>
      <c r="T172" s="203" t="str">
        <f>CADASTRO!$P$1243</f>
        <v>1049 P.N.A.T.E.</v>
      </c>
      <c r="U172" s="203"/>
      <c r="V172" s="203"/>
      <c r="W172" s="203"/>
      <c r="X172" s="203">
        <f>M$20</f>
        <v>1633</v>
      </c>
      <c r="Y172" s="203"/>
      <c r="Z172" s="203"/>
    </row>
    <row r="173" spans="1:26" x14ac:dyDescent="0.25">
      <c r="A173" s="200" t="str">
        <f>CADASTRO!A$1244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>
        <v>0</v>
      </c>
      <c r="K173" s="203"/>
      <c r="L173" s="203"/>
      <c r="M173" s="205">
        <f>ROUND((V$21/V$23),2)</f>
        <v>0</v>
      </c>
      <c r="N173" s="205"/>
      <c r="O173" s="205"/>
      <c r="P173" s="204">
        <f>C163*M173</f>
        <v>0</v>
      </c>
      <c r="Q173" s="203"/>
      <c r="R173" s="203"/>
      <c r="S173" s="203"/>
      <c r="T173" s="203">
        <f>CADASTRO!$P$1244</f>
        <v>0</v>
      </c>
      <c r="U173" s="203"/>
      <c r="V173" s="203"/>
      <c r="W173" s="203"/>
      <c r="X173" s="203">
        <f>M$21</f>
        <v>0</v>
      </c>
      <c r="Y173" s="203"/>
      <c r="Z173" s="203"/>
    </row>
    <row r="174" spans="1:26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</row>
    <row r="176" spans="1:26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6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6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</row>
    <row r="179" spans="1:26" x14ac:dyDescent="0.25">
      <c r="A179" s="9" t="s">
        <v>12</v>
      </c>
      <c r="B179" s="23"/>
      <c r="C179" s="23"/>
      <c r="D179" s="23"/>
      <c r="E179" s="23"/>
      <c r="F179" s="23"/>
      <c r="G179" s="23"/>
      <c r="H179" s="23"/>
      <c r="I179" s="8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11" t="s">
        <v>40</v>
      </c>
      <c r="Y179" s="211"/>
      <c r="Z179" s="211"/>
    </row>
    <row r="180" spans="1:26" x14ac:dyDescent="0.25">
      <c r="A180" s="210" t="str">
        <f>CADASTRO!A$1235</f>
        <v>ESCOLA ALAÍDES S. PINHEIRO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0</v>
      </c>
      <c r="N180" s="218"/>
      <c r="O180" s="218"/>
      <c r="P180" s="202">
        <f>SUM(P181:S183)</f>
        <v>0</v>
      </c>
      <c r="Q180" s="201"/>
      <c r="R180" s="201"/>
      <c r="S180" s="201"/>
      <c r="T180" s="6"/>
      <c r="U180" s="6"/>
      <c r="V180" s="6"/>
      <c r="W180" s="6"/>
    </row>
    <row r="181" spans="1:26" x14ac:dyDescent="0.25">
      <c r="A181" s="200" t="str">
        <f>CADASTRO!A$1236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>
        <v>0</v>
      </c>
      <c r="K181" s="203"/>
      <c r="L181" s="203"/>
      <c r="M181" s="205">
        <f>ROUND((V$12/V$23),2)</f>
        <v>0</v>
      </c>
      <c r="N181" s="205"/>
      <c r="O181" s="205"/>
      <c r="P181" s="204">
        <f>C178*M181</f>
        <v>0</v>
      </c>
      <c r="Q181" s="203"/>
      <c r="R181" s="203"/>
      <c r="S181" s="203"/>
      <c r="T181" s="203">
        <f>CADASTRO!$P$1236</f>
        <v>0</v>
      </c>
      <c r="U181" s="203"/>
      <c r="V181" s="203"/>
      <c r="W181" s="203"/>
      <c r="X181" s="203">
        <f>M$12</f>
        <v>0</v>
      </c>
      <c r="Y181" s="203"/>
      <c r="Z181" s="203"/>
    </row>
    <row r="182" spans="1:26" x14ac:dyDescent="0.25">
      <c r="A182" s="200" t="str">
        <f>CADASTRO!A$1237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>
        <v>0</v>
      </c>
      <c r="K182" s="203"/>
      <c r="L182" s="203"/>
      <c r="M182" s="205">
        <f>ROUND((V$13/V$23),2)</f>
        <v>0</v>
      </c>
      <c r="N182" s="205"/>
      <c r="O182" s="205"/>
      <c r="P182" s="204">
        <f>C178*M182</f>
        <v>0</v>
      </c>
      <c r="Q182" s="203"/>
      <c r="R182" s="203"/>
      <c r="S182" s="203"/>
      <c r="T182" s="203">
        <f>CADASTRO!$P$1237</f>
        <v>0</v>
      </c>
      <c r="U182" s="203"/>
      <c r="V182" s="203"/>
      <c r="W182" s="203"/>
      <c r="X182" s="203">
        <f>M$13</f>
        <v>0</v>
      </c>
      <c r="Y182" s="203"/>
      <c r="Z182" s="203"/>
    </row>
    <row r="183" spans="1:26" x14ac:dyDescent="0.25">
      <c r="A183" s="200" t="str">
        <f>CADASTRO!A$1238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>
        <v>0</v>
      </c>
      <c r="K183" s="203"/>
      <c r="L183" s="203"/>
      <c r="M183" s="205">
        <f>ROUND((V$14/V$23),2)</f>
        <v>0</v>
      </c>
      <c r="N183" s="205"/>
      <c r="O183" s="205"/>
      <c r="P183" s="204">
        <f>C178*M183</f>
        <v>0</v>
      </c>
      <c r="Q183" s="203"/>
      <c r="R183" s="203"/>
      <c r="S183" s="203"/>
      <c r="T183" s="203">
        <f>CADASTRO!$P$1238</f>
        <v>0</v>
      </c>
      <c r="U183" s="203"/>
      <c r="V183" s="203"/>
      <c r="W183" s="203"/>
      <c r="X183" s="203">
        <f>M$14</f>
        <v>0</v>
      </c>
      <c r="Y183" s="203"/>
      <c r="Z183" s="203"/>
    </row>
    <row r="184" spans="1:26" x14ac:dyDescent="0.25">
      <c r="A184" s="201" t="str">
        <f>CADASTRO!A$1240</f>
        <v>ESCOLA MUN. ARLINDO B. PIRES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1</v>
      </c>
      <c r="N184" s="218"/>
      <c r="O184" s="218"/>
      <c r="P184" s="202">
        <f>SUM(P185:S188)</f>
        <v>31000</v>
      </c>
      <c r="Q184" s="201"/>
      <c r="R184" s="201"/>
      <c r="S184" s="201"/>
    </row>
    <row r="185" spans="1:26" x14ac:dyDescent="0.25">
      <c r="A185" s="200" t="str">
        <f>CADASTRO!A$1241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 t="s">
        <v>187</v>
      </c>
      <c r="K185" s="203"/>
      <c r="L185" s="203"/>
      <c r="M185" s="205">
        <f>ROUND((V$18/V$23),2)</f>
        <v>0.15</v>
      </c>
      <c r="N185" s="205"/>
      <c r="O185" s="205"/>
      <c r="P185" s="204">
        <f>C178*M185</f>
        <v>4650</v>
      </c>
      <c r="Q185" s="203"/>
      <c r="R185" s="203"/>
      <c r="S185" s="203"/>
      <c r="T185" s="203" t="str">
        <f>CADASTRO!$P$1241</f>
        <v>1049 P.N.A.T.E.</v>
      </c>
      <c r="U185" s="203"/>
      <c r="V185" s="203"/>
      <c r="W185" s="203"/>
      <c r="X185" s="203">
        <f>M$18</f>
        <v>1649</v>
      </c>
      <c r="Y185" s="203"/>
      <c r="Z185" s="203"/>
    </row>
    <row r="186" spans="1:26" x14ac:dyDescent="0.25">
      <c r="A186" s="200" t="str">
        <f>CADASTRO!A$1242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>
        <v>0</v>
      </c>
      <c r="K186" s="203"/>
      <c r="L186" s="203"/>
      <c r="M186" s="205">
        <f>ROUND((V$19/V$23),2)</f>
        <v>0</v>
      </c>
      <c r="N186" s="205"/>
      <c r="O186" s="205"/>
      <c r="P186" s="204">
        <f>C178*M186</f>
        <v>0</v>
      </c>
      <c r="Q186" s="203"/>
      <c r="R186" s="203"/>
      <c r="S186" s="203"/>
      <c r="T186" s="203">
        <f>CADASTRO!$P$1242</f>
        <v>0</v>
      </c>
      <c r="U186" s="203"/>
      <c r="V186" s="203"/>
      <c r="W186" s="203"/>
      <c r="X186" s="203">
        <f>M$19</f>
        <v>0</v>
      </c>
      <c r="Y186" s="203"/>
      <c r="Z186" s="203"/>
    </row>
    <row r="187" spans="1:26" x14ac:dyDescent="0.25">
      <c r="A187" s="200" t="str">
        <f>CADASTRO!A$1243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 t="s">
        <v>186</v>
      </c>
      <c r="K187" s="203"/>
      <c r="L187" s="203"/>
      <c r="M187" s="205">
        <f>ROUND((V$20/V$23),2)</f>
        <v>0.85</v>
      </c>
      <c r="N187" s="205"/>
      <c r="O187" s="205"/>
      <c r="P187" s="204">
        <f>C178*M187</f>
        <v>26350</v>
      </c>
      <c r="Q187" s="203"/>
      <c r="R187" s="203"/>
      <c r="S187" s="203"/>
      <c r="T187" s="203" t="str">
        <f>CADASTRO!$P$1243</f>
        <v>1049 P.N.A.T.E.</v>
      </c>
      <c r="U187" s="203"/>
      <c r="V187" s="203"/>
      <c r="W187" s="203"/>
      <c r="X187" s="203">
        <f>M$20</f>
        <v>1633</v>
      </c>
      <c r="Y187" s="203"/>
      <c r="Z187" s="203"/>
    </row>
    <row r="188" spans="1:26" x14ac:dyDescent="0.25">
      <c r="A188" s="200" t="str">
        <f>CADASTRO!A$1244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>
        <v>0</v>
      </c>
      <c r="K188" s="203"/>
      <c r="L188" s="203"/>
      <c r="M188" s="205">
        <f>ROUND((V$21/V$23),2)</f>
        <v>0</v>
      </c>
      <c r="N188" s="205"/>
      <c r="O188" s="205"/>
      <c r="P188" s="204">
        <f>C178*M188</f>
        <v>0</v>
      </c>
      <c r="Q188" s="203"/>
      <c r="R188" s="203"/>
      <c r="S188" s="203"/>
      <c r="T188" s="203">
        <f>CADASTRO!$P$1244</f>
        <v>0</v>
      </c>
      <c r="U188" s="203"/>
      <c r="V188" s="203"/>
      <c r="W188" s="203"/>
      <c r="X188" s="203">
        <f>M$21</f>
        <v>0</v>
      </c>
      <c r="Y188" s="203"/>
      <c r="Z188" s="203"/>
    </row>
    <row r="189" spans="1:26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</row>
  </sheetData>
  <mergeCells count="763">
    <mergeCell ref="A1:C1"/>
    <mergeCell ref="F4:I4"/>
    <mergeCell ref="D6:F6"/>
    <mergeCell ref="K6:L6"/>
    <mergeCell ref="Q6:S6"/>
    <mergeCell ref="E7:J7"/>
    <mergeCell ref="A12:I12"/>
    <mergeCell ref="J12:L12"/>
    <mergeCell ref="M12:O12"/>
    <mergeCell ref="P12:S12"/>
    <mergeCell ref="T12:U12"/>
    <mergeCell ref="V12:Z12"/>
    <mergeCell ref="J10:L11"/>
    <mergeCell ref="M10:O11"/>
    <mergeCell ref="P10:S11"/>
    <mergeCell ref="T10:Z10"/>
    <mergeCell ref="A11:I11"/>
    <mergeCell ref="T11:U11"/>
    <mergeCell ref="V11:Z11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C43:G43"/>
    <mergeCell ref="L43:O43"/>
    <mergeCell ref="P43:U43"/>
    <mergeCell ref="J44:L44"/>
    <mergeCell ref="M44:O44"/>
    <mergeCell ref="P44:S44"/>
    <mergeCell ref="T44:W44"/>
    <mergeCell ref="A39:I39"/>
    <mergeCell ref="M39:O39"/>
    <mergeCell ref="P39:S39"/>
    <mergeCell ref="F41:K41"/>
    <mergeCell ref="G42:K42"/>
    <mergeCell ref="L42:N42"/>
    <mergeCell ref="O42:R42"/>
    <mergeCell ref="X44:Z44"/>
    <mergeCell ref="A45:I45"/>
    <mergeCell ref="M45:O45"/>
    <mergeCell ref="P45:S45"/>
    <mergeCell ref="A46:I46"/>
    <mergeCell ref="J46:L46"/>
    <mergeCell ref="M46:O46"/>
    <mergeCell ref="P46:S46"/>
    <mergeCell ref="T46:W46"/>
    <mergeCell ref="X46:Z46"/>
    <mergeCell ref="A48:I48"/>
    <mergeCell ref="J48:L48"/>
    <mergeCell ref="M48:O48"/>
    <mergeCell ref="P48:S48"/>
    <mergeCell ref="T48:W48"/>
    <mergeCell ref="X48:Z48"/>
    <mergeCell ref="A47:I47"/>
    <mergeCell ref="J47:L47"/>
    <mergeCell ref="M47:O47"/>
    <mergeCell ref="P47:S47"/>
    <mergeCell ref="T47:W47"/>
    <mergeCell ref="X47:Z47"/>
    <mergeCell ref="T50:W50"/>
    <mergeCell ref="X50:Z50"/>
    <mergeCell ref="A51:I51"/>
    <mergeCell ref="J51:L51"/>
    <mergeCell ref="M51:O51"/>
    <mergeCell ref="P51:S51"/>
    <mergeCell ref="T51:W51"/>
    <mergeCell ref="X51:Z51"/>
    <mergeCell ref="A49:I49"/>
    <mergeCell ref="M49:O49"/>
    <mergeCell ref="P49:S49"/>
    <mergeCell ref="A50:I50"/>
    <mergeCell ref="J50:L50"/>
    <mergeCell ref="M50:O50"/>
    <mergeCell ref="P50:S50"/>
    <mergeCell ref="A53:I53"/>
    <mergeCell ref="J53:L53"/>
    <mergeCell ref="M53:O53"/>
    <mergeCell ref="P53:S53"/>
    <mergeCell ref="T53:W53"/>
    <mergeCell ref="X53:Z53"/>
    <mergeCell ref="A52:I52"/>
    <mergeCell ref="J52:L52"/>
    <mergeCell ref="M52:O52"/>
    <mergeCell ref="P52:S52"/>
    <mergeCell ref="T52:W52"/>
    <mergeCell ref="X52:Z52"/>
    <mergeCell ref="C58:G58"/>
    <mergeCell ref="L58:O58"/>
    <mergeCell ref="P58:U58"/>
    <mergeCell ref="J59:L59"/>
    <mergeCell ref="M59:O59"/>
    <mergeCell ref="P59:S59"/>
    <mergeCell ref="T59:W59"/>
    <mergeCell ref="A54:I54"/>
    <mergeCell ref="M54:O54"/>
    <mergeCell ref="P54:S54"/>
    <mergeCell ref="F56:K56"/>
    <mergeCell ref="G57:K57"/>
    <mergeCell ref="L57:N57"/>
    <mergeCell ref="O57:R57"/>
    <mergeCell ref="X59:Z59"/>
    <mergeCell ref="A60:I60"/>
    <mergeCell ref="M60:O60"/>
    <mergeCell ref="P60:S60"/>
    <mergeCell ref="A61:I61"/>
    <mergeCell ref="J61:L61"/>
    <mergeCell ref="M61:O61"/>
    <mergeCell ref="P61:S61"/>
    <mergeCell ref="T61:W61"/>
    <mergeCell ref="X61:Z61"/>
    <mergeCell ref="A63:I63"/>
    <mergeCell ref="J63:L63"/>
    <mergeCell ref="M63:O63"/>
    <mergeCell ref="P63:S63"/>
    <mergeCell ref="T63:W63"/>
    <mergeCell ref="X63:Z63"/>
    <mergeCell ref="A62:I62"/>
    <mergeCell ref="J62:L62"/>
    <mergeCell ref="M62:O62"/>
    <mergeCell ref="P62:S62"/>
    <mergeCell ref="T62:W62"/>
    <mergeCell ref="X62:Z62"/>
    <mergeCell ref="T65:W65"/>
    <mergeCell ref="X65:Z65"/>
    <mergeCell ref="A66:I66"/>
    <mergeCell ref="J66:L66"/>
    <mergeCell ref="M66:O66"/>
    <mergeCell ref="P66:S66"/>
    <mergeCell ref="T66:W66"/>
    <mergeCell ref="X66:Z66"/>
    <mergeCell ref="A64:I64"/>
    <mergeCell ref="M64:O64"/>
    <mergeCell ref="P64:S64"/>
    <mergeCell ref="A65:I65"/>
    <mergeCell ref="J65:L65"/>
    <mergeCell ref="M65:O65"/>
    <mergeCell ref="P65:S65"/>
    <mergeCell ref="A68:I68"/>
    <mergeCell ref="J68:L68"/>
    <mergeCell ref="M68:O68"/>
    <mergeCell ref="P68:S68"/>
    <mergeCell ref="T68:W68"/>
    <mergeCell ref="X68:Z68"/>
    <mergeCell ref="A67:I67"/>
    <mergeCell ref="J67:L67"/>
    <mergeCell ref="M67:O67"/>
    <mergeCell ref="P67:S67"/>
    <mergeCell ref="T67:W67"/>
    <mergeCell ref="X67:Z67"/>
    <mergeCell ref="C73:G73"/>
    <mergeCell ref="L73:O73"/>
    <mergeCell ref="P73:U73"/>
    <mergeCell ref="J74:L74"/>
    <mergeCell ref="M74:O74"/>
    <mergeCell ref="P74:S74"/>
    <mergeCell ref="T74:W74"/>
    <mergeCell ref="A69:I69"/>
    <mergeCell ref="M69:O69"/>
    <mergeCell ref="P69:S69"/>
    <mergeCell ref="F71:K71"/>
    <mergeCell ref="G72:K72"/>
    <mergeCell ref="L72:N72"/>
    <mergeCell ref="O72:R72"/>
    <mergeCell ref="X74:Z74"/>
    <mergeCell ref="A75:I75"/>
    <mergeCell ref="M75:O75"/>
    <mergeCell ref="P75:S75"/>
    <mergeCell ref="A76:I76"/>
    <mergeCell ref="J76:L76"/>
    <mergeCell ref="M76:O76"/>
    <mergeCell ref="P76:S76"/>
    <mergeCell ref="T76:W76"/>
    <mergeCell ref="X76:Z76"/>
    <mergeCell ref="A78:I78"/>
    <mergeCell ref="J78:L78"/>
    <mergeCell ref="M78:O78"/>
    <mergeCell ref="P78:S78"/>
    <mergeCell ref="T78:W78"/>
    <mergeCell ref="X78:Z78"/>
    <mergeCell ref="A77:I77"/>
    <mergeCell ref="J77:L77"/>
    <mergeCell ref="M77:O77"/>
    <mergeCell ref="P77:S77"/>
    <mergeCell ref="T77:W77"/>
    <mergeCell ref="X77:Z77"/>
    <mergeCell ref="T80:W80"/>
    <mergeCell ref="X80:Z80"/>
    <mergeCell ref="A81:I81"/>
    <mergeCell ref="J81:L81"/>
    <mergeCell ref="M81:O81"/>
    <mergeCell ref="P81:S81"/>
    <mergeCell ref="T81:W81"/>
    <mergeCell ref="X81:Z81"/>
    <mergeCell ref="A79:I79"/>
    <mergeCell ref="M79:O79"/>
    <mergeCell ref="P79:S79"/>
    <mergeCell ref="A80:I80"/>
    <mergeCell ref="J80:L80"/>
    <mergeCell ref="M80:O80"/>
    <mergeCell ref="P80:S80"/>
    <mergeCell ref="A83:I83"/>
    <mergeCell ref="J83:L83"/>
    <mergeCell ref="M83:O83"/>
    <mergeCell ref="P83:S83"/>
    <mergeCell ref="T83:W83"/>
    <mergeCell ref="X83:Z83"/>
    <mergeCell ref="A82:I82"/>
    <mergeCell ref="J82:L82"/>
    <mergeCell ref="M82:O82"/>
    <mergeCell ref="P82:S82"/>
    <mergeCell ref="T82:W82"/>
    <mergeCell ref="X82:Z82"/>
    <mergeCell ref="C88:G88"/>
    <mergeCell ref="L88:O88"/>
    <mergeCell ref="P88:U88"/>
    <mergeCell ref="J89:L89"/>
    <mergeCell ref="M89:O89"/>
    <mergeCell ref="P89:S89"/>
    <mergeCell ref="T89:W89"/>
    <mergeCell ref="A84:I84"/>
    <mergeCell ref="M84:O84"/>
    <mergeCell ref="P84:S84"/>
    <mergeCell ref="F86:K86"/>
    <mergeCell ref="G87:K87"/>
    <mergeCell ref="L87:N87"/>
    <mergeCell ref="O87:R87"/>
    <mergeCell ref="X89:Z89"/>
    <mergeCell ref="A90:I90"/>
    <mergeCell ref="M90:O90"/>
    <mergeCell ref="P90:S90"/>
    <mergeCell ref="A91:I91"/>
    <mergeCell ref="J91:L91"/>
    <mergeCell ref="M91:O91"/>
    <mergeCell ref="P91:S91"/>
    <mergeCell ref="T91:W91"/>
    <mergeCell ref="X91:Z91"/>
    <mergeCell ref="A93:I93"/>
    <mergeCell ref="J93:L93"/>
    <mergeCell ref="M93:O93"/>
    <mergeCell ref="P93:S93"/>
    <mergeCell ref="T93:W93"/>
    <mergeCell ref="X93:Z93"/>
    <mergeCell ref="A92:I92"/>
    <mergeCell ref="J92:L92"/>
    <mergeCell ref="M92:O92"/>
    <mergeCell ref="P92:S92"/>
    <mergeCell ref="T92:W92"/>
    <mergeCell ref="X92:Z92"/>
    <mergeCell ref="T95:W95"/>
    <mergeCell ref="X95:Z95"/>
    <mergeCell ref="A96:I96"/>
    <mergeCell ref="J96:L96"/>
    <mergeCell ref="M96:O96"/>
    <mergeCell ref="P96:S96"/>
    <mergeCell ref="T96:W96"/>
    <mergeCell ref="X96:Z96"/>
    <mergeCell ref="A94:I94"/>
    <mergeCell ref="M94:O94"/>
    <mergeCell ref="P94:S94"/>
    <mergeCell ref="A95:I95"/>
    <mergeCell ref="J95:L95"/>
    <mergeCell ref="M95:O95"/>
    <mergeCell ref="P95:S95"/>
    <mergeCell ref="A98:I98"/>
    <mergeCell ref="J98:L98"/>
    <mergeCell ref="M98:O98"/>
    <mergeCell ref="P98:S98"/>
    <mergeCell ref="T98:W98"/>
    <mergeCell ref="X98:Z98"/>
    <mergeCell ref="A97:I97"/>
    <mergeCell ref="J97:L97"/>
    <mergeCell ref="M97:O97"/>
    <mergeCell ref="P97:S97"/>
    <mergeCell ref="T97:W97"/>
    <mergeCell ref="X97:Z97"/>
    <mergeCell ref="C103:G103"/>
    <mergeCell ref="L103:O103"/>
    <mergeCell ref="P103:U103"/>
    <mergeCell ref="J104:L104"/>
    <mergeCell ref="M104:O104"/>
    <mergeCell ref="P104:S104"/>
    <mergeCell ref="T104:W104"/>
    <mergeCell ref="A99:I99"/>
    <mergeCell ref="M99:O99"/>
    <mergeCell ref="P99:S99"/>
    <mergeCell ref="F101:K101"/>
    <mergeCell ref="G102:K102"/>
    <mergeCell ref="L102:N102"/>
    <mergeCell ref="O102:R102"/>
    <mergeCell ref="X104:Z104"/>
    <mergeCell ref="A105:I105"/>
    <mergeCell ref="M105:O105"/>
    <mergeCell ref="P105:S105"/>
    <mergeCell ref="A106:I106"/>
    <mergeCell ref="J106:L106"/>
    <mergeCell ref="M106:O106"/>
    <mergeCell ref="P106:S106"/>
    <mergeCell ref="T106:W106"/>
    <mergeCell ref="X106:Z106"/>
    <mergeCell ref="A108:I108"/>
    <mergeCell ref="J108:L108"/>
    <mergeCell ref="M108:O108"/>
    <mergeCell ref="P108:S108"/>
    <mergeCell ref="T108:W108"/>
    <mergeCell ref="X108:Z108"/>
    <mergeCell ref="A107:I107"/>
    <mergeCell ref="J107:L107"/>
    <mergeCell ref="M107:O107"/>
    <mergeCell ref="P107:S107"/>
    <mergeCell ref="T107:W107"/>
    <mergeCell ref="X107:Z107"/>
    <mergeCell ref="T110:W110"/>
    <mergeCell ref="X110:Z110"/>
    <mergeCell ref="A111:I111"/>
    <mergeCell ref="J111:L111"/>
    <mergeCell ref="M111:O111"/>
    <mergeCell ref="P111:S111"/>
    <mergeCell ref="T111:W111"/>
    <mergeCell ref="X111:Z111"/>
    <mergeCell ref="A109:I109"/>
    <mergeCell ref="M109:O109"/>
    <mergeCell ref="P109:S109"/>
    <mergeCell ref="A110:I110"/>
    <mergeCell ref="J110:L110"/>
    <mergeCell ref="M110:O110"/>
    <mergeCell ref="P110:S110"/>
    <mergeCell ref="A113:I113"/>
    <mergeCell ref="J113:L113"/>
    <mergeCell ref="M113:O113"/>
    <mergeCell ref="P113:S113"/>
    <mergeCell ref="T113:W113"/>
    <mergeCell ref="X113:Z113"/>
    <mergeCell ref="A112:I112"/>
    <mergeCell ref="J112:L112"/>
    <mergeCell ref="M112:O112"/>
    <mergeCell ref="P112:S112"/>
    <mergeCell ref="T112:W112"/>
    <mergeCell ref="X112:Z112"/>
    <mergeCell ref="C118:G118"/>
    <mergeCell ref="L118:O118"/>
    <mergeCell ref="P118:U118"/>
    <mergeCell ref="J119:L119"/>
    <mergeCell ref="M119:O119"/>
    <mergeCell ref="P119:S119"/>
    <mergeCell ref="T119:W119"/>
    <mergeCell ref="A114:I114"/>
    <mergeCell ref="M114:O114"/>
    <mergeCell ref="P114:S114"/>
    <mergeCell ref="F116:K116"/>
    <mergeCell ref="G117:K117"/>
    <mergeCell ref="L117:N117"/>
    <mergeCell ref="O117:R117"/>
    <mergeCell ref="X119:Z119"/>
    <mergeCell ref="A120:I120"/>
    <mergeCell ref="M120:O120"/>
    <mergeCell ref="P120:S120"/>
    <mergeCell ref="A121:I121"/>
    <mergeCell ref="J121:L121"/>
    <mergeCell ref="M121:O121"/>
    <mergeCell ref="P121:S121"/>
    <mergeCell ref="T121:W121"/>
    <mergeCell ref="X121:Z121"/>
    <mergeCell ref="A123:I123"/>
    <mergeCell ref="J123:L123"/>
    <mergeCell ref="M123:O123"/>
    <mergeCell ref="P123:S123"/>
    <mergeCell ref="T123:W123"/>
    <mergeCell ref="X123:Z123"/>
    <mergeCell ref="A122:I122"/>
    <mergeCell ref="J122:L122"/>
    <mergeCell ref="M122:O122"/>
    <mergeCell ref="P122:S122"/>
    <mergeCell ref="T122:W122"/>
    <mergeCell ref="X122:Z122"/>
    <mergeCell ref="T125:W125"/>
    <mergeCell ref="X125:Z125"/>
    <mergeCell ref="A126:I126"/>
    <mergeCell ref="J126:L126"/>
    <mergeCell ref="M126:O126"/>
    <mergeCell ref="P126:S126"/>
    <mergeCell ref="T126:W126"/>
    <mergeCell ref="X126:Z126"/>
    <mergeCell ref="A124:I124"/>
    <mergeCell ref="M124:O124"/>
    <mergeCell ref="P124:S124"/>
    <mergeCell ref="A125:I125"/>
    <mergeCell ref="J125:L125"/>
    <mergeCell ref="M125:O125"/>
    <mergeCell ref="P125:S125"/>
    <mergeCell ref="A128:I128"/>
    <mergeCell ref="J128:L128"/>
    <mergeCell ref="M128:O128"/>
    <mergeCell ref="P128:S128"/>
    <mergeCell ref="T128:W128"/>
    <mergeCell ref="X128:Z128"/>
    <mergeCell ref="A127:I127"/>
    <mergeCell ref="J127:L127"/>
    <mergeCell ref="M127:O127"/>
    <mergeCell ref="P127:S127"/>
    <mergeCell ref="T127:W127"/>
    <mergeCell ref="X127:Z127"/>
    <mergeCell ref="C133:G133"/>
    <mergeCell ref="L133:O133"/>
    <mergeCell ref="P133:U133"/>
    <mergeCell ref="J134:L134"/>
    <mergeCell ref="M134:O134"/>
    <mergeCell ref="P134:S134"/>
    <mergeCell ref="T134:W134"/>
    <mergeCell ref="A129:I129"/>
    <mergeCell ref="M129:O129"/>
    <mergeCell ref="P129:S129"/>
    <mergeCell ref="F131:K131"/>
    <mergeCell ref="G132:K132"/>
    <mergeCell ref="L132:N132"/>
    <mergeCell ref="O132:R132"/>
    <mergeCell ref="X134:Z134"/>
    <mergeCell ref="A135:I135"/>
    <mergeCell ref="M135:O135"/>
    <mergeCell ref="P135:S135"/>
    <mergeCell ref="A136:I136"/>
    <mergeCell ref="J136:L136"/>
    <mergeCell ref="M136:O136"/>
    <mergeCell ref="P136:S136"/>
    <mergeCell ref="T136:W136"/>
    <mergeCell ref="X136:Z136"/>
    <mergeCell ref="A138:I138"/>
    <mergeCell ref="J138:L138"/>
    <mergeCell ref="M138:O138"/>
    <mergeCell ref="P138:S138"/>
    <mergeCell ref="T138:W138"/>
    <mergeCell ref="X138:Z138"/>
    <mergeCell ref="A137:I137"/>
    <mergeCell ref="J137:L137"/>
    <mergeCell ref="M137:O137"/>
    <mergeCell ref="P137:S137"/>
    <mergeCell ref="T137:W137"/>
    <mergeCell ref="X137:Z137"/>
    <mergeCell ref="T140:W140"/>
    <mergeCell ref="X140:Z140"/>
    <mergeCell ref="A141:I141"/>
    <mergeCell ref="J141:L141"/>
    <mergeCell ref="M141:O141"/>
    <mergeCell ref="P141:S141"/>
    <mergeCell ref="T141:W141"/>
    <mergeCell ref="X141:Z141"/>
    <mergeCell ref="A139:I139"/>
    <mergeCell ref="M139:O139"/>
    <mergeCell ref="P139:S139"/>
    <mergeCell ref="A140:I140"/>
    <mergeCell ref="J140:L140"/>
    <mergeCell ref="M140:O140"/>
    <mergeCell ref="P140:S140"/>
    <mergeCell ref="A143:I143"/>
    <mergeCell ref="J143:L143"/>
    <mergeCell ref="M143:O143"/>
    <mergeCell ref="P143:S143"/>
    <mergeCell ref="T143:W143"/>
    <mergeCell ref="X143:Z143"/>
    <mergeCell ref="A142:I142"/>
    <mergeCell ref="J142:L142"/>
    <mergeCell ref="M142:O142"/>
    <mergeCell ref="P142:S142"/>
    <mergeCell ref="T142:W142"/>
    <mergeCell ref="X142:Z142"/>
    <mergeCell ref="C148:G148"/>
    <mergeCell ref="L148:O148"/>
    <mergeCell ref="P148:U148"/>
    <mergeCell ref="J149:L149"/>
    <mergeCell ref="M149:O149"/>
    <mergeCell ref="P149:S149"/>
    <mergeCell ref="T149:W149"/>
    <mergeCell ref="A144:I144"/>
    <mergeCell ref="M144:O144"/>
    <mergeCell ref="P144:S144"/>
    <mergeCell ref="F146:K146"/>
    <mergeCell ref="G147:K147"/>
    <mergeCell ref="L147:N147"/>
    <mergeCell ref="O147:R147"/>
    <mergeCell ref="X149:Z149"/>
    <mergeCell ref="A150:I150"/>
    <mergeCell ref="M150:O150"/>
    <mergeCell ref="P150:S150"/>
    <mergeCell ref="A151:I151"/>
    <mergeCell ref="J151:L151"/>
    <mergeCell ref="M151:O151"/>
    <mergeCell ref="P151:S151"/>
    <mergeCell ref="T151:W151"/>
    <mergeCell ref="X151:Z151"/>
    <mergeCell ref="A153:I153"/>
    <mergeCell ref="J153:L153"/>
    <mergeCell ref="M153:O153"/>
    <mergeCell ref="P153:S153"/>
    <mergeCell ref="T153:W153"/>
    <mergeCell ref="X153:Z153"/>
    <mergeCell ref="A152:I152"/>
    <mergeCell ref="J152:L152"/>
    <mergeCell ref="M152:O152"/>
    <mergeCell ref="P152:S152"/>
    <mergeCell ref="T152:W152"/>
    <mergeCell ref="X152:Z152"/>
    <mergeCell ref="T155:W155"/>
    <mergeCell ref="X155:Z155"/>
    <mergeCell ref="A156:I156"/>
    <mergeCell ref="J156:L156"/>
    <mergeCell ref="M156:O156"/>
    <mergeCell ref="P156:S156"/>
    <mergeCell ref="T156:W156"/>
    <mergeCell ref="X156:Z156"/>
    <mergeCell ref="A154:I154"/>
    <mergeCell ref="M154:O154"/>
    <mergeCell ref="P154:S154"/>
    <mergeCell ref="A155:I155"/>
    <mergeCell ref="J155:L155"/>
    <mergeCell ref="M155:O155"/>
    <mergeCell ref="P155:S155"/>
    <mergeCell ref="A158:I158"/>
    <mergeCell ref="J158:L158"/>
    <mergeCell ref="M158:O158"/>
    <mergeCell ref="P158:S158"/>
    <mergeCell ref="T158:W158"/>
    <mergeCell ref="X158:Z158"/>
    <mergeCell ref="A157:I157"/>
    <mergeCell ref="J157:L157"/>
    <mergeCell ref="M157:O157"/>
    <mergeCell ref="P157:S157"/>
    <mergeCell ref="T157:W157"/>
    <mergeCell ref="X157:Z157"/>
    <mergeCell ref="C163:G163"/>
    <mergeCell ref="L163:O163"/>
    <mergeCell ref="P163:U163"/>
    <mergeCell ref="J164:L164"/>
    <mergeCell ref="M164:O164"/>
    <mergeCell ref="P164:S164"/>
    <mergeCell ref="T164:W164"/>
    <mergeCell ref="A159:I159"/>
    <mergeCell ref="M159:O159"/>
    <mergeCell ref="P159:S159"/>
    <mergeCell ref="F161:K161"/>
    <mergeCell ref="G162:K162"/>
    <mergeCell ref="L162:N162"/>
    <mergeCell ref="O162:R162"/>
    <mergeCell ref="T168:W168"/>
    <mergeCell ref="X168:Z168"/>
    <mergeCell ref="A167:I167"/>
    <mergeCell ref="J167:L167"/>
    <mergeCell ref="M167:O167"/>
    <mergeCell ref="P167:S167"/>
    <mergeCell ref="T167:W167"/>
    <mergeCell ref="X167:Z167"/>
    <mergeCell ref="X164:Z164"/>
    <mergeCell ref="A165:I165"/>
    <mergeCell ref="M165:O165"/>
    <mergeCell ref="P165:S165"/>
    <mergeCell ref="A166:I166"/>
    <mergeCell ref="J166:L166"/>
    <mergeCell ref="M166:O166"/>
    <mergeCell ref="P166:S166"/>
    <mergeCell ref="T166:W166"/>
    <mergeCell ref="X166:Z166"/>
    <mergeCell ref="A169:I169"/>
    <mergeCell ref="M169:O169"/>
    <mergeCell ref="P169:S169"/>
    <mergeCell ref="A170:I170"/>
    <mergeCell ref="J170:L170"/>
    <mergeCell ref="M170:O170"/>
    <mergeCell ref="P170:S170"/>
    <mergeCell ref="A168:I168"/>
    <mergeCell ref="J168:L168"/>
    <mergeCell ref="M168:O168"/>
    <mergeCell ref="P168:S168"/>
    <mergeCell ref="A172:I172"/>
    <mergeCell ref="J172:L172"/>
    <mergeCell ref="M172:O172"/>
    <mergeCell ref="P172:S172"/>
    <mergeCell ref="T172:W172"/>
    <mergeCell ref="X172:Z172"/>
    <mergeCell ref="T170:W170"/>
    <mergeCell ref="X170:Z170"/>
    <mergeCell ref="A171:I171"/>
    <mergeCell ref="J171:L171"/>
    <mergeCell ref="M171:O171"/>
    <mergeCell ref="P171:S171"/>
    <mergeCell ref="T171:W171"/>
    <mergeCell ref="X171:Z171"/>
    <mergeCell ref="G177:K177"/>
    <mergeCell ref="L177:N177"/>
    <mergeCell ref="O177:R177"/>
    <mergeCell ref="A173:I173"/>
    <mergeCell ref="J173:L173"/>
    <mergeCell ref="M173:O173"/>
    <mergeCell ref="P173:S173"/>
    <mergeCell ref="T173:W173"/>
    <mergeCell ref="X173:Z173"/>
    <mergeCell ref="X183:Z183"/>
    <mergeCell ref="A182:I182"/>
    <mergeCell ref="J182:L182"/>
    <mergeCell ref="M182:O182"/>
    <mergeCell ref="P182:S182"/>
    <mergeCell ref="T182:W182"/>
    <mergeCell ref="X182:Z182"/>
    <mergeCell ref="X179:Z179"/>
    <mergeCell ref="A180:I180"/>
    <mergeCell ref="M180:O180"/>
    <mergeCell ref="P180:S180"/>
    <mergeCell ref="A181:I181"/>
    <mergeCell ref="J181:L181"/>
    <mergeCell ref="M181:O181"/>
    <mergeCell ref="P181:S181"/>
    <mergeCell ref="T181:W181"/>
    <mergeCell ref="X181:Z181"/>
    <mergeCell ref="J179:L179"/>
    <mergeCell ref="M179:O179"/>
    <mergeCell ref="P179:S179"/>
    <mergeCell ref="T179:W179"/>
    <mergeCell ref="X188:Z188"/>
    <mergeCell ref="A187:I187"/>
    <mergeCell ref="J187:L187"/>
    <mergeCell ref="M187:O187"/>
    <mergeCell ref="P187:S187"/>
    <mergeCell ref="T187:W187"/>
    <mergeCell ref="X187:Z187"/>
    <mergeCell ref="T185:W185"/>
    <mergeCell ref="X185:Z185"/>
    <mergeCell ref="A186:I186"/>
    <mergeCell ref="J186:L186"/>
    <mergeCell ref="M186:O186"/>
    <mergeCell ref="P186:S186"/>
    <mergeCell ref="T186:W186"/>
    <mergeCell ref="X186:Z186"/>
    <mergeCell ref="A185:I185"/>
    <mergeCell ref="J185:L185"/>
    <mergeCell ref="M185:O185"/>
    <mergeCell ref="P185:S185"/>
    <mergeCell ref="A189:I189"/>
    <mergeCell ref="M189:O189"/>
    <mergeCell ref="P189:S189"/>
    <mergeCell ref="D3:G3"/>
    <mergeCell ref="A188:I188"/>
    <mergeCell ref="J188:L188"/>
    <mergeCell ref="M188:O188"/>
    <mergeCell ref="P188:S188"/>
    <mergeCell ref="T188:W188"/>
    <mergeCell ref="A184:I184"/>
    <mergeCell ref="M184:O184"/>
    <mergeCell ref="P184:S184"/>
    <mergeCell ref="A183:I183"/>
    <mergeCell ref="J183:L183"/>
    <mergeCell ref="M183:O183"/>
    <mergeCell ref="P183:S183"/>
    <mergeCell ref="T183:W183"/>
    <mergeCell ref="C178:G178"/>
    <mergeCell ref="L178:O178"/>
    <mergeCell ref="P178:U178"/>
    <mergeCell ref="A174:I174"/>
    <mergeCell ref="M174:O174"/>
    <mergeCell ref="P174:S174"/>
    <mergeCell ref="F176:K176"/>
  </mergeCells>
  <pageMargins left="0.51181102362204722" right="0.51181102362204722" top="0.78740157480314965" bottom="0.78740157480314965" header="0.31496062992125984" footer="0.31496062992125984"/>
  <pageSetup paperSize="9" scale="90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9" workbookViewId="0">
      <selection activeCell="AH18" sqref="AH18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CADASTRO!D1257</f>
        <v>5300 ELUSA TERESINHA MARTINS DE SOUZA ME</v>
      </c>
    </row>
    <row r="2" spans="1:26" x14ac:dyDescent="0.25">
      <c r="A2" s="127" t="s">
        <v>6</v>
      </c>
      <c r="B2" s="127"/>
      <c r="C2" s="127"/>
      <c r="D2" t="str">
        <f>CADASTRO!D1258</f>
        <v>07.281.670/0001-72</v>
      </c>
    </row>
    <row r="3" spans="1:26" x14ac:dyDescent="0.25">
      <c r="A3" s="127" t="s">
        <v>94</v>
      </c>
      <c r="B3" s="127"/>
      <c r="C3" s="127"/>
      <c r="D3" s="199" t="str">
        <f>CADASTRO!D1259</f>
        <v>40/2017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36" t="str">
        <f>CADASTRO!F1260</f>
        <v>III - 095/2017</v>
      </c>
      <c r="G4" s="36"/>
      <c r="H4" s="36"/>
      <c r="I4" s="36"/>
    </row>
    <row r="5" spans="1:26" x14ac:dyDescent="0.25">
      <c r="A5" s="3" t="s">
        <v>3</v>
      </c>
      <c r="B5" s="3"/>
      <c r="C5" s="3"/>
      <c r="D5">
        <f>CADASTRO!D1261</f>
        <v>11</v>
      </c>
    </row>
    <row r="6" spans="1:26" x14ac:dyDescent="0.25">
      <c r="A6" s="3" t="s">
        <v>8</v>
      </c>
      <c r="B6" s="3"/>
      <c r="C6" s="3"/>
      <c r="D6" s="208">
        <f>CADASTRO!D1262</f>
        <v>4.47</v>
      </c>
      <c r="E6" s="208"/>
      <c r="F6" s="208"/>
      <c r="H6" s="3" t="s">
        <v>9</v>
      </c>
      <c r="K6" s="203">
        <f>CADASTRO!K1262</f>
        <v>75</v>
      </c>
      <c r="L6" s="203"/>
      <c r="M6" s="3" t="s">
        <v>11</v>
      </c>
      <c r="Q6" s="213">
        <f>CADASTRO!Q1262</f>
        <v>1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335.25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CADASTRO!A$1027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CADASTRO!A$1028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CADASTRO!J1270</f>
        <v>0</v>
      </c>
      <c r="K12" s="203"/>
      <c r="L12" s="203"/>
      <c r="M12" s="203">
        <f>CADASTRO!M1270</f>
        <v>0</v>
      </c>
      <c r="N12" s="203"/>
      <c r="O12" s="203"/>
      <c r="P12" s="203">
        <f>CADASTRO!$P1270</f>
        <v>0</v>
      </c>
      <c r="Q12" s="203"/>
      <c r="R12" s="203"/>
      <c r="S12" s="203"/>
      <c r="T12" s="219">
        <f>CADASTRO!V1270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CADASTRO!A$1029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CADASTRO!J1271</f>
        <v>0</v>
      </c>
      <c r="K13" s="203"/>
      <c r="L13" s="203"/>
      <c r="M13" s="203">
        <f>CADASTRO!M10458</f>
        <v>0</v>
      </c>
      <c r="N13" s="203"/>
      <c r="O13" s="203"/>
      <c r="P13" s="203">
        <f>CADASTRO!$P1271</f>
        <v>0</v>
      </c>
      <c r="Q13" s="203"/>
      <c r="R13" s="203"/>
      <c r="S13" s="203"/>
      <c r="T13" s="219">
        <f>CADASTRO!V1271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CADASTRO!A$1030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CADASTRO!J1272</f>
        <v>0</v>
      </c>
      <c r="K14" s="203"/>
      <c r="L14" s="203"/>
      <c r="M14" s="203">
        <f>CADASTRO!M1272</f>
        <v>0</v>
      </c>
      <c r="N14" s="203"/>
      <c r="O14" s="203"/>
      <c r="P14" s="203">
        <f>CADASTRO!$P1272</f>
        <v>0</v>
      </c>
      <c r="Q14" s="203"/>
      <c r="R14" s="203"/>
      <c r="S14" s="203"/>
      <c r="T14" s="219">
        <f>CADASTRO!V1272</f>
        <v>0</v>
      </c>
      <c r="U14" s="203"/>
      <c r="V14" s="204">
        <f>E$7*T14-0.011</f>
        <v>-1.0999999999999999E-2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SUM(V12:Z14)+0.01</f>
        <v>-9.9999999999999915E-4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CADASTRO!A$1032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CADASTRO!A$1033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CADASTRO!J1275</f>
        <v>108402</v>
      </c>
      <c r="K18" s="203"/>
      <c r="L18" s="203"/>
      <c r="M18" s="203">
        <f>CADASTRO!M1275</f>
        <v>1649</v>
      </c>
      <c r="N18" s="203"/>
      <c r="O18" s="203"/>
      <c r="P18" s="203" t="str">
        <f>CADASTRO!$P1275</f>
        <v>1049 P.N.A.T.E.</v>
      </c>
      <c r="Q18" s="203"/>
      <c r="R18" s="203"/>
      <c r="S18" s="203"/>
      <c r="T18" s="219">
        <f>CADASTRO!V1275</f>
        <v>0.1492537313432836</v>
      </c>
      <c r="U18" s="203"/>
      <c r="V18" s="204">
        <f>E$7*T18</f>
        <v>50.037313432835823</v>
      </c>
      <c r="W18" s="204"/>
      <c r="X18" s="204"/>
      <c r="Y18" s="204"/>
      <c r="Z18" s="204"/>
    </row>
    <row r="19" spans="1:26" x14ac:dyDescent="0.25">
      <c r="A19" s="200" t="str">
        <f>CADASTRO!A$1034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CADASTRO!J1276</f>
        <v>0</v>
      </c>
      <c r="K19" s="203"/>
      <c r="L19" s="203"/>
      <c r="M19" s="203">
        <f>CADASTRO!M1276</f>
        <v>0</v>
      </c>
      <c r="N19" s="203"/>
      <c r="O19" s="203"/>
      <c r="P19" s="203">
        <f>CADASTRO!$P1276</f>
        <v>0</v>
      </c>
      <c r="Q19" s="203"/>
      <c r="R19" s="203"/>
      <c r="S19" s="203"/>
      <c r="T19" s="219">
        <f>CADASTRO!V1276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CADASTRO!A$1035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CADASTRO!J1277</f>
        <v>108103</v>
      </c>
      <c r="K20" s="203"/>
      <c r="L20" s="203"/>
      <c r="M20" s="203">
        <f>CADASTRO!M1277</f>
        <v>1633</v>
      </c>
      <c r="N20" s="203"/>
      <c r="O20" s="203"/>
      <c r="P20" s="203" t="str">
        <f>CADASTRO!$P1277</f>
        <v>1049 P.N.A.T.E.</v>
      </c>
      <c r="Q20" s="203"/>
      <c r="R20" s="203"/>
      <c r="S20" s="203"/>
      <c r="T20" s="219">
        <f>CADASTRO!V1277</f>
        <v>0.85074626865671643</v>
      </c>
      <c r="U20" s="203"/>
      <c r="V20" s="204">
        <f>E$7*T20</f>
        <v>285.21268656716416</v>
      </c>
      <c r="W20" s="204"/>
      <c r="X20" s="204"/>
      <c r="Y20" s="204"/>
      <c r="Z20" s="204"/>
    </row>
    <row r="21" spans="1:26" x14ac:dyDescent="0.25">
      <c r="A21" s="200" t="str">
        <f>CADASTRO!A$1036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CADASTRO!J1278</f>
        <v>0</v>
      </c>
      <c r="K21" s="203"/>
      <c r="L21" s="203"/>
      <c r="M21" s="203">
        <f>CADASTRO!M1278</f>
        <v>0</v>
      </c>
      <c r="N21" s="203"/>
      <c r="O21" s="203"/>
      <c r="P21" s="203">
        <f>CADASTRO!$P1278</f>
        <v>0</v>
      </c>
      <c r="Q21" s="203"/>
      <c r="R21" s="203"/>
      <c r="S21" s="203"/>
      <c r="T21" s="219">
        <f>CADASTRO!V1278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335.25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335.24900000000002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52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54</v>
      </c>
      <c r="H27" s="203"/>
      <c r="I27" s="203"/>
      <c r="J27" s="203"/>
      <c r="K27" s="203"/>
      <c r="L27" s="220" t="s">
        <v>39</v>
      </c>
      <c r="M27" s="220"/>
      <c r="N27" s="220"/>
      <c r="O27" s="223">
        <v>43347</v>
      </c>
      <c r="P27" s="203"/>
      <c r="Q27" s="203"/>
      <c r="R27" s="203"/>
    </row>
    <row r="28" spans="1:26" x14ac:dyDescent="0.25">
      <c r="A28" s="3" t="s">
        <v>41</v>
      </c>
      <c r="C28" s="208">
        <v>335.25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75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22"/>
      <c r="C29" s="122"/>
      <c r="D29" s="122"/>
      <c r="E29" s="122"/>
      <c r="F29" s="122"/>
      <c r="G29" s="122"/>
      <c r="H29" s="122"/>
      <c r="I29" s="126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CADASTRO!A$1027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</v>
      </c>
      <c r="N30" s="218"/>
      <c r="O30" s="218"/>
      <c r="P30" s="202">
        <f>SUM(P31:S33)</f>
        <v>0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CADASTRO!A$1028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T12</f>
        <v>0</v>
      </c>
      <c r="N31" s="205"/>
      <c r="O31" s="205"/>
      <c r="P31" s="204">
        <f>C28*M31</f>
        <v>0</v>
      </c>
      <c r="Q31" s="203"/>
      <c r="R31" s="203"/>
      <c r="S31" s="203"/>
      <c r="T31" s="203">
        <f>P12</f>
        <v>0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CADASTRO!A$1029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T13</f>
        <v>0</v>
      </c>
      <c r="N32" s="205"/>
      <c r="O32" s="205"/>
      <c r="P32" s="204">
        <f>C28*M32</f>
        <v>0</v>
      </c>
      <c r="Q32" s="203"/>
      <c r="R32" s="203"/>
      <c r="S32" s="203"/>
      <c r="T32" s="203">
        <f>P13</f>
        <v>0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CADASTRO!A$1030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05">
        <f>T14</f>
        <v>0</v>
      </c>
      <c r="N33" s="205"/>
      <c r="O33" s="205"/>
      <c r="P33" s="204">
        <f>C28*M33</f>
        <v>0</v>
      </c>
      <c r="Q33" s="203"/>
      <c r="R33" s="203"/>
      <c r="S33" s="203"/>
      <c r="T33" s="203">
        <f>P14</f>
        <v>0</v>
      </c>
      <c r="U33" s="203"/>
      <c r="V33" s="203"/>
      <c r="W33" s="203"/>
      <c r="X33" s="203">
        <f>M$14</f>
        <v>0</v>
      </c>
      <c r="Y33" s="203"/>
      <c r="Z33" s="203"/>
    </row>
    <row r="34" spans="1:26" x14ac:dyDescent="0.25">
      <c r="A34" s="201" t="str">
        <f>CADASTRO!A$1032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1</v>
      </c>
      <c r="N34" s="218"/>
      <c r="O34" s="218"/>
      <c r="P34" s="202">
        <f>SUM(P35:S38)</f>
        <v>335.25</v>
      </c>
      <c r="Q34" s="201"/>
      <c r="R34" s="201"/>
      <c r="S34" s="201"/>
    </row>
    <row r="35" spans="1:26" x14ac:dyDescent="0.25">
      <c r="A35" s="200" t="str">
        <f>CADASTRO!A$1033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296</v>
      </c>
      <c r="K35" s="203"/>
      <c r="L35" s="203"/>
      <c r="M35" s="205">
        <f>T18</f>
        <v>0.1492537313432836</v>
      </c>
      <c r="N35" s="205"/>
      <c r="O35" s="205"/>
      <c r="P35" s="204">
        <f>C28*M35</f>
        <v>50.037313432835823</v>
      </c>
      <c r="Q35" s="203"/>
      <c r="R35" s="203"/>
      <c r="S35" s="203"/>
      <c r="T35" s="203" t="str">
        <f>P18</f>
        <v>1049 P.N.A.T.E.</v>
      </c>
      <c r="U35" s="203"/>
      <c r="V35" s="203"/>
      <c r="W35" s="203"/>
      <c r="X35" s="203">
        <f>M$18</f>
        <v>1649</v>
      </c>
      <c r="Y35" s="203"/>
      <c r="Z35" s="203"/>
    </row>
    <row r="36" spans="1:26" x14ac:dyDescent="0.25">
      <c r="A36" s="200" t="str">
        <f>CADASTRO!A$1034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T19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P19</f>
        <v>0</v>
      </c>
      <c r="U36" s="203"/>
      <c r="V36" s="203"/>
      <c r="W36" s="203"/>
      <c r="X36" s="203">
        <f>M$19</f>
        <v>0</v>
      </c>
      <c r="Y36" s="203"/>
      <c r="Z36" s="203"/>
    </row>
    <row r="37" spans="1:26" x14ac:dyDescent="0.25">
      <c r="A37" s="200" t="str">
        <f>CADASTRO!A$1035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297</v>
      </c>
      <c r="K37" s="203"/>
      <c r="L37" s="203"/>
      <c r="M37" s="205">
        <f>T20</f>
        <v>0.85074626865671643</v>
      </c>
      <c r="N37" s="205"/>
      <c r="O37" s="205"/>
      <c r="P37" s="204">
        <f>C28*M37</f>
        <v>285.21268656716416</v>
      </c>
      <c r="Q37" s="203"/>
      <c r="R37" s="203"/>
      <c r="S37" s="203"/>
      <c r="T37" s="203" t="str">
        <f>P20</f>
        <v>1049 P.N.A.T.E.</v>
      </c>
      <c r="U37" s="203"/>
      <c r="V37" s="203"/>
      <c r="W37" s="203"/>
      <c r="X37" s="203">
        <f>M$20</f>
        <v>1633</v>
      </c>
      <c r="Y37" s="203"/>
      <c r="Z37" s="203"/>
    </row>
    <row r="38" spans="1:26" x14ac:dyDescent="0.25">
      <c r="A38" s="200" t="str">
        <f>CADASTRO!A$1036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T21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P21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335.25</v>
      </c>
      <c r="Q39" s="201"/>
      <c r="R39" s="201"/>
      <c r="S39" s="201"/>
    </row>
  </sheetData>
  <mergeCells count="132">
    <mergeCell ref="A1:C1"/>
    <mergeCell ref="D3:H3"/>
    <mergeCell ref="D6:F6"/>
    <mergeCell ref="K6:L6"/>
    <mergeCell ref="Q6:S6"/>
    <mergeCell ref="E7:J7"/>
    <mergeCell ref="A12:I12"/>
    <mergeCell ref="J12:L12"/>
    <mergeCell ref="M12:O12"/>
    <mergeCell ref="P12:S12"/>
    <mergeCell ref="T12:U12"/>
    <mergeCell ref="V12:Z12"/>
    <mergeCell ref="J10:L11"/>
    <mergeCell ref="M10:O11"/>
    <mergeCell ref="P10:S11"/>
    <mergeCell ref="T10:Z10"/>
    <mergeCell ref="A11:I11"/>
    <mergeCell ref="T11:U11"/>
    <mergeCell ref="V11:Z11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9:I39"/>
    <mergeCell ref="M39:O39"/>
    <mergeCell ref="P39:S39"/>
    <mergeCell ref="A38:I38"/>
    <mergeCell ref="J38:L38"/>
    <mergeCell ref="M38:O38"/>
    <mergeCell ref="P38:S38"/>
    <mergeCell ref="T38:W38"/>
    <mergeCell ref="X38:Z38"/>
  </mergeCells>
  <pageMargins left="0.511811024" right="0.511811024" top="0.78740157499999996" bottom="0.78740157499999996" header="0.31496062000000002" footer="0.3149606200000000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sqref="A1:XFD1048576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CADASTRO!D1257</f>
        <v>5300 ELUSA TERESINHA MARTINS DE SOUZA ME</v>
      </c>
    </row>
    <row r="2" spans="1:26" x14ac:dyDescent="0.25">
      <c r="A2" s="143" t="s">
        <v>6</v>
      </c>
      <c r="B2" s="143"/>
      <c r="C2" s="143"/>
      <c r="D2" t="str">
        <f>CADASTRO!D1258</f>
        <v>07.281.670/0001-72</v>
      </c>
    </row>
    <row r="3" spans="1:26" x14ac:dyDescent="0.25">
      <c r="A3" s="143" t="s">
        <v>94</v>
      </c>
      <c r="B3" s="143"/>
      <c r="C3" s="143"/>
      <c r="D3" s="199" t="str">
        <f>CADASTRO!D1259</f>
        <v>40/2017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36" t="str">
        <f>CADASTRO!F1294</f>
        <v>IV - 095/2017</v>
      </c>
      <c r="G4" s="36"/>
      <c r="H4" s="36"/>
      <c r="I4" s="36"/>
    </row>
    <row r="5" spans="1:26" x14ac:dyDescent="0.25">
      <c r="A5" s="3" t="s">
        <v>3</v>
      </c>
      <c r="B5" s="3"/>
      <c r="C5" s="3"/>
      <c r="D5">
        <f>CADASTRO!D1295</f>
        <v>11</v>
      </c>
    </row>
    <row r="6" spans="1:26" x14ac:dyDescent="0.25">
      <c r="A6" s="3" t="s">
        <v>8</v>
      </c>
      <c r="B6" s="3"/>
      <c r="C6" s="3"/>
      <c r="D6" s="208">
        <f>CADASTRO!D1296</f>
        <v>4.47</v>
      </c>
      <c r="E6" s="208"/>
      <c r="F6" s="208"/>
      <c r="H6" s="3" t="s">
        <v>9</v>
      </c>
      <c r="K6" s="203">
        <f>CADASTRO!K1296</f>
        <v>62.4</v>
      </c>
      <c r="L6" s="203"/>
      <c r="M6" s="3" t="s">
        <v>11</v>
      </c>
      <c r="Q6" s="213">
        <f>CADASTRO!Q1296</f>
        <v>0.99997999999999998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278.92242143999994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CADASTRO!A$1027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CADASTRO!A$1028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CADASTRO!J1270</f>
        <v>0</v>
      </c>
      <c r="K12" s="203"/>
      <c r="L12" s="203"/>
      <c r="M12" s="203">
        <f>CADASTRO!M1270</f>
        <v>0</v>
      </c>
      <c r="N12" s="203"/>
      <c r="O12" s="203"/>
      <c r="P12" s="203">
        <f>CADASTRO!$P1270</f>
        <v>0</v>
      </c>
      <c r="Q12" s="203"/>
      <c r="R12" s="203"/>
      <c r="S12" s="203"/>
      <c r="T12" s="219">
        <f>CADASTRO!V1270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CADASTRO!A$1029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CADASTRO!J1271</f>
        <v>0</v>
      </c>
      <c r="K13" s="203"/>
      <c r="L13" s="203"/>
      <c r="M13" s="203">
        <f>CADASTRO!M10458</f>
        <v>0</v>
      </c>
      <c r="N13" s="203"/>
      <c r="O13" s="203"/>
      <c r="P13" s="203">
        <f>CADASTRO!$P1271</f>
        <v>0</v>
      </c>
      <c r="Q13" s="203"/>
      <c r="R13" s="203"/>
      <c r="S13" s="203"/>
      <c r="T13" s="219">
        <f>CADASTRO!V1271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CADASTRO!A$1030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CADASTRO!J1272</f>
        <v>0</v>
      </c>
      <c r="K14" s="203"/>
      <c r="L14" s="203"/>
      <c r="M14" s="203">
        <f>CADASTRO!M1272</f>
        <v>0</v>
      </c>
      <c r="N14" s="203"/>
      <c r="O14" s="203"/>
      <c r="P14" s="203">
        <f>CADASTRO!$P1272</f>
        <v>0</v>
      </c>
      <c r="Q14" s="203"/>
      <c r="R14" s="203"/>
      <c r="S14" s="203"/>
      <c r="T14" s="219">
        <f>CADASTRO!V1272</f>
        <v>0</v>
      </c>
      <c r="U14" s="203"/>
      <c r="V14" s="204">
        <f>E$7*T14</f>
        <v>0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0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CADASTRO!A$1032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CADASTRO!A$1033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CADASTRO!J1275</f>
        <v>108402</v>
      </c>
      <c r="K18" s="203"/>
      <c r="L18" s="203"/>
      <c r="M18" s="203">
        <f>CADASTRO!M1275</f>
        <v>1649</v>
      </c>
      <c r="N18" s="203"/>
      <c r="O18" s="203"/>
      <c r="P18" s="203" t="str">
        <f>CADASTRO!$P1275</f>
        <v>1049 P.N.A.T.E.</v>
      </c>
      <c r="Q18" s="203"/>
      <c r="R18" s="203"/>
      <c r="S18" s="203"/>
      <c r="T18" s="219">
        <f>CADASTRO!V1275</f>
        <v>0.1492537313432836</v>
      </c>
      <c r="U18" s="203"/>
      <c r="V18" s="204">
        <f>E$7*T18</f>
        <v>41.630212155223873</v>
      </c>
      <c r="W18" s="204"/>
      <c r="X18" s="204"/>
      <c r="Y18" s="204"/>
      <c r="Z18" s="204"/>
    </row>
    <row r="19" spans="1:26" x14ac:dyDescent="0.25">
      <c r="A19" s="200" t="str">
        <f>CADASTRO!A$1034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CADASTRO!J1276</f>
        <v>0</v>
      </c>
      <c r="K19" s="203"/>
      <c r="L19" s="203"/>
      <c r="M19" s="203">
        <f>CADASTRO!M1276</f>
        <v>0</v>
      </c>
      <c r="N19" s="203"/>
      <c r="O19" s="203"/>
      <c r="P19" s="203">
        <f>CADASTRO!$P1276</f>
        <v>0</v>
      </c>
      <c r="Q19" s="203"/>
      <c r="R19" s="203"/>
      <c r="S19" s="203"/>
      <c r="T19" s="219">
        <f>CADASTRO!V1276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CADASTRO!A$1035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CADASTRO!J1277</f>
        <v>108103</v>
      </c>
      <c r="K20" s="203"/>
      <c r="L20" s="203"/>
      <c r="M20" s="203">
        <f>CADASTRO!M1277</f>
        <v>1633</v>
      </c>
      <c r="N20" s="203"/>
      <c r="O20" s="203"/>
      <c r="P20" s="203" t="str">
        <f>CADASTRO!$P1277</f>
        <v>1049 P.N.A.T.E.</v>
      </c>
      <c r="Q20" s="203"/>
      <c r="R20" s="203"/>
      <c r="S20" s="203"/>
      <c r="T20" s="219">
        <f>CADASTRO!V1277</f>
        <v>0.85074626865671643</v>
      </c>
      <c r="U20" s="203"/>
      <c r="V20" s="204">
        <f>E$7*T20</f>
        <v>237.29220928477608</v>
      </c>
      <c r="W20" s="204"/>
      <c r="X20" s="204"/>
      <c r="Y20" s="204"/>
      <c r="Z20" s="204"/>
    </row>
    <row r="21" spans="1:26" x14ac:dyDescent="0.25">
      <c r="A21" s="200" t="str">
        <f>CADASTRO!A$1036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CADASTRO!J1278</f>
        <v>0</v>
      </c>
      <c r="K21" s="203"/>
      <c r="L21" s="203"/>
      <c r="M21" s="203">
        <f>CADASTRO!M1278</f>
        <v>0</v>
      </c>
      <c r="N21" s="203"/>
      <c r="O21" s="203"/>
      <c r="P21" s="203">
        <f>CADASTRO!$P1278</f>
        <v>0</v>
      </c>
      <c r="Q21" s="203"/>
      <c r="R21" s="203"/>
      <c r="S21" s="203"/>
      <c r="T21" s="219">
        <f>CADASTRO!V1278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278.92242143999994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278.92242143999994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52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54</v>
      </c>
      <c r="H27" s="203"/>
      <c r="I27" s="203"/>
      <c r="J27" s="203"/>
      <c r="K27" s="203"/>
      <c r="L27" s="220" t="s">
        <v>39</v>
      </c>
      <c r="M27" s="220"/>
      <c r="N27" s="220"/>
      <c r="O27" s="223">
        <v>43347</v>
      </c>
      <c r="P27" s="203"/>
      <c r="Q27" s="203"/>
      <c r="R27" s="203"/>
    </row>
    <row r="28" spans="1:26" x14ac:dyDescent="0.25">
      <c r="A28" s="3" t="s">
        <v>41</v>
      </c>
      <c r="C28" s="208">
        <v>335.25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75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41"/>
      <c r="C29" s="141"/>
      <c r="D29" s="141"/>
      <c r="E29" s="141"/>
      <c r="F29" s="141"/>
      <c r="G29" s="141"/>
      <c r="H29" s="141"/>
      <c r="I29" s="144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CADASTRO!A$1027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</v>
      </c>
      <c r="N30" s="218"/>
      <c r="O30" s="218"/>
      <c r="P30" s="202">
        <f>SUM(P31:S33)</f>
        <v>0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CADASTRO!A$1028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T12</f>
        <v>0</v>
      </c>
      <c r="N31" s="205"/>
      <c r="O31" s="205"/>
      <c r="P31" s="204">
        <f>C28*M31</f>
        <v>0</v>
      </c>
      <c r="Q31" s="203"/>
      <c r="R31" s="203"/>
      <c r="S31" s="203"/>
      <c r="T31" s="203">
        <f>P12</f>
        <v>0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CADASTRO!A$1029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T13</f>
        <v>0</v>
      </c>
      <c r="N32" s="205"/>
      <c r="O32" s="205"/>
      <c r="P32" s="204">
        <f>C28*M32</f>
        <v>0</v>
      </c>
      <c r="Q32" s="203"/>
      <c r="R32" s="203"/>
      <c r="S32" s="203"/>
      <c r="T32" s="203">
        <f>P13</f>
        <v>0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CADASTRO!A$1030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05">
        <f>T14</f>
        <v>0</v>
      </c>
      <c r="N33" s="205"/>
      <c r="O33" s="205"/>
      <c r="P33" s="204">
        <f>C28*M33</f>
        <v>0</v>
      </c>
      <c r="Q33" s="203"/>
      <c r="R33" s="203"/>
      <c r="S33" s="203"/>
      <c r="T33" s="203">
        <f>P14</f>
        <v>0</v>
      </c>
      <c r="U33" s="203"/>
      <c r="V33" s="203"/>
      <c r="W33" s="203"/>
      <c r="X33" s="203">
        <f>M$14</f>
        <v>0</v>
      </c>
      <c r="Y33" s="203"/>
      <c r="Z33" s="203"/>
    </row>
    <row r="34" spans="1:26" x14ac:dyDescent="0.25">
      <c r="A34" s="201" t="str">
        <f>CADASTRO!A$1032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1</v>
      </c>
      <c r="N34" s="218"/>
      <c r="O34" s="218"/>
      <c r="P34" s="202">
        <f>SUM(P35:S38)</f>
        <v>335.25</v>
      </c>
      <c r="Q34" s="201"/>
      <c r="R34" s="201"/>
      <c r="S34" s="201"/>
    </row>
    <row r="35" spans="1:26" x14ac:dyDescent="0.25">
      <c r="A35" s="200" t="str">
        <f>CADASTRO!A$1033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328</v>
      </c>
      <c r="K35" s="203"/>
      <c r="L35" s="203"/>
      <c r="M35" s="205">
        <f>T18</f>
        <v>0.1492537313432836</v>
      </c>
      <c r="N35" s="205"/>
      <c r="O35" s="205"/>
      <c r="P35" s="204">
        <f>C28*M35</f>
        <v>50.037313432835823</v>
      </c>
      <c r="Q35" s="203"/>
      <c r="R35" s="203"/>
      <c r="S35" s="203"/>
      <c r="T35" s="203" t="str">
        <f>P18</f>
        <v>1049 P.N.A.T.E.</v>
      </c>
      <c r="U35" s="203"/>
      <c r="V35" s="203"/>
      <c r="W35" s="203"/>
      <c r="X35" s="203">
        <f>M$18</f>
        <v>1649</v>
      </c>
      <c r="Y35" s="203"/>
      <c r="Z35" s="203"/>
    </row>
    <row r="36" spans="1:26" x14ac:dyDescent="0.25">
      <c r="A36" s="200" t="str">
        <f>CADASTRO!A$1034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T19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P19</f>
        <v>0</v>
      </c>
      <c r="U36" s="203"/>
      <c r="V36" s="203"/>
      <c r="W36" s="203"/>
      <c r="X36" s="203">
        <f>M$19</f>
        <v>0</v>
      </c>
      <c r="Y36" s="203"/>
      <c r="Z36" s="203"/>
    </row>
    <row r="37" spans="1:26" x14ac:dyDescent="0.25">
      <c r="A37" s="200" t="str">
        <f>CADASTRO!A$1035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329</v>
      </c>
      <c r="K37" s="203"/>
      <c r="L37" s="203"/>
      <c r="M37" s="205">
        <f>T20</f>
        <v>0.85074626865671643</v>
      </c>
      <c r="N37" s="205"/>
      <c r="O37" s="205"/>
      <c r="P37" s="204">
        <f>C28*M37</f>
        <v>285.21268656716416</v>
      </c>
      <c r="Q37" s="203"/>
      <c r="R37" s="203"/>
      <c r="S37" s="203"/>
      <c r="T37" s="203" t="str">
        <f>P20</f>
        <v>1049 P.N.A.T.E.</v>
      </c>
      <c r="U37" s="203"/>
      <c r="V37" s="203"/>
      <c r="W37" s="203"/>
      <c r="X37" s="203">
        <f>M$20</f>
        <v>1633</v>
      </c>
      <c r="Y37" s="203"/>
      <c r="Z37" s="203"/>
    </row>
    <row r="38" spans="1:26" x14ac:dyDescent="0.25">
      <c r="A38" s="200" t="str">
        <f>CADASTRO!A$1036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T21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P21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335.25</v>
      </c>
      <c r="Q39" s="201"/>
      <c r="R39" s="201"/>
      <c r="S39" s="201"/>
    </row>
  </sheetData>
  <mergeCells count="132">
    <mergeCell ref="A1:C1"/>
    <mergeCell ref="D3:H3"/>
    <mergeCell ref="D6:F6"/>
    <mergeCell ref="K6:L6"/>
    <mergeCell ref="Q6:S6"/>
    <mergeCell ref="E7:J7"/>
    <mergeCell ref="A12:I12"/>
    <mergeCell ref="J12:L12"/>
    <mergeCell ref="M12:O12"/>
    <mergeCell ref="P12:S12"/>
    <mergeCell ref="T12:U12"/>
    <mergeCell ref="V12:Z12"/>
    <mergeCell ref="J10:L11"/>
    <mergeCell ref="M10:O11"/>
    <mergeCell ref="P10:S11"/>
    <mergeCell ref="T10:Z10"/>
    <mergeCell ref="A11:I11"/>
    <mergeCell ref="T11:U11"/>
    <mergeCell ref="V11:Z11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9:I39"/>
    <mergeCell ref="M39:O39"/>
    <mergeCell ref="P39:S39"/>
    <mergeCell ref="A38:I38"/>
    <mergeCell ref="J38:L38"/>
    <mergeCell ref="M38:O38"/>
    <mergeCell ref="P38:S38"/>
    <mergeCell ref="T38:W38"/>
    <mergeCell ref="X38:Z38"/>
  </mergeCells>
  <pageMargins left="0.511811024" right="0.511811024" top="0.78740157499999996" bottom="0.78740157499999996" header="0.31496062000000002" footer="0.3149606200000000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sqref="A1:XFD1048576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CADASTRO!D1257</f>
        <v>5300 ELUSA TERESINHA MARTINS DE SOUZA ME</v>
      </c>
    </row>
    <row r="2" spans="1:26" x14ac:dyDescent="0.25">
      <c r="A2" s="151" t="s">
        <v>6</v>
      </c>
      <c r="B2" s="151"/>
      <c r="C2" s="151"/>
      <c r="D2" t="str">
        <f>CADASTRO!D1258</f>
        <v>07.281.670/0001-72</v>
      </c>
    </row>
    <row r="3" spans="1:26" x14ac:dyDescent="0.25">
      <c r="A3" s="151" t="s">
        <v>94</v>
      </c>
      <c r="B3" s="151"/>
      <c r="C3" s="151"/>
      <c r="D3" s="199" t="str">
        <f>CADASTRO!D1259</f>
        <v>40/2017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36" t="str">
        <f>CADASTRO!F1320</f>
        <v>V - 095/2017</v>
      </c>
      <c r="G4" s="36"/>
      <c r="H4" s="36"/>
      <c r="I4" s="36"/>
    </row>
    <row r="5" spans="1:26" x14ac:dyDescent="0.25">
      <c r="A5" s="3" t="s">
        <v>3</v>
      </c>
      <c r="B5" s="3"/>
      <c r="C5" s="3"/>
      <c r="D5">
        <f>CADASTRO!D1295</f>
        <v>11</v>
      </c>
    </row>
    <row r="6" spans="1:26" x14ac:dyDescent="0.25">
      <c r="A6" s="3" t="s">
        <v>8</v>
      </c>
      <c r="B6" s="3"/>
      <c r="C6" s="3"/>
      <c r="D6" s="208">
        <f>CADASTRO!D1322</f>
        <v>4.43</v>
      </c>
      <c r="E6" s="208"/>
      <c r="F6" s="208"/>
      <c r="H6" s="3" t="s">
        <v>9</v>
      </c>
      <c r="K6" s="203">
        <f>CADASTRO!K1322</f>
        <v>5.2</v>
      </c>
      <c r="L6" s="203"/>
      <c r="M6" s="3" t="s">
        <v>11</v>
      </c>
      <c r="Q6" s="213">
        <f>CADASTRO!Q1322</f>
        <v>75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1727.6999999999998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CADASTRO!A$1027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CADASTRO!A$1028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CADASTRO!J1270</f>
        <v>0</v>
      </c>
      <c r="K12" s="203"/>
      <c r="L12" s="203"/>
      <c r="M12" s="203">
        <f>CADASTRO!M1270</f>
        <v>0</v>
      </c>
      <c r="N12" s="203"/>
      <c r="O12" s="203"/>
      <c r="P12" s="203">
        <f>CADASTRO!$P1270</f>
        <v>0</v>
      </c>
      <c r="Q12" s="203"/>
      <c r="R12" s="203"/>
      <c r="S12" s="203"/>
      <c r="T12" s="219">
        <f>CADASTRO!V1270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CADASTRO!A$1029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CADASTRO!J1271</f>
        <v>0</v>
      </c>
      <c r="K13" s="203"/>
      <c r="L13" s="203"/>
      <c r="M13" s="203">
        <f>CADASTRO!M10458</f>
        <v>0</v>
      </c>
      <c r="N13" s="203"/>
      <c r="O13" s="203"/>
      <c r="P13" s="203">
        <f>CADASTRO!$P1271</f>
        <v>0</v>
      </c>
      <c r="Q13" s="203"/>
      <c r="R13" s="203"/>
      <c r="S13" s="203"/>
      <c r="T13" s="219">
        <f>CADASTRO!V1271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CADASTRO!A$1030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CADASTRO!J1272</f>
        <v>0</v>
      </c>
      <c r="K14" s="203"/>
      <c r="L14" s="203"/>
      <c r="M14" s="203">
        <f>CADASTRO!M1272</f>
        <v>0</v>
      </c>
      <c r="N14" s="203"/>
      <c r="O14" s="203"/>
      <c r="P14" s="203">
        <f>CADASTRO!$P1272</f>
        <v>0</v>
      </c>
      <c r="Q14" s="203"/>
      <c r="R14" s="203"/>
      <c r="S14" s="203"/>
      <c r="T14" s="219">
        <f>CADASTRO!V1272</f>
        <v>0</v>
      </c>
      <c r="U14" s="203"/>
      <c r="V14" s="204">
        <f>E$7*T14</f>
        <v>0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0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CADASTRO!A$1032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CADASTRO!A$1033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CADASTRO!J1335</f>
        <v>98010</v>
      </c>
      <c r="K18" s="203"/>
      <c r="L18" s="203"/>
      <c r="M18" s="203">
        <f>CADASTRO!M1335</f>
        <v>1649</v>
      </c>
      <c r="N18" s="203"/>
      <c r="O18" s="203"/>
      <c r="P18" s="203" t="str">
        <f>CADASTRO!$P1335</f>
        <v>31 FUNDEB</v>
      </c>
      <c r="Q18" s="203"/>
      <c r="R18" s="203"/>
      <c r="S18" s="203"/>
      <c r="T18" s="219">
        <f>CADASTRO!V1335</f>
        <v>0.1492537313432836</v>
      </c>
      <c r="U18" s="203"/>
      <c r="V18" s="204">
        <f>E$7*T18</f>
        <v>257.86567164179104</v>
      </c>
      <c r="W18" s="204"/>
      <c r="X18" s="204"/>
      <c r="Y18" s="204"/>
      <c r="Z18" s="204"/>
    </row>
    <row r="19" spans="1:26" x14ac:dyDescent="0.25">
      <c r="A19" s="200" t="str">
        <f>CADASTRO!A$1034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CADASTRO!J1276</f>
        <v>0</v>
      </c>
      <c r="K19" s="203"/>
      <c r="L19" s="203"/>
      <c r="M19" s="203">
        <f>CADASTRO!M1276</f>
        <v>0</v>
      </c>
      <c r="N19" s="203"/>
      <c r="O19" s="203"/>
      <c r="P19" s="203">
        <f>CADASTRO!$P1276</f>
        <v>0</v>
      </c>
      <c r="Q19" s="203"/>
      <c r="R19" s="203"/>
      <c r="S19" s="203"/>
      <c r="T19" s="219">
        <f>CADASTRO!V1276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CADASTRO!A$1035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CADASTRO!J1337</f>
        <v>94024</v>
      </c>
      <c r="K20" s="203"/>
      <c r="L20" s="203"/>
      <c r="M20" s="203">
        <f>CADASTRO!M1337</f>
        <v>1633</v>
      </c>
      <c r="N20" s="203"/>
      <c r="O20" s="203"/>
      <c r="P20" s="203" t="str">
        <f>CADASTRO!$P1337</f>
        <v>31 FUNDEB</v>
      </c>
      <c r="Q20" s="203"/>
      <c r="R20" s="203"/>
      <c r="S20" s="203"/>
      <c r="T20" s="219">
        <f>CADASTRO!V1337</f>
        <v>0.85074626865671643</v>
      </c>
      <c r="U20" s="203"/>
      <c r="V20" s="204">
        <f>E$7*T20</f>
        <v>1469.8343283582087</v>
      </c>
      <c r="W20" s="204"/>
      <c r="X20" s="204"/>
      <c r="Y20" s="204"/>
      <c r="Z20" s="204"/>
    </row>
    <row r="21" spans="1:26" x14ac:dyDescent="0.25">
      <c r="A21" s="200" t="str">
        <f>CADASTRO!A$1036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CADASTRO!J1278</f>
        <v>0</v>
      </c>
      <c r="K21" s="203"/>
      <c r="L21" s="203"/>
      <c r="M21" s="203">
        <f>CADASTRO!M1278</f>
        <v>0</v>
      </c>
      <c r="N21" s="203"/>
      <c r="O21" s="203"/>
      <c r="P21" s="203">
        <f>CADASTRO!$P1278</f>
        <v>0</v>
      </c>
      <c r="Q21" s="203"/>
      <c r="R21" s="203"/>
      <c r="S21" s="203"/>
      <c r="T21" s="219">
        <f>CADASTRO!V1278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1727.6999999999998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1727.6999999999998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52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54</v>
      </c>
      <c r="H27" s="203"/>
      <c r="I27" s="203"/>
      <c r="J27" s="203"/>
      <c r="K27" s="203"/>
      <c r="L27" s="220" t="s">
        <v>39</v>
      </c>
      <c r="M27" s="220"/>
      <c r="N27" s="220"/>
      <c r="O27" s="223">
        <v>43347</v>
      </c>
      <c r="P27" s="203"/>
      <c r="Q27" s="203"/>
      <c r="R27" s="203"/>
    </row>
    <row r="28" spans="1:26" x14ac:dyDescent="0.25">
      <c r="A28" s="3" t="s">
        <v>41</v>
      </c>
      <c r="C28" s="208">
        <v>1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75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49"/>
      <c r="C29" s="149"/>
      <c r="D29" s="149"/>
      <c r="E29" s="149"/>
      <c r="F29" s="149"/>
      <c r="G29" s="149"/>
      <c r="H29" s="149"/>
      <c r="I29" s="152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CADASTRO!A$1027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</v>
      </c>
      <c r="N30" s="218"/>
      <c r="O30" s="218"/>
      <c r="P30" s="202">
        <f>SUM(P31:S33)</f>
        <v>0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CADASTRO!A$1028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T12</f>
        <v>0</v>
      </c>
      <c r="N31" s="205"/>
      <c r="O31" s="205"/>
      <c r="P31" s="204">
        <f>C28*M31</f>
        <v>0</v>
      </c>
      <c r="Q31" s="203"/>
      <c r="R31" s="203"/>
      <c r="S31" s="203"/>
      <c r="T31" s="203">
        <f>P12</f>
        <v>0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CADASTRO!A$1029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T13</f>
        <v>0</v>
      </c>
      <c r="N32" s="205"/>
      <c r="O32" s="205"/>
      <c r="P32" s="204">
        <f>C28*M32</f>
        <v>0</v>
      </c>
      <c r="Q32" s="203"/>
      <c r="R32" s="203"/>
      <c r="S32" s="203"/>
      <c r="T32" s="203">
        <f>P13</f>
        <v>0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CADASTRO!A$1030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05">
        <f>T14</f>
        <v>0</v>
      </c>
      <c r="N33" s="205"/>
      <c r="O33" s="205"/>
      <c r="P33" s="204">
        <f>C28*M33</f>
        <v>0</v>
      </c>
      <c r="Q33" s="203"/>
      <c r="R33" s="203"/>
      <c r="S33" s="203"/>
      <c r="T33" s="203">
        <f>P14</f>
        <v>0</v>
      </c>
      <c r="U33" s="203"/>
      <c r="V33" s="203"/>
      <c r="W33" s="203"/>
      <c r="X33" s="203">
        <f>M$14</f>
        <v>0</v>
      </c>
      <c r="Y33" s="203"/>
      <c r="Z33" s="203"/>
    </row>
    <row r="34" spans="1:26" x14ac:dyDescent="0.25">
      <c r="A34" s="201" t="str">
        <f>CADASTRO!A$1032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1</v>
      </c>
      <c r="N34" s="218"/>
      <c r="O34" s="218"/>
      <c r="P34" s="202">
        <f>SUM(P35:S38)</f>
        <v>1</v>
      </c>
      <c r="Q34" s="201"/>
      <c r="R34" s="201"/>
      <c r="S34" s="201"/>
    </row>
    <row r="35" spans="1:26" x14ac:dyDescent="0.25">
      <c r="A35" s="200" t="str">
        <f>CADASTRO!A$1033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345</v>
      </c>
      <c r="K35" s="203"/>
      <c r="L35" s="203"/>
      <c r="M35" s="205">
        <f>T18</f>
        <v>0.1492537313432836</v>
      </c>
      <c r="N35" s="205"/>
      <c r="O35" s="205"/>
      <c r="P35" s="204">
        <f>C28*M35</f>
        <v>0.1492537313432836</v>
      </c>
      <c r="Q35" s="203"/>
      <c r="R35" s="203"/>
      <c r="S35" s="203"/>
      <c r="T35" s="203" t="str">
        <f>P18</f>
        <v>31 FUNDEB</v>
      </c>
      <c r="U35" s="203"/>
      <c r="V35" s="203"/>
      <c r="W35" s="203"/>
      <c r="X35" s="203">
        <f>M$18</f>
        <v>1649</v>
      </c>
      <c r="Y35" s="203"/>
      <c r="Z35" s="203"/>
    </row>
    <row r="36" spans="1:26" x14ac:dyDescent="0.25">
      <c r="A36" s="200" t="str">
        <f>CADASTRO!A$1034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T19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P19</f>
        <v>0</v>
      </c>
      <c r="U36" s="203"/>
      <c r="V36" s="203"/>
      <c r="W36" s="203"/>
      <c r="X36" s="203">
        <f>M$19</f>
        <v>0</v>
      </c>
      <c r="Y36" s="203"/>
      <c r="Z36" s="203"/>
    </row>
    <row r="37" spans="1:26" x14ac:dyDescent="0.25">
      <c r="A37" s="200" t="str">
        <f>CADASTRO!A$1035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346</v>
      </c>
      <c r="K37" s="203"/>
      <c r="L37" s="203"/>
      <c r="M37" s="205">
        <f>T20</f>
        <v>0.85074626865671643</v>
      </c>
      <c r="N37" s="205"/>
      <c r="O37" s="205"/>
      <c r="P37" s="204">
        <f>C28*M37</f>
        <v>0.85074626865671643</v>
      </c>
      <c r="Q37" s="203"/>
      <c r="R37" s="203"/>
      <c r="S37" s="203"/>
      <c r="T37" s="203" t="str">
        <f>P20</f>
        <v>31 FUNDEB</v>
      </c>
      <c r="U37" s="203"/>
      <c r="V37" s="203"/>
      <c r="W37" s="203"/>
      <c r="X37" s="203">
        <f>M$20</f>
        <v>1633</v>
      </c>
      <c r="Y37" s="203"/>
      <c r="Z37" s="203"/>
    </row>
    <row r="38" spans="1:26" x14ac:dyDescent="0.25">
      <c r="A38" s="200" t="str">
        <f>CADASTRO!A$1036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T21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P21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1</v>
      </c>
      <c r="Q39" s="201"/>
      <c r="R39" s="201"/>
      <c r="S39" s="201"/>
    </row>
  </sheetData>
  <mergeCells count="132">
    <mergeCell ref="A1:C1"/>
    <mergeCell ref="D3:H3"/>
    <mergeCell ref="D6:F6"/>
    <mergeCell ref="K6:L6"/>
    <mergeCell ref="Q6:S6"/>
    <mergeCell ref="E7:J7"/>
    <mergeCell ref="A12:I12"/>
    <mergeCell ref="J12:L12"/>
    <mergeCell ref="M12:O12"/>
    <mergeCell ref="P12:S12"/>
    <mergeCell ref="T12:U12"/>
    <mergeCell ref="V12:Z12"/>
    <mergeCell ref="J10:L11"/>
    <mergeCell ref="M10:O11"/>
    <mergeCell ref="P10:S11"/>
    <mergeCell ref="T10:Z10"/>
    <mergeCell ref="A11:I11"/>
    <mergeCell ref="T11:U11"/>
    <mergeCell ref="V11:Z11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9:I39"/>
    <mergeCell ref="M39:O39"/>
    <mergeCell ref="P39:S39"/>
    <mergeCell ref="A38:I38"/>
    <mergeCell ref="J38:L38"/>
    <mergeCell ref="M38:O38"/>
    <mergeCell ref="P38:S38"/>
    <mergeCell ref="T38:W38"/>
    <mergeCell ref="X38:Z38"/>
  </mergeCells>
  <pageMargins left="0.511811024" right="0.511811024" top="0.78740157499999996" bottom="0.78740157499999996" header="0.31496062000000002" footer="0.3149606200000000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4" workbookViewId="0">
      <selection activeCell="V19" sqref="V19:Z19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CADASTRO!D1257</f>
        <v>5300 ELUSA TERESINHA MARTINS DE SOUZA ME</v>
      </c>
    </row>
    <row r="2" spans="1:26" x14ac:dyDescent="0.25">
      <c r="A2" s="196" t="s">
        <v>6</v>
      </c>
      <c r="B2" s="196"/>
      <c r="C2" s="196"/>
      <c r="D2" t="str">
        <f>CADASTRO!D1258</f>
        <v>07.281.670/0001-72</v>
      </c>
    </row>
    <row r="3" spans="1:26" x14ac:dyDescent="0.25">
      <c r="A3" s="196" t="s">
        <v>94</v>
      </c>
      <c r="B3" s="196"/>
      <c r="C3" s="196"/>
      <c r="D3" s="199" t="str">
        <f>CADASTRO!D1344</f>
        <v>40/2017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36" t="str">
        <f>CADASTRO!F1345</f>
        <v>VI - 095/2017</v>
      </c>
      <c r="G4" s="36"/>
      <c r="H4" s="36"/>
      <c r="I4" s="36"/>
    </row>
    <row r="5" spans="1:26" x14ac:dyDescent="0.25">
      <c r="A5" s="3" t="s">
        <v>3</v>
      </c>
      <c r="B5" s="3"/>
      <c r="C5" s="3"/>
      <c r="D5">
        <f>CADASTRO!D1346</f>
        <v>11</v>
      </c>
    </row>
    <row r="6" spans="1:26" x14ac:dyDescent="0.25">
      <c r="A6" s="3" t="s">
        <v>8</v>
      </c>
      <c r="B6" s="3"/>
      <c r="C6" s="3"/>
      <c r="D6" s="208">
        <f>CADASTRO!D1347</f>
        <v>4.43</v>
      </c>
      <c r="E6" s="208"/>
      <c r="F6" s="208"/>
      <c r="H6" s="3" t="s">
        <v>9</v>
      </c>
      <c r="K6" s="203">
        <f>CADASTRO!K1347</f>
        <v>56</v>
      </c>
      <c r="L6" s="203"/>
      <c r="M6" s="3" t="s">
        <v>11</v>
      </c>
      <c r="Q6" s="213">
        <v>1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248.07999999999998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CADASTRO!A$1027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CADASTRO!A$1028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CADASTRO!J1270</f>
        <v>0</v>
      </c>
      <c r="K12" s="203"/>
      <c r="L12" s="203"/>
      <c r="M12" s="203">
        <f>CADASTRO!M1270</f>
        <v>0</v>
      </c>
      <c r="N12" s="203"/>
      <c r="O12" s="203"/>
      <c r="P12" s="203">
        <f>CADASTRO!$P1270</f>
        <v>0</v>
      </c>
      <c r="Q12" s="203"/>
      <c r="R12" s="203"/>
      <c r="S12" s="203"/>
      <c r="T12" s="219">
        <f>CADASTRO!V1270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CADASTRO!A$1029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CADASTRO!J1271</f>
        <v>0</v>
      </c>
      <c r="K13" s="203"/>
      <c r="L13" s="203"/>
      <c r="M13" s="203">
        <f>CADASTRO!M10458</f>
        <v>0</v>
      </c>
      <c r="N13" s="203"/>
      <c r="O13" s="203"/>
      <c r="P13" s="203">
        <f>CADASTRO!$P1271</f>
        <v>0</v>
      </c>
      <c r="Q13" s="203"/>
      <c r="R13" s="203"/>
      <c r="S13" s="203"/>
      <c r="T13" s="219">
        <f>CADASTRO!V1271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CADASTRO!A$1030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CADASTRO!J1272</f>
        <v>0</v>
      </c>
      <c r="K14" s="203"/>
      <c r="L14" s="203"/>
      <c r="M14" s="203">
        <f>CADASTRO!M1272</f>
        <v>0</v>
      </c>
      <c r="N14" s="203"/>
      <c r="O14" s="203"/>
      <c r="P14" s="203">
        <f>CADASTRO!$P1272</f>
        <v>0</v>
      </c>
      <c r="Q14" s="203"/>
      <c r="R14" s="203"/>
      <c r="S14" s="203"/>
      <c r="T14" s="219">
        <f>CADASTRO!V1272</f>
        <v>0</v>
      </c>
      <c r="U14" s="203"/>
      <c r="V14" s="204">
        <f>E$7*T14</f>
        <v>0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0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CADASTRO!A$1032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CADASTRO!A$1033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CADASTRO!J1360</f>
        <v>98010</v>
      </c>
      <c r="K18" s="203"/>
      <c r="L18" s="203"/>
      <c r="M18" s="203">
        <f>CADASTRO!M1360</f>
        <v>1649</v>
      </c>
      <c r="N18" s="203"/>
      <c r="O18" s="203"/>
      <c r="P18" s="203" t="str">
        <f>CADASTRO!$P1360</f>
        <v>31 FUNDEB</v>
      </c>
      <c r="Q18" s="203"/>
      <c r="R18" s="203"/>
      <c r="S18" s="203"/>
      <c r="T18" s="219">
        <f>CADASTRO!V1360</f>
        <v>0.1492537313432836</v>
      </c>
      <c r="U18" s="203"/>
      <c r="V18" s="204">
        <f>E$7*T18</f>
        <v>37.026865671641794</v>
      </c>
      <c r="W18" s="204"/>
      <c r="X18" s="204"/>
      <c r="Y18" s="204"/>
      <c r="Z18" s="204"/>
    </row>
    <row r="19" spans="1:26" x14ac:dyDescent="0.25">
      <c r="A19" s="200" t="str">
        <f>CADASTRO!A$1034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CADASTRO!J1276</f>
        <v>0</v>
      </c>
      <c r="K19" s="203"/>
      <c r="L19" s="203"/>
      <c r="M19" s="203">
        <f>CADASTRO!M1276</f>
        <v>0</v>
      </c>
      <c r="N19" s="203"/>
      <c r="O19" s="203"/>
      <c r="P19" s="203">
        <f>CADASTRO!$P1276</f>
        <v>0</v>
      </c>
      <c r="Q19" s="203"/>
      <c r="R19" s="203"/>
      <c r="S19" s="203"/>
      <c r="T19" s="219">
        <f>CADASTRO!V1276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CADASTRO!A$1035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CADASTRO!J1337</f>
        <v>94024</v>
      </c>
      <c r="K20" s="203"/>
      <c r="L20" s="203"/>
      <c r="M20" s="203">
        <f>CADASTRO!M1337</f>
        <v>1633</v>
      </c>
      <c r="N20" s="203"/>
      <c r="O20" s="203"/>
      <c r="P20" s="203" t="str">
        <f>CADASTRO!$P1337</f>
        <v>31 FUNDEB</v>
      </c>
      <c r="Q20" s="203"/>
      <c r="R20" s="203"/>
      <c r="S20" s="203"/>
      <c r="T20" s="219">
        <f>CADASTRO!V1337</f>
        <v>0.85074626865671643</v>
      </c>
      <c r="U20" s="203"/>
      <c r="V20" s="204">
        <f>E$7*T20</f>
        <v>211.0531343283582</v>
      </c>
      <c r="W20" s="204"/>
      <c r="X20" s="204"/>
      <c r="Y20" s="204"/>
      <c r="Z20" s="204"/>
    </row>
    <row r="21" spans="1:26" x14ac:dyDescent="0.25">
      <c r="A21" s="200" t="str">
        <f>CADASTRO!A$1036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CADASTRO!J1278</f>
        <v>0</v>
      </c>
      <c r="K21" s="203"/>
      <c r="L21" s="203"/>
      <c r="M21" s="203">
        <f>CADASTRO!M1278</f>
        <v>0</v>
      </c>
      <c r="N21" s="203"/>
      <c r="O21" s="203"/>
      <c r="P21" s="203">
        <f>CADASTRO!$P1278</f>
        <v>0</v>
      </c>
      <c r="Q21" s="203"/>
      <c r="R21" s="203"/>
      <c r="S21" s="203"/>
      <c r="T21" s="219">
        <f>CADASTRO!V1278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248.07999999999998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248.07999999999998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24">
        <v>43344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74</v>
      </c>
      <c r="H27" s="203"/>
      <c r="I27" s="203"/>
      <c r="J27" s="203"/>
      <c r="K27" s="203"/>
      <c r="L27" s="220" t="s">
        <v>39</v>
      </c>
      <c r="M27" s="220"/>
      <c r="N27" s="220"/>
      <c r="O27" s="223">
        <v>43424</v>
      </c>
      <c r="P27" s="203"/>
      <c r="Q27" s="203"/>
      <c r="R27" s="203"/>
    </row>
    <row r="28" spans="1:26" x14ac:dyDescent="0.25">
      <c r="A28" s="3" t="s">
        <v>41</v>
      </c>
      <c r="C28" s="208">
        <v>248.08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56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95"/>
      <c r="C29" s="195"/>
      <c r="D29" s="195"/>
      <c r="E29" s="195"/>
      <c r="F29" s="195"/>
      <c r="G29" s="195"/>
      <c r="H29" s="195"/>
      <c r="I29" s="197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CADASTRO!A$1027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</v>
      </c>
      <c r="N30" s="218"/>
      <c r="O30" s="218"/>
      <c r="P30" s="202">
        <f>SUM(P31:S33)</f>
        <v>0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CADASTRO!A$1028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T12</f>
        <v>0</v>
      </c>
      <c r="N31" s="205"/>
      <c r="O31" s="205"/>
      <c r="P31" s="204">
        <f>C28*M31</f>
        <v>0</v>
      </c>
      <c r="Q31" s="203"/>
      <c r="R31" s="203"/>
      <c r="S31" s="203"/>
      <c r="T31" s="203">
        <f>P12</f>
        <v>0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CADASTRO!A$1029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T13</f>
        <v>0</v>
      </c>
      <c r="N32" s="205"/>
      <c r="O32" s="205"/>
      <c r="P32" s="204">
        <f>C28*M32</f>
        <v>0</v>
      </c>
      <c r="Q32" s="203"/>
      <c r="R32" s="203"/>
      <c r="S32" s="203"/>
      <c r="T32" s="203">
        <f>P13</f>
        <v>0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CADASTRO!A$1030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05">
        <f>T14</f>
        <v>0</v>
      </c>
      <c r="N33" s="205"/>
      <c r="O33" s="205"/>
      <c r="P33" s="204">
        <f>C28*M33</f>
        <v>0</v>
      </c>
      <c r="Q33" s="203"/>
      <c r="R33" s="203"/>
      <c r="S33" s="203"/>
      <c r="T33" s="203">
        <f>P14</f>
        <v>0</v>
      </c>
      <c r="U33" s="203"/>
      <c r="V33" s="203"/>
      <c r="W33" s="203"/>
      <c r="X33" s="203">
        <f>M$14</f>
        <v>0</v>
      </c>
      <c r="Y33" s="203"/>
      <c r="Z33" s="203"/>
    </row>
    <row r="34" spans="1:26" x14ac:dyDescent="0.25">
      <c r="A34" s="201" t="str">
        <f>CADASTRO!A$1032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1</v>
      </c>
      <c r="N34" s="218"/>
      <c r="O34" s="218"/>
      <c r="P34" s="202">
        <f>SUM(P35:S38)</f>
        <v>248.08</v>
      </c>
      <c r="Q34" s="201"/>
      <c r="R34" s="201"/>
      <c r="S34" s="201"/>
    </row>
    <row r="35" spans="1:26" x14ac:dyDescent="0.25">
      <c r="A35" s="200" t="str">
        <f>CADASTRO!A$1033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396</v>
      </c>
      <c r="K35" s="203"/>
      <c r="L35" s="203"/>
      <c r="M35" s="205">
        <f>T18</f>
        <v>0.1492537313432836</v>
      </c>
      <c r="N35" s="205"/>
      <c r="O35" s="205"/>
      <c r="P35" s="204">
        <f>C28*M35</f>
        <v>37.026865671641794</v>
      </c>
      <c r="Q35" s="203"/>
      <c r="R35" s="203"/>
      <c r="S35" s="203"/>
      <c r="T35" s="203" t="str">
        <f>P18</f>
        <v>31 FUNDEB</v>
      </c>
      <c r="U35" s="203"/>
      <c r="V35" s="203"/>
      <c r="W35" s="203"/>
      <c r="X35" s="203">
        <f>M$18</f>
        <v>1649</v>
      </c>
      <c r="Y35" s="203"/>
      <c r="Z35" s="203"/>
    </row>
    <row r="36" spans="1:26" x14ac:dyDescent="0.25">
      <c r="A36" s="200" t="str">
        <f>CADASTRO!A$1034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T19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P19</f>
        <v>0</v>
      </c>
      <c r="U36" s="203"/>
      <c r="V36" s="203"/>
      <c r="W36" s="203"/>
      <c r="X36" s="203">
        <f>M$19</f>
        <v>0</v>
      </c>
      <c r="Y36" s="203"/>
      <c r="Z36" s="203"/>
    </row>
    <row r="37" spans="1:26" x14ac:dyDescent="0.25">
      <c r="A37" s="200" t="str">
        <f>CADASTRO!A$1035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397</v>
      </c>
      <c r="K37" s="203"/>
      <c r="L37" s="203"/>
      <c r="M37" s="205">
        <f>T20</f>
        <v>0.85074626865671643</v>
      </c>
      <c r="N37" s="205"/>
      <c r="O37" s="205"/>
      <c r="P37" s="204">
        <f>C28*M37</f>
        <v>211.05313432835823</v>
      </c>
      <c r="Q37" s="203"/>
      <c r="R37" s="203"/>
      <c r="S37" s="203"/>
      <c r="T37" s="203" t="str">
        <f>P20</f>
        <v>31 FUNDEB</v>
      </c>
      <c r="U37" s="203"/>
      <c r="V37" s="203"/>
      <c r="W37" s="203"/>
      <c r="X37" s="203">
        <f>M$20</f>
        <v>1633</v>
      </c>
      <c r="Y37" s="203"/>
      <c r="Z37" s="203"/>
    </row>
    <row r="38" spans="1:26" x14ac:dyDescent="0.25">
      <c r="A38" s="200" t="str">
        <f>CADASTRO!A$1036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T21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P21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248.08</v>
      </c>
      <c r="Q39" s="201"/>
      <c r="R39" s="201"/>
      <c r="S39" s="201"/>
    </row>
  </sheetData>
  <mergeCells count="132">
    <mergeCell ref="A39:I39"/>
    <mergeCell ref="M39:O39"/>
    <mergeCell ref="P39:S39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A12:I12"/>
    <mergeCell ref="J12:L12"/>
    <mergeCell ref="M12:O12"/>
    <mergeCell ref="P12:S12"/>
    <mergeCell ref="T12:U12"/>
    <mergeCell ref="V12:Z12"/>
    <mergeCell ref="J10:L11"/>
    <mergeCell ref="M10:O11"/>
    <mergeCell ref="P10:S11"/>
    <mergeCell ref="T10:Z10"/>
    <mergeCell ref="A11:I11"/>
    <mergeCell ref="T11:U11"/>
    <mergeCell ref="V11:Z11"/>
    <mergeCell ref="A1:C1"/>
    <mergeCell ref="D3:H3"/>
    <mergeCell ref="D6:F6"/>
    <mergeCell ref="K6:L6"/>
    <mergeCell ref="Q6:S6"/>
    <mergeCell ref="E7:J7"/>
  </mergeCells>
  <pageMargins left="0.511811024" right="0.511811024" top="0.78740157499999996" bottom="0.78740157499999996" header="0.31496062000000002" footer="0.3149606200000000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9"/>
  <sheetViews>
    <sheetView topLeftCell="A133" workbookViewId="0">
      <selection activeCell="AD152" sqref="AD152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>
        <f>CADASTRO!D1364</f>
        <v>0</v>
      </c>
    </row>
    <row r="2" spans="1:26" x14ac:dyDescent="0.25">
      <c r="A2" s="33" t="s">
        <v>6</v>
      </c>
      <c r="B2" s="33"/>
      <c r="C2" s="33"/>
      <c r="D2">
        <f>CADASTRO!D1365</f>
        <v>0</v>
      </c>
    </row>
    <row r="3" spans="1:26" x14ac:dyDescent="0.25">
      <c r="A3" s="33" t="s">
        <v>94</v>
      </c>
      <c r="B3" s="33"/>
      <c r="C3" s="33"/>
      <c r="D3" s="200" t="str">
        <f>CADASTRO!D1366</f>
        <v>005/2017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3" t="str">
        <f>CADASTRO!F1367</f>
        <v>II - 023/2017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CADASTRO!D1368</f>
        <v>12</v>
      </c>
    </row>
    <row r="6" spans="1:26" x14ac:dyDescent="0.25">
      <c r="A6" s="3" t="s">
        <v>8</v>
      </c>
      <c r="B6" s="3"/>
      <c r="C6" s="3"/>
      <c r="D6" s="208">
        <f>CADASTRO!D1369</f>
        <v>4.8600000000000003</v>
      </c>
      <c r="E6" s="208"/>
      <c r="F6" s="208"/>
      <c r="H6" s="3" t="s">
        <v>9</v>
      </c>
      <c r="K6" s="203">
        <f>CADASTRO!K1369</f>
        <v>85.1</v>
      </c>
      <c r="L6" s="203"/>
      <c r="M6" s="3" t="s">
        <v>11</v>
      </c>
      <c r="Q6" s="203">
        <f>CADASTRO!Q151</f>
        <v>200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82717.200000000012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CADASTRO!A$1376</f>
        <v xml:space="preserve">ESCOLA ESTADUAL: 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CADASTRO!A$1377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CADASTRO!J1377</f>
        <v>0</v>
      </c>
      <c r="K12" s="203"/>
      <c r="L12" s="203"/>
      <c r="M12" s="203">
        <f>CADASTRO!M1377</f>
        <v>0</v>
      </c>
      <c r="N12" s="203"/>
      <c r="O12" s="203"/>
      <c r="P12" s="203">
        <f>CADASTRO!$P1377</f>
        <v>0</v>
      </c>
      <c r="Q12" s="203"/>
      <c r="R12" s="203"/>
      <c r="S12" s="203"/>
      <c r="T12" s="219">
        <f>CADASTRO!V1377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CADASTRO!A$1378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CADASTRO!J1378</f>
        <v>0</v>
      </c>
      <c r="K13" s="203"/>
      <c r="L13" s="203"/>
      <c r="M13" s="203">
        <f>CADASTRO!M1378</f>
        <v>0</v>
      </c>
      <c r="N13" s="203"/>
      <c r="O13" s="203"/>
      <c r="P13" s="203">
        <f>CADASTRO!$P1378</f>
        <v>0</v>
      </c>
      <c r="Q13" s="203"/>
      <c r="R13" s="203"/>
      <c r="S13" s="203"/>
      <c r="T13" s="219">
        <f>CADASTRO!V1378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CADASTRO!A$1379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CADASTRO!J1379</f>
        <v>0</v>
      </c>
      <c r="K14" s="203"/>
      <c r="L14" s="203"/>
      <c r="M14" s="203">
        <f>CADASTRO!M1379</f>
        <v>0</v>
      </c>
      <c r="N14" s="203"/>
      <c r="O14" s="203"/>
      <c r="P14" s="203">
        <f>CADASTRO!$P1379</f>
        <v>0</v>
      </c>
      <c r="Q14" s="203"/>
      <c r="R14" s="203"/>
      <c r="S14" s="203"/>
      <c r="T14" s="219">
        <f>CADASTRO!V1379</f>
        <v>0</v>
      </c>
      <c r="U14" s="203"/>
      <c r="V14" s="204">
        <f>E$7*T14</f>
        <v>0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0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CADASTRO!A$1381</f>
        <v>ESCOLA MUN. ARLINDO B. PIRES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CADASTRO!A$1382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CADASTRO!J1382</f>
        <v>108304</v>
      </c>
      <c r="K18" s="203"/>
      <c r="L18" s="203"/>
      <c r="M18" s="203">
        <f>CADASTRO!M1382</f>
        <v>1650</v>
      </c>
      <c r="N18" s="203"/>
      <c r="O18" s="203"/>
      <c r="P18" s="203" t="str">
        <f>CADASTRO!$P1382</f>
        <v>1011 Q.S.E.</v>
      </c>
      <c r="Q18" s="203"/>
      <c r="R18" s="203"/>
      <c r="S18" s="203"/>
      <c r="T18" s="219">
        <f>CADASTRO!V1382</f>
        <v>0.125</v>
      </c>
      <c r="U18" s="203"/>
      <c r="V18" s="204">
        <f>E$7*T18</f>
        <v>10339.650000000001</v>
      </c>
      <c r="W18" s="204"/>
      <c r="X18" s="204"/>
      <c r="Y18" s="204"/>
      <c r="Z18" s="204"/>
    </row>
    <row r="19" spans="1:26" x14ac:dyDescent="0.25">
      <c r="A19" s="200" t="str">
        <f>CADASTRO!A$1383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CADASTRO!J1383</f>
        <v>0</v>
      </c>
      <c r="K19" s="203"/>
      <c r="L19" s="203"/>
      <c r="M19" s="203">
        <f>CADASTRO!M1383</f>
        <v>0</v>
      </c>
      <c r="N19" s="203"/>
      <c r="O19" s="203"/>
      <c r="P19" s="203">
        <f>CADASTRO!$P1383</f>
        <v>0</v>
      </c>
      <c r="Q19" s="203"/>
      <c r="R19" s="203"/>
      <c r="S19" s="203"/>
      <c r="T19" s="219">
        <f>CADASTRO!V1383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CADASTRO!A$1384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CADASTRO!J1384</f>
        <v>108005</v>
      </c>
      <c r="K20" s="203"/>
      <c r="L20" s="203"/>
      <c r="M20" s="203">
        <f>CADASTRO!M1384</f>
        <v>1634</v>
      </c>
      <c r="N20" s="203"/>
      <c r="O20" s="203"/>
      <c r="P20" s="203" t="str">
        <f>CADASTRO!$P1384</f>
        <v>1011 Q.S.E.</v>
      </c>
      <c r="Q20" s="203"/>
      <c r="R20" s="203"/>
      <c r="S20" s="203"/>
      <c r="T20" s="219">
        <f>CADASTRO!V1384</f>
        <v>0.875</v>
      </c>
      <c r="U20" s="203"/>
      <c r="V20" s="204">
        <f>E$7*T20</f>
        <v>72377.550000000017</v>
      </c>
      <c r="W20" s="204"/>
      <c r="X20" s="204"/>
      <c r="Y20" s="204"/>
      <c r="Z20" s="204"/>
    </row>
    <row r="21" spans="1:26" x14ac:dyDescent="0.25">
      <c r="A21" s="200" t="str">
        <f>CADASTRO!A$1385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CADASTRO!J1244</f>
        <v>0</v>
      </c>
      <c r="K21" s="203"/>
      <c r="L21" s="203"/>
      <c r="M21" s="203">
        <f>CADASTRO!M1244</f>
        <v>0</v>
      </c>
      <c r="N21" s="203"/>
      <c r="O21" s="203"/>
      <c r="P21" s="203">
        <f>CADASTRO!$P1385</f>
        <v>0</v>
      </c>
      <c r="Q21" s="203"/>
      <c r="R21" s="203"/>
      <c r="S21" s="203"/>
      <c r="T21" s="219">
        <f>CADASTRO!V1244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82717.200000000012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82717.200000000012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47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172</v>
      </c>
      <c r="H27" s="203"/>
      <c r="I27" s="203"/>
      <c r="J27" s="203"/>
      <c r="K27" s="203"/>
      <c r="L27" s="220" t="s">
        <v>39</v>
      </c>
      <c r="M27" s="220"/>
      <c r="N27" s="220"/>
      <c r="O27" s="223">
        <v>43201</v>
      </c>
      <c r="P27" s="203"/>
      <c r="Q27" s="203"/>
      <c r="R27" s="203"/>
    </row>
    <row r="28" spans="1:26" x14ac:dyDescent="0.25">
      <c r="A28" s="3" t="s">
        <v>41</v>
      </c>
      <c r="C28" s="208">
        <v>2338.14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481.1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31"/>
      <c r="C29" s="31"/>
      <c r="D29" s="31"/>
      <c r="E29" s="31"/>
      <c r="F29" s="31"/>
      <c r="G29" s="31"/>
      <c r="H29" s="31"/>
      <c r="I29" s="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CADASTRO!A$1376</f>
        <v xml:space="preserve">ESCOLA ESTADUAL: 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</v>
      </c>
      <c r="N30" s="218"/>
      <c r="O30" s="218"/>
      <c r="P30" s="202">
        <f>SUM(P31:S33)</f>
        <v>0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CADASTRO!A$1377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>
        <f>CADASTRO!$P$1377</f>
        <v>0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CADASTRO!A$1378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>
        <f>CADASTRO!$P$1378</f>
        <v>0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CADASTRO!A$1379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05">
        <f>ROUND((V$14/V$23),2)</f>
        <v>0</v>
      </c>
      <c r="N33" s="205"/>
      <c r="O33" s="205"/>
      <c r="P33" s="204">
        <f>C28*M33</f>
        <v>0</v>
      </c>
      <c r="Q33" s="203"/>
      <c r="R33" s="203"/>
      <c r="S33" s="203"/>
      <c r="T33" s="203">
        <f>CADASTRO!$P$1379</f>
        <v>0</v>
      </c>
      <c r="U33" s="203"/>
      <c r="V33" s="203"/>
      <c r="W33" s="203"/>
      <c r="X33" s="203">
        <f>M$14</f>
        <v>0</v>
      </c>
      <c r="Y33" s="203"/>
      <c r="Z33" s="203"/>
    </row>
    <row r="34" spans="1:26" x14ac:dyDescent="0.25">
      <c r="A34" s="201" t="str">
        <f>CADASTRO!A$1240</f>
        <v>ESCOLA MUN. ARLINDO B. PIRES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1</v>
      </c>
      <c r="N34" s="218"/>
      <c r="O34" s="218"/>
      <c r="P34" s="202">
        <f>SUM(P35:S38)</f>
        <v>2338.14</v>
      </c>
      <c r="Q34" s="201"/>
      <c r="R34" s="201"/>
      <c r="S34" s="201"/>
    </row>
    <row r="35" spans="1:26" x14ac:dyDescent="0.25">
      <c r="A35" s="200" t="str">
        <f>CADASTRO!A$164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188</v>
      </c>
      <c r="K35" s="203"/>
      <c r="L35" s="203"/>
      <c r="M35" s="205">
        <f>ROUND((V$18/V$23),2)</f>
        <v>0.13</v>
      </c>
      <c r="N35" s="205"/>
      <c r="O35" s="205"/>
      <c r="P35" s="204">
        <f>C28*M$35</f>
        <v>303.95819999999998</v>
      </c>
      <c r="Q35" s="203"/>
      <c r="R35" s="203"/>
      <c r="S35" s="203"/>
      <c r="T35" s="203" t="str">
        <f>CADASTRO!$P$1382</f>
        <v>1011 Q.S.E.</v>
      </c>
      <c r="U35" s="203"/>
      <c r="V35" s="203"/>
      <c r="W35" s="203"/>
      <c r="X35" s="203">
        <f>M$18</f>
        <v>1650</v>
      </c>
      <c r="Y35" s="203"/>
      <c r="Z35" s="203"/>
    </row>
    <row r="36" spans="1:26" x14ac:dyDescent="0.25">
      <c r="A36" s="200" t="str">
        <f>CADASTRO!A$165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CADASTRO!$P$1383</f>
        <v>0</v>
      </c>
      <c r="U36" s="203"/>
      <c r="V36" s="203"/>
      <c r="W36" s="203"/>
      <c r="X36" s="203">
        <f>M$19</f>
        <v>0</v>
      </c>
      <c r="Y36" s="203"/>
      <c r="Z36" s="203"/>
    </row>
    <row r="37" spans="1:26" x14ac:dyDescent="0.25">
      <c r="A37" s="200" t="str">
        <f>CADASTRO!A$166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189</v>
      </c>
      <c r="K37" s="203"/>
      <c r="L37" s="203"/>
      <c r="M37" s="205">
        <f>ROUND((V$20/V$23),2)-0.01</f>
        <v>0.87</v>
      </c>
      <c r="N37" s="205"/>
      <c r="O37" s="205"/>
      <c r="P37" s="204">
        <f>C28*M$37</f>
        <v>2034.1817999999998</v>
      </c>
      <c r="Q37" s="203"/>
      <c r="R37" s="203"/>
      <c r="S37" s="203"/>
      <c r="T37" s="203" t="str">
        <f>CADASTRO!$P$1384</f>
        <v>1011 Q.S.E.</v>
      </c>
      <c r="U37" s="203"/>
      <c r="V37" s="203"/>
      <c r="W37" s="203"/>
      <c r="X37" s="203">
        <f>M$20</f>
        <v>1634</v>
      </c>
      <c r="Y37" s="203"/>
      <c r="Z37" s="203"/>
    </row>
    <row r="38" spans="1:26" x14ac:dyDescent="0.25">
      <c r="A38" s="200" t="str">
        <f>CADASTRO!A$167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CADASTRO!$P$1385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2338.14</v>
      </c>
      <c r="Q39" s="201"/>
      <c r="R39" s="201"/>
      <c r="S39" s="201"/>
    </row>
    <row r="41" spans="1:26" x14ac:dyDescent="0.25">
      <c r="A41" s="3" t="s">
        <v>37</v>
      </c>
      <c r="F41" s="203" t="s">
        <v>48</v>
      </c>
      <c r="G41" s="203"/>
      <c r="H41" s="203"/>
      <c r="I41" s="203"/>
      <c r="J41" s="203"/>
      <c r="K41" s="203"/>
    </row>
    <row r="42" spans="1:26" x14ac:dyDescent="0.25">
      <c r="A42" s="3" t="s">
        <v>38</v>
      </c>
      <c r="G42" s="203">
        <v>173</v>
      </c>
      <c r="H42" s="203"/>
      <c r="I42" s="203"/>
      <c r="J42" s="203"/>
      <c r="K42" s="203"/>
      <c r="L42" s="220" t="s">
        <v>39</v>
      </c>
      <c r="M42" s="220"/>
      <c r="N42" s="220"/>
      <c r="O42" s="223">
        <v>42836</v>
      </c>
      <c r="P42" s="203"/>
      <c r="Q42" s="203"/>
      <c r="R42" s="203"/>
    </row>
    <row r="43" spans="1:26" x14ac:dyDescent="0.25">
      <c r="A43" s="3" t="s">
        <v>41</v>
      </c>
      <c r="C43" s="208">
        <v>8071.97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1660.9</v>
      </c>
      <c r="Q43" s="221"/>
      <c r="R43" s="221"/>
      <c r="S43" s="221"/>
      <c r="T43" s="221"/>
      <c r="U43" s="221"/>
    </row>
    <row r="44" spans="1:26" x14ac:dyDescent="0.25">
      <c r="A44" s="9" t="s">
        <v>12</v>
      </c>
      <c r="B44" s="31"/>
      <c r="C44" s="31"/>
      <c r="D44" s="31"/>
      <c r="E44" s="31"/>
      <c r="F44" s="31"/>
      <c r="G44" s="31"/>
      <c r="H44" s="31"/>
      <c r="I44" s="8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11" t="s">
        <v>40</v>
      </c>
      <c r="Y44" s="211"/>
      <c r="Z44" s="211"/>
    </row>
    <row r="45" spans="1:26" x14ac:dyDescent="0.25">
      <c r="A45" s="210" t="str">
        <f>CADASTRO!A$1376</f>
        <v xml:space="preserve">ESCOLA ESTADUAL: 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0</v>
      </c>
      <c r="N45" s="218"/>
      <c r="O45" s="218"/>
      <c r="P45" s="202">
        <f>SUM(P46:S48)</f>
        <v>0</v>
      </c>
      <c r="Q45" s="201"/>
      <c r="R45" s="201"/>
      <c r="S45" s="201"/>
      <c r="T45" s="6"/>
      <c r="U45" s="6"/>
      <c r="V45" s="6"/>
      <c r="W45" s="6"/>
    </row>
    <row r="46" spans="1:26" x14ac:dyDescent="0.25">
      <c r="A46" s="200" t="str">
        <f>CADASTRO!A$1377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>
        <v>0</v>
      </c>
      <c r="K46" s="203"/>
      <c r="L46" s="203"/>
      <c r="M46" s="205">
        <f>ROUND((V$12/V$23),2)</f>
        <v>0</v>
      </c>
      <c r="N46" s="205"/>
      <c r="O46" s="205"/>
      <c r="P46" s="204">
        <f>C43*M46</f>
        <v>0</v>
      </c>
      <c r="Q46" s="203"/>
      <c r="R46" s="203"/>
      <c r="S46" s="203"/>
      <c r="T46" s="203">
        <f>CADASTRO!$P$1377</f>
        <v>0</v>
      </c>
      <c r="U46" s="203"/>
      <c r="V46" s="203"/>
      <c r="W46" s="203"/>
      <c r="X46" s="203">
        <f>M$12</f>
        <v>0</v>
      </c>
      <c r="Y46" s="203"/>
      <c r="Z46" s="203"/>
    </row>
    <row r="47" spans="1:26" x14ac:dyDescent="0.25">
      <c r="A47" s="200" t="str">
        <f>CADASTRO!A$1378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>
        <v>0</v>
      </c>
      <c r="K47" s="203"/>
      <c r="L47" s="203"/>
      <c r="M47" s="205">
        <f>ROUND((V$13/V$23),2)</f>
        <v>0</v>
      </c>
      <c r="N47" s="205"/>
      <c r="O47" s="205"/>
      <c r="P47" s="204">
        <f>C43*M47</f>
        <v>0</v>
      </c>
      <c r="Q47" s="203"/>
      <c r="R47" s="203"/>
      <c r="S47" s="203"/>
      <c r="T47" s="203">
        <f>CADASTRO!$P$1378</f>
        <v>0</v>
      </c>
      <c r="U47" s="203"/>
      <c r="V47" s="203"/>
      <c r="W47" s="203"/>
      <c r="X47" s="203">
        <f>M$13</f>
        <v>0</v>
      </c>
      <c r="Y47" s="203"/>
      <c r="Z47" s="203"/>
    </row>
    <row r="48" spans="1:26" x14ac:dyDescent="0.25">
      <c r="A48" s="200" t="str">
        <f>CADASTRO!A$1379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>
        <v>0</v>
      </c>
      <c r="K48" s="203"/>
      <c r="L48" s="203"/>
      <c r="M48" s="205">
        <f>ROUND((V$14/V$23),2)</f>
        <v>0</v>
      </c>
      <c r="N48" s="205"/>
      <c r="O48" s="205"/>
      <c r="P48" s="204">
        <f>C43*M48</f>
        <v>0</v>
      </c>
      <c r="Q48" s="203"/>
      <c r="R48" s="203"/>
      <c r="S48" s="203"/>
      <c r="T48" s="203">
        <f>CADASTRO!$P$1379</f>
        <v>0</v>
      </c>
      <c r="U48" s="203"/>
      <c r="V48" s="203"/>
      <c r="W48" s="203"/>
      <c r="X48" s="203">
        <f>M$14</f>
        <v>0</v>
      </c>
      <c r="Y48" s="203"/>
      <c r="Z48" s="203"/>
    </row>
    <row r="49" spans="1:35" x14ac:dyDescent="0.25">
      <c r="A49" s="201" t="str">
        <f>CADASTRO!A$1240</f>
        <v>ESCOLA MUN. ARLINDO B. PIRES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1</v>
      </c>
      <c r="N49" s="218"/>
      <c r="O49" s="218"/>
      <c r="P49" s="202">
        <f>SUM(P50:S53)</f>
        <v>8071.97</v>
      </c>
      <c r="Q49" s="201"/>
      <c r="R49" s="201"/>
      <c r="S49" s="201"/>
    </row>
    <row r="50" spans="1:35" x14ac:dyDescent="0.25">
      <c r="A50" s="200" t="str">
        <f>CADASTRO!A$164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 t="s">
        <v>188</v>
      </c>
      <c r="K50" s="203"/>
      <c r="L50" s="203"/>
      <c r="M50" s="205">
        <f>ROUND((V$18/V$23),2)</f>
        <v>0.13</v>
      </c>
      <c r="N50" s="205"/>
      <c r="O50" s="205"/>
      <c r="P50" s="204">
        <f>C43*M50</f>
        <v>1049.3561</v>
      </c>
      <c r="Q50" s="204"/>
      <c r="R50" s="204"/>
      <c r="S50" s="204"/>
      <c r="T50" s="203" t="str">
        <f>CADASTRO!$P$1382</f>
        <v>1011 Q.S.E.</v>
      </c>
      <c r="U50" s="203"/>
      <c r="V50" s="203"/>
      <c r="W50" s="203"/>
      <c r="X50" s="203">
        <f>M$18</f>
        <v>1650</v>
      </c>
      <c r="Y50" s="203"/>
      <c r="Z50" s="203"/>
    </row>
    <row r="51" spans="1:35" x14ac:dyDescent="0.25">
      <c r="A51" s="200" t="str">
        <f>CADASTRO!A$165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>
        <v>0</v>
      </c>
      <c r="K51" s="203"/>
      <c r="L51" s="203"/>
      <c r="M51" s="205">
        <f>ROUND((V$19/V$23),2)</f>
        <v>0</v>
      </c>
      <c r="N51" s="205"/>
      <c r="O51" s="205"/>
      <c r="P51" s="204">
        <f>C43*M51</f>
        <v>0</v>
      </c>
      <c r="Q51" s="204"/>
      <c r="R51" s="204"/>
      <c r="S51" s="204"/>
      <c r="T51" s="203">
        <f>CADASTRO!$P$1383</f>
        <v>0</v>
      </c>
      <c r="U51" s="203"/>
      <c r="V51" s="203"/>
      <c r="W51" s="203"/>
      <c r="X51" s="203">
        <f>M$19</f>
        <v>0</v>
      </c>
      <c r="Y51" s="203"/>
      <c r="Z51" s="203"/>
      <c r="AI51" s="3"/>
    </row>
    <row r="52" spans="1:35" x14ac:dyDescent="0.25">
      <c r="A52" s="200" t="str">
        <f>CADASTRO!A$166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 t="s">
        <v>189</v>
      </c>
      <c r="K52" s="203"/>
      <c r="L52" s="203"/>
      <c r="M52" s="205">
        <f>ROUND((V$20/V$23),2)-0.01</f>
        <v>0.87</v>
      </c>
      <c r="N52" s="205"/>
      <c r="O52" s="205"/>
      <c r="P52" s="204">
        <f>C43*M52</f>
        <v>7022.6139000000003</v>
      </c>
      <c r="Q52" s="204"/>
      <c r="R52" s="204"/>
      <c r="S52" s="204"/>
      <c r="T52" s="203" t="str">
        <f>CADASTRO!$P$1384</f>
        <v>1011 Q.S.E.</v>
      </c>
      <c r="U52" s="203"/>
      <c r="V52" s="203"/>
      <c r="W52" s="203"/>
      <c r="X52" s="203">
        <f>M$20</f>
        <v>1634</v>
      </c>
      <c r="Y52" s="203"/>
      <c r="Z52" s="203"/>
    </row>
    <row r="53" spans="1:35" x14ac:dyDescent="0.25">
      <c r="A53" s="200" t="str">
        <f>CADASTRO!A$167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>
        <v>0</v>
      </c>
      <c r="K53" s="203"/>
      <c r="L53" s="203"/>
      <c r="M53" s="205">
        <f>ROUND((V$21/V$23),2)</f>
        <v>0</v>
      </c>
      <c r="N53" s="205"/>
      <c r="O53" s="205"/>
      <c r="P53" s="204">
        <f>C43*M53</f>
        <v>0</v>
      </c>
      <c r="Q53" s="203"/>
      <c r="R53" s="203"/>
      <c r="S53" s="203"/>
      <c r="T53" s="203">
        <f>CADASTRO!$P$1385</f>
        <v>0</v>
      </c>
      <c r="U53" s="203"/>
      <c r="V53" s="203"/>
      <c r="W53" s="203"/>
      <c r="X53" s="203">
        <f>M$21</f>
        <v>0</v>
      </c>
      <c r="Y53" s="203"/>
      <c r="Z53" s="203"/>
    </row>
    <row r="54" spans="1:35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8071.97</v>
      </c>
      <c r="Q54" s="201"/>
      <c r="R54" s="201"/>
      <c r="S54" s="201"/>
      <c r="T54" s="3"/>
      <c r="U54" s="3"/>
      <c r="V54" s="3"/>
      <c r="W54" s="3"/>
      <c r="X54" s="3"/>
      <c r="Y54" s="3"/>
      <c r="Z54" s="3"/>
    </row>
    <row r="55" spans="1:35" x14ac:dyDescent="0.25">
      <c r="A55" s="29"/>
      <c r="B55" s="29"/>
      <c r="C55" s="29"/>
      <c r="D55" s="29"/>
      <c r="E55" s="29"/>
      <c r="F55" s="29"/>
      <c r="G55" s="29"/>
      <c r="H55" s="29"/>
      <c r="I55" s="29"/>
      <c r="J55" s="3"/>
      <c r="K55" s="3"/>
      <c r="L55" s="3"/>
      <c r="M55" s="35"/>
      <c r="N55" s="35"/>
      <c r="O55" s="35"/>
      <c r="P55" s="34"/>
      <c r="Q55" s="29"/>
      <c r="R55" s="29"/>
      <c r="S55" s="29"/>
      <c r="T55" s="3"/>
      <c r="U55" s="3"/>
      <c r="V55" s="3"/>
      <c r="W55" s="3"/>
      <c r="X55" s="3"/>
      <c r="Y55" s="3"/>
      <c r="Z55" s="3"/>
    </row>
    <row r="56" spans="1:35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5" x14ac:dyDescent="0.25">
      <c r="A57" s="3" t="s">
        <v>38</v>
      </c>
      <c r="G57" s="203">
        <v>178</v>
      </c>
      <c r="H57" s="203"/>
      <c r="I57" s="203"/>
      <c r="J57" s="203"/>
      <c r="K57" s="203"/>
      <c r="L57" s="220" t="s">
        <v>39</v>
      </c>
      <c r="M57" s="220"/>
      <c r="N57" s="220"/>
      <c r="O57" s="223">
        <v>43223</v>
      </c>
      <c r="P57" s="203"/>
      <c r="Q57" s="203"/>
      <c r="R57" s="203"/>
    </row>
    <row r="58" spans="1:35" x14ac:dyDescent="0.25">
      <c r="A58" s="3" t="s">
        <v>41</v>
      </c>
      <c r="C58" s="208">
        <v>8695.51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1789.2</v>
      </c>
      <c r="Q58" s="221"/>
      <c r="R58" s="221"/>
      <c r="S58" s="221"/>
      <c r="T58" s="221"/>
      <c r="U58" s="221"/>
    </row>
    <row r="59" spans="1:35" x14ac:dyDescent="0.25">
      <c r="A59" s="9" t="s">
        <v>12</v>
      </c>
      <c r="B59" s="31"/>
      <c r="C59" s="31"/>
      <c r="D59" s="31"/>
      <c r="E59" s="31"/>
      <c r="F59" s="31"/>
      <c r="G59" s="31"/>
      <c r="H59" s="31"/>
      <c r="I59" s="8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11" t="s">
        <v>40</v>
      </c>
      <c r="Y59" s="211"/>
      <c r="Z59" s="211"/>
    </row>
    <row r="60" spans="1:35" x14ac:dyDescent="0.25">
      <c r="A60" s="210" t="str">
        <f>CADASTRO!A$1376</f>
        <v xml:space="preserve">ESCOLA ESTADUAL: 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0</v>
      </c>
      <c r="N60" s="218"/>
      <c r="O60" s="218"/>
      <c r="P60" s="202">
        <f>SUM(P61:S63)</f>
        <v>0</v>
      </c>
      <c r="Q60" s="201"/>
      <c r="R60" s="201"/>
      <c r="S60" s="201"/>
      <c r="T60" s="6"/>
      <c r="U60" s="6"/>
      <c r="V60" s="6"/>
      <c r="W60" s="6"/>
    </row>
    <row r="61" spans="1:35" x14ac:dyDescent="0.25">
      <c r="A61" s="200" t="str">
        <f>CADASTRO!A$1377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>
        <v>0</v>
      </c>
      <c r="K61" s="203"/>
      <c r="L61" s="203"/>
      <c r="M61" s="205">
        <f>ROUND((V$12/V$23),2)</f>
        <v>0</v>
      </c>
      <c r="N61" s="205"/>
      <c r="O61" s="205"/>
      <c r="P61" s="204">
        <f>C58*M61</f>
        <v>0</v>
      </c>
      <c r="Q61" s="203"/>
      <c r="R61" s="203"/>
      <c r="S61" s="203"/>
      <c r="T61" s="203">
        <f>CADASTRO!$P$1377</f>
        <v>0</v>
      </c>
      <c r="U61" s="203"/>
      <c r="V61" s="203"/>
      <c r="W61" s="203"/>
      <c r="X61" s="203">
        <f>M$12</f>
        <v>0</v>
      </c>
      <c r="Y61" s="203"/>
      <c r="Z61" s="203"/>
    </row>
    <row r="62" spans="1:35" x14ac:dyDescent="0.25">
      <c r="A62" s="200" t="str">
        <f>CADASTRO!A$1378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>
        <v>0</v>
      </c>
      <c r="K62" s="203"/>
      <c r="L62" s="203"/>
      <c r="M62" s="205">
        <f>ROUND((V$13/V$23),2)</f>
        <v>0</v>
      </c>
      <c r="N62" s="205"/>
      <c r="O62" s="205"/>
      <c r="P62" s="204">
        <f>C58*M62</f>
        <v>0</v>
      </c>
      <c r="Q62" s="203"/>
      <c r="R62" s="203"/>
      <c r="S62" s="203"/>
      <c r="T62" s="203">
        <f>CADASTRO!$P$1378</f>
        <v>0</v>
      </c>
      <c r="U62" s="203"/>
      <c r="V62" s="203"/>
      <c r="W62" s="203"/>
      <c r="X62" s="203">
        <f>M$13</f>
        <v>0</v>
      </c>
      <c r="Y62" s="203"/>
      <c r="Z62" s="203"/>
    </row>
    <row r="63" spans="1:35" x14ac:dyDescent="0.25">
      <c r="A63" s="200" t="str">
        <f>CADASTRO!A$1379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>
        <v>0</v>
      </c>
      <c r="K63" s="203"/>
      <c r="L63" s="203"/>
      <c r="M63" s="205">
        <f>ROUND((V$14/V$23),2)</f>
        <v>0</v>
      </c>
      <c r="N63" s="205"/>
      <c r="O63" s="205"/>
      <c r="P63" s="204">
        <f>C58*M63</f>
        <v>0</v>
      </c>
      <c r="Q63" s="203"/>
      <c r="R63" s="203"/>
      <c r="S63" s="203"/>
      <c r="T63" s="203">
        <f>CADASTRO!$P$1379</f>
        <v>0</v>
      </c>
      <c r="U63" s="203"/>
      <c r="V63" s="203"/>
      <c r="W63" s="203"/>
      <c r="X63" s="203">
        <f>M$14</f>
        <v>0</v>
      </c>
      <c r="Y63" s="203"/>
      <c r="Z63" s="203"/>
    </row>
    <row r="64" spans="1:35" x14ac:dyDescent="0.25">
      <c r="A64" s="201" t="str">
        <f>CADASTRO!A$1240</f>
        <v>ESCOLA MUN. ARLINDO B. PIRES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1</v>
      </c>
      <c r="N64" s="218"/>
      <c r="O64" s="218"/>
      <c r="P64" s="202">
        <f>SUM(P65:S68)</f>
        <v>8695.51</v>
      </c>
      <c r="Q64" s="201"/>
      <c r="R64" s="201"/>
      <c r="S64" s="201"/>
    </row>
    <row r="65" spans="1:26" x14ac:dyDescent="0.25">
      <c r="A65" s="200" t="str">
        <f>CADASTRO!A$164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 t="s">
        <v>188</v>
      </c>
      <c r="K65" s="203"/>
      <c r="L65" s="203"/>
      <c r="M65" s="205">
        <f>ROUND((V$18/V$23),2)</f>
        <v>0.13</v>
      </c>
      <c r="N65" s="205"/>
      <c r="O65" s="205"/>
      <c r="P65" s="204">
        <f>C58*M65</f>
        <v>1130.4163000000001</v>
      </c>
      <c r="Q65" s="204"/>
      <c r="R65" s="204"/>
      <c r="S65" s="204"/>
      <c r="T65" s="203" t="str">
        <f>CADASTRO!$P$1382</f>
        <v>1011 Q.S.E.</v>
      </c>
      <c r="U65" s="203"/>
      <c r="V65" s="203"/>
      <c r="W65" s="203"/>
      <c r="X65" s="203">
        <f>M$18</f>
        <v>1650</v>
      </c>
      <c r="Y65" s="203"/>
      <c r="Z65" s="203"/>
    </row>
    <row r="66" spans="1:26" x14ac:dyDescent="0.25">
      <c r="A66" s="200" t="str">
        <f>CADASTRO!A$165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>
        <v>0</v>
      </c>
      <c r="K66" s="203"/>
      <c r="L66" s="203"/>
      <c r="M66" s="205">
        <f>ROUND((V$19/V$23),2)</f>
        <v>0</v>
      </c>
      <c r="N66" s="205"/>
      <c r="O66" s="205"/>
      <c r="P66" s="204">
        <f>C58*M66</f>
        <v>0</v>
      </c>
      <c r="Q66" s="204"/>
      <c r="R66" s="204"/>
      <c r="S66" s="204"/>
      <c r="T66" s="203">
        <f>CADASTRO!$P$1383</f>
        <v>0</v>
      </c>
      <c r="U66" s="203"/>
      <c r="V66" s="203"/>
      <c r="W66" s="203"/>
      <c r="X66" s="203">
        <f>M$19</f>
        <v>0</v>
      </c>
      <c r="Y66" s="203"/>
      <c r="Z66" s="203"/>
    </row>
    <row r="67" spans="1:26" x14ac:dyDescent="0.25">
      <c r="A67" s="200" t="str">
        <f>CADASTRO!A$166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 t="s">
        <v>189</v>
      </c>
      <c r="K67" s="203"/>
      <c r="L67" s="203"/>
      <c r="M67" s="205">
        <f>ROUND((V$20/V$23),2)-0.01</f>
        <v>0.87</v>
      </c>
      <c r="N67" s="205"/>
      <c r="O67" s="205"/>
      <c r="P67" s="204">
        <f>C58*M67</f>
        <v>7565.0937000000004</v>
      </c>
      <c r="Q67" s="204"/>
      <c r="R67" s="204"/>
      <c r="S67" s="204"/>
      <c r="T67" s="203" t="str">
        <f>CADASTRO!$P$1384</f>
        <v>1011 Q.S.E.</v>
      </c>
      <c r="U67" s="203"/>
      <c r="V67" s="203"/>
      <c r="W67" s="203"/>
      <c r="X67" s="203">
        <f>M$20</f>
        <v>1634</v>
      </c>
      <c r="Y67" s="203"/>
      <c r="Z67" s="203"/>
    </row>
    <row r="68" spans="1:26" x14ac:dyDescent="0.25">
      <c r="A68" s="200" t="str">
        <f>CADASTRO!A$167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>
        <v>0</v>
      </c>
      <c r="K68" s="203"/>
      <c r="L68" s="203"/>
      <c r="M68" s="205">
        <f>ROUND((V$21/V$23),2)</f>
        <v>0</v>
      </c>
      <c r="N68" s="205"/>
      <c r="O68" s="205"/>
      <c r="P68" s="204">
        <f>C58*M68</f>
        <v>0</v>
      </c>
      <c r="Q68" s="203"/>
      <c r="R68" s="203"/>
      <c r="S68" s="203"/>
      <c r="T68" s="203">
        <f>CADASTRO!$P$1385</f>
        <v>0</v>
      </c>
      <c r="U68" s="203"/>
      <c r="V68" s="203"/>
      <c r="W68" s="203"/>
      <c r="X68" s="203">
        <f>M$21</f>
        <v>0</v>
      </c>
      <c r="Y68" s="203"/>
      <c r="Z68" s="203"/>
    </row>
    <row r="69" spans="1:26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</f>
        <v>8695.51</v>
      </c>
      <c r="Q69" s="201"/>
      <c r="R69" s="201"/>
      <c r="S69" s="201"/>
      <c r="T69" s="3"/>
      <c r="U69" s="3"/>
      <c r="V69" s="3"/>
      <c r="W69" s="3"/>
      <c r="X69" s="3"/>
      <c r="Y69" s="3"/>
      <c r="Z69" s="3"/>
    </row>
    <row r="71" spans="1:26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26" x14ac:dyDescent="0.25">
      <c r="A72" s="3" t="s">
        <v>38</v>
      </c>
      <c r="G72" s="203">
        <v>186</v>
      </c>
      <c r="H72" s="203"/>
      <c r="I72" s="203"/>
      <c r="J72" s="203"/>
      <c r="K72" s="203"/>
      <c r="L72" s="220" t="s">
        <v>39</v>
      </c>
      <c r="M72" s="220"/>
      <c r="N72" s="220"/>
      <c r="O72" s="223">
        <v>43256</v>
      </c>
      <c r="P72" s="203"/>
      <c r="Q72" s="203"/>
      <c r="R72" s="203"/>
    </row>
    <row r="73" spans="1:26" x14ac:dyDescent="0.25">
      <c r="A73" s="3" t="s">
        <v>41</v>
      </c>
      <c r="C73" s="208">
        <v>6952.23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1430.5</v>
      </c>
      <c r="Q73" s="221"/>
      <c r="R73" s="221"/>
      <c r="S73" s="221"/>
      <c r="T73" s="221"/>
      <c r="U73" s="221"/>
    </row>
    <row r="74" spans="1:26" x14ac:dyDescent="0.25">
      <c r="A74" s="9" t="s">
        <v>12</v>
      </c>
      <c r="B74" s="31"/>
      <c r="C74" s="31"/>
      <c r="D74" s="31"/>
      <c r="E74" s="31"/>
      <c r="F74" s="31"/>
      <c r="G74" s="31"/>
      <c r="H74" s="31"/>
      <c r="I74" s="8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11" t="s">
        <v>40</v>
      </c>
      <c r="Y74" s="211"/>
      <c r="Z74" s="211"/>
    </row>
    <row r="75" spans="1:26" x14ac:dyDescent="0.25">
      <c r="A75" s="210" t="str">
        <f>CADASTRO!A$1376</f>
        <v xml:space="preserve">ESCOLA ESTADUAL: 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0</v>
      </c>
      <c r="N75" s="218"/>
      <c r="O75" s="218"/>
      <c r="P75" s="202">
        <f>SUM(P76:S78)</f>
        <v>0</v>
      </c>
      <c r="Q75" s="201"/>
      <c r="R75" s="201"/>
      <c r="S75" s="201"/>
      <c r="T75" s="6"/>
      <c r="U75" s="6"/>
      <c r="V75" s="6"/>
      <c r="W75" s="6"/>
    </row>
    <row r="76" spans="1:26" x14ac:dyDescent="0.25">
      <c r="A76" s="200" t="str">
        <f>CADASTRO!A$1377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>
        <v>0</v>
      </c>
      <c r="K76" s="203"/>
      <c r="L76" s="203"/>
      <c r="M76" s="205">
        <f>ROUND((V$12/V$23),2)</f>
        <v>0</v>
      </c>
      <c r="N76" s="205"/>
      <c r="O76" s="205"/>
      <c r="P76" s="204">
        <f>C73*M76</f>
        <v>0</v>
      </c>
      <c r="Q76" s="203"/>
      <c r="R76" s="203"/>
      <c r="S76" s="203"/>
      <c r="T76" s="203">
        <f>CADASTRO!$P$1377</f>
        <v>0</v>
      </c>
      <c r="U76" s="203"/>
      <c r="V76" s="203"/>
      <c r="W76" s="203"/>
      <c r="X76" s="203">
        <f>M$12</f>
        <v>0</v>
      </c>
      <c r="Y76" s="203"/>
      <c r="Z76" s="203"/>
    </row>
    <row r="77" spans="1:26" x14ac:dyDescent="0.25">
      <c r="A77" s="200" t="str">
        <f>CADASTRO!A$1378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>
        <v>0</v>
      </c>
      <c r="K77" s="203"/>
      <c r="L77" s="203"/>
      <c r="M77" s="205">
        <f>ROUND((V$13/V$23),2)</f>
        <v>0</v>
      </c>
      <c r="N77" s="205"/>
      <c r="O77" s="205"/>
      <c r="P77" s="204">
        <f>C73*M77</f>
        <v>0</v>
      </c>
      <c r="Q77" s="203"/>
      <c r="R77" s="203"/>
      <c r="S77" s="203"/>
      <c r="T77" s="203">
        <f>CADASTRO!$P$1378</f>
        <v>0</v>
      </c>
      <c r="U77" s="203"/>
      <c r="V77" s="203"/>
      <c r="W77" s="203"/>
      <c r="X77" s="203">
        <f>M$13</f>
        <v>0</v>
      </c>
      <c r="Y77" s="203"/>
      <c r="Z77" s="203"/>
    </row>
    <row r="78" spans="1:26" x14ac:dyDescent="0.25">
      <c r="A78" s="200" t="str">
        <f>CADASTRO!A$1379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>
        <v>0</v>
      </c>
      <c r="K78" s="203"/>
      <c r="L78" s="203"/>
      <c r="M78" s="205">
        <f>ROUND((V$14/V$23),2)</f>
        <v>0</v>
      </c>
      <c r="N78" s="205"/>
      <c r="O78" s="205"/>
      <c r="P78" s="204">
        <f>C73*M78</f>
        <v>0</v>
      </c>
      <c r="Q78" s="203"/>
      <c r="R78" s="203"/>
      <c r="S78" s="203"/>
      <c r="T78" s="203">
        <f>CADASTRO!$P$1379</f>
        <v>0</v>
      </c>
      <c r="U78" s="203"/>
      <c r="V78" s="203"/>
      <c r="W78" s="203"/>
      <c r="X78" s="203">
        <f>M$14</f>
        <v>0</v>
      </c>
      <c r="Y78" s="203"/>
      <c r="Z78" s="203"/>
    </row>
    <row r="79" spans="1:26" x14ac:dyDescent="0.25">
      <c r="A79" s="201" t="str">
        <f>CADASTRO!A$1240</f>
        <v>ESCOLA MUN. ARLINDO B. PIRES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1</v>
      </c>
      <c r="N79" s="218"/>
      <c r="O79" s="218"/>
      <c r="P79" s="202">
        <f>SUM(P80:S83)</f>
        <v>6952.23</v>
      </c>
      <c r="Q79" s="201"/>
      <c r="R79" s="201"/>
      <c r="S79" s="201"/>
    </row>
    <row r="80" spans="1:26" x14ac:dyDescent="0.25">
      <c r="A80" s="200" t="str">
        <f>CADASTRO!A$164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 t="s">
        <v>188</v>
      </c>
      <c r="K80" s="203"/>
      <c r="L80" s="203"/>
      <c r="M80" s="205">
        <f>ROUND((V$18/V$23),2)</f>
        <v>0.13</v>
      </c>
      <c r="N80" s="205"/>
      <c r="O80" s="205"/>
      <c r="P80" s="204">
        <f>C73*M80</f>
        <v>903.78989999999999</v>
      </c>
      <c r="Q80" s="204"/>
      <c r="R80" s="204"/>
      <c r="S80" s="204"/>
      <c r="T80" s="203" t="str">
        <f>CADASTRO!$P$1382</f>
        <v>1011 Q.S.E.</v>
      </c>
      <c r="U80" s="203"/>
      <c r="V80" s="203"/>
      <c r="W80" s="203"/>
      <c r="X80" s="203">
        <f>M$18</f>
        <v>1650</v>
      </c>
      <c r="Y80" s="203"/>
      <c r="Z80" s="203"/>
    </row>
    <row r="81" spans="1:26" x14ac:dyDescent="0.25">
      <c r="A81" s="200" t="str">
        <f>CADASTRO!A$165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>
        <v>0</v>
      </c>
      <c r="K81" s="203"/>
      <c r="L81" s="203"/>
      <c r="M81" s="205">
        <f>ROUND((V$19/V$23),2)</f>
        <v>0</v>
      </c>
      <c r="N81" s="205"/>
      <c r="O81" s="205"/>
      <c r="P81" s="204">
        <f>C73*M81</f>
        <v>0</v>
      </c>
      <c r="Q81" s="204"/>
      <c r="R81" s="204"/>
      <c r="S81" s="204"/>
      <c r="T81" s="203">
        <f>CADASTRO!$P$1383</f>
        <v>0</v>
      </c>
      <c r="U81" s="203"/>
      <c r="V81" s="203"/>
      <c r="W81" s="203"/>
      <c r="X81" s="203">
        <f>M$19</f>
        <v>0</v>
      </c>
      <c r="Y81" s="203"/>
      <c r="Z81" s="203"/>
    </row>
    <row r="82" spans="1:26" x14ac:dyDescent="0.25">
      <c r="A82" s="200" t="str">
        <f>CADASTRO!A$166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 t="s">
        <v>189</v>
      </c>
      <c r="K82" s="203"/>
      <c r="L82" s="203"/>
      <c r="M82" s="205">
        <f>ROUND((V$20/V$23),2)-0.01</f>
        <v>0.87</v>
      </c>
      <c r="N82" s="205"/>
      <c r="O82" s="205"/>
      <c r="P82" s="204">
        <f>C73*M82</f>
        <v>6048.4400999999998</v>
      </c>
      <c r="Q82" s="204"/>
      <c r="R82" s="204"/>
      <c r="S82" s="204"/>
      <c r="T82" s="203" t="str">
        <f>CADASTRO!$P$1384</f>
        <v>1011 Q.S.E.</v>
      </c>
      <c r="U82" s="203"/>
      <c r="V82" s="203"/>
      <c r="W82" s="203"/>
      <c r="X82" s="203">
        <f>M$20</f>
        <v>1634</v>
      </c>
      <c r="Y82" s="203"/>
      <c r="Z82" s="203"/>
    </row>
    <row r="83" spans="1:26" x14ac:dyDescent="0.25">
      <c r="A83" s="200" t="str">
        <f>CADASTRO!A$167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>
        <v>0</v>
      </c>
      <c r="K83" s="203"/>
      <c r="L83" s="203"/>
      <c r="M83" s="205">
        <f>ROUND((V$21/V$23),2)</f>
        <v>0</v>
      </c>
      <c r="N83" s="205"/>
      <c r="O83" s="205"/>
      <c r="P83" s="204">
        <f>C73*M83</f>
        <v>0</v>
      </c>
      <c r="Q83" s="203"/>
      <c r="R83" s="203"/>
      <c r="S83" s="203"/>
      <c r="T83" s="203">
        <f>CADASTRO!$P$1385</f>
        <v>0</v>
      </c>
      <c r="U83" s="203"/>
      <c r="V83" s="203"/>
      <c r="W83" s="203"/>
      <c r="X83" s="203">
        <f>M$21</f>
        <v>0</v>
      </c>
      <c r="Y83" s="203"/>
      <c r="Z83" s="203"/>
    </row>
    <row r="84" spans="1:26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6952.23</v>
      </c>
      <c r="Q84" s="201"/>
      <c r="R84" s="201"/>
      <c r="S84" s="201"/>
      <c r="T84" s="3"/>
      <c r="U84" s="3"/>
      <c r="V84" s="3"/>
      <c r="W84" s="3"/>
      <c r="X84" s="3"/>
      <c r="Y84" s="3"/>
      <c r="Z84" s="3"/>
    </row>
    <row r="86" spans="1:26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6" x14ac:dyDescent="0.25">
      <c r="A87" s="3" t="s">
        <v>38</v>
      </c>
      <c r="G87" s="203">
        <v>196</v>
      </c>
      <c r="H87" s="203"/>
      <c r="I87" s="203"/>
      <c r="J87" s="203"/>
      <c r="K87" s="203"/>
      <c r="L87" s="220" t="s">
        <v>39</v>
      </c>
      <c r="M87" s="220"/>
      <c r="N87" s="220"/>
      <c r="O87" s="223">
        <v>43285</v>
      </c>
      <c r="P87" s="203"/>
      <c r="Q87" s="203"/>
      <c r="R87" s="203"/>
    </row>
    <row r="88" spans="1:26" x14ac:dyDescent="0.25">
      <c r="A88" s="3" t="s">
        <v>41</v>
      </c>
      <c r="C88" s="208">
        <v>7740.52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1592.7</v>
      </c>
      <c r="Q88" s="221"/>
      <c r="R88" s="221"/>
      <c r="S88" s="221"/>
      <c r="T88" s="221"/>
      <c r="U88" s="221"/>
    </row>
    <row r="89" spans="1:26" x14ac:dyDescent="0.25">
      <c r="A89" s="9" t="s">
        <v>12</v>
      </c>
      <c r="B89" s="31"/>
      <c r="C89" s="31"/>
      <c r="D89" s="31"/>
      <c r="E89" s="31"/>
      <c r="F89" s="31"/>
      <c r="G89" s="31"/>
      <c r="H89" s="31"/>
      <c r="I89" s="8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11" t="s">
        <v>40</v>
      </c>
      <c r="Y89" s="211"/>
      <c r="Z89" s="211"/>
    </row>
    <row r="90" spans="1:26" x14ac:dyDescent="0.25">
      <c r="A90" s="210" t="str">
        <f>CADASTRO!A$1376</f>
        <v xml:space="preserve">ESCOLA ESTADUAL: 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0</v>
      </c>
      <c r="N90" s="218"/>
      <c r="O90" s="218"/>
      <c r="P90" s="202">
        <f>SUM(P91:S93)</f>
        <v>0</v>
      </c>
      <c r="Q90" s="201"/>
      <c r="R90" s="201"/>
      <c r="S90" s="201"/>
      <c r="T90" s="6"/>
      <c r="U90" s="6"/>
      <c r="V90" s="6"/>
      <c r="W90" s="6"/>
    </row>
    <row r="91" spans="1:26" x14ac:dyDescent="0.25">
      <c r="A91" s="200" t="str">
        <f>CADASTRO!A$1377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>
        <v>0</v>
      </c>
      <c r="K91" s="203"/>
      <c r="L91" s="203"/>
      <c r="M91" s="205">
        <f>ROUND((V$12/V$23),2)</f>
        <v>0</v>
      </c>
      <c r="N91" s="205"/>
      <c r="O91" s="205"/>
      <c r="P91" s="204">
        <f>C88*M91</f>
        <v>0</v>
      </c>
      <c r="Q91" s="203"/>
      <c r="R91" s="203"/>
      <c r="S91" s="203"/>
      <c r="T91" s="203">
        <f>CADASTRO!$P$1377</f>
        <v>0</v>
      </c>
      <c r="U91" s="203"/>
      <c r="V91" s="203"/>
      <c r="W91" s="203"/>
      <c r="X91" s="203">
        <f>M$12</f>
        <v>0</v>
      </c>
      <c r="Y91" s="203"/>
      <c r="Z91" s="203"/>
    </row>
    <row r="92" spans="1:26" x14ac:dyDescent="0.25">
      <c r="A92" s="200" t="str">
        <f>CADASTRO!A$1378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>
        <v>0</v>
      </c>
      <c r="K92" s="203"/>
      <c r="L92" s="203"/>
      <c r="M92" s="205">
        <f>ROUND((V$13/V$23),2)</f>
        <v>0</v>
      </c>
      <c r="N92" s="205"/>
      <c r="O92" s="205"/>
      <c r="P92" s="204">
        <f>C88*M92</f>
        <v>0</v>
      </c>
      <c r="Q92" s="203"/>
      <c r="R92" s="203"/>
      <c r="S92" s="203"/>
      <c r="T92" s="203">
        <f>CADASTRO!$P$1378</f>
        <v>0</v>
      </c>
      <c r="U92" s="203"/>
      <c r="V92" s="203"/>
      <c r="W92" s="203"/>
      <c r="X92" s="203">
        <f>M$13</f>
        <v>0</v>
      </c>
      <c r="Y92" s="203"/>
      <c r="Z92" s="203"/>
    </row>
    <row r="93" spans="1:26" x14ac:dyDescent="0.25">
      <c r="A93" s="200" t="str">
        <f>CADASTRO!A$1379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>
        <v>0</v>
      </c>
      <c r="K93" s="203"/>
      <c r="L93" s="203"/>
      <c r="M93" s="205">
        <f>ROUND((V$14/V$23),2)</f>
        <v>0</v>
      </c>
      <c r="N93" s="205"/>
      <c r="O93" s="205"/>
      <c r="P93" s="204">
        <f>C88*M93</f>
        <v>0</v>
      </c>
      <c r="Q93" s="203"/>
      <c r="R93" s="203"/>
      <c r="S93" s="203"/>
      <c r="T93" s="203">
        <f>CADASTRO!$P$1379</f>
        <v>0</v>
      </c>
      <c r="U93" s="203"/>
      <c r="V93" s="203"/>
      <c r="W93" s="203"/>
      <c r="X93" s="203">
        <f>M$14</f>
        <v>0</v>
      </c>
      <c r="Y93" s="203"/>
      <c r="Z93" s="203"/>
    </row>
    <row r="94" spans="1:26" x14ac:dyDescent="0.25">
      <c r="A94" s="201" t="str">
        <f>CADASTRO!A$1240</f>
        <v>ESCOLA MUN. ARLINDO B. PIRES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1</v>
      </c>
      <c r="N94" s="218"/>
      <c r="O94" s="218"/>
      <c r="P94" s="202">
        <f>SUM(P95:S98)</f>
        <v>7740.52</v>
      </c>
      <c r="Q94" s="201"/>
      <c r="R94" s="201"/>
      <c r="S94" s="201"/>
    </row>
    <row r="95" spans="1:26" x14ac:dyDescent="0.25">
      <c r="A95" s="200" t="str">
        <f>CADASTRO!A$164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 t="s">
        <v>188</v>
      </c>
      <c r="K95" s="203"/>
      <c r="L95" s="203"/>
      <c r="M95" s="205">
        <f>ROUND((V$18/V$23),2)</f>
        <v>0.13</v>
      </c>
      <c r="N95" s="205"/>
      <c r="O95" s="205"/>
      <c r="P95" s="204">
        <f>C88*M95</f>
        <v>1006.2676000000001</v>
      </c>
      <c r="Q95" s="204"/>
      <c r="R95" s="204"/>
      <c r="S95" s="204"/>
      <c r="T95" s="203" t="str">
        <f>CADASTRO!$P$1382</f>
        <v>1011 Q.S.E.</v>
      </c>
      <c r="U95" s="203"/>
      <c r="V95" s="203"/>
      <c r="W95" s="203"/>
      <c r="X95" s="203">
        <f>M$18</f>
        <v>1650</v>
      </c>
      <c r="Y95" s="203"/>
      <c r="Z95" s="203"/>
    </row>
    <row r="96" spans="1:26" x14ac:dyDescent="0.25">
      <c r="A96" s="200" t="str">
        <f>CADASTRO!A$165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>
        <v>0</v>
      </c>
      <c r="K96" s="203"/>
      <c r="L96" s="203"/>
      <c r="M96" s="205">
        <f>ROUND((V$19/V$23),2)</f>
        <v>0</v>
      </c>
      <c r="N96" s="205"/>
      <c r="O96" s="205"/>
      <c r="P96" s="204">
        <f>C88*M96</f>
        <v>0</v>
      </c>
      <c r="Q96" s="204"/>
      <c r="R96" s="204"/>
      <c r="S96" s="204"/>
      <c r="T96" s="203">
        <f>CADASTRO!$P$1383</f>
        <v>0</v>
      </c>
      <c r="U96" s="203"/>
      <c r="V96" s="203"/>
      <c r="W96" s="203"/>
      <c r="X96" s="203">
        <f>M$19</f>
        <v>0</v>
      </c>
      <c r="Y96" s="203"/>
      <c r="Z96" s="203"/>
    </row>
    <row r="97" spans="1:26" x14ac:dyDescent="0.25">
      <c r="A97" s="200" t="str">
        <f>CADASTRO!A$166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 t="s">
        <v>189</v>
      </c>
      <c r="K97" s="203"/>
      <c r="L97" s="203"/>
      <c r="M97" s="205">
        <f>ROUND((V$20/V$23),2)-0.01</f>
        <v>0.87</v>
      </c>
      <c r="N97" s="205"/>
      <c r="O97" s="205"/>
      <c r="P97" s="204">
        <f>C88*M97</f>
        <v>6734.2524000000003</v>
      </c>
      <c r="Q97" s="204"/>
      <c r="R97" s="204"/>
      <c r="S97" s="204"/>
      <c r="T97" s="203" t="str">
        <f>CADASTRO!$P$1384</f>
        <v>1011 Q.S.E.</v>
      </c>
      <c r="U97" s="203"/>
      <c r="V97" s="203"/>
      <c r="W97" s="203"/>
      <c r="X97" s="203">
        <f>M$20</f>
        <v>1634</v>
      </c>
      <c r="Y97" s="203"/>
      <c r="Z97" s="203"/>
    </row>
    <row r="98" spans="1:26" x14ac:dyDescent="0.25">
      <c r="A98" s="200" t="str">
        <f>CADASTRO!A$167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>
        <v>0</v>
      </c>
      <c r="K98" s="203"/>
      <c r="L98" s="203"/>
      <c r="M98" s="205">
        <f>ROUND((V$21/V$23),2)</f>
        <v>0</v>
      </c>
      <c r="N98" s="205"/>
      <c r="O98" s="205"/>
      <c r="P98" s="204">
        <f>C88*M98</f>
        <v>0</v>
      </c>
      <c r="Q98" s="203"/>
      <c r="R98" s="203"/>
      <c r="S98" s="203"/>
      <c r="T98" s="203">
        <f>CADASTRO!$P$1385</f>
        <v>0</v>
      </c>
      <c r="U98" s="203"/>
      <c r="V98" s="203"/>
      <c r="W98" s="203"/>
      <c r="X98" s="203">
        <f>M$21</f>
        <v>0</v>
      </c>
      <c r="Y98" s="203"/>
      <c r="Z98" s="203"/>
    </row>
    <row r="99" spans="1:26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</f>
        <v>7740.52</v>
      </c>
      <c r="Q99" s="201"/>
      <c r="R99" s="201"/>
      <c r="S99" s="201"/>
      <c r="T99" s="3"/>
      <c r="U99" s="3"/>
      <c r="V99" s="3"/>
      <c r="W99" s="3"/>
      <c r="X99" s="3"/>
      <c r="Y99" s="3"/>
      <c r="Z99" s="3"/>
    </row>
    <row r="101" spans="1:26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26" x14ac:dyDescent="0.25">
      <c r="A102" s="3" t="s">
        <v>38</v>
      </c>
      <c r="G102" s="203">
        <v>199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43314</v>
      </c>
      <c r="P102" s="203"/>
      <c r="Q102" s="203"/>
      <c r="R102" s="203"/>
    </row>
    <row r="103" spans="1:26" x14ac:dyDescent="0.25">
      <c r="A103" s="3" t="s">
        <v>41</v>
      </c>
      <c r="C103" s="208">
        <v>6203.79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1276.5</v>
      </c>
      <c r="Q103" s="221"/>
      <c r="R103" s="221"/>
      <c r="S103" s="221"/>
      <c r="T103" s="221"/>
      <c r="U103" s="221"/>
    </row>
    <row r="104" spans="1:26" x14ac:dyDescent="0.25">
      <c r="A104" s="9" t="s">
        <v>12</v>
      </c>
      <c r="B104" s="31"/>
      <c r="C104" s="31"/>
      <c r="D104" s="31"/>
      <c r="E104" s="31"/>
      <c r="F104" s="31"/>
      <c r="G104" s="31"/>
      <c r="H104" s="31"/>
      <c r="I104" s="8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11" t="s">
        <v>40</v>
      </c>
      <c r="Y104" s="211"/>
      <c r="Z104" s="211"/>
    </row>
    <row r="105" spans="1:26" x14ac:dyDescent="0.25">
      <c r="A105" s="210" t="str">
        <f>CADASTRO!A$1376</f>
        <v xml:space="preserve">ESCOLA ESTADUAL: 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0</v>
      </c>
      <c r="N105" s="218"/>
      <c r="O105" s="218"/>
      <c r="P105" s="202">
        <f>SUM(P106:S108)</f>
        <v>0</v>
      </c>
      <c r="Q105" s="201"/>
      <c r="R105" s="201"/>
      <c r="S105" s="201"/>
      <c r="T105" s="6"/>
      <c r="U105" s="6"/>
      <c r="V105" s="6"/>
      <c r="W105" s="6"/>
    </row>
    <row r="106" spans="1:26" x14ac:dyDescent="0.25">
      <c r="A106" s="200" t="str">
        <f>CADASTRO!A$1377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>
        <v>0</v>
      </c>
      <c r="K106" s="203"/>
      <c r="L106" s="203"/>
      <c r="M106" s="205">
        <f>ROUND((V$12/V$23),2)</f>
        <v>0</v>
      </c>
      <c r="N106" s="205"/>
      <c r="O106" s="205"/>
      <c r="P106" s="204">
        <f>C103*M106</f>
        <v>0</v>
      </c>
      <c r="Q106" s="203"/>
      <c r="R106" s="203"/>
      <c r="S106" s="203"/>
      <c r="T106" s="203">
        <f>CADASTRO!$P$1377</f>
        <v>0</v>
      </c>
      <c r="U106" s="203"/>
      <c r="V106" s="203"/>
      <c r="W106" s="203"/>
      <c r="X106" s="203">
        <f>M$12</f>
        <v>0</v>
      </c>
      <c r="Y106" s="203"/>
      <c r="Z106" s="203"/>
    </row>
    <row r="107" spans="1:26" x14ac:dyDescent="0.25">
      <c r="A107" s="200" t="str">
        <f>CADASTRO!A$1378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>
        <v>0</v>
      </c>
      <c r="K107" s="203"/>
      <c r="L107" s="203"/>
      <c r="M107" s="205">
        <f>ROUND((V$13/V$23),2)</f>
        <v>0</v>
      </c>
      <c r="N107" s="205"/>
      <c r="O107" s="205"/>
      <c r="P107" s="204">
        <f>C103*M107</f>
        <v>0</v>
      </c>
      <c r="Q107" s="203"/>
      <c r="R107" s="203"/>
      <c r="S107" s="203"/>
      <c r="T107" s="203">
        <f>CADASTRO!$P$1378</f>
        <v>0</v>
      </c>
      <c r="U107" s="203"/>
      <c r="V107" s="203"/>
      <c r="W107" s="203"/>
      <c r="X107" s="203">
        <f>M$13</f>
        <v>0</v>
      </c>
      <c r="Y107" s="203"/>
      <c r="Z107" s="203"/>
    </row>
    <row r="108" spans="1:26" x14ac:dyDescent="0.25">
      <c r="A108" s="200" t="str">
        <f>CADASTRO!A$1379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>
        <v>0</v>
      </c>
      <c r="K108" s="203"/>
      <c r="L108" s="203"/>
      <c r="M108" s="205">
        <f>ROUND((V$14/V$23),2)</f>
        <v>0</v>
      </c>
      <c r="N108" s="205"/>
      <c r="O108" s="205"/>
      <c r="P108" s="204">
        <f>C103*M108</f>
        <v>0</v>
      </c>
      <c r="Q108" s="203"/>
      <c r="R108" s="203"/>
      <c r="S108" s="203"/>
      <c r="T108" s="203">
        <f>CADASTRO!$P$1379</f>
        <v>0</v>
      </c>
      <c r="U108" s="203"/>
      <c r="V108" s="203"/>
      <c r="W108" s="203"/>
      <c r="X108" s="203">
        <f>M$14</f>
        <v>0</v>
      </c>
      <c r="Y108" s="203"/>
      <c r="Z108" s="203"/>
    </row>
    <row r="109" spans="1:26" x14ac:dyDescent="0.25">
      <c r="A109" s="201" t="str">
        <f>CADASTRO!A$1240</f>
        <v>ESCOLA MUN. ARLINDO B. PIRES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1</v>
      </c>
      <c r="N109" s="218"/>
      <c r="O109" s="218"/>
      <c r="P109" s="202">
        <f>SUM(P110:S113)</f>
        <v>6203.79</v>
      </c>
      <c r="Q109" s="201"/>
      <c r="R109" s="201"/>
      <c r="S109" s="201"/>
    </row>
    <row r="110" spans="1:26" x14ac:dyDescent="0.25">
      <c r="A110" s="200" t="str">
        <f>CADASTRO!A$164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 t="s">
        <v>188</v>
      </c>
      <c r="K110" s="203"/>
      <c r="L110" s="203"/>
      <c r="M110" s="205">
        <f>ROUND((V$18/V$23),2)</f>
        <v>0.13</v>
      </c>
      <c r="N110" s="205"/>
      <c r="O110" s="205"/>
      <c r="P110" s="204">
        <f>C103*M110</f>
        <v>806.49270000000001</v>
      </c>
      <c r="Q110" s="204"/>
      <c r="R110" s="204"/>
      <c r="S110" s="204"/>
      <c r="T110" s="203" t="str">
        <f>CADASTRO!$P$1382</f>
        <v>1011 Q.S.E.</v>
      </c>
      <c r="U110" s="203"/>
      <c r="V110" s="203"/>
      <c r="W110" s="203"/>
      <c r="X110" s="203">
        <f>M$18</f>
        <v>1650</v>
      </c>
      <c r="Y110" s="203"/>
      <c r="Z110" s="203"/>
    </row>
    <row r="111" spans="1:26" x14ac:dyDescent="0.25">
      <c r="A111" s="200" t="str">
        <f>CADASTRO!A$165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>
        <v>0</v>
      </c>
      <c r="K111" s="203"/>
      <c r="L111" s="203"/>
      <c r="M111" s="205">
        <f>ROUND((V$19/V$23),2)</f>
        <v>0</v>
      </c>
      <c r="N111" s="205"/>
      <c r="O111" s="205"/>
      <c r="P111" s="204">
        <f>C103*M111</f>
        <v>0</v>
      </c>
      <c r="Q111" s="204"/>
      <c r="R111" s="204"/>
      <c r="S111" s="204"/>
      <c r="T111" s="203">
        <f>CADASTRO!$P$1383</f>
        <v>0</v>
      </c>
      <c r="U111" s="203"/>
      <c r="V111" s="203"/>
      <c r="W111" s="203"/>
      <c r="X111" s="203">
        <f>M$19</f>
        <v>0</v>
      </c>
      <c r="Y111" s="203"/>
      <c r="Z111" s="203"/>
    </row>
    <row r="112" spans="1:26" x14ac:dyDescent="0.25">
      <c r="A112" s="200" t="str">
        <f>CADASTRO!A$166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 t="s">
        <v>189</v>
      </c>
      <c r="K112" s="203"/>
      <c r="L112" s="203"/>
      <c r="M112" s="205">
        <f>ROUND((V$20/V$23),2)-0.01</f>
        <v>0.87</v>
      </c>
      <c r="N112" s="205"/>
      <c r="O112" s="205"/>
      <c r="P112" s="204">
        <f>C103*M112</f>
        <v>5397.2973000000002</v>
      </c>
      <c r="Q112" s="204"/>
      <c r="R112" s="204"/>
      <c r="S112" s="204"/>
      <c r="T112" s="203" t="str">
        <f>CADASTRO!$P$1384</f>
        <v>1011 Q.S.E.</v>
      </c>
      <c r="U112" s="203"/>
      <c r="V112" s="203"/>
      <c r="W112" s="203"/>
      <c r="X112" s="203">
        <f>M$20</f>
        <v>1634</v>
      </c>
      <c r="Y112" s="203"/>
      <c r="Z112" s="203"/>
    </row>
    <row r="113" spans="1:26" x14ac:dyDescent="0.25">
      <c r="A113" s="200" t="str">
        <f>CADASTRO!A$167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>
        <v>0</v>
      </c>
      <c r="K113" s="203"/>
      <c r="L113" s="203"/>
      <c r="M113" s="205">
        <f>ROUND((V$21/V$23),2)</f>
        <v>0</v>
      </c>
      <c r="N113" s="205"/>
      <c r="O113" s="205"/>
      <c r="P113" s="204">
        <f>C103*M113</f>
        <v>0</v>
      </c>
      <c r="Q113" s="203"/>
      <c r="R113" s="203"/>
      <c r="S113" s="203"/>
      <c r="T113" s="203">
        <f>CADASTRO!$P$1385</f>
        <v>0</v>
      </c>
      <c r="U113" s="203"/>
      <c r="V113" s="203"/>
      <c r="W113" s="203"/>
      <c r="X113" s="203">
        <f>M$21</f>
        <v>0</v>
      </c>
      <c r="Y113" s="203"/>
      <c r="Z113" s="203"/>
    </row>
    <row r="114" spans="1:26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</f>
        <v>6203.79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</row>
    <row r="116" spans="1:26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6" x14ac:dyDescent="0.25">
      <c r="A117" s="3" t="s">
        <v>38</v>
      </c>
      <c r="G117" s="203">
        <v>207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43347</v>
      </c>
      <c r="P117" s="203"/>
      <c r="Q117" s="203"/>
      <c r="R117" s="203"/>
    </row>
    <row r="118" spans="1:26" x14ac:dyDescent="0.25">
      <c r="A118" s="3" t="s">
        <v>41</v>
      </c>
      <c r="C118" s="208">
        <v>9204.35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1893.9</v>
      </c>
      <c r="Q118" s="221"/>
      <c r="R118" s="221"/>
      <c r="S118" s="221"/>
      <c r="T118" s="221"/>
      <c r="U118" s="221"/>
    </row>
    <row r="119" spans="1:26" x14ac:dyDescent="0.25">
      <c r="A119" s="9" t="s">
        <v>12</v>
      </c>
      <c r="B119" s="31"/>
      <c r="C119" s="31"/>
      <c r="D119" s="31"/>
      <c r="E119" s="31"/>
      <c r="F119" s="31"/>
      <c r="G119" s="31"/>
      <c r="H119" s="31"/>
      <c r="I119" s="8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11" t="s">
        <v>40</v>
      </c>
      <c r="Y119" s="211"/>
      <c r="Z119" s="211"/>
    </row>
    <row r="120" spans="1:26" x14ac:dyDescent="0.25">
      <c r="A120" s="210" t="str">
        <f>CADASTRO!A$1376</f>
        <v xml:space="preserve">ESCOLA ESTADUAL: 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0</v>
      </c>
      <c r="N120" s="218"/>
      <c r="O120" s="218"/>
      <c r="P120" s="202">
        <f>SUM(P121:S123)</f>
        <v>0</v>
      </c>
      <c r="Q120" s="201"/>
      <c r="R120" s="201"/>
      <c r="S120" s="201"/>
      <c r="T120" s="6"/>
      <c r="U120" s="6"/>
      <c r="V120" s="6"/>
      <c r="W120" s="6"/>
    </row>
    <row r="121" spans="1:26" x14ac:dyDescent="0.25">
      <c r="A121" s="200" t="str">
        <f>CADASTRO!A$1377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>
        <v>0</v>
      </c>
      <c r="K121" s="203"/>
      <c r="L121" s="203"/>
      <c r="M121" s="205">
        <f>ROUND((V$12/V$23),2)</f>
        <v>0</v>
      </c>
      <c r="N121" s="205"/>
      <c r="O121" s="205"/>
      <c r="P121" s="204">
        <f>C118*M121</f>
        <v>0</v>
      </c>
      <c r="Q121" s="203"/>
      <c r="R121" s="203"/>
      <c r="S121" s="203"/>
      <c r="T121" s="203">
        <f>CADASTRO!$P$1377</f>
        <v>0</v>
      </c>
      <c r="U121" s="203"/>
      <c r="V121" s="203"/>
      <c r="W121" s="203"/>
      <c r="X121" s="203">
        <f>M$12</f>
        <v>0</v>
      </c>
      <c r="Y121" s="203"/>
      <c r="Z121" s="203"/>
    </row>
    <row r="122" spans="1:26" x14ac:dyDescent="0.25">
      <c r="A122" s="200" t="str">
        <f>CADASTRO!A$1378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>
        <v>0</v>
      </c>
      <c r="K122" s="203"/>
      <c r="L122" s="203"/>
      <c r="M122" s="205">
        <f>ROUND((V$13/V$23),2)</f>
        <v>0</v>
      </c>
      <c r="N122" s="205"/>
      <c r="O122" s="205"/>
      <c r="P122" s="204">
        <f>C118*M122</f>
        <v>0</v>
      </c>
      <c r="Q122" s="203"/>
      <c r="R122" s="203"/>
      <c r="S122" s="203"/>
      <c r="T122" s="203">
        <f>CADASTRO!$P$1378</f>
        <v>0</v>
      </c>
      <c r="U122" s="203"/>
      <c r="V122" s="203"/>
      <c r="W122" s="203"/>
      <c r="X122" s="203">
        <f>M$13</f>
        <v>0</v>
      </c>
      <c r="Y122" s="203"/>
      <c r="Z122" s="203"/>
    </row>
    <row r="123" spans="1:26" x14ac:dyDescent="0.25">
      <c r="A123" s="200" t="str">
        <f>CADASTRO!A$1379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03">
        <v>0</v>
      </c>
      <c r="K123" s="203"/>
      <c r="L123" s="203"/>
      <c r="M123" s="205">
        <f>ROUND((V$14/V$23),2)</f>
        <v>0</v>
      </c>
      <c r="N123" s="205"/>
      <c r="O123" s="205"/>
      <c r="P123" s="204">
        <f>C118*M123</f>
        <v>0</v>
      </c>
      <c r="Q123" s="203"/>
      <c r="R123" s="203"/>
      <c r="S123" s="203"/>
      <c r="T123" s="203">
        <f>CADASTRO!$P$1379</f>
        <v>0</v>
      </c>
      <c r="U123" s="203"/>
      <c r="V123" s="203"/>
      <c r="W123" s="203"/>
      <c r="X123" s="203">
        <f>M$14</f>
        <v>0</v>
      </c>
      <c r="Y123" s="203"/>
      <c r="Z123" s="203"/>
    </row>
    <row r="124" spans="1:26" x14ac:dyDescent="0.25">
      <c r="A124" s="201" t="str">
        <f>CADASTRO!A$1240</f>
        <v>ESCOLA MUN. ARLINDO B. PIRES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1</v>
      </c>
      <c r="N124" s="218"/>
      <c r="O124" s="218"/>
      <c r="P124" s="202">
        <f>SUM(P125:S128)</f>
        <v>9204.35</v>
      </c>
      <c r="Q124" s="201"/>
      <c r="R124" s="201"/>
      <c r="S124" s="201"/>
    </row>
    <row r="125" spans="1:26" x14ac:dyDescent="0.25">
      <c r="A125" s="200" t="str">
        <f>CADASTRO!A$164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 t="s">
        <v>188</v>
      </c>
      <c r="K125" s="203"/>
      <c r="L125" s="203"/>
      <c r="M125" s="205">
        <f>ROUND((V$18/V$23),2)</f>
        <v>0.13</v>
      </c>
      <c r="N125" s="205"/>
      <c r="O125" s="205"/>
      <c r="P125" s="204">
        <f>C118*M125</f>
        <v>1196.5655000000002</v>
      </c>
      <c r="Q125" s="204"/>
      <c r="R125" s="204"/>
      <c r="S125" s="204"/>
      <c r="T125" s="203" t="str">
        <f>CADASTRO!$P$1382</f>
        <v>1011 Q.S.E.</v>
      </c>
      <c r="U125" s="203"/>
      <c r="V125" s="203"/>
      <c r="W125" s="203"/>
      <c r="X125" s="203">
        <f>M$18</f>
        <v>1650</v>
      </c>
      <c r="Y125" s="203"/>
      <c r="Z125" s="203"/>
    </row>
    <row r="126" spans="1:26" x14ac:dyDescent="0.25">
      <c r="A126" s="200" t="str">
        <f>CADASTRO!A$165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>
        <v>0</v>
      </c>
      <c r="K126" s="203"/>
      <c r="L126" s="203"/>
      <c r="M126" s="205">
        <f>ROUND((V$19/V$23),2)</f>
        <v>0</v>
      </c>
      <c r="N126" s="205"/>
      <c r="O126" s="205"/>
      <c r="P126" s="204">
        <f>C118*M126</f>
        <v>0</v>
      </c>
      <c r="Q126" s="204"/>
      <c r="R126" s="204"/>
      <c r="S126" s="204"/>
      <c r="T126" s="203">
        <f>CADASTRO!$P$1383</f>
        <v>0</v>
      </c>
      <c r="U126" s="203"/>
      <c r="V126" s="203"/>
      <c r="W126" s="203"/>
      <c r="X126" s="203">
        <f>M$19</f>
        <v>0</v>
      </c>
      <c r="Y126" s="203"/>
      <c r="Z126" s="203"/>
    </row>
    <row r="127" spans="1:26" x14ac:dyDescent="0.25">
      <c r="A127" s="200" t="str">
        <f>CADASTRO!A$166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 t="s">
        <v>189</v>
      </c>
      <c r="K127" s="203"/>
      <c r="L127" s="203"/>
      <c r="M127" s="205">
        <f>ROUND((V$20/V$23),2)-0.01</f>
        <v>0.87</v>
      </c>
      <c r="N127" s="205"/>
      <c r="O127" s="205"/>
      <c r="P127" s="204">
        <f>C118*M127</f>
        <v>8007.7845000000007</v>
      </c>
      <c r="Q127" s="204"/>
      <c r="R127" s="204"/>
      <c r="S127" s="204"/>
      <c r="T127" s="203" t="str">
        <f>CADASTRO!$P$1384</f>
        <v>1011 Q.S.E.</v>
      </c>
      <c r="U127" s="203"/>
      <c r="V127" s="203"/>
      <c r="W127" s="203"/>
      <c r="X127" s="203">
        <f>M$20</f>
        <v>1634</v>
      </c>
      <c r="Y127" s="203"/>
      <c r="Z127" s="203"/>
    </row>
    <row r="128" spans="1:26" x14ac:dyDescent="0.25">
      <c r="A128" s="200" t="str">
        <f>CADASTRO!A$167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>
        <v>0</v>
      </c>
      <c r="K128" s="203"/>
      <c r="L128" s="203"/>
      <c r="M128" s="205">
        <f>ROUND((V$21/V$23),2)</f>
        <v>0</v>
      </c>
      <c r="N128" s="205"/>
      <c r="O128" s="205"/>
      <c r="P128" s="204">
        <f>C118*M128</f>
        <v>0</v>
      </c>
      <c r="Q128" s="203"/>
      <c r="R128" s="203"/>
      <c r="S128" s="203"/>
      <c r="T128" s="203">
        <f>CADASTRO!$P$1385</f>
        <v>0</v>
      </c>
      <c r="U128" s="203"/>
      <c r="V128" s="203"/>
      <c r="W128" s="203"/>
      <c r="X128" s="203">
        <f>M$21</f>
        <v>0</v>
      </c>
      <c r="Y128" s="203"/>
      <c r="Z128" s="203"/>
    </row>
    <row r="129" spans="1:26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9204.35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</row>
    <row r="131" spans="1:26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26" x14ac:dyDescent="0.25">
      <c r="A132" s="3" t="s">
        <v>38</v>
      </c>
      <c r="G132" s="203">
        <v>216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43375</v>
      </c>
      <c r="P132" s="203"/>
      <c r="Q132" s="203"/>
      <c r="R132" s="203"/>
    </row>
    <row r="133" spans="1:26" x14ac:dyDescent="0.25">
      <c r="A133" s="3" t="s">
        <v>41</v>
      </c>
      <c r="C133" s="208">
        <v>6811.77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1401.6</v>
      </c>
      <c r="Q133" s="221"/>
      <c r="R133" s="221"/>
      <c r="S133" s="221"/>
      <c r="T133" s="221"/>
      <c r="U133" s="221"/>
    </row>
    <row r="134" spans="1:26" x14ac:dyDescent="0.25">
      <c r="A134" s="9" t="s">
        <v>12</v>
      </c>
      <c r="B134" s="31"/>
      <c r="C134" s="31"/>
      <c r="D134" s="31"/>
      <c r="E134" s="31"/>
      <c r="F134" s="31"/>
      <c r="G134" s="31"/>
      <c r="H134" s="31"/>
      <c r="I134" s="8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11" t="s">
        <v>40</v>
      </c>
      <c r="Y134" s="211"/>
      <c r="Z134" s="211"/>
    </row>
    <row r="135" spans="1:26" x14ac:dyDescent="0.25">
      <c r="A135" s="210" t="str">
        <f>CADASTRO!A$1376</f>
        <v xml:space="preserve">ESCOLA ESTADUAL: 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0</v>
      </c>
      <c r="N135" s="218"/>
      <c r="O135" s="218"/>
      <c r="P135" s="202">
        <f>SUM(P136:S138)</f>
        <v>0</v>
      </c>
      <c r="Q135" s="201"/>
      <c r="R135" s="201"/>
      <c r="S135" s="201"/>
      <c r="T135" s="6"/>
      <c r="U135" s="6"/>
      <c r="V135" s="6"/>
      <c r="W135" s="6"/>
    </row>
    <row r="136" spans="1:26" x14ac:dyDescent="0.25">
      <c r="A136" s="200" t="str">
        <f>CADASTRO!A$1377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>
        <v>0</v>
      </c>
      <c r="K136" s="203"/>
      <c r="L136" s="203"/>
      <c r="M136" s="205">
        <f>ROUND((V$12/V$23),2)</f>
        <v>0</v>
      </c>
      <c r="N136" s="205"/>
      <c r="O136" s="205"/>
      <c r="P136" s="204">
        <f>C133*M136</f>
        <v>0</v>
      </c>
      <c r="Q136" s="203"/>
      <c r="R136" s="203"/>
      <c r="S136" s="203"/>
      <c r="T136" s="203">
        <f>CADASTRO!$P$1377</f>
        <v>0</v>
      </c>
      <c r="U136" s="203"/>
      <c r="V136" s="203"/>
      <c r="W136" s="203"/>
      <c r="X136" s="203">
        <f>M$12</f>
        <v>0</v>
      </c>
      <c r="Y136" s="203"/>
      <c r="Z136" s="203"/>
    </row>
    <row r="137" spans="1:26" x14ac:dyDescent="0.25">
      <c r="A137" s="200" t="str">
        <f>CADASTRO!A$1378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>
        <v>0</v>
      </c>
      <c r="K137" s="203"/>
      <c r="L137" s="203"/>
      <c r="M137" s="205">
        <f>ROUND((V$13/V$23),2)</f>
        <v>0</v>
      </c>
      <c r="N137" s="205"/>
      <c r="O137" s="205"/>
      <c r="P137" s="204">
        <f>C133*M137</f>
        <v>0</v>
      </c>
      <c r="Q137" s="203"/>
      <c r="R137" s="203"/>
      <c r="S137" s="203"/>
      <c r="T137" s="203">
        <f>CADASTRO!$P$1378</f>
        <v>0</v>
      </c>
      <c r="U137" s="203"/>
      <c r="V137" s="203"/>
      <c r="W137" s="203"/>
      <c r="X137" s="203">
        <f>M$13</f>
        <v>0</v>
      </c>
      <c r="Y137" s="203"/>
      <c r="Z137" s="203"/>
    </row>
    <row r="138" spans="1:26" x14ac:dyDescent="0.25">
      <c r="A138" s="200" t="str">
        <f>CADASTRO!A$1379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>
        <v>0</v>
      </c>
      <c r="K138" s="203"/>
      <c r="L138" s="203"/>
      <c r="M138" s="205">
        <f>ROUND((V$14/V$23),2)</f>
        <v>0</v>
      </c>
      <c r="N138" s="205"/>
      <c r="O138" s="205"/>
      <c r="P138" s="204">
        <f>C133*M138</f>
        <v>0</v>
      </c>
      <c r="Q138" s="203"/>
      <c r="R138" s="203"/>
      <c r="S138" s="203"/>
      <c r="T138" s="203">
        <f>CADASTRO!$P$1379</f>
        <v>0</v>
      </c>
      <c r="U138" s="203"/>
      <c r="V138" s="203"/>
      <c r="W138" s="203"/>
      <c r="X138" s="203">
        <f>M$14</f>
        <v>0</v>
      </c>
      <c r="Y138" s="203"/>
      <c r="Z138" s="203"/>
    </row>
    <row r="139" spans="1:26" x14ac:dyDescent="0.25">
      <c r="A139" s="201" t="str">
        <f>CADASTRO!A$1240</f>
        <v>ESCOLA MUN. ARLINDO B. PIRES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1</v>
      </c>
      <c r="N139" s="218"/>
      <c r="O139" s="218"/>
      <c r="P139" s="202">
        <f>SUM(P140:S143)</f>
        <v>6811.77</v>
      </c>
      <c r="Q139" s="201"/>
      <c r="R139" s="201"/>
      <c r="S139" s="201"/>
    </row>
    <row r="140" spans="1:26" x14ac:dyDescent="0.25">
      <c r="A140" s="200" t="str">
        <f>CADASTRO!A$164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 t="s">
        <v>188</v>
      </c>
      <c r="K140" s="203"/>
      <c r="L140" s="203"/>
      <c r="M140" s="205">
        <f>ROUND((V$18/V$23),2)</f>
        <v>0.13</v>
      </c>
      <c r="N140" s="205"/>
      <c r="O140" s="205"/>
      <c r="P140" s="204">
        <f>C133*M140</f>
        <v>885.53010000000006</v>
      </c>
      <c r="Q140" s="204"/>
      <c r="R140" s="204"/>
      <c r="S140" s="204"/>
      <c r="T140" s="203" t="str">
        <f>CADASTRO!$P$1382</f>
        <v>1011 Q.S.E.</v>
      </c>
      <c r="U140" s="203"/>
      <c r="V140" s="203"/>
      <c r="W140" s="203"/>
      <c r="X140" s="203">
        <f>M$18</f>
        <v>1650</v>
      </c>
      <c r="Y140" s="203"/>
      <c r="Z140" s="203"/>
    </row>
    <row r="141" spans="1:26" x14ac:dyDescent="0.25">
      <c r="A141" s="200" t="str">
        <f>CADASTRO!A$165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>
        <v>0</v>
      </c>
      <c r="K141" s="203"/>
      <c r="L141" s="203"/>
      <c r="M141" s="205">
        <f>ROUND((V$19/V$23),2)</f>
        <v>0</v>
      </c>
      <c r="N141" s="205"/>
      <c r="O141" s="205"/>
      <c r="P141" s="204">
        <f>C133*M141</f>
        <v>0</v>
      </c>
      <c r="Q141" s="204"/>
      <c r="R141" s="204"/>
      <c r="S141" s="204"/>
      <c r="T141" s="203">
        <f>CADASTRO!$P$1383</f>
        <v>0</v>
      </c>
      <c r="U141" s="203"/>
      <c r="V141" s="203"/>
      <c r="W141" s="203"/>
      <c r="X141" s="203">
        <f>M$19</f>
        <v>0</v>
      </c>
      <c r="Y141" s="203"/>
      <c r="Z141" s="203"/>
    </row>
    <row r="142" spans="1:26" x14ac:dyDescent="0.25">
      <c r="A142" s="200" t="str">
        <f>CADASTRO!A$166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 t="s">
        <v>189</v>
      </c>
      <c r="K142" s="203"/>
      <c r="L142" s="203"/>
      <c r="M142" s="205">
        <f>ROUND((V$20/V$23),2)-0.01</f>
        <v>0.87</v>
      </c>
      <c r="N142" s="205"/>
      <c r="O142" s="205"/>
      <c r="P142" s="204">
        <f>C133*M142</f>
        <v>5926.2399000000005</v>
      </c>
      <c r="Q142" s="204"/>
      <c r="R142" s="204"/>
      <c r="S142" s="204"/>
      <c r="T142" s="203" t="str">
        <f>CADASTRO!$P$1384</f>
        <v>1011 Q.S.E.</v>
      </c>
      <c r="U142" s="203"/>
      <c r="V142" s="203"/>
      <c r="W142" s="203"/>
      <c r="X142" s="203">
        <f>M$20</f>
        <v>1634</v>
      </c>
      <c r="Y142" s="203"/>
      <c r="Z142" s="203"/>
    </row>
    <row r="143" spans="1:26" x14ac:dyDescent="0.25">
      <c r="A143" s="200" t="str">
        <f>CADASTRO!A$167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>
        <v>0</v>
      </c>
      <c r="K143" s="203"/>
      <c r="L143" s="203"/>
      <c r="M143" s="205">
        <f>ROUND((V$21/V$23),2)</f>
        <v>0</v>
      </c>
      <c r="N143" s="205"/>
      <c r="O143" s="205"/>
      <c r="P143" s="204">
        <f>C133*M143</f>
        <v>0</v>
      </c>
      <c r="Q143" s="203"/>
      <c r="R143" s="203"/>
      <c r="S143" s="203"/>
      <c r="T143" s="203">
        <f>CADASTRO!$P$1385</f>
        <v>0</v>
      </c>
      <c r="U143" s="203"/>
      <c r="V143" s="203"/>
      <c r="W143" s="203"/>
      <c r="X143" s="203">
        <f>M$21</f>
        <v>0</v>
      </c>
      <c r="Y143" s="203"/>
      <c r="Z143" s="203"/>
    </row>
    <row r="144" spans="1:26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6811.77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</row>
    <row r="146" spans="1:26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26" x14ac:dyDescent="0.25">
      <c r="A147" s="3" t="s">
        <v>38</v>
      </c>
      <c r="G147" s="203">
        <v>10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43409</v>
      </c>
      <c r="P147" s="203"/>
      <c r="Q147" s="203"/>
      <c r="R147" s="203"/>
    </row>
    <row r="148" spans="1:26" x14ac:dyDescent="0.25">
      <c r="A148" s="3" t="s">
        <v>41</v>
      </c>
      <c r="C148" s="208">
        <v>8271.7199999999993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1702</v>
      </c>
      <c r="Q148" s="221"/>
      <c r="R148" s="221"/>
      <c r="S148" s="221"/>
      <c r="T148" s="221"/>
      <c r="U148" s="221"/>
    </row>
    <row r="149" spans="1:26" x14ac:dyDescent="0.25">
      <c r="A149" s="9" t="s">
        <v>12</v>
      </c>
      <c r="B149" s="31"/>
      <c r="C149" s="31"/>
      <c r="D149" s="31"/>
      <c r="E149" s="31"/>
      <c r="F149" s="31"/>
      <c r="G149" s="31"/>
      <c r="H149" s="31"/>
      <c r="I149" s="8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11" t="s">
        <v>40</v>
      </c>
      <c r="Y149" s="211"/>
      <c r="Z149" s="211"/>
    </row>
    <row r="150" spans="1:26" x14ac:dyDescent="0.25">
      <c r="A150" s="210" t="str">
        <f>CADASTRO!A$1376</f>
        <v xml:space="preserve">ESCOLA ESTADUAL: 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0</v>
      </c>
      <c r="N150" s="218"/>
      <c r="O150" s="218"/>
      <c r="P150" s="202">
        <f>SUM(P151:S153)</f>
        <v>0</v>
      </c>
      <c r="Q150" s="201"/>
      <c r="R150" s="201"/>
      <c r="S150" s="201"/>
      <c r="T150" s="6"/>
      <c r="U150" s="6"/>
      <c r="V150" s="6"/>
      <c r="W150" s="6"/>
    </row>
    <row r="151" spans="1:26" x14ac:dyDescent="0.25">
      <c r="A151" s="200" t="str">
        <f>CADASTRO!A$1377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>
        <v>0</v>
      </c>
      <c r="K151" s="203"/>
      <c r="L151" s="203"/>
      <c r="M151" s="205">
        <f>ROUND((V$12/V$23),2)</f>
        <v>0</v>
      </c>
      <c r="N151" s="205"/>
      <c r="O151" s="205"/>
      <c r="P151" s="204">
        <f>C148*M151</f>
        <v>0</v>
      </c>
      <c r="Q151" s="203"/>
      <c r="R151" s="203"/>
      <c r="S151" s="203"/>
      <c r="T151" s="203">
        <f>CADASTRO!$P$1377</f>
        <v>0</v>
      </c>
      <c r="U151" s="203"/>
      <c r="V151" s="203"/>
      <c r="W151" s="203"/>
      <c r="X151" s="203">
        <f>M$12</f>
        <v>0</v>
      </c>
      <c r="Y151" s="203"/>
      <c r="Z151" s="203"/>
    </row>
    <row r="152" spans="1:26" x14ac:dyDescent="0.25">
      <c r="A152" s="200" t="str">
        <f>CADASTRO!A$1378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>
        <v>0</v>
      </c>
      <c r="K152" s="203"/>
      <c r="L152" s="203"/>
      <c r="M152" s="205">
        <f>ROUND((V$13/V$23),2)</f>
        <v>0</v>
      </c>
      <c r="N152" s="205"/>
      <c r="O152" s="205"/>
      <c r="P152" s="204">
        <f>C148*M152</f>
        <v>0</v>
      </c>
      <c r="Q152" s="203"/>
      <c r="R152" s="203"/>
      <c r="S152" s="203"/>
      <c r="T152" s="203">
        <f>CADASTRO!$P$1378</f>
        <v>0</v>
      </c>
      <c r="U152" s="203"/>
      <c r="V152" s="203"/>
      <c r="W152" s="203"/>
      <c r="X152" s="203">
        <f>M$13</f>
        <v>0</v>
      </c>
      <c r="Y152" s="203"/>
      <c r="Z152" s="203"/>
    </row>
    <row r="153" spans="1:26" x14ac:dyDescent="0.25">
      <c r="A153" s="200" t="str">
        <f>CADASTRO!A$1379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>
        <v>0</v>
      </c>
      <c r="K153" s="203"/>
      <c r="L153" s="203"/>
      <c r="M153" s="205">
        <f>ROUND((V$14/V$23),2)</f>
        <v>0</v>
      </c>
      <c r="N153" s="205"/>
      <c r="O153" s="205"/>
      <c r="P153" s="204">
        <f>C148*M153</f>
        <v>0</v>
      </c>
      <c r="Q153" s="203"/>
      <c r="R153" s="203"/>
      <c r="S153" s="203"/>
      <c r="T153" s="203">
        <f>CADASTRO!$P$1379</f>
        <v>0</v>
      </c>
      <c r="U153" s="203"/>
      <c r="V153" s="203"/>
      <c r="W153" s="203"/>
      <c r="X153" s="203">
        <f>M$14</f>
        <v>0</v>
      </c>
      <c r="Y153" s="203"/>
      <c r="Z153" s="203"/>
    </row>
    <row r="154" spans="1:26" x14ac:dyDescent="0.25">
      <c r="A154" s="201" t="str">
        <f>CADASTRO!A$1240</f>
        <v>ESCOLA MUN. ARLINDO B. PIRES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1</v>
      </c>
      <c r="N154" s="218"/>
      <c r="O154" s="218"/>
      <c r="P154" s="202">
        <f>SUM(P155:S158)</f>
        <v>8271.7199999999993</v>
      </c>
      <c r="Q154" s="201"/>
      <c r="R154" s="201"/>
      <c r="S154" s="201"/>
    </row>
    <row r="155" spans="1:26" x14ac:dyDescent="0.25">
      <c r="A155" s="200" t="str">
        <f>CADASTRO!A$164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 t="s">
        <v>188</v>
      </c>
      <c r="K155" s="203"/>
      <c r="L155" s="203"/>
      <c r="M155" s="205">
        <f>ROUND((V$18/V$23),2)</f>
        <v>0.13</v>
      </c>
      <c r="N155" s="205"/>
      <c r="O155" s="205"/>
      <c r="P155" s="204">
        <f>C148*M155</f>
        <v>1075.3235999999999</v>
      </c>
      <c r="Q155" s="204"/>
      <c r="R155" s="204"/>
      <c r="S155" s="204"/>
      <c r="T155" s="203" t="str">
        <f>CADASTRO!$P$1382</f>
        <v>1011 Q.S.E.</v>
      </c>
      <c r="U155" s="203"/>
      <c r="V155" s="203"/>
      <c r="W155" s="203"/>
      <c r="X155" s="203">
        <f>M$18</f>
        <v>1650</v>
      </c>
      <c r="Y155" s="203"/>
      <c r="Z155" s="203"/>
    </row>
    <row r="156" spans="1:26" x14ac:dyDescent="0.25">
      <c r="A156" s="200" t="str">
        <f>CADASTRO!A$165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>
        <v>0</v>
      </c>
      <c r="K156" s="203"/>
      <c r="L156" s="203"/>
      <c r="M156" s="205">
        <f>ROUND((V$19/V$23),2)</f>
        <v>0</v>
      </c>
      <c r="N156" s="205"/>
      <c r="O156" s="205"/>
      <c r="P156" s="204">
        <f>C148*M156</f>
        <v>0</v>
      </c>
      <c r="Q156" s="204"/>
      <c r="R156" s="204"/>
      <c r="S156" s="204"/>
      <c r="T156" s="203">
        <f>CADASTRO!$P$1383</f>
        <v>0</v>
      </c>
      <c r="U156" s="203"/>
      <c r="V156" s="203"/>
      <c r="W156" s="203"/>
      <c r="X156" s="203">
        <f>M$19</f>
        <v>0</v>
      </c>
      <c r="Y156" s="203"/>
      <c r="Z156" s="203"/>
    </row>
    <row r="157" spans="1:26" x14ac:dyDescent="0.25">
      <c r="A157" s="200" t="str">
        <f>CADASTRO!A$166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 t="s">
        <v>189</v>
      </c>
      <c r="K157" s="203"/>
      <c r="L157" s="203"/>
      <c r="M157" s="205">
        <f>ROUND((V$20/V$23),2)-0.01</f>
        <v>0.87</v>
      </c>
      <c r="N157" s="205"/>
      <c r="O157" s="205"/>
      <c r="P157" s="204">
        <f>C148*M157</f>
        <v>7196.3963999999996</v>
      </c>
      <c r="Q157" s="204"/>
      <c r="R157" s="204"/>
      <c r="S157" s="204"/>
      <c r="T157" s="203" t="str">
        <f>CADASTRO!$P$1384</f>
        <v>1011 Q.S.E.</v>
      </c>
      <c r="U157" s="203"/>
      <c r="V157" s="203"/>
      <c r="W157" s="203"/>
      <c r="X157" s="203">
        <f>M$20</f>
        <v>1634</v>
      </c>
      <c r="Y157" s="203"/>
      <c r="Z157" s="203"/>
    </row>
    <row r="158" spans="1:26" x14ac:dyDescent="0.25">
      <c r="A158" s="200" t="str">
        <f>CADASTRO!A$167</f>
        <v>Ed. Jovens e Adultos</v>
      </c>
      <c r="B158" s="200"/>
      <c r="C158" s="200"/>
      <c r="D158" s="200"/>
      <c r="E158" s="200"/>
      <c r="F158" s="200"/>
      <c r="G158" s="200"/>
      <c r="H158" s="200"/>
      <c r="I158" s="200"/>
      <c r="J158" s="203">
        <v>0</v>
      </c>
      <c r="K158" s="203"/>
      <c r="L158" s="203"/>
      <c r="M158" s="205">
        <f>ROUND((V$21/V$23),2)</f>
        <v>0</v>
      </c>
      <c r="N158" s="205"/>
      <c r="O158" s="205"/>
      <c r="P158" s="204">
        <f>C148*M158</f>
        <v>0</v>
      </c>
      <c r="Q158" s="203"/>
      <c r="R158" s="203"/>
      <c r="S158" s="203"/>
      <c r="T158" s="203">
        <f>CADASTRO!$P$1385</f>
        <v>0</v>
      </c>
      <c r="U158" s="203"/>
      <c r="V158" s="203"/>
      <c r="W158" s="203"/>
      <c r="X158" s="203">
        <f>M$21</f>
        <v>0</v>
      </c>
      <c r="Y158" s="203"/>
      <c r="Z158" s="203"/>
    </row>
    <row r="159" spans="1:26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8271.7199999999993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</row>
    <row r="161" spans="1:26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6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6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</row>
    <row r="164" spans="1:26" x14ac:dyDescent="0.25">
      <c r="A164" s="9" t="s">
        <v>12</v>
      </c>
      <c r="B164" s="31"/>
      <c r="C164" s="31"/>
      <c r="D164" s="31"/>
      <c r="E164" s="31"/>
      <c r="F164" s="31"/>
      <c r="G164" s="31"/>
      <c r="H164" s="31"/>
      <c r="I164" s="8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11" t="s">
        <v>40</v>
      </c>
      <c r="Y164" s="211"/>
      <c r="Z164" s="211"/>
    </row>
    <row r="165" spans="1:26" x14ac:dyDescent="0.25">
      <c r="A165" s="210" t="str">
        <f>CADASTRO!A$1376</f>
        <v xml:space="preserve">ESCOLA ESTADUAL: 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0</v>
      </c>
      <c r="N165" s="218"/>
      <c r="O165" s="218"/>
      <c r="P165" s="202">
        <f>SUM(P166:S168)</f>
        <v>0</v>
      </c>
      <c r="Q165" s="201"/>
      <c r="R165" s="201"/>
      <c r="S165" s="201"/>
      <c r="T165" s="6"/>
      <c r="U165" s="6"/>
      <c r="V165" s="6"/>
      <c r="W165" s="6"/>
    </row>
    <row r="166" spans="1:26" x14ac:dyDescent="0.25">
      <c r="A166" s="200" t="str">
        <f>CADASTRO!A$1377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>
        <v>0</v>
      </c>
      <c r="K166" s="203"/>
      <c r="L166" s="203"/>
      <c r="M166" s="205">
        <f>ROUND((V$12/V$23),2)</f>
        <v>0</v>
      </c>
      <c r="N166" s="205"/>
      <c r="O166" s="205"/>
      <c r="P166" s="204">
        <f>C163*M166</f>
        <v>0</v>
      </c>
      <c r="Q166" s="203"/>
      <c r="R166" s="203"/>
      <c r="S166" s="203"/>
      <c r="T166" s="203">
        <f>CADASTRO!$P$1377</f>
        <v>0</v>
      </c>
      <c r="U166" s="203"/>
      <c r="V166" s="203"/>
      <c r="W166" s="203"/>
      <c r="X166" s="203">
        <f>M$12</f>
        <v>0</v>
      </c>
      <c r="Y166" s="203"/>
      <c r="Z166" s="203"/>
    </row>
    <row r="167" spans="1:26" x14ac:dyDescent="0.25">
      <c r="A167" s="200" t="str">
        <f>CADASTRO!A$1378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>
        <v>0</v>
      </c>
      <c r="K167" s="203"/>
      <c r="L167" s="203"/>
      <c r="M167" s="205">
        <f>ROUND((V$13/V$23),2)</f>
        <v>0</v>
      </c>
      <c r="N167" s="205"/>
      <c r="O167" s="205"/>
      <c r="P167" s="204">
        <f>C163*M167</f>
        <v>0</v>
      </c>
      <c r="Q167" s="203"/>
      <c r="R167" s="203"/>
      <c r="S167" s="203"/>
      <c r="T167" s="203">
        <f>CADASTRO!$P$1378</f>
        <v>0</v>
      </c>
      <c r="U167" s="203"/>
      <c r="V167" s="203"/>
      <c r="W167" s="203"/>
      <c r="X167" s="203">
        <f>M$13</f>
        <v>0</v>
      </c>
      <c r="Y167" s="203"/>
      <c r="Z167" s="203"/>
    </row>
    <row r="168" spans="1:26" x14ac:dyDescent="0.25">
      <c r="A168" s="200" t="str">
        <f>CADASTRO!A$1379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>
        <v>0</v>
      </c>
      <c r="K168" s="203"/>
      <c r="L168" s="203"/>
      <c r="M168" s="205">
        <f>ROUND((V$14/V$23),2)</f>
        <v>0</v>
      </c>
      <c r="N168" s="205"/>
      <c r="O168" s="205"/>
      <c r="P168" s="204">
        <f>C163*M168</f>
        <v>0</v>
      </c>
      <c r="Q168" s="203"/>
      <c r="R168" s="203"/>
      <c r="S168" s="203"/>
      <c r="T168" s="203">
        <f>CADASTRO!$P$1379</f>
        <v>0</v>
      </c>
      <c r="U168" s="203"/>
      <c r="V168" s="203"/>
      <c r="W168" s="203"/>
      <c r="X168" s="203">
        <f>M$14</f>
        <v>0</v>
      </c>
      <c r="Y168" s="203"/>
      <c r="Z168" s="203"/>
    </row>
    <row r="169" spans="1:26" x14ac:dyDescent="0.25">
      <c r="A169" s="201" t="str">
        <f>CADASTRO!A$1240</f>
        <v>ESCOLA MUN. ARLINDO B. PIRES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1</v>
      </c>
      <c r="N169" s="218"/>
      <c r="O169" s="218"/>
      <c r="P169" s="202">
        <f>SUM(P170:S173)</f>
        <v>28000</v>
      </c>
      <c r="Q169" s="201"/>
      <c r="R169" s="201"/>
      <c r="S169" s="201"/>
    </row>
    <row r="170" spans="1:26" x14ac:dyDescent="0.25">
      <c r="A170" s="200" t="str">
        <f>CADASTRO!A$164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 t="s">
        <v>188</v>
      </c>
      <c r="K170" s="203"/>
      <c r="L170" s="203"/>
      <c r="M170" s="205">
        <f>ROUND((V$18/V$23),2)</f>
        <v>0.13</v>
      </c>
      <c r="N170" s="205"/>
      <c r="O170" s="205"/>
      <c r="P170" s="204">
        <f>C163*M170</f>
        <v>3640</v>
      </c>
      <c r="Q170" s="204"/>
      <c r="R170" s="204"/>
      <c r="S170" s="204"/>
      <c r="T170" s="203" t="str">
        <f>CADASTRO!$P$1382</f>
        <v>1011 Q.S.E.</v>
      </c>
      <c r="U170" s="203"/>
      <c r="V170" s="203"/>
      <c r="W170" s="203"/>
      <c r="X170" s="203">
        <f>M$18</f>
        <v>1650</v>
      </c>
      <c r="Y170" s="203"/>
      <c r="Z170" s="203"/>
    </row>
    <row r="171" spans="1:26" x14ac:dyDescent="0.25">
      <c r="A171" s="200" t="str">
        <f>CADASTRO!A$165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>
        <v>0</v>
      </c>
      <c r="K171" s="203"/>
      <c r="L171" s="203"/>
      <c r="M171" s="205">
        <f>ROUND((V$19/V$23),2)</f>
        <v>0</v>
      </c>
      <c r="N171" s="205"/>
      <c r="O171" s="205"/>
      <c r="P171" s="204">
        <f>C163*M171</f>
        <v>0</v>
      </c>
      <c r="Q171" s="204"/>
      <c r="R171" s="204"/>
      <c r="S171" s="204"/>
      <c r="T171" s="203">
        <f>CADASTRO!$P$1383</f>
        <v>0</v>
      </c>
      <c r="U171" s="203"/>
      <c r="V171" s="203"/>
      <c r="W171" s="203"/>
      <c r="X171" s="203">
        <f>M$19</f>
        <v>0</v>
      </c>
      <c r="Y171" s="203"/>
      <c r="Z171" s="203"/>
    </row>
    <row r="172" spans="1:26" x14ac:dyDescent="0.25">
      <c r="A172" s="200" t="str">
        <f>CADASTRO!A$166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 t="s">
        <v>189</v>
      </c>
      <c r="K172" s="203"/>
      <c r="L172" s="203"/>
      <c r="M172" s="205">
        <f>ROUND((V$20/V$23),2)-0.01</f>
        <v>0.87</v>
      </c>
      <c r="N172" s="205"/>
      <c r="O172" s="205"/>
      <c r="P172" s="204">
        <f>C163*M172</f>
        <v>24360</v>
      </c>
      <c r="Q172" s="204"/>
      <c r="R172" s="204"/>
      <c r="S172" s="204"/>
      <c r="T172" s="203" t="str">
        <f>CADASTRO!$P$1384</f>
        <v>1011 Q.S.E.</v>
      </c>
      <c r="U172" s="203"/>
      <c r="V172" s="203"/>
      <c r="W172" s="203"/>
      <c r="X172" s="203">
        <f>M$20</f>
        <v>1634</v>
      </c>
      <c r="Y172" s="203"/>
      <c r="Z172" s="203"/>
    </row>
    <row r="173" spans="1:26" x14ac:dyDescent="0.25">
      <c r="A173" s="200" t="str">
        <f>CADASTRO!A$167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>
        <v>0</v>
      </c>
      <c r="K173" s="203"/>
      <c r="L173" s="203"/>
      <c r="M173" s="205">
        <f>ROUND((V$21/V$23),2)</f>
        <v>0</v>
      </c>
      <c r="N173" s="205"/>
      <c r="O173" s="205"/>
      <c r="P173" s="204">
        <f>C163*M173</f>
        <v>0</v>
      </c>
      <c r="Q173" s="203"/>
      <c r="R173" s="203"/>
      <c r="S173" s="203"/>
      <c r="T173" s="203">
        <f>CADASTRO!$P$1385</f>
        <v>0</v>
      </c>
      <c r="U173" s="203"/>
      <c r="V173" s="203"/>
      <c r="W173" s="203"/>
      <c r="X173" s="203">
        <f>M$21</f>
        <v>0</v>
      </c>
      <c r="Y173" s="203"/>
      <c r="Z173" s="203"/>
    </row>
    <row r="174" spans="1:26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</row>
    <row r="176" spans="1:26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6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6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</row>
    <row r="179" spans="1:26" x14ac:dyDescent="0.25">
      <c r="A179" s="9" t="s">
        <v>12</v>
      </c>
      <c r="B179" s="31"/>
      <c r="C179" s="31"/>
      <c r="D179" s="31"/>
      <c r="E179" s="31"/>
      <c r="F179" s="31"/>
      <c r="G179" s="31"/>
      <c r="H179" s="31"/>
      <c r="I179" s="8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11" t="s">
        <v>40</v>
      </c>
      <c r="Y179" s="211"/>
      <c r="Z179" s="211"/>
    </row>
    <row r="180" spans="1:26" x14ac:dyDescent="0.25">
      <c r="A180" s="210" t="str">
        <f>CADASTRO!A$1376</f>
        <v xml:space="preserve">ESCOLA ESTADUAL: 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0</v>
      </c>
      <c r="N180" s="218"/>
      <c r="O180" s="218"/>
      <c r="P180" s="202">
        <f>SUM(P181:S183)</f>
        <v>0</v>
      </c>
      <c r="Q180" s="201"/>
      <c r="R180" s="201"/>
      <c r="S180" s="201"/>
      <c r="T180" s="6"/>
      <c r="U180" s="6"/>
      <c r="V180" s="6"/>
      <c r="W180" s="6"/>
    </row>
    <row r="181" spans="1:26" x14ac:dyDescent="0.25">
      <c r="A181" s="200" t="str">
        <f>CADASTRO!A$1377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>
        <v>0</v>
      </c>
      <c r="K181" s="203"/>
      <c r="L181" s="203"/>
      <c r="M181" s="205">
        <f>ROUND((V$12/V$23),2)</f>
        <v>0</v>
      </c>
      <c r="N181" s="205"/>
      <c r="O181" s="205"/>
      <c r="P181" s="204">
        <f>C178*M181</f>
        <v>0</v>
      </c>
      <c r="Q181" s="203"/>
      <c r="R181" s="203"/>
      <c r="S181" s="203"/>
      <c r="T181" s="203">
        <f>CADASTRO!$P$1377</f>
        <v>0</v>
      </c>
      <c r="U181" s="203"/>
      <c r="V181" s="203"/>
      <c r="W181" s="203"/>
      <c r="X181" s="203">
        <f>M$12</f>
        <v>0</v>
      </c>
      <c r="Y181" s="203"/>
      <c r="Z181" s="203"/>
    </row>
    <row r="182" spans="1:26" x14ac:dyDescent="0.25">
      <c r="A182" s="200" t="str">
        <f>CADASTRO!A$1378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>
        <v>0</v>
      </c>
      <c r="K182" s="203"/>
      <c r="L182" s="203"/>
      <c r="M182" s="205">
        <f>ROUND((V$13/V$23),2)</f>
        <v>0</v>
      </c>
      <c r="N182" s="205"/>
      <c r="O182" s="205"/>
      <c r="P182" s="204">
        <f>C178*M182</f>
        <v>0</v>
      </c>
      <c r="Q182" s="203"/>
      <c r="R182" s="203"/>
      <c r="S182" s="203"/>
      <c r="T182" s="203">
        <f>CADASTRO!$P$1378</f>
        <v>0</v>
      </c>
      <c r="U182" s="203"/>
      <c r="V182" s="203"/>
      <c r="W182" s="203"/>
      <c r="X182" s="203">
        <f>M$13</f>
        <v>0</v>
      </c>
      <c r="Y182" s="203"/>
      <c r="Z182" s="203"/>
    </row>
    <row r="183" spans="1:26" x14ac:dyDescent="0.25">
      <c r="A183" s="200" t="str">
        <f>CADASTRO!A$1379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>
        <v>0</v>
      </c>
      <c r="K183" s="203"/>
      <c r="L183" s="203"/>
      <c r="M183" s="205">
        <f>ROUND((V$14/V$23),2)</f>
        <v>0</v>
      </c>
      <c r="N183" s="205"/>
      <c r="O183" s="205"/>
      <c r="P183" s="204">
        <f>C178*M183</f>
        <v>0</v>
      </c>
      <c r="Q183" s="203"/>
      <c r="R183" s="203"/>
      <c r="S183" s="203"/>
      <c r="T183" s="203">
        <f>CADASTRO!$P$1379</f>
        <v>0</v>
      </c>
      <c r="U183" s="203"/>
      <c r="V183" s="203"/>
      <c r="W183" s="203"/>
      <c r="X183" s="203">
        <f>M$14</f>
        <v>0</v>
      </c>
      <c r="Y183" s="203"/>
      <c r="Z183" s="203"/>
    </row>
    <row r="184" spans="1:26" x14ac:dyDescent="0.25">
      <c r="A184" s="201" t="str">
        <f>CADASTRO!A$1240</f>
        <v>ESCOLA MUN. ARLINDO B. PIRES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1</v>
      </c>
      <c r="N184" s="218"/>
      <c r="O184" s="218"/>
      <c r="P184" s="202">
        <f>SUM(P185:S188)</f>
        <v>31000</v>
      </c>
      <c r="Q184" s="201"/>
      <c r="R184" s="201"/>
      <c r="S184" s="201"/>
    </row>
    <row r="185" spans="1:26" x14ac:dyDescent="0.25">
      <c r="A185" s="200" t="str">
        <f>CADASTRO!A$164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 t="s">
        <v>188</v>
      </c>
      <c r="K185" s="203"/>
      <c r="L185" s="203"/>
      <c r="M185" s="205">
        <f>ROUND((V$18/V$23),2)</f>
        <v>0.13</v>
      </c>
      <c r="N185" s="205"/>
      <c r="O185" s="205"/>
      <c r="P185" s="204">
        <f>C178*M185</f>
        <v>4030</v>
      </c>
      <c r="Q185" s="204"/>
      <c r="R185" s="204"/>
      <c r="S185" s="204"/>
      <c r="T185" s="203" t="str">
        <f>CADASTRO!$P$1382</f>
        <v>1011 Q.S.E.</v>
      </c>
      <c r="U185" s="203"/>
      <c r="V185" s="203"/>
      <c r="W185" s="203"/>
      <c r="X185" s="203">
        <f>M$18</f>
        <v>1650</v>
      </c>
      <c r="Y185" s="203"/>
      <c r="Z185" s="203"/>
    </row>
    <row r="186" spans="1:26" x14ac:dyDescent="0.25">
      <c r="A186" s="200" t="str">
        <f>CADASTRO!A$165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>
        <v>0</v>
      </c>
      <c r="K186" s="203"/>
      <c r="L186" s="203"/>
      <c r="M186" s="205">
        <f>ROUND((V$19/V$23),2)</f>
        <v>0</v>
      </c>
      <c r="N186" s="205"/>
      <c r="O186" s="205"/>
      <c r="P186" s="204">
        <f>C178*M186</f>
        <v>0</v>
      </c>
      <c r="Q186" s="204"/>
      <c r="R186" s="204"/>
      <c r="S186" s="204"/>
      <c r="T186" s="203">
        <f>CADASTRO!$P$1383</f>
        <v>0</v>
      </c>
      <c r="U186" s="203"/>
      <c r="V186" s="203"/>
      <c r="W186" s="203"/>
      <c r="X186" s="203">
        <f>M$19</f>
        <v>0</v>
      </c>
      <c r="Y186" s="203"/>
      <c r="Z186" s="203"/>
    </row>
    <row r="187" spans="1:26" x14ac:dyDescent="0.25">
      <c r="A187" s="200" t="str">
        <f>CADASTRO!A$166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 t="s">
        <v>189</v>
      </c>
      <c r="K187" s="203"/>
      <c r="L187" s="203"/>
      <c r="M187" s="205">
        <f>ROUND((V$20/V$23),2)-0.01</f>
        <v>0.87</v>
      </c>
      <c r="N187" s="205"/>
      <c r="O187" s="205"/>
      <c r="P187" s="204">
        <f>C178*M187</f>
        <v>26970</v>
      </c>
      <c r="Q187" s="204"/>
      <c r="R187" s="204"/>
      <c r="S187" s="204"/>
      <c r="T187" s="203" t="str">
        <f>CADASTRO!$P$1384</f>
        <v>1011 Q.S.E.</v>
      </c>
      <c r="U187" s="203"/>
      <c r="V187" s="203"/>
      <c r="W187" s="203"/>
      <c r="X187" s="203">
        <f>M$20</f>
        <v>1634</v>
      </c>
      <c r="Y187" s="203"/>
      <c r="Z187" s="203"/>
    </row>
    <row r="188" spans="1:26" x14ac:dyDescent="0.25">
      <c r="A188" s="200" t="str">
        <f>CADASTRO!A$167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>
        <v>0</v>
      </c>
      <c r="K188" s="203"/>
      <c r="L188" s="203"/>
      <c r="M188" s="205">
        <f>ROUND((V$21/V$23),2)</f>
        <v>0</v>
      </c>
      <c r="N188" s="205"/>
      <c r="O188" s="205"/>
      <c r="P188" s="204">
        <f>C178*M188</f>
        <v>0</v>
      </c>
      <c r="Q188" s="203"/>
      <c r="R188" s="203"/>
      <c r="S188" s="203"/>
      <c r="T188" s="203">
        <f>CADASTRO!$P$1385</f>
        <v>0</v>
      </c>
      <c r="U188" s="203"/>
      <c r="V188" s="203"/>
      <c r="W188" s="203"/>
      <c r="X188" s="203">
        <f>M$21</f>
        <v>0</v>
      </c>
      <c r="Y188" s="203"/>
      <c r="Z188" s="203"/>
    </row>
    <row r="189" spans="1:26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</row>
  </sheetData>
  <mergeCells count="763">
    <mergeCell ref="A189:I189"/>
    <mergeCell ref="M189:O189"/>
    <mergeCell ref="P189:S189"/>
    <mergeCell ref="A188:I188"/>
    <mergeCell ref="J188:L188"/>
    <mergeCell ref="M188:O188"/>
    <mergeCell ref="P188:S188"/>
    <mergeCell ref="T188:W188"/>
    <mergeCell ref="X188:Z188"/>
    <mergeCell ref="A187:I187"/>
    <mergeCell ref="J187:L187"/>
    <mergeCell ref="M187:O187"/>
    <mergeCell ref="P187:S187"/>
    <mergeCell ref="T187:W187"/>
    <mergeCell ref="X187:Z187"/>
    <mergeCell ref="T185:W185"/>
    <mergeCell ref="X185:Z185"/>
    <mergeCell ref="A186:I186"/>
    <mergeCell ref="J186:L186"/>
    <mergeCell ref="M186:O186"/>
    <mergeCell ref="P186:S186"/>
    <mergeCell ref="T186:W186"/>
    <mergeCell ref="X186:Z186"/>
    <mergeCell ref="A184:I184"/>
    <mergeCell ref="M184:O184"/>
    <mergeCell ref="P184:S184"/>
    <mergeCell ref="A185:I185"/>
    <mergeCell ref="J185:L185"/>
    <mergeCell ref="M185:O185"/>
    <mergeCell ref="P185:S185"/>
    <mergeCell ref="A183:I183"/>
    <mergeCell ref="J183:L183"/>
    <mergeCell ref="M183:O183"/>
    <mergeCell ref="P183:S183"/>
    <mergeCell ref="T183:W183"/>
    <mergeCell ref="X183:Z183"/>
    <mergeCell ref="A182:I182"/>
    <mergeCell ref="J182:L182"/>
    <mergeCell ref="M182:O182"/>
    <mergeCell ref="P182:S182"/>
    <mergeCell ref="T182:W182"/>
    <mergeCell ref="X182:Z182"/>
    <mergeCell ref="X179:Z179"/>
    <mergeCell ref="A180:I180"/>
    <mergeCell ref="M180:O180"/>
    <mergeCell ref="P180:S180"/>
    <mergeCell ref="A181:I181"/>
    <mergeCell ref="J181:L181"/>
    <mergeCell ref="M181:O181"/>
    <mergeCell ref="P181:S181"/>
    <mergeCell ref="T181:W181"/>
    <mergeCell ref="X181:Z181"/>
    <mergeCell ref="C178:G178"/>
    <mergeCell ref="L178:O178"/>
    <mergeCell ref="P178:U178"/>
    <mergeCell ref="J179:L179"/>
    <mergeCell ref="M179:O179"/>
    <mergeCell ref="P179:S179"/>
    <mergeCell ref="T179:W179"/>
    <mergeCell ref="A174:I174"/>
    <mergeCell ref="M174:O174"/>
    <mergeCell ref="P174:S174"/>
    <mergeCell ref="F176:K176"/>
    <mergeCell ref="G177:K177"/>
    <mergeCell ref="L177:N177"/>
    <mergeCell ref="O177:R177"/>
    <mergeCell ref="A173:I173"/>
    <mergeCell ref="J173:L173"/>
    <mergeCell ref="M173:O173"/>
    <mergeCell ref="P173:S173"/>
    <mergeCell ref="T173:W173"/>
    <mergeCell ref="X173:Z173"/>
    <mergeCell ref="A172:I172"/>
    <mergeCell ref="J172:L172"/>
    <mergeCell ref="M172:O172"/>
    <mergeCell ref="P172:S172"/>
    <mergeCell ref="T172:W172"/>
    <mergeCell ref="X172:Z172"/>
    <mergeCell ref="T170:W170"/>
    <mergeCell ref="X170:Z170"/>
    <mergeCell ref="A171:I171"/>
    <mergeCell ref="J171:L171"/>
    <mergeCell ref="M171:O171"/>
    <mergeCell ref="P171:S171"/>
    <mergeCell ref="T171:W171"/>
    <mergeCell ref="X171:Z171"/>
    <mergeCell ref="A169:I169"/>
    <mergeCell ref="M169:O169"/>
    <mergeCell ref="P169:S169"/>
    <mergeCell ref="A170:I170"/>
    <mergeCell ref="J170:L170"/>
    <mergeCell ref="M170:O170"/>
    <mergeCell ref="P170:S170"/>
    <mergeCell ref="A168:I168"/>
    <mergeCell ref="J168:L168"/>
    <mergeCell ref="M168:O168"/>
    <mergeCell ref="P168:S168"/>
    <mergeCell ref="T168:W168"/>
    <mergeCell ref="X168:Z168"/>
    <mergeCell ref="A167:I167"/>
    <mergeCell ref="J167:L167"/>
    <mergeCell ref="M167:O167"/>
    <mergeCell ref="P167:S167"/>
    <mergeCell ref="T167:W167"/>
    <mergeCell ref="X167:Z167"/>
    <mergeCell ref="X164:Z164"/>
    <mergeCell ref="A165:I165"/>
    <mergeCell ref="M165:O165"/>
    <mergeCell ref="P165:S165"/>
    <mergeCell ref="A166:I166"/>
    <mergeCell ref="J166:L166"/>
    <mergeCell ref="M166:O166"/>
    <mergeCell ref="P166:S166"/>
    <mergeCell ref="T166:W166"/>
    <mergeCell ref="X166:Z166"/>
    <mergeCell ref="C163:G163"/>
    <mergeCell ref="L163:O163"/>
    <mergeCell ref="P163:U163"/>
    <mergeCell ref="J164:L164"/>
    <mergeCell ref="M164:O164"/>
    <mergeCell ref="P164:S164"/>
    <mergeCell ref="T164:W164"/>
    <mergeCell ref="A159:I159"/>
    <mergeCell ref="M159:O159"/>
    <mergeCell ref="P159:S159"/>
    <mergeCell ref="F161:K161"/>
    <mergeCell ref="G162:K162"/>
    <mergeCell ref="L162:N162"/>
    <mergeCell ref="O162:R162"/>
    <mergeCell ref="A158:I158"/>
    <mergeCell ref="J158:L158"/>
    <mergeCell ref="M158:O158"/>
    <mergeCell ref="P158:S158"/>
    <mergeCell ref="T158:W158"/>
    <mergeCell ref="X158:Z158"/>
    <mergeCell ref="A157:I157"/>
    <mergeCell ref="J157:L157"/>
    <mergeCell ref="M157:O157"/>
    <mergeCell ref="P157:S157"/>
    <mergeCell ref="T157:W157"/>
    <mergeCell ref="X157:Z157"/>
    <mergeCell ref="T155:W155"/>
    <mergeCell ref="X155:Z155"/>
    <mergeCell ref="A156:I156"/>
    <mergeCell ref="J156:L156"/>
    <mergeCell ref="M156:O156"/>
    <mergeCell ref="P156:S156"/>
    <mergeCell ref="T156:W156"/>
    <mergeCell ref="X156:Z156"/>
    <mergeCell ref="A154:I154"/>
    <mergeCell ref="M154:O154"/>
    <mergeCell ref="P154:S154"/>
    <mergeCell ref="A155:I155"/>
    <mergeCell ref="J155:L155"/>
    <mergeCell ref="M155:O155"/>
    <mergeCell ref="P155:S155"/>
    <mergeCell ref="A153:I153"/>
    <mergeCell ref="J153:L153"/>
    <mergeCell ref="M153:O153"/>
    <mergeCell ref="P153:S153"/>
    <mergeCell ref="T153:W153"/>
    <mergeCell ref="X153:Z153"/>
    <mergeCell ref="A152:I152"/>
    <mergeCell ref="J152:L152"/>
    <mergeCell ref="M152:O152"/>
    <mergeCell ref="P152:S152"/>
    <mergeCell ref="T152:W152"/>
    <mergeCell ref="X152:Z152"/>
    <mergeCell ref="X149:Z149"/>
    <mergeCell ref="A150:I150"/>
    <mergeCell ref="M150:O150"/>
    <mergeCell ref="P150:S150"/>
    <mergeCell ref="A151:I151"/>
    <mergeCell ref="J151:L151"/>
    <mergeCell ref="M151:O151"/>
    <mergeCell ref="P151:S151"/>
    <mergeCell ref="T151:W151"/>
    <mergeCell ref="X151:Z151"/>
    <mergeCell ref="C148:G148"/>
    <mergeCell ref="L148:O148"/>
    <mergeCell ref="P148:U148"/>
    <mergeCell ref="J149:L149"/>
    <mergeCell ref="M149:O149"/>
    <mergeCell ref="P149:S149"/>
    <mergeCell ref="T149:W149"/>
    <mergeCell ref="A144:I144"/>
    <mergeCell ref="M144:O144"/>
    <mergeCell ref="P144:S144"/>
    <mergeCell ref="F146:K146"/>
    <mergeCell ref="G147:K147"/>
    <mergeCell ref="L147:N147"/>
    <mergeCell ref="O147:R147"/>
    <mergeCell ref="A143:I143"/>
    <mergeCell ref="J143:L143"/>
    <mergeCell ref="M143:O143"/>
    <mergeCell ref="P143:S143"/>
    <mergeCell ref="T143:W143"/>
    <mergeCell ref="X143:Z143"/>
    <mergeCell ref="A142:I142"/>
    <mergeCell ref="J142:L142"/>
    <mergeCell ref="M142:O142"/>
    <mergeCell ref="P142:S142"/>
    <mergeCell ref="T142:W142"/>
    <mergeCell ref="X142:Z142"/>
    <mergeCell ref="T140:W140"/>
    <mergeCell ref="X140:Z140"/>
    <mergeCell ref="A141:I141"/>
    <mergeCell ref="J141:L141"/>
    <mergeCell ref="M141:O141"/>
    <mergeCell ref="P141:S141"/>
    <mergeCell ref="T141:W141"/>
    <mergeCell ref="X141:Z141"/>
    <mergeCell ref="A139:I139"/>
    <mergeCell ref="M139:O139"/>
    <mergeCell ref="P139:S139"/>
    <mergeCell ref="A140:I140"/>
    <mergeCell ref="J140:L140"/>
    <mergeCell ref="M140:O140"/>
    <mergeCell ref="P140:S140"/>
    <mergeCell ref="A138:I138"/>
    <mergeCell ref="J138:L138"/>
    <mergeCell ref="M138:O138"/>
    <mergeCell ref="P138:S138"/>
    <mergeCell ref="T138:W138"/>
    <mergeCell ref="X138:Z138"/>
    <mergeCell ref="A137:I137"/>
    <mergeCell ref="J137:L137"/>
    <mergeCell ref="M137:O137"/>
    <mergeCell ref="P137:S137"/>
    <mergeCell ref="T137:W137"/>
    <mergeCell ref="X137:Z137"/>
    <mergeCell ref="X134:Z134"/>
    <mergeCell ref="A135:I135"/>
    <mergeCell ref="M135:O135"/>
    <mergeCell ref="P135:S135"/>
    <mergeCell ref="A136:I136"/>
    <mergeCell ref="J136:L136"/>
    <mergeCell ref="M136:O136"/>
    <mergeCell ref="P136:S136"/>
    <mergeCell ref="T136:W136"/>
    <mergeCell ref="X136:Z136"/>
    <mergeCell ref="C133:G133"/>
    <mergeCell ref="L133:O133"/>
    <mergeCell ref="P133:U133"/>
    <mergeCell ref="J134:L134"/>
    <mergeCell ref="M134:O134"/>
    <mergeCell ref="P134:S134"/>
    <mergeCell ref="T134:W134"/>
    <mergeCell ref="A129:I129"/>
    <mergeCell ref="M129:O129"/>
    <mergeCell ref="P129:S129"/>
    <mergeCell ref="F131:K131"/>
    <mergeCell ref="G132:K132"/>
    <mergeCell ref="L132:N132"/>
    <mergeCell ref="O132:R132"/>
    <mergeCell ref="A128:I128"/>
    <mergeCell ref="J128:L128"/>
    <mergeCell ref="M128:O128"/>
    <mergeCell ref="P128:S128"/>
    <mergeCell ref="T128:W128"/>
    <mergeCell ref="X128:Z128"/>
    <mergeCell ref="A127:I127"/>
    <mergeCell ref="J127:L127"/>
    <mergeCell ref="M127:O127"/>
    <mergeCell ref="P127:S127"/>
    <mergeCell ref="T127:W127"/>
    <mergeCell ref="X127:Z127"/>
    <mergeCell ref="T125:W125"/>
    <mergeCell ref="X125:Z125"/>
    <mergeCell ref="A126:I126"/>
    <mergeCell ref="J126:L126"/>
    <mergeCell ref="M126:O126"/>
    <mergeCell ref="P126:S126"/>
    <mergeCell ref="T126:W126"/>
    <mergeCell ref="X126:Z126"/>
    <mergeCell ref="A124:I124"/>
    <mergeCell ref="M124:O124"/>
    <mergeCell ref="P124:S124"/>
    <mergeCell ref="A125:I125"/>
    <mergeCell ref="J125:L125"/>
    <mergeCell ref="M125:O125"/>
    <mergeCell ref="P125:S125"/>
    <mergeCell ref="A123:I123"/>
    <mergeCell ref="J123:L123"/>
    <mergeCell ref="M123:O123"/>
    <mergeCell ref="P123:S123"/>
    <mergeCell ref="T123:W123"/>
    <mergeCell ref="X123:Z123"/>
    <mergeCell ref="A122:I122"/>
    <mergeCell ref="J122:L122"/>
    <mergeCell ref="M122:O122"/>
    <mergeCell ref="P122:S122"/>
    <mergeCell ref="T122:W122"/>
    <mergeCell ref="X122:Z122"/>
    <mergeCell ref="X119:Z119"/>
    <mergeCell ref="A120:I120"/>
    <mergeCell ref="M120:O120"/>
    <mergeCell ref="P120:S120"/>
    <mergeCell ref="A121:I121"/>
    <mergeCell ref="J121:L121"/>
    <mergeCell ref="M121:O121"/>
    <mergeCell ref="P121:S121"/>
    <mergeCell ref="T121:W121"/>
    <mergeCell ref="X121:Z121"/>
    <mergeCell ref="C118:G118"/>
    <mergeCell ref="L118:O118"/>
    <mergeCell ref="P118:U118"/>
    <mergeCell ref="J119:L119"/>
    <mergeCell ref="M119:O119"/>
    <mergeCell ref="P119:S119"/>
    <mergeCell ref="T119:W119"/>
    <mergeCell ref="A114:I114"/>
    <mergeCell ref="M114:O114"/>
    <mergeCell ref="P114:S114"/>
    <mergeCell ref="F116:K116"/>
    <mergeCell ref="G117:K117"/>
    <mergeCell ref="L117:N117"/>
    <mergeCell ref="O117:R117"/>
    <mergeCell ref="A113:I113"/>
    <mergeCell ref="J113:L113"/>
    <mergeCell ref="M113:O113"/>
    <mergeCell ref="P113:S113"/>
    <mergeCell ref="T113:W113"/>
    <mergeCell ref="X113:Z113"/>
    <mergeCell ref="A112:I112"/>
    <mergeCell ref="J112:L112"/>
    <mergeCell ref="M112:O112"/>
    <mergeCell ref="P112:S112"/>
    <mergeCell ref="T112:W112"/>
    <mergeCell ref="X112:Z112"/>
    <mergeCell ref="T110:W110"/>
    <mergeCell ref="X110:Z110"/>
    <mergeCell ref="A111:I111"/>
    <mergeCell ref="J111:L111"/>
    <mergeCell ref="M111:O111"/>
    <mergeCell ref="P111:S111"/>
    <mergeCell ref="T111:W111"/>
    <mergeCell ref="X111:Z111"/>
    <mergeCell ref="A109:I109"/>
    <mergeCell ref="M109:O109"/>
    <mergeCell ref="P109:S109"/>
    <mergeCell ref="A110:I110"/>
    <mergeCell ref="J110:L110"/>
    <mergeCell ref="M110:O110"/>
    <mergeCell ref="P110:S110"/>
    <mergeCell ref="A108:I108"/>
    <mergeCell ref="J108:L108"/>
    <mergeCell ref="M108:O108"/>
    <mergeCell ref="P108:S108"/>
    <mergeCell ref="T108:W108"/>
    <mergeCell ref="X108:Z108"/>
    <mergeCell ref="A107:I107"/>
    <mergeCell ref="J107:L107"/>
    <mergeCell ref="M107:O107"/>
    <mergeCell ref="P107:S107"/>
    <mergeCell ref="T107:W107"/>
    <mergeCell ref="X107:Z107"/>
    <mergeCell ref="X104:Z104"/>
    <mergeCell ref="A105:I105"/>
    <mergeCell ref="M105:O105"/>
    <mergeCell ref="P105:S105"/>
    <mergeCell ref="A106:I106"/>
    <mergeCell ref="J106:L106"/>
    <mergeCell ref="M106:O106"/>
    <mergeCell ref="P106:S106"/>
    <mergeCell ref="T106:W106"/>
    <mergeCell ref="X106:Z106"/>
    <mergeCell ref="C103:G103"/>
    <mergeCell ref="L103:O103"/>
    <mergeCell ref="P103:U103"/>
    <mergeCell ref="J104:L104"/>
    <mergeCell ref="M104:O104"/>
    <mergeCell ref="P104:S104"/>
    <mergeCell ref="T104:W104"/>
    <mergeCell ref="A99:I99"/>
    <mergeCell ref="M99:O99"/>
    <mergeCell ref="P99:S99"/>
    <mergeCell ref="F101:K101"/>
    <mergeCell ref="G102:K102"/>
    <mergeCell ref="L102:N102"/>
    <mergeCell ref="O102:R102"/>
    <mergeCell ref="A98:I98"/>
    <mergeCell ref="J98:L98"/>
    <mergeCell ref="M98:O98"/>
    <mergeCell ref="P98:S98"/>
    <mergeCell ref="T98:W98"/>
    <mergeCell ref="X98:Z98"/>
    <mergeCell ref="A97:I97"/>
    <mergeCell ref="J97:L97"/>
    <mergeCell ref="M97:O97"/>
    <mergeCell ref="P97:S97"/>
    <mergeCell ref="T97:W97"/>
    <mergeCell ref="X97:Z97"/>
    <mergeCell ref="T95:W95"/>
    <mergeCell ref="X95:Z95"/>
    <mergeCell ref="A96:I96"/>
    <mergeCell ref="J96:L96"/>
    <mergeCell ref="M96:O96"/>
    <mergeCell ref="P96:S96"/>
    <mergeCell ref="T96:W96"/>
    <mergeCell ref="X96:Z96"/>
    <mergeCell ref="A94:I94"/>
    <mergeCell ref="M94:O94"/>
    <mergeCell ref="P94:S94"/>
    <mergeCell ref="A95:I95"/>
    <mergeCell ref="J95:L95"/>
    <mergeCell ref="M95:O95"/>
    <mergeCell ref="P95:S95"/>
    <mergeCell ref="A93:I93"/>
    <mergeCell ref="J93:L93"/>
    <mergeCell ref="M93:O93"/>
    <mergeCell ref="P93:S93"/>
    <mergeCell ref="T93:W93"/>
    <mergeCell ref="X93:Z93"/>
    <mergeCell ref="A92:I92"/>
    <mergeCell ref="J92:L92"/>
    <mergeCell ref="M92:O92"/>
    <mergeCell ref="P92:S92"/>
    <mergeCell ref="T92:W92"/>
    <mergeCell ref="X92:Z92"/>
    <mergeCell ref="X89:Z89"/>
    <mergeCell ref="A90:I90"/>
    <mergeCell ref="M90:O90"/>
    <mergeCell ref="P90:S90"/>
    <mergeCell ref="A91:I91"/>
    <mergeCell ref="J91:L91"/>
    <mergeCell ref="M91:O91"/>
    <mergeCell ref="P91:S91"/>
    <mergeCell ref="T91:W91"/>
    <mergeCell ref="X91:Z91"/>
    <mergeCell ref="C88:G88"/>
    <mergeCell ref="L88:O88"/>
    <mergeCell ref="P88:U88"/>
    <mergeCell ref="J89:L89"/>
    <mergeCell ref="M89:O89"/>
    <mergeCell ref="P89:S89"/>
    <mergeCell ref="T89:W89"/>
    <mergeCell ref="A84:I84"/>
    <mergeCell ref="M84:O84"/>
    <mergeCell ref="P84:S84"/>
    <mergeCell ref="F86:K86"/>
    <mergeCell ref="G87:K87"/>
    <mergeCell ref="L87:N87"/>
    <mergeCell ref="O87:R87"/>
    <mergeCell ref="A83:I83"/>
    <mergeCell ref="J83:L83"/>
    <mergeCell ref="M83:O83"/>
    <mergeCell ref="P83:S83"/>
    <mergeCell ref="T83:W83"/>
    <mergeCell ref="X83:Z83"/>
    <mergeCell ref="A82:I82"/>
    <mergeCell ref="J82:L82"/>
    <mergeCell ref="M82:O82"/>
    <mergeCell ref="P82:S82"/>
    <mergeCell ref="T82:W82"/>
    <mergeCell ref="X82:Z82"/>
    <mergeCell ref="T80:W80"/>
    <mergeCell ref="X80:Z80"/>
    <mergeCell ref="A81:I81"/>
    <mergeCell ref="J81:L81"/>
    <mergeCell ref="M81:O81"/>
    <mergeCell ref="P81:S81"/>
    <mergeCell ref="T81:W81"/>
    <mergeCell ref="X81:Z81"/>
    <mergeCell ref="A79:I79"/>
    <mergeCell ref="M79:O79"/>
    <mergeCell ref="P79:S79"/>
    <mergeCell ref="A80:I80"/>
    <mergeCell ref="J80:L80"/>
    <mergeCell ref="M80:O80"/>
    <mergeCell ref="P80:S80"/>
    <mergeCell ref="A78:I78"/>
    <mergeCell ref="J78:L78"/>
    <mergeCell ref="M78:O78"/>
    <mergeCell ref="P78:S78"/>
    <mergeCell ref="T78:W78"/>
    <mergeCell ref="X78:Z78"/>
    <mergeCell ref="A77:I77"/>
    <mergeCell ref="J77:L77"/>
    <mergeCell ref="M77:O77"/>
    <mergeCell ref="P77:S77"/>
    <mergeCell ref="T77:W77"/>
    <mergeCell ref="X77:Z77"/>
    <mergeCell ref="X74:Z74"/>
    <mergeCell ref="A75:I75"/>
    <mergeCell ref="M75:O75"/>
    <mergeCell ref="P75:S75"/>
    <mergeCell ref="A76:I76"/>
    <mergeCell ref="J76:L76"/>
    <mergeCell ref="M76:O76"/>
    <mergeCell ref="P76:S76"/>
    <mergeCell ref="T76:W76"/>
    <mergeCell ref="X76:Z76"/>
    <mergeCell ref="C73:G73"/>
    <mergeCell ref="L73:O73"/>
    <mergeCell ref="P73:U73"/>
    <mergeCell ref="J74:L74"/>
    <mergeCell ref="M74:O74"/>
    <mergeCell ref="P74:S74"/>
    <mergeCell ref="T74:W74"/>
    <mergeCell ref="A69:I69"/>
    <mergeCell ref="M69:O69"/>
    <mergeCell ref="P69:S69"/>
    <mergeCell ref="F71:K71"/>
    <mergeCell ref="G72:K72"/>
    <mergeCell ref="L72:N72"/>
    <mergeCell ref="O72:R72"/>
    <mergeCell ref="A68:I68"/>
    <mergeCell ref="J68:L68"/>
    <mergeCell ref="M68:O68"/>
    <mergeCell ref="P68:S68"/>
    <mergeCell ref="T68:W68"/>
    <mergeCell ref="X68:Z68"/>
    <mergeCell ref="A67:I67"/>
    <mergeCell ref="J67:L67"/>
    <mergeCell ref="M67:O67"/>
    <mergeCell ref="P67:S67"/>
    <mergeCell ref="T67:W67"/>
    <mergeCell ref="X67:Z67"/>
    <mergeCell ref="T65:W65"/>
    <mergeCell ref="X65:Z65"/>
    <mergeCell ref="A66:I66"/>
    <mergeCell ref="J66:L66"/>
    <mergeCell ref="M66:O66"/>
    <mergeCell ref="P66:S66"/>
    <mergeCell ref="T66:W66"/>
    <mergeCell ref="X66:Z66"/>
    <mergeCell ref="A64:I64"/>
    <mergeCell ref="M64:O64"/>
    <mergeCell ref="P64:S64"/>
    <mergeCell ref="A65:I65"/>
    <mergeCell ref="J65:L65"/>
    <mergeCell ref="M65:O65"/>
    <mergeCell ref="P65:S65"/>
    <mergeCell ref="A63:I63"/>
    <mergeCell ref="J63:L63"/>
    <mergeCell ref="M63:O63"/>
    <mergeCell ref="P63:S63"/>
    <mergeCell ref="T63:W63"/>
    <mergeCell ref="X63:Z63"/>
    <mergeCell ref="A62:I62"/>
    <mergeCell ref="J62:L62"/>
    <mergeCell ref="M62:O62"/>
    <mergeCell ref="P62:S62"/>
    <mergeCell ref="T62:W62"/>
    <mergeCell ref="X62:Z62"/>
    <mergeCell ref="X59:Z59"/>
    <mergeCell ref="A60:I60"/>
    <mergeCell ref="M60:O60"/>
    <mergeCell ref="P60:S60"/>
    <mergeCell ref="A61:I61"/>
    <mergeCell ref="J61:L61"/>
    <mergeCell ref="M61:O61"/>
    <mergeCell ref="P61:S61"/>
    <mergeCell ref="T61:W61"/>
    <mergeCell ref="X61:Z61"/>
    <mergeCell ref="C58:G58"/>
    <mergeCell ref="L58:O58"/>
    <mergeCell ref="P58:U58"/>
    <mergeCell ref="J59:L59"/>
    <mergeCell ref="M59:O59"/>
    <mergeCell ref="P59:S59"/>
    <mergeCell ref="T59:W59"/>
    <mergeCell ref="A54:I54"/>
    <mergeCell ref="M54:O54"/>
    <mergeCell ref="P54:S54"/>
    <mergeCell ref="F56:K56"/>
    <mergeCell ref="G57:K57"/>
    <mergeCell ref="L57:N57"/>
    <mergeCell ref="O57:R57"/>
    <mergeCell ref="A53:I53"/>
    <mergeCell ref="J53:L53"/>
    <mergeCell ref="M53:O53"/>
    <mergeCell ref="P53:S53"/>
    <mergeCell ref="T53:W53"/>
    <mergeCell ref="X53:Z53"/>
    <mergeCell ref="A52:I52"/>
    <mergeCell ref="J52:L52"/>
    <mergeCell ref="M52:O52"/>
    <mergeCell ref="P52:S52"/>
    <mergeCell ref="T52:W52"/>
    <mergeCell ref="X52:Z52"/>
    <mergeCell ref="T50:W50"/>
    <mergeCell ref="X50:Z50"/>
    <mergeCell ref="A51:I51"/>
    <mergeCell ref="J51:L51"/>
    <mergeCell ref="M51:O51"/>
    <mergeCell ref="P51:S51"/>
    <mergeCell ref="T51:W51"/>
    <mergeCell ref="X51:Z51"/>
    <mergeCell ref="A49:I49"/>
    <mergeCell ref="M49:O49"/>
    <mergeCell ref="P49:S49"/>
    <mergeCell ref="A50:I50"/>
    <mergeCell ref="J50:L50"/>
    <mergeCell ref="M50:O50"/>
    <mergeCell ref="P50:S50"/>
    <mergeCell ref="A48:I48"/>
    <mergeCell ref="J48:L48"/>
    <mergeCell ref="M48:O48"/>
    <mergeCell ref="P48:S48"/>
    <mergeCell ref="T48:W48"/>
    <mergeCell ref="X48:Z48"/>
    <mergeCell ref="A47:I47"/>
    <mergeCell ref="J47:L47"/>
    <mergeCell ref="M47:O47"/>
    <mergeCell ref="P47:S47"/>
    <mergeCell ref="T47:W47"/>
    <mergeCell ref="X47:Z47"/>
    <mergeCell ref="X44:Z44"/>
    <mergeCell ref="A45:I45"/>
    <mergeCell ref="M45:O45"/>
    <mergeCell ref="P45:S45"/>
    <mergeCell ref="A46:I46"/>
    <mergeCell ref="J46:L46"/>
    <mergeCell ref="M46:O46"/>
    <mergeCell ref="P46:S46"/>
    <mergeCell ref="T46:W46"/>
    <mergeCell ref="X46:Z46"/>
    <mergeCell ref="C43:G43"/>
    <mergeCell ref="L43:O43"/>
    <mergeCell ref="P43:U43"/>
    <mergeCell ref="J44:L44"/>
    <mergeCell ref="M44:O44"/>
    <mergeCell ref="P44:S44"/>
    <mergeCell ref="T44:W44"/>
    <mergeCell ref="A39:I39"/>
    <mergeCell ref="M39:O39"/>
    <mergeCell ref="P39:S39"/>
    <mergeCell ref="F41:K41"/>
    <mergeCell ref="G42:K42"/>
    <mergeCell ref="L42:N42"/>
    <mergeCell ref="O42:R42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362204722" right="0.51181102362204722" top="0.78740157480314965" bottom="0.78740157480314965" header="0.31496062992125984" footer="0.31496062992125984"/>
  <pageSetup paperSize="9" scale="90" orientation="portrait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9"/>
  <sheetViews>
    <sheetView workbookViewId="0">
      <selection activeCell="AE41" sqref="AE41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CADASTRO!D1398</f>
        <v>1527  MARTHA ADRIANA RIBEIRO LATOSINSKI ME</v>
      </c>
    </row>
    <row r="2" spans="1:26" x14ac:dyDescent="0.25">
      <c r="A2" s="75" t="s">
        <v>6</v>
      </c>
      <c r="B2" s="75"/>
      <c r="C2" s="75"/>
      <c r="D2" t="str">
        <f>CADASTRO!D1399</f>
        <v>05.991.208/0001-33</v>
      </c>
    </row>
    <row r="3" spans="1:26" x14ac:dyDescent="0.25">
      <c r="A3" s="75" t="s">
        <v>94</v>
      </c>
      <c r="B3" s="75"/>
      <c r="C3" s="75"/>
      <c r="D3" s="200" t="str">
        <f>CADASTRO!D1400</f>
        <v>005/2017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3" t="str">
        <f>CADASTRO!F1401</f>
        <v>IV - 023/2017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CADASTRO!D1402</f>
        <v>12</v>
      </c>
    </row>
    <row r="6" spans="1:26" x14ac:dyDescent="0.25">
      <c r="A6" s="3" t="s">
        <v>8</v>
      </c>
      <c r="B6" s="3"/>
      <c r="C6" s="3"/>
      <c r="D6" s="208">
        <f>CADASTRO!D1403</f>
        <v>4.8600000000000003</v>
      </c>
      <c r="E6" s="208"/>
      <c r="F6" s="208"/>
      <c r="H6" s="3" t="s">
        <v>9</v>
      </c>
      <c r="K6" s="203">
        <f>CADASTRO!K1403</f>
        <v>83.3</v>
      </c>
      <c r="L6" s="203"/>
      <c r="M6" s="3" t="s">
        <v>11</v>
      </c>
      <c r="Q6" s="203">
        <f>CADASTRO!Q1403</f>
        <v>1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Q6*K6*D6-0.01</f>
        <v>404.82800000000003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CADASTRO!A$1376</f>
        <v xml:space="preserve">ESCOLA ESTADUAL: 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CADASTRO!A$1377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CADASTRO!J1411</f>
        <v>0</v>
      </c>
      <c r="K12" s="203"/>
      <c r="L12" s="203"/>
      <c r="M12" s="203">
        <f>CADASTRO!M1411</f>
        <v>0</v>
      </c>
      <c r="N12" s="203"/>
      <c r="O12" s="203"/>
      <c r="P12" s="203">
        <f>CADASTRO!$P1411</f>
        <v>0</v>
      </c>
      <c r="Q12" s="203"/>
      <c r="R12" s="203"/>
      <c r="S12" s="203"/>
      <c r="T12" s="219">
        <f>CADASTRO!V1411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CADASTRO!A$1378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CADASTRO!J1412</f>
        <v>0</v>
      </c>
      <c r="K13" s="203"/>
      <c r="L13" s="203"/>
      <c r="M13" s="203">
        <f>CADASTRO!M1412</f>
        <v>0</v>
      </c>
      <c r="N13" s="203"/>
      <c r="O13" s="203"/>
      <c r="P13" s="203">
        <f>CADASTRO!$P1412</f>
        <v>0</v>
      </c>
      <c r="Q13" s="203"/>
      <c r="R13" s="203"/>
      <c r="S13" s="203"/>
      <c r="T13" s="219">
        <f>CADASTRO!V1412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CADASTRO!A$1379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CADASTRO!J1413</f>
        <v>0</v>
      </c>
      <c r="K14" s="203"/>
      <c r="L14" s="203"/>
      <c r="M14" s="203">
        <f>CADASTRO!M1413</f>
        <v>0</v>
      </c>
      <c r="N14" s="203"/>
      <c r="O14" s="203"/>
      <c r="P14" s="203">
        <f>CADASTRO!$P1413</f>
        <v>0</v>
      </c>
      <c r="Q14" s="203"/>
      <c r="R14" s="203"/>
      <c r="S14" s="203"/>
      <c r="T14" s="219">
        <f>CADASTRO!V1413</f>
        <v>0</v>
      </c>
      <c r="U14" s="203"/>
      <c r="V14" s="204">
        <f>E$7*T14</f>
        <v>0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0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CADASTRO!A$1381</f>
        <v>ESCOLA MUN. ARLINDO B. PIRES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CADASTRO!A$1382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CADASTRO!J1416</f>
        <v>108304</v>
      </c>
      <c r="K18" s="203"/>
      <c r="L18" s="203"/>
      <c r="M18" s="203">
        <f>CADASTRO!M1416</f>
        <v>1650</v>
      </c>
      <c r="N18" s="203"/>
      <c r="O18" s="203"/>
      <c r="P18" s="203" t="str">
        <f>CADASTRO!$P1416</f>
        <v>1011 Q.S.E.</v>
      </c>
      <c r="Q18" s="203"/>
      <c r="R18" s="203"/>
      <c r="S18" s="203"/>
      <c r="T18" s="219">
        <f>CADASTRO!V1416</f>
        <v>0.125</v>
      </c>
      <c r="U18" s="203"/>
      <c r="V18" s="204">
        <f>E$7*T18+0.01</f>
        <v>50.613500000000002</v>
      </c>
      <c r="W18" s="204"/>
      <c r="X18" s="204"/>
      <c r="Y18" s="204"/>
      <c r="Z18" s="204"/>
    </row>
    <row r="19" spans="1:26" x14ac:dyDescent="0.25">
      <c r="A19" s="200" t="str">
        <f>CADASTRO!A$1383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CADASTRO!J1417</f>
        <v>0</v>
      </c>
      <c r="K19" s="203"/>
      <c r="L19" s="203"/>
      <c r="M19" s="203">
        <f>CADASTRO!M1417</f>
        <v>0</v>
      </c>
      <c r="N19" s="203"/>
      <c r="O19" s="203"/>
      <c r="P19" s="203">
        <f>CADASTRO!$P1417</f>
        <v>0</v>
      </c>
      <c r="Q19" s="203"/>
      <c r="R19" s="203"/>
      <c r="S19" s="203"/>
      <c r="T19" s="219">
        <f>CADASTRO!V1417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CADASTRO!A$1384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CADASTRO!J1418</f>
        <v>108005</v>
      </c>
      <c r="K20" s="203"/>
      <c r="L20" s="203"/>
      <c r="M20" s="203">
        <f>CADASTRO!M1418</f>
        <v>1634</v>
      </c>
      <c r="N20" s="203"/>
      <c r="O20" s="203"/>
      <c r="P20" s="203" t="str">
        <f>CADASTRO!$P1418</f>
        <v>1011 Q.S.E.</v>
      </c>
      <c r="Q20" s="203"/>
      <c r="R20" s="203"/>
      <c r="S20" s="203"/>
      <c r="T20" s="219">
        <f>CADASTRO!V1418</f>
        <v>0.875</v>
      </c>
      <c r="U20" s="203"/>
      <c r="V20" s="204">
        <f>E$7*T20</f>
        <v>354.22450000000003</v>
      </c>
      <c r="W20" s="204"/>
      <c r="X20" s="204"/>
      <c r="Y20" s="204"/>
      <c r="Z20" s="204"/>
    </row>
    <row r="21" spans="1:26" x14ac:dyDescent="0.25">
      <c r="A21" s="200" t="str">
        <f>CADASTRO!A$1385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CADASTRO!J1419</f>
        <v>0</v>
      </c>
      <c r="K21" s="203"/>
      <c r="L21" s="203"/>
      <c r="M21" s="203">
        <f>CADASTRO!M1419</f>
        <v>0</v>
      </c>
      <c r="N21" s="203"/>
      <c r="O21" s="203"/>
      <c r="P21" s="203">
        <f>CADASTRO!$P1419</f>
        <v>0</v>
      </c>
      <c r="Q21" s="203"/>
      <c r="R21" s="203"/>
      <c r="S21" s="203"/>
      <c r="T21" s="219">
        <f>CADASTRO!V1419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SUM(V18:Z21)-0.01</f>
        <v>404.82800000000003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404.82800000000003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47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0</v>
      </c>
      <c r="H27" s="203"/>
      <c r="I27" s="203"/>
      <c r="J27" s="203"/>
      <c r="K27" s="203"/>
      <c r="L27" s="220" t="s">
        <v>39</v>
      </c>
      <c r="M27" s="220"/>
      <c r="N27" s="220"/>
      <c r="O27" s="223" t="s">
        <v>212</v>
      </c>
      <c r="P27" s="203"/>
      <c r="Q27" s="203"/>
      <c r="R27" s="203"/>
    </row>
    <row r="28" spans="1:26" x14ac:dyDescent="0.25">
      <c r="A28" s="3" t="s">
        <v>41</v>
      </c>
      <c r="C28" s="208">
        <v>0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0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72"/>
      <c r="C29" s="72"/>
      <c r="D29" s="72"/>
      <c r="E29" s="72"/>
      <c r="F29" s="72"/>
      <c r="G29" s="72"/>
      <c r="H29" s="72"/>
      <c r="I29" s="76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CADASTRO!A$1376</f>
        <v xml:space="preserve">ESCOLA ESTADUAL: 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</v>
      </c>
      <c r="N30" s="218"/>
      <c r="O30" s="218"/>
      <c r="P30" s="202">
        <f>SUM(P31:S33)</f>
        <v>0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CADASTRO!A$1377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>
        <f>CADASTRO!$P$1411</f>
        <v>0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CADASTRO!A$1378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>
        <f>CADASTRO!$P$1412</f>
        <v>0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CADASTRO!A$1379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05">
        <f>ROUND((V$14/V$23),2)</f>
        <v>0</v>
      </c>
      <c r="N33" s="205"/>
      <c r="O33" s="205"/>
      <c r="P33" s="204">
        <f>C28*M33</f>
        <v>0</v>
      </c>
      <c r="Q33" s="203"/>
      <c r="R33" s="203"/>
      <c r="S33" s="203"/>
      <c r="T33" s="203">
        <f>CADASTRO!$P$1413</f>
        <v>0</v>
      </c>
      <c r="U33" s="203"/>
      <c r="V33" s="203"/>
      <c r="W33" s="203"/>
      <c r="X33" s="203">
        <f>M$14</f>
        <v>0</v>
      </c>
      <c r="Y33" s="203"/>
      <c r="Z33" s="203"/>
    </row>
    <row r="34" spans="1:26" x14ac:dyDescent="0.25">
      <c r="A34" s="201" t="str">
        <f>CADASTRO!A$1240</f>
        <v>ESCOLA MUN. ARLINDO B. PIRES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1</v>
      </c>
      <c r="N34" s="218"/>
      <c r="O34" s="218"/>
      <c r="P34" s="202">
        <f>SUM(P35:S38)</f>
        <v>0</v>
      </c>
      <c r="Q34" s="201"/>
      <c r="R34" s="201"/>
      <c r="S34" s="201"/>
    </row>
    <row r="35" spans="1:26" x14ac:dyDescent="0.25">
      <c r="A35" s="200" t="str">
        <f>CADASTRO!A$164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219</v>
      </c>
      <c r="K35" s="203"/>
      <c r="L35" s="203"/>
      <c r="M35" s="205">
        <f>ROUND((V$18/V$23),2)</f>
        <v>0.13</v>
      </c>
      <c r="N35" s="205"/>
      <c r="O35" s="205"/>
      <c r="P35" s="204">
        <f>C28*M$35</f>
        <v>0</v>
      </c>
      <c r="Q35" s="203"/>
      <c r="R35" s="203"/>
      <c r="S35" s="203"/>
      <c r="T35" s="203" t="str">
        <f>CADASTRO!$P$1416</f>
        <v>1011 Q.S.E.</v>
      </c>
      <c r="U35" s="203"/>
      <c r="V35" s="203"/>
      <c r="W35" s="203"/>
      <c r="X35" s="203">
        <f>M$18</f>
        <v>1650</v>
      </c>
      <c r="Y35" s="203"/>
      <c r="Z35" s="203"/>
    </row>
    <row r="36" spans="1:26" x14ac:dyDescent="0.25">
      <c r="A36" s="200" t="str">
        <f>CADASTRO!A$165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CADASTRO!$P$1417</f>
        <v>0</v>
      </c>
      <c r="U36" s="203"/>
      <c r="V36" s="203"/>
      <c r="W36" s="203"/>
      <c r="X36" s="203">
        <f>M$19</f>
        <v>0</v>
      </c>
      <c r="Y36" s="203"/>
      <c r="Z36" s="203"/>
    </row>
    <row r="37" spans="1:26" x14ac:dyDescent="0.25">
      <c r="A37" s="200" t="str">
        <f>CADASTRO!A$166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220</v>
      </c>
      <c r="K37" s="203"/>
      <c r="L37" s="203"/>
      <c r="M37" s="205">
        <f>ROUND((V$20/V$23),2)-0.01</f>
        <v>0.87</v>
      </c>
      <c r="N37" s="205"/>
      <c r="O37" s="205"/>
      <c r="P37" s="204">
        <f>C28*M$37</f>
        <v>0</v>
      </c>
      <c r="Q37" s="203"/>
      <c r="R37" s="203"/>
      <c r="S37" s="203"/>
      <c r="T37" s="203" t="str">
        <f>CADASTRO!$P$1418</f>
        <v>1011 Q.S.E.</v>
      </c>
      <c r="U37" s="203"/>
      <c r="V37" s="203"/>
      <c r="W37" s="203"/>
      <c r="X37" s="203">
        <f>M$20</f>
        <v>1634</v>
      </c>
      <c r="Y37" s="203"/>
      <c r="Z37" s="203"/>
    </row>
    <row r="38" spans="1:26" x14ac:dyDescent="0.25">
      <c r="A38" s="200" t="str">
        <f>CADASTRO!A$167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CADASTRO!$P$1419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0</v>
      </c>
      <c r="Q39" s="201"/>
      <c r="R39" s="201"/>
      <c r="S39" s="201"/>
    </row>
    <row r="41" spans="1:26" x14ac:dyDescent="0.25">
      <c r="A41" s="3" t="s">
        <v>37</v>
      </c>
      <c r="F41" s="203" t="s">
        <v>48</v>
      </c>
      <c r="G41" s="203"/>
      <c r="H41" s="203"/>
      <c r="I41" s="203"/>
      <c r="J41" s="203"/>
      <c r="K41" s="203"/>
    </row>
    <row r="42" spans="1:26" x14ac:dyDescent="0.25">
      <c r="A42" s="3" t="s">
        <v>38</v>
      </c>
      <c r="G42" s="203">
        <v>0</v>
      </c>
      <c r="H42" s="203"/>
      <c r="I42" s="203"/>
      <c r="J42" s="203"/>
      <c r="K42" s="203"/>
      <c r="L42" s="220" t="s">
        <v>39</v>
      </c>
      <c r="M42" s="220"/>
      <c r="N42" s="220"/>
      <c r="O42" s="223" t="s">
        <v>212</v>
      </c>
      <c r="P42" s="203"/>
      <c r="Q42" s="203"/>
      <c r="R42" s="203"/>
    </row>
    <row r="43" spans="1:26" x14ac:dyDescent="0.25">
      <c r="A43" s="3" t="s">
        <v>41</v>
      </c>
      <c r="C43" s="208">
        <v>0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0</v>
      </c>
      <c r="Q43" s="221"/>
      <c r="R43" s="221"/>
      <c r="S43" s="221"/>
      <c r="T43" s="221"/>
      <c r="U43" s="221"/>
    </row>
    <row r="44" spans="1:26" x14ac:dyDescent="0.25">
      <c r="A44" s="9" t="s">
        <v>12</v>
      </c>
      <c r="B44" s="72"/>
      <c r="C44" s="72"/>
      <c r="D44" s="72"/>
      <c r="E44" s="72"/>
      <c r="F44" s="72"/>
      <c r="G44" s="72"/>
      <c r="H44" s="72"/>
      <c r="I44" s="76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11" t="s">
        <v>40</v>
      </c>
      <c r="Y44" s="211"/>
      <c r="Z44" s="211"/>
    </row>
    <row r="45" spans="1:26" x14ac:dyDescent="0.25">
      <c r="A45" s="210" t="str">
        <f>CADASTRO!A$1376</f>
        <v xml:space="preserve">ESCOLA ESTADUAL: 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0</v>
      </c>
      <c r="N45" s="218"/>
      <c r="O45" s="218"/>
      <c r="P45" s="202">
        <f>SUM(P46:S48)</f>
        <v>0</v>
      </c>
      <c r="Q45" s="201"/>
      <c r="R45" s="201"/>
      <c r="S45" s="201"/>
      <c r="T45" s="6"/>
      <c r="U45" s="6"/>
      <c r="V45" s="6"/>
      <c r="W45" s="6"/>
    </row>
    <row r="46" spans="1:26" x14ac:dyDescent="0.25">
      <c r="A46" s="200" t="str">
        <f>CADASTRO!A$1377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>
        <v>0</v>
      </c>
      <c r="K46" s="203"/>
      <c r="L46" s="203"/>
      <c r="M46" s="205">
        <f>ROUND((V$12/V$23),2)</f>
        <v>0</v>
      </c>
      <c r="N46" s="205"/>
      <c r="O46" s="205"/>
      <c r="P46" s="204">
        <f>C43*M46</f>
        <v>0</v>
      </c>
      <c r="Q46" s="203"/>
      <c r="R46" s="203"/>
      <c r="S46" s="203"/>
      <c r="T46" s="203">
        <f>CADASTRO!$P$1411</f>
        <v>0</v>
      </c>
      <c r="U46" s="203"/>
      <c r="V46" s="203"/>
      <c r="W46" s="203"/>
      <c r="X46" s="203">
        <f>M$12</f>
        <v>0</v>
      </c>
      <c r="Y46" s="203"/>
      <c r="Z46" s="203"/>
    </row>
    <row r="47" spans="1:26" x14ac:dyDescent="0.25">
      <c r="A47" s="200" t="str">
        <f>CADASTRO!A$1378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>
        <v>0</v>
      </c>
      <c r="K47" s="203"/>
      <c r="L47" s="203"/>
      <c r="M47" s="205">
        <f>ROUND((V$13/V$23),2)</f>
        <v>0</v>
      </c>
      <c r="N47" s="205"/>
      <c r="O47" s="205"/>
      <c r="P47" s="204">
        <f>C43*M47</f>
        <v>0</v>
      </c>
      <c r="Q47" s="203"/>
      <c r="R47" s="203"/>
      <c r="S47" s="203"/>
      <c r="T47" s="203">
        <f>CADASTRO!$P$1412</f>
        <v>0</v>
      </c>
      <c r="U47" s="203"/>
      <c r="V47" s="203"/>
      <c r="W47" s="203"/>
      <c r="X47" s="203">
        <f>M$13</f>
        <v>0</v>
      </c>
      <c r="Y47" s="203"/>
      <c r="Z47" s="203"/>
    </row>
    <row r="48" spans="1:26" x14ac:dyDescent="0.25">
      <c r="A48" s="200" t="str">
        <f>CADASTRO!A$1379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>
        <v>0</v>
      </c>
      <c r="K48" s="203"/>
      <c r="L48" s="203"/>
      <c r="M48" s="205">
        <f>ROUND((V$14/V$23),2)</f>
        <v>0</v>
      </c>
      <c r="N48" s="205"/>
      <c r="O48" s="205"/>
      <c r="P48" s="204">
        <f>C43*M48</f>
        <v>0</v>
      </c>
      <c r="Q48" s="203"/>
      <c r="R48" s="203"/>
      <c r="S48" s="203"/>
      <c r="T48" s="203">
        <f>CADASTRO!$P$1413</f>
        <v>0</v>
      </c>
      <c r="U48" s="203"/>
      <c r="V48" s="203"/>
      <c r="W48" s="203"/>
      <c r="X48" s="203">
        <f>M$14</f>
        <v>0</v>
      </c>
      <c r="Y48" s="203"/>
      <c r="Z48" s="203"/>
    </row>
    <row r="49" spans="1:35" x14ac:dyDescent="0.25">
      <c r="A49" s="201" t="str">
        <f>CADASTRO!A$1240</f>
        <v>ESCOLA MUN. ARLINDO B. PIRES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1</v>
      </c>
      <c r="N49" s="218"/>
      <c r="O49" s="218"/>
      <c r="P49" s="202">
        <f>SUM(P50:S53)</f>
        <v>0</v>
      </c>
      <c r="Q49" s="201"/>
      <c r="R49" s="201"/>
      <c r="S49" s="201"/>
    </row>
    <row r="50" spans="1:35" x14ac:dyDescent="0.25">
      <c r="A50" s="200" t="str">
        <f>CADASTRO!A$164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 t="s">
        <v>219</v>
      </c>
      <c r="K50" s="203"/>
      <c r="L50" s="203"/>
      <c r="M50" s="205">
        <f>ROUND((V$18/V$23),2)</f>
        <v>0.13</v>
      </c>
      <c r="N50" s="205"/>
      <c r="O50" s="205"/>
      <c r="P50" s="204">
        <f>C43*M50</f>
        <v>0</v>
      </c>
      <c r="Q50" s="204"/>
      <c r="R50" s="204"/>
      <c r="S50" s="204"/>
      <c r="T50" s="203" t="str">
        <f>CADASTRO!$P$1416</f>
        <v>1011 Q.S.E.</v>
      </c>
      <c r="U50" s="203"/>
      <c r="V50" s="203"/>
      <c r="W50" s="203"/>
      <c r="X50" s="203">
        <f>M$18</f>
        <v>1650</v>
      </c>
      <c r="Y50" s="203"/>
      <c r="Z50" s="203"/>
    </row>
    <row r="51" spans="1:35" x14ac:dyDescent="0.25">
      <c r="A51" s="200" t="str">
        <f>CADASTRO!A$165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>
        <v>0</v>
      </c>
      <c r="K51" s="203"/>
      <c r="L51" s="203"/>
      <c r="M51" s="205">
        <f>ROUND((V$19/V$23),2)</f>
        <v>0</v>
      </c>
      <c r="N51" s="205"/>
      <c r="O51" s="205"/>
      <c r="P51" s="204">
        <f>C43*M51</f>
        <v>0</v>
      </c>
      <c r="Q51" s="204"/>
      <c r="R51" s="204"/>
      <c r="S51" s="204"/>
      <c r="T51" s="203">
        <f>CADASTRO!$P$1417</f>
        <v>0</v>
      </c>
      <c r="U51" s="203"/>
      <c r="V51" s="203"/>
      <c r="W51" s="203"/>
      <c r="X51" s="203">
        <f>M$19</f>
        <v>0</v>
      </c>
      <c r="Y51" s="203"/>
      <c r="Z51" s="203"/>
      <c r="AI51" s="3"/>
    </row>
    <row r="52" spans="1:35" x14ac:dyDescent="0.25">
      <c r="A52" s="200" t="str">
        <f>CADASTRO!A$166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 t="s">
        <v>220</v>
      </c>
      <c r="K52" s="203"/>
      <c r="L52" s="203"/>
      <c r="M52" s="205">
        <f>ROUND((V$20/V$23),2)-0.01</f>
        <v>0.87</v>
      </c>
      <c r="N52" s="205"/>
      <c r="O52" s="205"/>
      <c r="P52" s="204">
        <f>C43*M52</f>
        <v>0</v>
      </c>
      <c r="Q52" s="204"/>
      <c r="R52" s="204"/>
      <c r="S52" s="204"/>
      <c r="T52" s="203" t="str">
        <f>CADASTRO!$P$1418</f>
        <v>1011 Q.S.E.</v>
      </c>
      <c r="U52" s="203"/>
      <c r="V52" s="203"/>
      <c r="W52" s="203"/>
      <c r="X52" s="203">
        <f>M$20</f>
        <v>1634</v>
      </c>
      <c r="Y52" s="203"/>
      <c r="Z52" s="203"/>
    </row>
    <row r="53" spans="1:35" x14ac:dyDescent="0.25">
      <c r="A53" s="200" t="str">
        <f>CADASTRO!A$167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>
        <v>0</v>
      </c>
      <c r="K53" s="203"/>
      <c r="L53" s="203"/>
      <c r="M53" s="205">
        <f>ROUND((V$21/V$23),2)</f>
        <v>0</v>
      </c>
      <c r="N53" s="205"/>
      <c r="O53" s="205"/>
      <c r="P53" s="204">
        <f>C43*M53</f>
        <v>0</v>
      </c>
      <c r="Q53" s="203"/>
      <c r="R53" s="203"/>
      <c r="S53" s="203"/>
      <c r="T53" s="203">
        <f>CADASTRO!$P$1419</f>
        <v>0</v>
      </c>
      <c r="U53" s="203"/>
      <c r="V53" s="203"/>
      <c r="W53" s="203"/>
      <c r="X53" s="203">
        <f>M$21</f>
        <v>0</v>
      </c>
      <c r="Y53" s="203"/>
      <c r="Z53" s="203"/>
    </row>
    <row r="54" spans="1:35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0</v>
      </c>
      <c r="Q54" s="201"/>
      <c r="R54" s="201"/>
      <c r="S54" s="201"/>
      <c r="T54" s="3"/>
      <c r="U54" s="3"/>
      <c r="V54" s="3"/>
      <c r="W54" s="3"/>
      <c r="X54" s="3"/>
      <c r="Y54" s="3"/>
      <c r="Z54" s="3"/>
    </row>
    <row r="55" spans="1:35" x14ac:dyDescent="0.25">
      <c r="A55" s="71"/>
      <c r="B55" s="71"/>
      <c r="C55" s="71"/>
      <c r="D55" s="71"/>
      <c r="E55" s="71"/>
      <c r="F55" s="71"/>
      <c r="G55" s="71"/>
      <c r="H55" s="71"/>
      <c r="I55" s="71"/>
      <c r="J55" s="3"/>
      <c r="K55" s="3"/>
      <c r="L55" s="3"/>
      <c r="M55" s="78"/>
      <c r="N55" s="78"/>
      <c r="O55" s="78"/>
      <c r="P55" s="77"/>
      <c r="Q55" s="71"/>
      <c r="R55" s="71"/>
      <c r="S55" s="71"/>
      <c r="T55" s="3"/>
      <c r="U55" s="3"/>
      <c r="V55" s="3"/>
      <c r="W55" s="3"/>
      <c r="X55" s="3"/>
      <c r="Y55" s="3"/>
      <c r="Z55" s="3"/>
    </row>
    <row r="56" spans="1:35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5" x14ac:dyDescent="0.25">
      <c r="A57" s="3" t="s">
        <v>38</v>
      </c>
      <c r="G57" s="203">
        <v>179</v>
      </c>
      <c r="H57" s="203"/>
      <c r="I57" s="203"/>
      <c r="J57" s="203"/>
      <c r="K57" s="203"/>
      <c r="L57" s="220" t="s">
        <v>39</v>
      </c>
      <c r="M57" s="220"/>
      <c r="N57" s="220"/>
      <c r="O57" s="223">
        <v>43223</v>
      </c>
      <c r="P57" s="203"/>
      <c r="Q57" s="203"/>
      <c r="R57" s="203"/>
    </row>
    <row r="58" spans="1:35" x14ac:dyDescent="0.25">
      <c r="A58" s="3" t="s">
        <v>41</v>
      </c>
      <c r="C58" s="208">
        <v>404.83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83.3</v>
      </c>
      <c r="Q58" s="221"/>
      <c r="R58" s="221"/>
      <c r="S58" s="221"/>
      <c r="T58" s="221"/>
      <c r="U58" s="221"/>
    </row>
    <row r="59" spans="1:35" x14ac:dyDescent="0.25">
      <c r="A59" s="9" t="s">
        <v>12</v>
      </c>
      <c r="B59" s="72"/>
      <c r="C59" s="72"/>
      <c r="D59" s="72"/>
      <c r="E59" s="72"/>
      <c r="F59" s="72"/>
      <c r="G59" s="72"/>
      <c r="H59" s="72"/>
      <c r="I59" s="76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11" t="s">
        <v>40</v>
      </c>
      <c r="Y59" s="211"/>
      <c r="Z59" s="211"/>
    </row>
    <row r="60" spans="1:35" x14ac:dyDescent="0.25">
      <c r="A60" s="210" t="str">
        <f>CADASTRO!A$1376</f>
        <v xml:space="preserve">ESCOLA ESTADUAL: 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0</v>
      </c>
      <c r="N60" s="218"/>
      <c r="O60" s="218"/>
      <c r="P60" s="202">
        <f>SUM(P61:S63)</f>
        <v>0</v>
      </c>
      <c r="Q60" s="201"/>
      <c r="R60" s="201"/>
      <c r="S60" s="201"/>
      <c r="T60" s="6"/>
      <c r="U60" s="6"/>
      <c r="V60" s="6"/>
      <c r="W60" s="6"/>
    </row>
    <row r="61" spans="1:35" x14ac:dyDescent="0.25">
      <c r="A61" s="200" t="str">
        <f>CADASTRO!A$1377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>
        <v>0</v>
      </c>
      <c r="K61" s="203"/>
      <c r="L61" s="203"/>
      <c r="M61" s="205">
        <f>ROUND((V$12/V$23),2)</f>
        <v>0</v>
      </c>
      <c r="N61" s="205"/>
      <c r="O61" s="205"/>
      <c r="P61" s="204">
        <f>C58*M61</f>
        <v>0</v>
      </c>
      <c r="Q61" s="203"/>
      <c r="R61" s="203"/>
      <c r="S61" s="203"/>
      <c r="T61" s="203">
        <f>CADASTRO!$P$1411</f>
        <v>0</v>
      </c>
      <c r="U61" s="203"/>
      <c r="V61" s="203"/>
      <c r="W61" s="203"/>
      <c r="X61" s="203">
        <f>M$12</f>
        <v>0</v>
      </c>
      <c r="Y61" s="203"/>
      <c r="Z61" s="203"/>
    </row>
    <row r="62" spans="1:35" x14ac:dyDescent="0.25">
      <c r="A62" s="200" t="str">
        <f>CADASTRO!A$1378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>
        <v>0</v>
      </c>
      <c r="K62" s="203"/>
      <c r="L62" s="203"/>
      <c r="M62" s="205">
        <f>ROUND((V$13/V$23),2)</f>
        <v>0</v>
      </c>
      <c r="N62" s="205"/>
      <c r="O62" s="205"/>
      <c r="P62" s="204">
        <f>C58*M62</f>
        <v>0</v>
      </c>
      <c r="Q62" s="203"/>
      <c r="R62" s="203"/>
      <c r="S62" s="203"/>
      <c r="T62" s="203">
        <f>CADASTRO!$P$1412</f>
        <v>0</v>
      </c>
      <c r="U62" s="203"/>
      <c r="V62" s="203"/>
      <c r="W62" s="203"/>
      <c r="X62" s="203">
        <f>M$13</f>
        <v>0</v>
      </c>
      <c r="Y62" s="203"/>
      <c r="Z62" s="203"/>
    </row>
    <row r="63" spans="1:35" x14ac:dyDescent="0.25">
      <c r="A63" s="200" t="str">
        <f>CADASTRO!A$1379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>
        <v>0</v>
      </c>
      <c r="K63" s="203"/>
      <c r="L63" s="203"/>
      <c r="M63" s="205">
        <f>ROUND((V$14/V$23),2)</f>
        <v>0</v>
      </c>
      <c r="N63" s="205"/>
      <c r="O63" s="205"/>
      <c r="P63" s="204">
        <f>C58*M63</f>
        <v>0</v>
      </c>
      <c r="Q63" s="203"/>
      <c r="R63" s="203"/>
      <c r="S63" s="203"/>
      <c r="T63" s="203">
        <f>CADASTRO!$P$1413</f>
        <v>0</v>
      </c>
      <c r="U63" s="203"/>
      <c r="V63" s="203"/>
      <c r="W63" s="203"/>
      <c r="X63" s="203">
        <f>M$14</f>
        <v>0</v>
      </c>
      <c r="Y63" s="203"/>
      <c r="Z63" s="203"/>
    </row>
    <row r="64" spans="1:35" x14ac:dyDescent="0.25">
      <c r="A64" s="201" t="str">
        <f>CADASTRO!A$1240</f>
        <v>ESCOLA MUN. ARLINDO B. PIRES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1</v>
      </c>
      <c r="N64" s="218"/>
      <c r="O64" s="218"/>
      <c r="P64" s="202">
        <f>SUM(P65:S68)</f>
        <v>404.83</v>
      </c>
      <c r="Q64" s="201"/>
      <c r="R64" s="201"/>
      <c r="S64" s="201"/>
    </row>
    <row r="65" spans="1:26" x14ac:dyDescent="0.25">
      <c r="A65" s="200" t="str">
        <f>CADASTRO!A$164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 t="s">
        <v>219</v>
      </c>
      <c r="K65" s="203"/>
      <c r="L65" s="203"/>
      <c r="M65" s="205">
        <f>ROUND((V$18/V$23),2)</f>
        <v>0.13</v>
      </c>
      <c r="N65" s="205"/>
      <c r="O65" s="205"/>
      <c r="P65" s="204">
        <f>C58*M65</f>
        <v>52.627899999999997</v>
      </c>
      <c r="Q65" s="204"/>
      <c r="R65" s="204"/>
      <c r="S65" s="204"/>
      <c r="T65" s="203" t="str">
        <f>CADASTRO!$P$1416</f>
        <v>1011 Q.S.E.</v>
      </c>
      <c r="U65" s="203"/>
      <c r="V65" s="203"/>
      <c r="W65" s="203"/>
      <c r="X65" s="203">
        <f>M$18</f>
        <v>1650</v>
      </c>
      <c r="Y65" s="203"/>
      <c r="Z65" s="203"/>
    </row>
    <row r="66" spans="1:26" x14ac:dyDescent="0.25">
      <c r="A66" s="200" t="str">
        <f>CADASTRO!A$165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>
        <v>0</v>
      </c>
      <c r="K66" s="203"/>
      <c r="L66" s="203"/>
      <c r="M66" s="205">
        <f>ROUND((V$19/V$23),2)</f>
        <v>0</v>
      </c>
      <c r="N66" s="205"/>
      <c r="O66" s="205"/>
      <c r="P66" s="204">
        <f>C58*M66</f>
        <v>0</v>
      </c>
      <c r="Q66" s="204"/>
      <c r="R66" s="204"/>
      <c r="S66" s="204"/>
      <c r="T66" s="203">
        <f>CADASTRO!$P$1417</f>
        <v>0</v>
      </c>
      <c r="U66" s="203"/>
      <c r="V66" s="203"/>
      <c r="W66" s="203"/>
      <c r="X66" s="203">
        <f>M$19</f>
        <v>0</v>
      </c>
      <c r="Y66" s="203"/>
      <c r="Z66" s="203"/>
    </row>
    <row r="67" spans="1:26" x14ac:dyDescent="0.25">
      <c r="A67" s="200" t="str">
        <f>CADASTRO!A$166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 t="s">
        <v>220</v>
      </c>
      <c r="K67" s="203"/>
      <c r="L67" s="203"/>
      <c r="M67" s="205">
        <f>ROUND((V$20/V$23),2)-0.01</f>
        <v>0.87</v>
      </c>
      <c r="N67" s="205"/>
      <c r="O67" s="205"/>
      <c r="P67" s="204">
        <f>C58*M67</f>
        <v>352.20209999999997</v>
      </c>
      <c r="Q67" s="204"/>
      <c r="R67" s="204"/>
      <c r="S67" s="204"/>
      <c r="T67" s="203" t="str">
        <f>CADASTRO!$P$1418</f>
        <v>1011 Q.S.E.</v>
      </c>
      <c r="U67" s="203"/>
      <c r="V67" s="203"/>
      <c r="W67" s="203"/>
      <c r="X67" s="203">
        <f>M$20</f>
        <v>1634</v>
      </c>
      <c r="Y67" s="203"/>
      <c r="Z67" s="203"/>
    </row>
    <row r="68" spans="1:26" x14ac:dyDescent="0.25">
      <c r="A68" s="200" t="str">
        <f>CADASTRO!A$167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>
        <v>0</v>
      </c>
      <c r="K68" s="203"/>
      <c r="L68" s="203"/>
      <c r="M68" s="205">
        <f>ROUND((V$21/V$23),2)</f>
        <v>0</v>
      </c>
      <c r="N68" s="205"/>
      <c r="O68" s="205"/>
      <c r="P68" s="204">
        <f>C58*M68</f>
        <v>0</v>
      </c>
      <c r="Q68" s="203"/>
      <c r="R68" s="203"/>
      <c r="S68" s="203"/>
      <c r="T68" s="203">
        <f>CADASTRO!$P$1419</f>
        <v>0</v>
      </c>
      <c r="U68" s="203"/>
      <c r="V68" s="203"/>
      <c r="W68" s="203"/>
      <c r="X68" s="203">
        <f>M$21</f>
        <v>0</v>
      </c>
      <c r="Y68" s="203"/>
      <c r="Z68" s="203"/>
    </row>
    <row r="69" spans="1:26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</f>
        <v>404.83</v>
      </c>
      <c r="Q69" s="201"/>
      <c r="R69" s="201"/>
      <c r="S69" s="201"/>
      <c r="T69" s="3"/>
      <c r="U69" s="3"/>
      <c r="V69" s="3"/>
      <c r="W69" s="3"/>
      <c r="X69" s="3"/>
      <c r="Y69" s="3"/>
      <c r="Z69" s="3"/>
    </row>
    <row r="71" spans="1:26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26" x14ac:dyDescent="0.25">
      <c r="A72" s="3" t="s">
        <v>38</v>
      </c>
      <c r="G72" s="203">
        <v>4</v>
      </c>
      <c r="H72" s="203"/>
      <c r="I72" s="203"/>
      <c r="J72" s="203"/>
      <c r="K72" s="203"/>
      <c r="L72" s="220" t="s">
        <v>39</v>
      </c>
      <c r="M72" s="220"/>
      <c r="N72" s="220"/>
      <c r="O72" s="223">
        <v>43223</v>
      </c>
      <c r="P72" s="203"/>
      <c r="Q72" s="203"/>
      <c r="R72" s="203"/>
    </row>
    <row r="73" spans="1:26" x14ac:dyDescent="0.25">
      <c r="A73" s="3" t="s">
        <v>41</v>
      </c>
      <c r="C73" s="208">
        <v>19000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1350</v>
      </c>
      <c r="Q73" s="221"/>
      <c r="R73" s="221"/>
      <c r="S73" s="221"/>
      <c r="T73" s="221"/>
      <c r="U73" s="221"/>
    </row>
    <row r="74" spans="1:26" x14ac:dyDescent="0.25">
      <c r="A74" s="9" t="s">
        <v>12</v>
      </c>
      <c r="B74" s="72"/>
      <c r="C74" s="72"/>
      <c r="D74" s="72"/>
      <c r="E74" s="72"/>
      <c r="F74" s="72"/>
      <c r="G74" s="72"/>
      <c r="H74" s="72"/>
      <c r="I74" s="76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11" t="s">
        <v>40</v>
      </c>
      <c r="Y74" s="211"/>
      <c r="Z74" s="211"/>
    </row>
    <row r="75" spans="1:26" x14ac:dyDescent="0.25">
      <c r="A75" s="210" t="str">
        <f>CADASTRO!A$1376</f>
        <v xml:space="preserve">ESCOLA ESTADUAL: 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0</v>
      </c>
      <c r="N75" s="218"/>
      <c r="O75" s="218"/>
      <c r="P75" s="202">
        <f>SUM(P76:S78)</f>
        <v>0</v>
      </c>
      <c r="Q75" s="201"/>
      <c r="R75" s="201"/>
      <c r="S75" s="201"/>
      <c r="T75" s="6"/>
      <c r="U75" s="6"/>
      <c r="V75" s="6"/>
      <c r="W75" s="6"/>
    </row>
    <row r="76" spans="1:26" x14ac:dyDescent="0.25">
      <c r="A76" s="200" t="str">
        <f>CADASTRO!A$1377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>
        <v>0</v>
      </c>
      <c r="K76" s="203"/>
      <c r="L76" s="203"/>
      <c r="M76" s="205">
        <f>ROUND((V$12/V$23),2)</f>
        <v>0</v>
      </c>
      <c r="N76" s="205"/>
      <c r="O76" s="205"/>
      <c r="P76" s="204">
        <f>C73*M76</f>
        <v>0</v>
      </c>
      <c r="Q76" s="203"/>
      <c r="R76" s="203"/>
      <c r="S76" s="203"/>
      <c r="T76" s="203">
        <f>CADASTRO!$P$1411</f>
        <v>0</v>
      </c>
      <c r="U76" s="203"/>
      <c r="V76" s="203"/>
      <c r="W76" s="203"/>
      <c r="X76" s="203">
        <f>M$12</f>
        <v>0</v>
      </c>
      <c r="Y76" s="203"/>
      <c r="Z76" s="203"/>
    </row>
    <row r="77" spans="1:26" x14ac:dyDescent="0.25">
      <c r="A77" s="200" t="str">
        <f>CADASTRO!A$1378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>
        <v>0</v>
      </c>
      <c r="K77" s="203"/>
      <c r="L77" s="203"/>
      <c r="M77" s="205">
        <f>ROUND((V$13/V$23),2)</f>
        <v>0</v>
      </c>
      <c r="N77" s="205"/>
      <c r="O77" s="205"/>
      <c r="P77" s="204">
        <f>C73*M77</f>
        <v>0</v>
      </c>
      <c r="Q77" s="203"/>
      <c r="R77" s="203"/>
      <c r="S77" s="203"/>
      <c r="T77" s="203">
        <f>CADASTRO!$P$1412</f>
        <v>0</v>
      </c>
      <c r="U77" s="203"/>
      <c r="V77" s="203"/>
      <c r="W77" s="203"/>
      <c r="X77" s="203">
        <f>M$13</f>
        <v>0</v>
      </c>
      <c r="Y77" s="203"/>
      <c r="Z77" s="203"/>
    </row>
    <row r="78" spans="1:26" x14ac:dyDescent="0.25">
      <c r="A78" s="200" t="str">
        <f>CADASTRO!A$1379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>
        <v>0</v>
      </c>
      <c r="K78" s="203"/>
      <c r="L78" s="203"/>
      <c r="M78" s="205">
        <f>ROUND((V$14/V$23),2)</f>
        <v>0</v>
      </c>
      <c r="N78" s="205"/>
      <c r="O78" s="205"/>
      <c r="P78" s="204">
        <f>C73*M78</f>
        <v>0</v>
      </c>
      <c r="Q78" s="203"/>
      <c r="R78" s="203"/>
      <c r="S78" s="203"/>
      <c r="T78" s="203">
        <f>CADASTRO!$P$1413</f>
        <v>0</v>
      </c>
      <c r="U78" s="203"/>
      <c r="V78" s="203"/>
      <c r="W78" s="203"/>
      <c r="X78" s="203">
        <f>M$14</f>
        <v>0</v>
      </c>
      <c r="Y78" s="203"/>
      <c r="Z78" s="203"/>
    </row>
    <row r="79" spans="1:26" x14ac:dyDescent="0.25">
      <c r="A79" s="201" t="str">
        <f>CADASTRO!A$1240</f>
        <v>ESCOLA MUN. ARLINDO B. PIRES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1</v>
      </c>
      <c r="N79" s="218"/>
      <c r="O79" s="218"/>
      <c r="P79" s="202">
        <f>SUM(P80:S83)</f>
        <v>19000</v>
      </c>
      <c r="Q79" s="201"/>
      <c r="R79" s="201"/>
      <c r="S79" s="201"/>
    </row>
    <row r="80" spans="1:26" x14ac:dyDescent="0.25">
      <c r="A80" s="200" t="str">
        <f>CADASTRO!A$164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 t="s">
        <v>188</v>
      </c>
      <c r="K80" s="203"/>
      <c r="L80" s="203"/>
      <c r="M80" s="205">
        <f>ROUND((V$18/V$23),2)</f>
        <v>0.13</v>
      </c>
      <c r="N80" s="205"/>
      <c r="O80" s="205"/>
      <c r="P80" s="204">
        <f>C73*M80</f>
        <v>2470</v>
      </c>
      <c r="Q80" s="204"/>
      <c r="R80" s="204"/>
      <c r="S80" s="204"/>
      <c r="T80" s="203" t="str">
        <f>CADASTRO!$P$1416</f>
        <v>1011 Q.S.E.</v>
      </c>
      <c r="U80" s="203"/>
      <c r="V80" s="203"/>
      <c r="W80" s="203"/>
      <c r="X80" s="203">
        <f>M$18</f>
        <v>1650</v>
      </c>
      <c r="Y80" s="203"/>
      <c r="Z80" s="203"/>
    </row>
    <row r="81" spans="1:26" x14ac:dyDescent="0.25">
      <c r="A81" s="200" t="str">
        <f>CADASTRO!A$165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>
        <v>0</v>
      </c>
      <c r="K81" s="203"/>
      <c r="L81" s="203"/>
      <c r="M81" s="205">
        <f>ROUND((V$19/V$23),2)</f>
        <v>0</v>
      </c>
      <c r="N81" s="205"/>
      <c r="O81" s="205"/>
      <c r="P81" s="204">
        <f>C73*M81</f>
        <v>0</v>
      </c>
      <c r="Q81" s="204"/>
      <c r="R81" s="204"/>
      <c r="S81" s="204"/>
      <c r="T81" s="203">
        <f>CADASTRO!$P$1417</f>
        <v>0</v>
      </c>
      <c r="U81" s="203"/>
      <c r="V81" s="203"/>
      <c r="W81" s="203"/>
      <c r="X81" s="203">
        <f>M$19</f>
        <v>0</v>
      </c>
      <c r="Y81" s="203"/>
      <c r="Z81" s="203"/>
    </row>
    <row r="82" spans="1:26" x14ac:dyDescent="0.25">
      <c r="A82" s="200" t="str">
        <f>CADASTRO!A$166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 t="s">
        <v>189</v>
      </c>
      <c r="K82" s="203"/>
      <c r="L82" s="203"/>
      <c r="M82" s="205">
        <f>ROUND((V$20/V$23),2)-0.01</f>
        <v>0.87</v>
      </c>
      <c r="N82" s="205"/>
      <c r="O82" s="205"/>
      <c r="P82" s="204">
        <f>C73*M82</f>
        <v>16530</v>
      </c>
      <c r="Q82" s="204"/>
      <c r="R82" s="204"/>
      <c r="S82" s="204"/>
      <c r="T82" s="203" t="str">
        <f>CADASTRO!$P$1418</f>
        <v>1011 Q.S.E.</v>
      </c>
      <c r="U82" s="203"/>
      <c r="V82" s="203"/>
      <c r="W82" s="203"/>
      <c r="X82" s="203">
        <f>M$20</f>
        <v>1634</v>
      </c>
      <c r="Y82" s="203"/>
      <c r="Z82" s="203"/>
    </row>
    <row r="83" spans="1:26" x14ac:dyDescent="0.25">
      <c r="A83" s="200" t="str">
        <f>CADASTRO!A$167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>
        <v>0</v>
      </c>
      <c r="K83" s="203"/>
      <c r="L83" s="203"/>
      <c r="M83" s="205">
        <f>ROUND((V$21/V$23),2)</f>
        <v>0</v>
      </c>
      <c r="N83" s="205"/>
      <c r="O83" s="205"/>
      <c r="P83" s="204">
        <f>C73*M83</f>
        <v>0</v>
      </c>
      <c r="Q83" s="203"/>
      <c r="R83" s="203"/>
      <c r="S83" s="203"/>
      <c r="T83" s="203">
        <f>CADASTRO!$P$1419</f>
        <v>0</v>
      </c>
      <c r="U83" s="203"/>
      <c r="V83" s="203"/>
      <c r="W83" s="203"/>
      <c r="X83" s="203">
        <f>M$21</f>
        <v>0</v>
      </c>
      <c r="Y83" s="203"/>
      <c r="Z83" s="203"/>
    </row>
    <row r="84" spans="1:26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19000</v>
      </c>
      <c r="Q84" s="201"/>
      <c r="R84" s="201"/>
      <c r="S84" s="201"/>
      <c r="T84" s="3"/>
      <c r="U84" s="3"/>
      <c r="V84" s="3"/>
      <c r="W84" s="3"/>
      <c r="X84" s="3"/>
      <c r="Y84" s="3"/>
      <c r="Z84" s="3"/>
    </row>
    <row r="86" spans="1:26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6" x14ac:dyDescent="0.25">
      <c r="A87" s="3" t="s">
        <v>38</v>
      </c>
      <c r="G87" s="203">
        <v>5</v>
      </c>
      <c r="H87" s="203"/>
      <c r="I87" s="203"/>
      <c r="J87" s="203"/>
      <c r="K87" s="203"/>
      <c r="L87" s="220" t="s">
        <v>39</v>
      </c>
      <c r="M87" s="220"/>
      <c r="N87" s="220"/>
      <c r="O87" s="223">
        <v>43254</v>
      </c>
      <c r="P87" s="203"/>
      <c r="Q87" s="203"/>
      <c r="R87" s="203"/>
    </row>
    <row r="88" spans="1:26" x14ac:dyDescent="0.25">
      <c r="A88" s="3" t="s">
        <v>41</v>
      </c>
      <c r="C88" s="208">
        <v>25000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1400</v>
      </c>
      <c r="Q88" s="221"/>
      <c r="R88" s="221"/>
      <c r="S88" s="221"/>
      <c r="T88" s="221"/>
      <c r="U88" s="221"/>
    </row>
    <row r="89" spans="1:26" x14ac:dyDescent="0.25">
      <c r="A89" s="9" t="s">
        <v>12</v>
      </c>
      <c r="B89" s="72"/>
      <c r="C89" s="72"/>
      <c r="D89" s="72"/>
      <c r="E89" s="72"/>
      <c r="F89" s="72"/>
      <c r="G89" s="72"/>
      <c r="H89" s="72"/>
      <c r="I89" s="76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11" t="s">
        <v>40</v>
      </c>
      <c r="Y89" s="211"/>
      <c r="Z89" s="211"/>
    </row>
    <row r="90" spans="1:26" x14ac:dyDescent="0.25">
      <c r="A90" s="210" t="str">
        <f>CADASTRO!A$1376</f>
        <v xml:space="preserve">ESCOLA ESTADUAL: 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0</v>
      </c>
      <c r="N90" s="218"/>
      <c r="O90" s="218"/>
      <c r="P90" s="202">
        <f>SUM(P91:S93)</f>
        <v>0</v>
      </c>
      <c r="Q90" s="201"/>
      <c r="R90" s="201"/>
      <c r="S90" s="201"/>
      <c r="T90" s="6"/>
      <c r="U90" s="6"/>
      <c r="V90" s="6"/>
      <c r="W90" s="6"/>
    </row>
    <row r="91" spans="1:26" x14ac:dyDescent="0.25">
      <c r="A91" s="200" t="str">
        <f>CADASTRO!A$1377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>
        <v>0</v>
      </c>
      <c r="K91" s="203"/>
      <c r="L91" s="203"/>
      <c r="M91" s="205">
        <f>ROUND((V$12/V$23),2)</f>
        <v>0</v>
      </c>
      <c r="N91" s="205"/>
      <c r="O91" s="205"/>
      <c r="P91" s="204">
        <f>C88*M91</f>
        <v>0</v>
      </c>
      <c r="Q91" s="203"/>
      <c r="R91" s="203"/>
      <c r="S91" s="203"/>
      <c r="T91" s="203">
        <f>CADASTRO!$P$1411</f>
        <v>0</v>
      </c>
      <c r="U91" s="203"/>
      <c r="V91" s="203"/>
      <c r="W91" s="203"/>
      <c r="X91" s="203">
        <f>M$12</f>
        <v>0</v>
      </c>
      <c r="Y91" s="203"/>
      <c r="Z91" s="203"/>
    </row>
    <row r="92" spans="1:26" x14ac:dyDescent="0.25">
      <c r="A92" s="200" t="str">
        <f>CADASTRO!A$1378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>
        <v>0</v>
      </c>
      <c r="K92" s="203"/>
      <c r="L92" s="203"/>
      <c r="M92" s="205">
        <f>ROUND((V$13/V$23),2)</f>
        <v>0</v>
      </c>
      <c r="N92" s="205"/>
      <c r="O92" s="205"/>
      <c r="P92" s="204">
        <f>C88*M92</f>
        <v>0</v>
      </c>
      <c r="Q92" s="203"/>
      <c r="R92" s="203"/>
      <c r="S92" s="203"/>
      <c r="T92" s="203">
        <f>CADASTRO!$P$1412</f>
        <v>0</v>
      </c>
      <c r="U92" s="203"/>
      <c r="V92" s="203"/>
      <c r="W92" s="203"/>
      <c r="X92" s="203">
        <f>M$13</f>
        <v>0</v>
      </c>
      <c r="Y92" s="203"/>
      <c r="Z92" s="203"/>
    </row>
    <row r="93" spans="1:26" x14ac:dyDescent="0.25">
      <c r="A93" s="200" t="str">
        <f>CADASTRO!A$1379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>
        <v>0</v>
      </c>
      <c r="K93" s="203"/>
      <c r="L93" s="203"/>
      <c r="M93" s="205">
        <f>ROUND((V$14/V$23),2)</f>
        <v>0</v>
      </c>
      <c r="N93" s="205"/>
      <c r="O93" s="205"/>
      <c r="P93" s="204">
        <f>C88*M93</f>
        <v>0</v>
      </c>
      <c r="Q93" s="203"/>
      <c r="R93" s="203"/>
      <c r="S93" s="203"/>
      <c r="T93" s="203">
        <f>CADASTRO!$P$1413</f>
        <v>0</v>
      </c>
      <c r="U93" s="203"/>
      <c r="V93" s="203"/>
      <c r="W93" s="203"/>
      <c r="X93" s="203">
        <f>M$14</f>
        <v>0</v>
      </c>
      <c r="Y93" s="203"/>
      <c r="Z93" s="203"/>
    </row>
    <row r="94" spans="1:26" x14ac:dyDescent="0.25">
      <c r="A94" s="201" t="str">
        <f>CADASTRO!A$1240</f>
        <v>ESCOLA MUN. ARLINDO B. PIRES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1</v>
      </c>
      <c r="N94" s="218"/>
      <c r="O94" s="218"/>
      <c r="P94" s="202">
        <f>SUM(P95:S98)</f>
        <v>25000</v>
      </c>
      <c r="Q94" s="201"/>
      <c r="R94" s="201"/>
      <c r="S94" s="201"/>
    </row>
    <row r="95" spans="1:26" x14ac:dyDescent="0.25">
      <c r="A95" s="200" t="str">
        <f>CADASTRO!A$164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 t="s">
        <v>188</v>
      </c>
      <c r="K95" s="203"/>
      <c r="L95" s="203"/>
      <c r="M95" s="205">
        <f>ROUND((V$18/V$23),2)</f>
        <v>0.13</v>
      </c>
      <c r="N95" s="205"/>
      <c r="O95" s="205"/>
      <c r="P95" s="204">
        <f>C88*M95</f>
        <v>3250</v>
      </c>
      <c r="Q95" s="204"/>
      <c r="R95" s="204"/>
      <c r="S95" s="204"/>
      <c r="T95" s="203" t="str">
        <f>CADASTRO!$P$1416</f>
        <v>1011 Q.S.E.</v>
      </c>
      <c r="U95" s="203"/>
      <c r="V95" s="203"/>
      <c r="W95" s="203"/>
      <c r="X95" s="203">
        <f>M$18</f>
        <v>1650</v>
      </c>
      <c r="Y95" s="203"/>
      <c r="Z95" s="203"/>
    </row>
    <row r="96" spans="1:26" x14ac:dyDescent="0.25">
      <c r="A96" s="200" t="str">
        <f>CADASTRO!A$165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>
        <v>0</v>
      </c>
      <c r="K96" s="203"/>
      <c r="L96" s="203"/>
      <c r="M96" s="205">
        <f>ROUND((V$19/V$23),2)</f>
        <v>0</v>
      </c>
      <c r="N96" s="205"/>
      <c r="O96" s="205"/>
      <c r="P96" s="204">
        <f>C88*M96</f>
        <v>0</v>
      </c>
      <c r="Q96" s="204"/>
      <c r="R96" s="204"/>
      <c r="S96" s="204"/>
      <c r="T96" s="203">
        <f>CADASTRO!$P$1417</f>
        <v>0</v>
      </c>
      <c r="U96" s="203"/>
      <c r="V96" s="203"/>
      <c r="W96" s="203"/>
      <c r="X96" s="203">
        <f>M$19</f>
        <v>0</v>
      </c>
      <c r="Y96" s="203"/>
      <c r="Z96" s="203"/>
    </row>
    <row r="97" spans="1:26" x14ac:dyDescent="0.25">
      <c r="A97" s="200" t="str">
        <f>CADASTRO!A$166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 t="s">
        <v>189</v>
      </c>
      <c r="K97" s="203"/>
      <c r="L97" s="203"/>
      <c r="M97" s="205">
        <f>ROUND((V$20/V$23),2)-0.01</f>
        <v>0.87</v>
      </c>
      <c r="N97" s="205"/>
      <c r="O97" s="205"/>
      <c r="P97" s="204">
        <f>C88*M97</f>
        <v>21750</v>
      </c>
      <c r="Q97" s="204"/>
      <c r="R97" s="204"/>
      <c r="S97" s="204"/>
      <c r="T97" s="203" t="str">
        <f>CADASTRO!$P$1418</f>
        <v>1011 Q.S.E.</v>
      </c>
      <c r="U97" s="203"/>
      <c r="V97" s="203"/>
      <c r="W97" s="203"/>
      <c r="X97" s="203">
        <f>M$20</f>
        <v>1634</v>
      </c>
      <c r="Y97" s="203"/>
      <c r="Z97" s="203"/>
    </row>
    <row r="98" spans="1:26" x14ac:dyDescent="0.25">
      <c r="A98" s="200" t="str">
        <f>CADASTRO!A$167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>
        <v>0</v>
      </c>
      <c r="K98" s="203"/>
      <c r="L98" s="203"/>
      <c r="M98" s="205">
        <f>ROUND((V$21/V$23),2)</f>
        <v>0</v>
      </c>
      <c r="N98" s="205"/>
      <c r="O98" s="205"/>
      <c r="P98" s="204">
        <f>C88*M98</f>
        <v>0</v>
      </c>
      <c r="Q98" s="203"/>
      <c r="R98" s="203"/>
      <c r="S98" s="203"/>
      <c r="T98" s="203">
        <f>CADASTRO!$P$1419</f>
        <v>0</v>
      </c>
      <c r="U98" s="203"/>
      <c r="V98" s="203"/>
      <c r="W98" s="203"/>
      <c r="X98" s="203">
        <f>M$21</f>
        <v>0</v>
      </c>
      <c r="Y98" s="203"/>
      <c r="Z98" s="203"/>
    </row>
    <row r="99" spans="1:26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</f>
        <v>25000</v>
      </c>
      <c r="Q99" s="201"/>
      <c r="R99" s="201"/>
      <c r="S99" s="201"/>
      <c r="T99" s="3"/>
      <c r="U99" s="3"/>
      <c r="V99" s="3"/>
      <c r="W99" s="3"/>
      <c r="X99" s="3"/>
      <c r="Y99" s="3"/>
      <c r="Z99" s="3"/>
    </row>
    <row r="101" spans="1:26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26" x14ac:dyDescent="0.25">
      <c r="A102" s="3" t="s">
        <v>38</v>
      </c>
      <c r="G102" s="203">
        <v>6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43315</v>
      </c>
      <c r="P102" s="203"/>
      <c r="Q102" s="203"/>
      <c r="R102" s="203"/>
    </row>
    <row r="103" spans="1:26" x14ac:dyDescent="0.25">
      <c r="A103" s="3" t="s">
        <v>41</v>
      </c>
      <c r="C103" s="208">
        <v>35000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1500</v>
      </c>
      <c r="Q103" s="221"/>
      <c r="R103" s="221"/>
      <c r="S103" s="221"/>
      <c r="T103" s="221"/>
      <c r="U103" s="221"/>
    </row>
    <row r="104" spans="1:26" x14ac:dyDescent="0.25">
      <c r="A104" s="9" t="s">
        <v>12</v>
      </c>
      <c r="B104" s="72"/>
      <c r="C104" s="72"/>
      <c r="D104" s="72"/>
      <c r="E104" s="72"/>
      <c r="F104" s="72"/>
      <c r="G104" s="72"/>
      <c r="H104" s="72"/>
      <c r="I104" s="76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11" t="s">
        <v>40</v>
      </c>
      <c r="Y104" s="211"/>
      <c r="Z104" s="211"/>
    </row>
    <row r="105" spans="1:26" x14ac:dyDescent="0.25">
      <c r="A105" s="210" t="str">
        <f>CADASTRO!A$1376</f>
        <v xml:space="preserve">ESCOLA ESTADUAL: 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0</v>
      </c>
      <c r="N105" s="218"/>
      <c r="O105" s="218"/>
      <c r="P105" s="202">
        <f>SUM(P106:S108)</f>
        <v>0</v>
      </c>
      <c r="Q105" s="201"/>
      <c r="R105" s="201"/>
      <c r="S105" s="201"/>
      <c r="T105" s="6"/>
      <c r="U105" s="6"/>
      <c r="V105" s="6"/>
      <c r="W105" s="6"/>
    </row>
    <row r="106" spans="1:26" x14ac:dyDescent="0.25">
      <c r="A106" s="200" t="str">
        <f>CADASTRO!A$1377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>
        <v>0</v>
      </c>
      <c r="K106" s="203"/>
      <c r="L106" s="203"/>
      <c r="M106" s="205">
        <f>ROUND((V$12/V$23),2)</f>
        <v>0</v>
      </c>
      <c r="N106" s="205"/>
      <c r="O106" s="205"/>
      <c r="P106" s="204">
        <f>C103*M106</f>
        <v>0</v>
      </c>
      <c r="Q106" s="203"/>
      <c r="R106" s="203"/>
      <c r="S106" s="203"/>
      <c r="T106" s="203">
        <f>CADASTRO!$P$1411</f>
        <v>0</v>
      </c>
      <c r="U106" s="203"/>
      <c r="V106" s="203"/>
      <c r="W106" s="203"/>
      <c r="X106" s="203">
        <f>M$12</f>
        <v>0</v>
      </c>
      <c r="Y106" s="203"/>
      <c r="Z106" s="203"/>
    </row>
    <row r="107" spans="1:26" x14ac:dyDescent="0.25">
      <c r="A107" s="200" t="str">
        <f>CADASTRO!A$1378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>
        <v>0</v>
      </c>
      <c r="K107" s="203"/>
      <c r="L107" s="203"/>
      <c r="M107" s="205">
        <f>ROUND((V$13/V$23),2)</f>
        <v>0</v>
      </c>
      <c r="N107" s="205"/>
      <c r="O107" s="205"/>
      <c r="P107" s="204">
        <f>C103*M107</f>
        <v>0</v>
      </c>
      <c r="Q107" s="203"/>
      <c r="R107" s="203"/>
      <c r="S107" s="203"/>
      <c r="T107" s="203">
        <f>CADASTRO!$P$1412</f>
        <v>0</v>
      </c>
      <c r="U107" s="203"/>
      <c r="V107" s="203"/>
      <c r="W107" s="203"/>
      <c r="X107" s="203">
        <f>M$13</f>
        <v>0</v>
      </c>
      <c r="Y107" s="203"/>
      <c r="Z107" s="203"/>
    </row>
    <row r="108" spans="1:26" x14ac:dyDescent="0.25">
      <c r="A108" s="200" t="str">
        <f>CADASTRO!A$1379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>
        <v>0</v>
      </c>
      <c r="K108" s="203"/>
      <c r="L108" s="203"/>
      <c r="M108" s="205">
        <f>ROUND((V$14/V$23),2)</f>
        <v>0</v>
      </c>
      <c r="N108" s="205"/>
      <c r="O108" s="205"/>
      <c r="P108" s="204">
        <f>C103*M108</f>
        <v>0</v>
      </c>
      <c r="Q108" s="203"/>
      <c r="R108" s="203"/>
      <c r="S108" s="203"/>
      <c r="T108" s="203">
        <f>CADASTRO!$P$1413</f>
        <v>0</v>
      </c>
      <c r="U108" s="203"/>
      <c r="V108" s="203"/>
      <c r="W108" s="203"/>
      <c r="X108" s="203">
        <f>M$14</f>
        <v>0</v>
      </c>
      <c r="Y108" s="203"/>
      <c r="Z108" s="203"/>
    </row>
    <row r="109" spans="1:26" x14ac:dyDescent="0.25">
      <c r="A109" s="201" t="str">
        <f>CADASTRO!A$1240</f>
        <v>ESCOLA MUN. ARLINDO B. PIRES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1</v>
      </c>
      <c r="N109" s="218"/>
      <c r="O109" s="218"/>
      <c r="P109" s="202">
        <f>SUM(P110:S113)</f>
        <v>35000</v>
      </c>
      <c r="Q109" s="201"/>
      <c r="R109" s="201"/>
      <c r="S109" s="201"/>
    </row>
    <row r="110" spans="1:26" x14ac:dyDescent="0.25">
      <c r="A110" s="200" t="str">
        <f>CADASTRO!A$164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 t="s">
        <v>188</v>
      </c>
      <c r="K110" s="203"/>
      <c r="L110" s="203"/>
      <c r="M110" s="205">
        <f>ROUND((V$18/V$23),2)</f>
        <v>0.13</v>
      </c>
      <c r="N110" s="205"/>
      <c r="O110" s="205"/>
      <c r="P110" s="204">
        <f>C103*M110</f>
        <v>4550</v>
      </c>
      <c r="Q110" s="204"/>
      <c r="R110" s="204"/>
      <c r="S110" s="204"/>
      <c r="T110" s="203" t="str">
        <f>CADASTRO!$P$1416</f>
        <v>1011 Q.S.E.</v>
      </c>
      <c r="U110" s="203"/>
      <c r="V110" s="203"/>
      <c r="W110" s="203"/>
      <c r="X110" s="203">
        <f>M$18</f>
        <v>1650</v>
      </c>
      <c r="Y110" s="203"/>
      <c r="Z110" s="203"/>
    </row>
    <row r="111" spans="1:26" x14ac:dyDescent="0.25">
      <c r="A111" s="200" t="str">
        <f>CADASTRO!A$165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>
        <v>0</v>
      </c>
      <c r="K111" s="203"/>
      <c r="L111" s="203"/>
      <c r="M111" s="205">
        <f>ROUND((V$19/V$23),2)</f>
        <v>0</v>
      </c>
      <c r="N111" s="205"/>
      <c r="O111" s="205"/>
      <c r="P111" s="204">
        <f>C103*M111</f>
        <v>0</v>
      </c>
      <c r="Q111" s="204"/>
      <c r="R111" s="204"/>
      <c r="S111" s="204"/>
      <c r="T111" s="203">
        <f>CADASTRO!$P$1417</f>
        <v>0</v>
      </c>
      <c r="U111" s="203"/>
      <c r="V111" s="203"/>
      <c r="W111" s="203"/>
      <c r="X111" s="203">
        <f>M$19</f>
        <v>0</v>
      </c>
      <c r="Y111" s="203"/>
      <c r="Z111" s="203"/>
    </row>
    <row r="112" spans="1:26" x14ac:dyDescent="0.25">
      <c r="A112" s="200" t="str">
        <f>CADASTRO!A$166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 t="s">
        <v>189</v>
      </c>
      <c r="K112" s="203"/>
      <c r="L112" s="203"/>
      <c r="M112" s="205">
        <f>ROUND((V$20/V$23),2)-0.01</f>
        <v>0.87</v>
      </c>
      <c r="N112" s="205"/>
      <c r="O112" s="205"/>
      <c r="P112" s="204">
        <f>C103*M112</f>
        <v>30450</v>
      </c>
      <c r="Q112" s="204"/>
      <c r="R112" s="204"/>
      <c r="S112" s="204"/>
      <c r="T112" s="203" t="str">
        <f>CADASTRO!$P$1418</f>
        <v>1011 Q.S.E.</v>
      </c>
      <c r="U112" s="203"/>
      <c r="V112" s="203"/>
      <c r="W112" s="203"/>
      <c r="X112" s="203">
        <f>M$20</f>
        <v>1634</v>
      </c>
      <c r="Y112" s="203"/>
      <c r="Z112" s="203"/>
    </row>
    <row r="113" spans="1:26" x14ac:dyDescent="0.25">
      <c r="A113" s="200" t="str">
        <f>CADASTRO!A$167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>
        <v>0</v>
      </c>
      <c r="K113" s="203"/>
      <c r="L113" s="203"/>
      <c r="M113" s="205">
        <f>ROUND((V$21/V$23),2)</f>
        <v>0</v>
      </c>
      <c r="N113" s="205"/>
      <c r="O113" s="205"/>
      <c r="P113" s="204">
        <f>C103*M113</f>
        <v>0</v>
      </c>
      <c r="Q113" s="203"/>
      <c r="R113" s="203"/>
      <c r="S113" s="203"/>
      <c r="T113" s="203">
        <f>CADASTRO!$P$1419</f>
        <v>0</v>
      </c>
      <c r="U113" s="203"/>
      <c r="V113" s="203"/>
      <c r="W113" s="203"/>
      <c r="X113" s="203">
        <f>M$21</f>
        <v>0</v>
      </c>
      <c r="Y113" s="203"/>
      <c r="Z113" s="203"/>
    </row>
    <row r="114" spans="1:26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</f>
        <v>35000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</row>
    <row r="116" spans="1:26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6" x14ac:dyDescent="0.25">
      <c r="A117" s="3" t="s">
        <v>38</v>
      </c>
      <c r="G117" s="203">
        <v>7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43348</v>
      </c>
      <c r="P117" s="203"/>
      <c r="Q117" s="203"/>
      <c r="R117" s="203"/>
    </row>
    <row r="118" spans="1:26" x14ac:dyDescent="0.25">
      <c r="A118" s="3" t="s">
        <v>41</v>
      </c>
      <c r="C118" s="208">
        <v>40000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1300</v>
      </c>
      <c r="Q118" s="221"/>
      <c r="R118" s="221"/>
      <c r="S118" s="221"/>
      <c r="T118" s="221"/>
      <c r="U118" s="221"/>
    </row>
    <row r="119" spans="1:26" x14ac:dyDescent="0.25">
      <c r="A119" s="9" t="s">
        <v>12</v>
      </c>
      <c r="B119" s="72"/>
      <c r="C119" s="72"/>
      <c r="D119" s="72"/>
      <c r="E119" s="72"/>
      <c r="F119" s="72"/>
      <c r="G119" s="72"/>
      <c r="H119" s="72"/>
      <c r="I119" s="76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11" t="s">
        <v>40</v>
      </c>
      <c r="Y119" s="211"/>
      <c r="Z119" s="211"/>
    </row>
    <row r="120" spans="1:26" x14ac:dyDescent="0.25">
      <c r="A120" s="210" t="str">
        <f>CADASTRO!A$1376</f>
        <v xml:space="preserve">ESCOLA ESTADUAL: 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0</v>
      </c>
      <c r="N120" s="218"/>
      <c r="O120" s="218"/>
      <c r="P120" s="202">
        <f>SUM(P121:S123)</f>
        <v>0</v>
      </c>
      <c r="Q120" s="201"/>
      <c r="R120" s="201"/>
      <c r="S120" s="201"/>
      <c r="T120" s="6"/>
      <c r="U120" s="6"/>
      <c r="V120" s="6"/>
      <c r="W120" s="6"/>
    </row>
    <row r="121" spans="1:26" x14ac:dyDescent="0.25">
      <c r="A121" s="200" t="str">
        <f>CADASTRO!A$1377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>
        <v>0</v>
      </c>
      <c r="K121" s="203"/>
      <c r="L121" s="203"/>
      <c r="M121" s="205">
        <f>ROUND((V$12/V$23),2)</f>
        <v>0</v>
      </c>
      <c r="N121" s="205"/>
      <c r="O121" s="205"/>
      <c r="P121" s="204">
        <f>C118*M121</f>
        <v>0</v>
      </c>
      <c r="Q121" s="203"/>
      <c r="R121" s="203"/>
      <c r="S121" s="203"/>
      <c r="T121" s="203">
        <f>CADASTRO!$P$1411</f>
        <v>0</v>
      </c>
      <c r="U121" s="203"/>
      <c r="V121" s="203"/>
      <c r="W121" s="203"/>
      <c r="X121" s="203">
        <f>M$12</f>
        <v>0</v>
      </c>
      <c r="Y121" s="203"/>
      <c r="Z121" s="203"/>
    </row>
    <row r="122" spans="1:26" x14ac:dyDescent="0.25">
      <c r="A122" s="200" t="str">
        <f>CADASTRO!A$1378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>
        <v>0</v>
      </c>
      <c r="K122" s="203"/>
      <c r="L122" s="203"/>
      <c r="M122" s="205">
        <f>ROUND((V$13/V$23),2)</f>
        <v>0</v>
      </c>
      <c r="N122" s="205"/>
      <c r="O122" s="205"/>
      <c r="P122" s="204">
        <f>C118*M122</f>
        <v>0</v>
      </c>
      <c r="Q122" s="203"/>
      <c r="R122" s="203"/>
      <c r="S122" s="203"/>
      <c r="T122" s="203">
        <f>CADASTRO!$P$1412</f>
        <v>0</v>
      </c>
      <c r="U122" s="203"/>
      <c r="V122" s="203"/>
      <c r="W122" s="203"/>
      <c r="X122" s="203">
        <f>M$13</f>
        <v>0</v>
      </c>
      <c r="Y122" s="203"/>
      <c r="Z122" s="203"/>
    </row>
    <row r="123" spans="1:26" x14ac:dyDescent="0.25">
      <c r="A123" s="200" t="str">
        <f>CADASTRO!A$1379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03">
        <v>0</v>
      </c>
      <c r="K123" s="203"/>
      <c r="L123" s="203"/>
      <c r="M123" s="205">
        <f>ROUND((V$14/V$23),2)</f>
        <v>0</v>
      </c>
      <c r="N123" s="205"/>
      <c r="O123" s="205"/>
      <c r="P123" s="204">
        <f>C118*M123</f>
        <v>0</v>
      </c>
      <c r="Q123" s="203"/>
      <c r="R123" s="203"/>
      <c r="S123" s="203"/>
      <c r="T123" s="203">
        <f>CADASTRO!$P$1413</f>
        <v>0</v>
      </c>
      <c r="U123" s="203"/>
      <c r="V123" s="203"/>
      <c r="W123" s="203"/>
      <c r="X123" s="203">
        <f>M$14</f>
        <v>0</v>
      </c>
      <c r="Y123" s="203"/>
      <c r="Z123" s="203"/>
    </row>
    <row r="124" spans="1:26" x14ac:dyDescent="0.25">
      <c r="A124" s="201" t="str">
        <f>CADASTRO!A$1240</f>
        <v>ESCOLA MUN. ARLINDO B. PIRES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1</v>
      </c>
      <c r="N124" s="218"/>
      <c r="O124" s="218"/>
      <c r="P124" s="202">
        <f>SUM(P125:S128)</f>
        <v>40000</v>
      </c>
      <c r="Q124" s="201"/>
      <c r="R124" s="201"/>
      <c r="S124" s="201"/>
    </row>
    <row r="125" spans="1:26" x14ac:dyDescent="0.25">
      <c r="A125" s="200" t="str">
        <f>CADASTRO!A$164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 t="s">
        <v>188</v>
      </c>
      <c r="K125" s="203"/>
      <c r="L125" s="203"/>
      <c r="M125" s="205">
        <f>ROUND((V$18/V$23),2)</f>
        <v>0.13</v>
      </c>
      <c r="N125" s="205"/>
      <c r="O125" s="205"/>
      <c r="P125" s="204">
        <f>C118*M125</f>
        <v>5200</v>
      </c>
      <c r="Q125" s="204"/>
      <c r="R125" s="204"/>
      <c r="S125" s="204"/>
      <c r="T125" s="203" t="str">
        <f>CADASTRO!$P$1416</f>
        <v>1011 Q.S.E.</v>
      </c>
      <c r="U125" s="203"/>
      <c r="V125" s="203"/>
      <c r="W125" s="203"/>
      <c r="X125" s="203">
        <f>M$18</f>
        <v>1650</v>
      </c>
      <c r="Y125" s="203"/>
      <c r="Z125" s="203"/>
    </row>
    <row r="126" spans="1:26" x14ac:dyDescent="0.25">
      <c r="A126" s="200" t="str">
        <f>CADASTRO!A$165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>
        <v>0</v>
      </c>
      <c r="K126" s="203"/>
      <c r="L126" s="203"/>
      <c r="M126" s="205">
        <f>ROUND((V$19/V$23),2)</f>
        <v>0</v>
      </c>
      <c r="N126" s="205"/>
      <c r="O126" s="205"/>
      <c r="P126" s="204">
        <f>C118*M126</f>
        <v>0</v>
      </c>
      <c r="Q126" s="204"/>
      <c r="R126" s="204"/>
      <c r="S126" s="204"/>
      <c r="T126" s="203">
        <f>CADASTRO!$P$1417</f>
        <v>0</v>
      </c>
      <c r="U126" s="203"/>
      <c r="V126" s="203"/>
      <c r="W126" s="203"/>
      <c r="X126" s="203">
        <f>M$19</f>
        <v>0</v>
      </c>
      <c r="Y126" s="203"/>
      <c r="Z126" s="203"/>
    </row>
    <row r="127" spans="1:26" x14ac:dyDescent="0.25">
      <c r="A127" s="200" t="str">
        <f>CADASTRO!A$166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 t="s">
        <v>189</v>
      </c>
      <c r="K127" s="203"/>
      <c r="L127" s="203"/>
      <c r="M127" s="205">
        <f>ROUND((V$20/V$23),2)-0.01</f>
        <v>0.87</v>
      </c>
      <c r="N127" s="205"/>
      <c r="O127" s="205"/>
      <c r="P127" s="204">
        <f>C118*M127</f>
        <v>34800</v>
      </c>
      <c r="Q127" s="204"/>
      <c r="R127" s="204"/>
      <c r="S127" s="204"/>
      <c r="T127" s="203" t="str">
        <f>CADASTRO!$P$1418</f>
        <v>1011 Q.S.E.</v>
      </c>
      <c r="U127" s="203"/>
      <c r="V127" s="203"/>
      <c r="W127" s="203"/>
      <c r="X127" s="203">
        <f>M$20</f>
        <v>1634</v>
      </c>
      <c r="Y127" s="203"/>
      <c r="Z127" s="203"/>
    </row>
    <row r="128" spans="1:26" x14ac:dyDescent="0.25">
      <c r="A128" s="200" t="str">
        <f>CADASTRO!A$167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>
        <v>0</v>
      </c>
      <c r="K128" s="203"/>
      <c r="L128" s="203"/>
      <c r="M128" s="205">
        <f>ROUND((V$21/V$23),2)</f>
        <v>0</v>
      </c>
      <c r="N128" s="205"/>
      <c r="O128" s="205"/>
      <c r="P128" s="204">
        <f>C118*M128</f>
        <v>0</v>
      </c>
      <c r="Q128" s="203"/>
      <c r="R128" s="203"/>
      <c r="S128" s="203"/>
      <c r="T128" s="203">
        <f>CADASTRO!$P$1419</f>
        <v>0</v>
      </c>
      <c r="U128" s="203"/>
      <c r="V128" s="203"/>
      <c r="W128" s="203"/>
      <c r="X128" s="203">
        <f>M$21</f>
        <v>0</v>
      </c>
      <c r="Y128" s="203"/>
      <c r="Z128" s="203"/>
    </row>
    <row r="129" spans="1:26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40000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</row>
    <row r="131" spans="1:26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26" x14ac:dyDescent="0.25">
      <c r="A132" s="3" t="s">
        <v>38</v>
      </c>
      <c r="G132" s="203">
        <v>8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43378</v>
      </c>
      <c r="P132" s="203"/>
      <c r="Q132" s="203"/>
      <c r="R132" s="203"/>
    </row>
    <row r="133" spans="1:26" x14ac:dyDescent="0.25">
      <c r="A133" s="3" t="s">
        <v>41</v>
      </c>
      <c r="C133" s="208">
        <v>21000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1600</v>
      </c>
      <c r="Q133" s="221"/>
      <c r="R133" s="221"/>
      <c r="S133" s="221"/>
      <c r="T133" s="221"/>
      <c r="U133" s="221"/>
    </row>
    <row r="134" spans="1:26" x14ac:dyDescent="0.25">
      <c r="A134" s="9" t="s">
        <v>12</v>
      </c>
      <c r="B134" s="72"/>
      <c r="C134" s="72"/>
      <c r="D134" s="72"/>
      <c r="E134" s="72"/>
      <c r="F134" s="72"/>
      <c r="G134" s="72"/>
      <c r="H134" s="72"/>
      <c r="I134" s="76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11" t="s">
        <v>40</v>
      </c>
      <c r="Y134" s="211"/>
      <c r="Z134" s="211"/>
    </row>
    <row r="135" spans="1:26" x14ac:dyDescent="0.25">
      <c r="A135" s="210" t="str">
        <f>CADASTRO!A$1376</f>
        <v xml:space="preserve">ESCOLA ESTADUAL: 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0</v>
      </c>
      <c r="N135" s="218"/>
      <c r="O135" s="218"/>
      <c r="P135" s="202">
        <f>SUM(P136:S138)</f>
        <v>0</v>
      </c>
      <c r="Q135" s="201"/>
      <c r="R135" s="201"/>
      <c r="S135" s="201"/>
      <c r="T135" s="6"/>
      <c r="U135" s="6"/>
      <c r="V135" s="6"/>
      <c r="W135" s="6"/>
    </row>
    <row r="136" spans="1:26" x14ac:dyDescent="0.25">
      <c r="A136" s="200" t="str">
        <f>CADASTRO!A$1377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>
        <v>0</v>
      </c>
      <c r="K136" s="203"/>
      <c r="L136" s="203"/>
      <c r="M136" s="205">
        <f>ROUND((V$12/V$23),2)</f>
        <v>0</v>
      </c>
      <c r="N136" s="205"/>
      <c r="O136" s="205"/>
      <c r="P136" s="204">
        <f>C133*M136</f>
        <v>0</v>
      </c>
      <c r="Q136" s="203"/>
      <c r="R136" s="203"/>
      <c r="S136" s="203"/>
      <c r="T136" s="203">
        <f>CADASTRO!$P$1411</f>
        <v>0</v>
      </c>
      <c r="U136" s="203"/>
      <c r="V136" s="203"/>
      <c r="W136" s="203"/>
      <c r="X136" s="203">
        <f>M$12</f>
        <v>0</v>
      </c>
      <c r="Y136" s="203"/>
      <c r="Z136" s="203"/>
    </row>
    <row r="137" spans="1:26" x14ac:dyDescent="0.25">
      <c r="A137" s="200" t="str">
        <f>CADASTRO!A$1378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>
        <v>0</v>
      </c>
      <c r="K137" s="203"/>
      <c r="L137" s="203"/>
      <c r="M137" s="205">
        <f>ROUND((V$13/V$23),2)</f>
        <v>0</v>
      </c>
      <c r="N137" s="205"/>
      <c r="O137" s="205"/>
      <c r="P137" s="204">
        <f>C133*M137</f>
        <v>0</v>
      </c>
      <c r="Q137" s="203"/>
      <c r="R137" s="203"/>
      <c r="S137" s="203"/>
      <c r="T137" s="203">
        <f>CADASTRO!$P$1412</f>
        <v>0</v>
      </c>
      <c r="U137" s="203"/>
      <c r="V137" s="203"/>
      <c r="W137" s="203"/>
      <c r="X137" s="203">
        <f>M$13</f>
        <v>0</v>
      </c>
      <c r="Y137" s="203"/>
      <c r="Z137" s="203"/>
    </row>
    <row r="138" spans="1:26" x14ac:dyDescent="0.25">
      <c r="A138" s="200" t="str">
        <f>CADASTRO!A$1379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>
        <v>0</v>
      </c>
      <c r="K138" s="203"/>
      <c r="L138" s="203"/>
      <c r="M138" s="205">
        <f>ROUND((V$14/V$23),2)</f>
        <v>0</v>
      </c>
      <c r="N138" s="205"/>
      <c r="O138" s="205"/>
      <c r="P138" s="204">
        <f>C133*M138</f>
        <v>0</v>
      </c>
      <c r="Q138" s="203"/>
      <c r="R138" s="203"/>
      <c r="S138" s="203"/>
      <c r="T138" s="203">
        <f>CADASTRO!$P$1413</f>
        <v>0</v>
      </c>
      <c r="U138" s="203"/>
      <c r="V138" s="203"/>
      <c r="W138" s="203"/>
      <c r="X138" s="203">
        <f>M$14</f>
        <v>0</v>
      </c>
      <c r="Y138" s="203"/>
      <c r="Z138" s="203"/>
    </row>
    <row r="139" spans="1:26" x14ac:dyDescent="0.25">
      <c r="A139" s="201" t="str">
        <f>CADASTRO!A$1240</f>
        <v>ESCOLA MUN. ARLINDO B. PIRES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1</v>
      </c>
      <c r="N139" s="218"/>
      <c r="O139" s="218"/>
      <c r="P139" s="202">
        <f>SUM(P140:S143)</f>
        <v>21000</v>
      </c>
      <c r="Q139" s="201"/>
      <c r="R139" s="201"/>
      <c r="S139" s="201"/>
    </row>
    <row r="140" spans="1:26" x14ac:dyDescent="0.25">
      <c r="A140" s="200" t="str">
        <f>CADASTRO!A$164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 t="s">
        <v>188</v>
      </c>
      <c r="K140" s="203"/>
      <c r="L140" s="203"/>
      <c r="M140" s="205">
        <f>ROUND((V$18/V$23),2)</f>
        <v>0.13</v>
      </c>
      <c r="N140" s="205"/>
      <c r="O140" s="205"/>
      <c r="P140" s="204">
        <f>C133*M140</f>
        <v>2730</v>
      </c>
      <c r="Q140" s="204"/>
      <c r="R140" s="204"/>
      <c r="S140" s="204"/>
      <c r="T140" s="203" t="str">
        <f>CADASTRO!$P$1416</f>
        <v>1011 Q.S.E.</v>
      </c>
      <c r="U140" s="203"/>
      <c r="V140" s="203"/>
      <c r="W140" s="203"/>
      <c r="X140" s="203">
        <f>M$18</f>
        <v>1650</v>
      </c>
      <c r="Y140" s="203"/>
      <c r="Z140" s="203"/>
    </row>
    <row r="141" spans="1:26" x14ac:dyDescent="0.25">
      <c r="A141" s="200" t="str">
        <f>CADASTRO!A$165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>
        <v>0</v>
      </c>
      <c r="K141" s="203"/>
      <c r="L141" s="203"/>
      <c r="M141" s="205">
        <f>ROUND((V$19/V$23),2)</f>
        <v>0</v>
      </c>
      <c r="N141" s="205"/>
      <c r="O141" s="205"/>
      <c r="P141" s="204">
        <f>C133*M141</f>
        <v>0</v>
      </c>
      <c r="Q141" s="204"/>
      <c r="R141" s="204"/>
      <c r="S141" s="204"/>
      <c r="T141" s="203">
        <f>CADASTRO!$P$1417</f>
        <v>0</v>
      </c>
      <c r="U141" s="203"/>
      <c r="V141" s="203"/>
      <c r="W141" s="203"/>
      <c r="X141" s="203">
        <f>M$19</f>
        <v>0</v>
      </c>
      <c r="Y141" s="203"/>
      <c r="Z141" s="203"/>
    </row>
    <row r="142" spans="1:26" x14ac:dyDescent="0.25">
      <c r="A142" s="200" t="str">
        <f>CADASTRO!A$166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 t="s">
        <v>189</v>
      </c>
      <c r="K142" s="203"/>
      <c r="L142" s="203"/>
      <c r="M142" s="205">
        <f>ROUND((V$20/V$23),2)-0.01</f>
        <v>0.87</v>
      </c>
      <c r="N142" s="205"/>
      <c r="O142" s="205"/>
      <c r="P142" s="204">
        <f>C133*M142</f>
        <v>18270</v>
      </c>
      <c r="Q142" s="204"/>
      <c r="R142" s="204"/>
      <c r="S142" s="204"/>
      <c r="T142" s="203" t="str">
        <f>CADASTRO!$P$1418</f>
        <v>1011 Q.S.E.</v>
      </c>
      <c r="U142" s="203"/>
      <c r="V142" s="203"/>
      <c r="W142" s="203"/>
      <c r="X142" s="203">
        <f>M$20</f>
        <v>1634</v>
      </c>
      <c r="Y142" s="203"/>
      <c r="Z142" s="203"/>
    </row>
    <row r="143" spans="1:26" x14ac:dyDescent="0.25">
      <c r="A143" s="200" t="str">
        <f>CADASTRO!A$167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>
        <v>0</v>
      </c>
      <c r="K143" s="203"/>
      <c r="L143" s="203"/>
      <c r="M143" s="205">
        <f>ROUND((V$21/V$23),2)</f>
        <v>0</v>
      </c>
      <c r="N143" s="205"/>
      <c r="O143" s="205"/>
      <c r="P143" s="204">
        <f>C133*M143</f>
        <v>0</v>
      </c>
      <c r="Q143" s="203"/>
      <c r="R143" s="203"/>
      <c r="S143" s="203"/>
      <c r="T143" s="203">
        <f>CADASTRO!$P$1419</f>
        <v>0</v>
      </c>
      <c r="U143" s="203"/>
      <c r="V143" s="203"/>
      <c r="W143" s="203"/>
      <c r="X143" s="203">
        <f>M$21</f>
        <v>0</v>
      </c>
      <c r="Y143" s="203"/>
      <c r="Z143" s="203"/>
    </row>
    <row r="144" spans="1:26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21000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</row>
    <row r="146" spans="1:26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26" x14ac:dyDescent="0.25">
      <c r="A147" s="3" t="s">
        <v>38</v>
      </c>
      <c r="G147" s="203">
        <v>9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43410</v>
      </c>
      <c r="P147" s="203"/>
      <c r="Q147" s="203"/>
      <c r="R147" s="203"/>
    </row>
    <row r="148" spans="1:26" x14ac:dyDescent="0.25">
      <c r="A148" s="3" t="s">
        <v>41</v>
      </c>
      <c r="C148" s="208">
        <v>22000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1700</v>
      </c>
      <c r="Q148" s="221"/>
      <c r="R148" s="221"/>
      <c r="S148" s="221"/>
      <c r="T148" s="221"/>
      <c r="U148" s="221"/>
    </row>
    <row r="149" spans="1:26" x14ac:dyDescent="0.25">
      <c r="A149" s="9" t="s">
        <v>12</v>
      </c>
      <c r="B149" s="72"/>
      <c r="C149" s="72"/>
      <c r="D149" s="72"/>
      <c r="E149" s="72"/>
      <c r="F149" s="72"/>
      <c r="G149" s="72"/>
      <c r="H149" s="72"/>
      <c r="I149" s="76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11" t="s">
        <v>40</v>
      </c>
      <c r="Y149" s="211"/>
      <c r="Z149" s="211"/>
    </row>
    <row r="150" spans="1:26" x14ac:dyDescent="0.25">
      <c r="A150" s="210" t="str">
        <f>CADASTRO!A$1376</f>
        <v xml:space="preserve">ESCOLA ESTADUAL: 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0</v>
      </c>
      <c r="N150" s="218"/>
      <c r="O150" s="218"/>
      <c r="P150" s="202">
        <f>SUM(P151:S153)</f>
        <v>0</v>
      </c>
      <c r="Q150" s="201"/>
      <c r="R150" s="201"/>
      <c r="S150" s="201"/>
      <c r="T150" s="6"/>
      <c r="U150" s="6"/>
      <c r="V150" s="6"/>
      <c r="W150" s="6"/>
    </row>
    <row r="151" spans="1:26" x14ac:dyDescent="0.25">
      <c r="A151" s="200" t="str">
        <f>CADASTRO!A$1377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>
        <v>0</v>
      </c>
      <c r="K151" s="203"/>
      <c r="L151" s="203"/>
      <c r="M151" s="205">
        <f>ROUND((V$12/V$23),2)</f>
        <v>0</v>
      </c>
      <c r="N151" s="205"/>
      <c r="O151" s="205"/>
      <c r="P151" s="204">
        <f>C148*M151</f>
        <v>0</v>
      </c>
      <c r="Q151" s="203"/>
      <c r="R151" s="203"/>
      <c r="S151" s="203"/>
      <c r="T151" s="203">
        <f>CADASTRO!$P$1411</f>
        <v>0</v>
      </c>
      <c r="U151" s="203"/>
      <c r="V151" s="203"/>
      <c r="W151" s="203"/>
      <c r="X151" s="203">
        <f>M$12</f>
        <v>0</v>
      </c>
      <c r="Y151" s="203"/>
      <c r="Z151" s="203"/>
    </row>
    <row r="152" spans="1:26" x14ac:dyDescent="0.25">
      <c r="A152" s="200" t="str">
        <f>CADASTRO!A$1378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>
        <v>0</v>
      </c>
      <c r="K152" s="203"/>
      <c r="L152" s="203"/>
      <c r="M152" s="205">
        <f>ROUND((V$13/V$23),2)</f>
        <v>0</v>
      </c>
      <c r="N152" s="205"/>
      <c r="O152" s="205"/>
      <c r="P152" s="204">
        <f>C148*M152</f>
        <v>0</v>
      </c>
      <c r="Q152" s="203"/>
      <c r="R152" s="203"/>
      <c r="S152" s="203"/>
      <c r="T152" s="203">
        <f>CADASTRO!$P$1412</f>
        <v>0</v>
      </c>
      <c r="U152" s="203"/>
      <c r="V152" s="203"/>
      <c r="W152" s="203"/>
      <c r="X152" s="203">
        <f>M$13</f>
        <v>0</v>
      </c>
      <c r="Y152" s="203"/>
      <c r="Z152" s="203"/>
    </row>
    <row r="153" spans="1:26" x14ac:dyDescent="0.25">
      <c r="A153" s="200" t="str">
        <f>CADASTRO!A$1379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>
        <v>0</v>
      </c>
      <c r="K153" s="203"/>
      <c r="L153" s="203"/>
      <c r="M153" s="205">
        <f>ROUND((V$14/V$23),2)</f>
        <v>0</v>
      </c>
      <c r="N153" s="205"/>
      <c r="O153" s="205"/>
      <c r="P153" s="204">
        <f>C148*M153</f>
        <v>0</v>
      </c>
      <c r="Q153" s="203"/>
      <c r="R153" s="203"/>
      <c r="S153" s="203"/>
      <c r="T153" s="203">
        <f>CADASTRO!$P$1413</f>
        <v>0</v>
      </c>
      <c r="U153" s="203"/>
      <c r="V153" s="203"/>
      <c r="W153" s="203"/>
      <c r="X153" s="203">
        <f>M$14</f>
        <v>0</v>
      </c>
      <c r="Y153" s="203"/>
      <c r="Z153" s="203"/>
    </row>
    <row r="154" spans="1:26" x14ac:dyDescent="0.25">
      <c r="A154" s="201" t="str">
        <f>CADASTRO!A$1240</f>
        <v>ESCOLA MUN. ARLINDO B. PIRES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1</v>
      </c>
      <c r="N154" s="218"/>
      <c r="O154" s="218"/>
      <c r="P154" s="202">
        <f>SUM(P155:S158)</f>
        <v>22000</v>
      </c>
      <c r="Q154" s="201"/>
      <c r="R154" s="201"/>
      <c r="S154" s="201"/>
    </row>
    <row r="155" spans="1:26" x14ac:dyDescent="0.25">
      <c r="A155" s="200" t="str">
        <f>CADASTRO!A$164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 t="s">
        <v>188</v>
      </c>
      <c r="K155" s="203"/>
      <c r="L155" s="203"/>
      <c r="M155" s="205">
        <f>ROUND((V$18/V$23),2)</f>
        <v>0.13</v>
      </c>
      <c r="N155" s="205"/>
      <c r="O155" s="205"/>
      <c r="P155" s="204">
        <f>C148*M155</f>
        <v>2860</v>
      </c>
      <c r="Q155" s="204"/>
      <c r="R155" s="204"/>
      <c r="S155" s="204"/>
      <c r="T155" s="203" t="str">
        <f>CADASTRO!$P$1416</f>
        <v>1011 Q.S.E.</v>
      </c>
      <c r="U155" s="203"/>
      <c r="V155" s="203"/>
      <c r="W155" s="203"/>
      <c r="X155" s="203">
        <f>M$18</f>
        <v>1650</v>
      </c>
      <c r="Y155" s="203"/>
      <c r="Z155" s="203"/>
    </row>
    <row r="156" spans="1:26" x14ac:dyDescent="0.25">
      <c r="A156" s="200" t="str">
        <f>CADASTRO!A$165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>
        <v>0</v>
      </c>
      <c r="K156" s="203"/>
      <c r="L156" s="203"/>
      <c r="M156" s="205">
        <f>ROUND((V$19/V$23),2)</f>
        <v>0</v>
      </c>
      <c r="N156" s="205"/>
      <c r="O156" s="205"/>
      <c r="P156" s="204">
        <f>C148*M156</f>
        <v>0</v>
      </c>
      <c r="Q156" s="204"/>
      <c r="R156" s="204"/>
      <c r="S156" s="204"/>
      <c r="T156" s="203">
        <f>CADASTRO!$P$1417</f>
        <v>0</v>
      </c>
      <c r="U156" s="203"/>
      <c r="V156" s="203"/>
      <c r="W156" s="203"/>
      <c r="X156" s="203">
        <f>M$19</f>
        <v>0</v>
      </c>
      <c r="Y156" s="203"/>
      <c r="Z156" s="203"/>
    </row>
    <row r="157" spans="1:26" x14ac:dyDescent="0.25">
      <c r="A157" s="200" t="str">
        <f>CADASTRO!A$166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 t="s">
        <v>189</v>
      </c>
      <c r="K157" s="203"/>
      <c r="L157" s="203"/>
      <c r="M157" s="205">
        <f>ROUND((V$20/V$23),2)-0.01</f>
        <v>0.87</v>
      </c>
      <c r="N157" s="205"/>
      <c r="O157" s="205"/>
      <c r="P157" s="204">
        <f>C148*M157</f>
        <v>19140</v>
      </c>
      <c r="Q157" s="204"/>
      <c r="R157" s="204"/>
      <c r="S157" s="204"/>
      <c r="T157" s="203" t="str">
        <f>CADASTRO!$P$1418</f>
        <v>1011 Q.S.E.</v>
      </c>
      <c r="U157" s="203"/>
      <c r="V157" s="203"/>
      <c r="W157" s="203"/>
      <c r="X157" s="203">
        <f>M$20</f>
        <v>1634</v>
      </c>
      <c r="Y157" s="203"/>
      <c r="Z157" s="203"/>
    </row>
    <row r="158" spans="1:26" x14ac:dyDescent="0.25">
      <c r="A158" s="200" t="str">
        <f>CADASTRO!A$167</f>
        <v>Ed. Jovens e Adultos</v>
      </c>
      <c r="B158" s="200"/>
      <c r="C158" s="200"/>
      <c r="D158" s="200"/>
      <c r="E158" s="200"/>
      <c r="F158" s="200"/>
      <c r="G158" s="200"/>
      <c r="H158" s="200"/>
      <c r="I158" s="200"/>
      <c r="J158" s="203">
        <v>0</v>
      </c>
      <c r="K158" s="203"/>
      <c r="L158" s="203"/>
      <c r="M158" s="205">
        <f>ROUND((V$21/V$23),2)</f>
        <v>0</v>
      </c>
      <c r="N158" s="205"/>
      <c r="O158" s="205"/>
      <c r="P158" s="204">
        <f>C148*M158</f>
        <v>0</v>
      </c>
      <c r="Q158" s="203"/>
      <c r="R158" s="203"/>
      <c r="S158" s="203"/>
      <c r="T158" s="203">
        <f>CADASTRO!$P$1419</f>
        <v>0</v>
      </c>
      <c r="U158" s="203"/>
      <c r="V158" s="203"/>
      <c r="W158" s="203"/>
      <c r="X158" s="203">
        <f>M$21</f>
        <v>0</v>
      </c>
      <c r="Y158" s="203"/>
      <c r="Z158" s="203"/>
    </row>
    <row r="159" spans="1:26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22000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</row>
    <row r="161" spans="1:26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6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6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</row>
    <row r="164" spans="1:26" x14ac:dyDescent="0.25">
      <c r="A164" s="9" t="s">
        <v>12</v>
      </c>
      <c r="B164" s="72"/>
      <c r="C164" s="72"/>
      <c r="D164" s="72"/>
      <c r="E164" s="72"/>
      <c r="F164" s="72"/>
      <c r="G164" s="72"/>
      <c r="H164" s="72"/>
      <c r="I164" s="76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11" t="s">
        <v>40</v>
      </c>
      <c r="Y164" s="211"/>
      <c r="Z164" s="211"/>
    </row>
    <row r="165" spans="1:26" x14ac:dyDescent="0.25">
      <c r="A165" s="210" t="str">
        <f>CADASTRO!A$1376</f>
        <v xml:space="preserve">ESCOLA ESTADUAL: 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0</v>
      </c>
      <c r="N165" s="218"/>
      <c r="O165" s="218"/>
      <c r="P165" s="202">
        <f>SUM(P166:S168)</f>
        <v>0</v>
      </c>
      <c r="Q165" s="201"/>
      <c r="R165" s="201"/>
      <c r="S165" s="201"/>
      <c r="T165" s="6"/>
      <c r="U165" s="6"/>
      <c r="V165" s="6"/>
      <c r="W165" s="6"/>
    </row>
    <row r="166" spans="1:26" x14ac:dyDescent="0.25">
      <c r="A166" s="200" t="str">
        <f>CADASTRO!A$1377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>
        <v>0</v>
      </c>
      <c r="K166" s="203"/>
      <c r="L166" s="203"/>
      <c r="M166" s="205">
        <f>ROUND((V$12/V$23),2)</f>
        <v>0</v>
      </c>
      <c r="N166" s="205"/>
      <c r="O166" s="205"/>
      <c r="P166" s="204">
        <f>C163*M166</f>
        <v>0</v>
      </c>
      <c r="Q166" s="203"/>
      <c r="R166" s="203"/>
      <c r="S166" s="203"/>
      <c r="T166" s="203">
        <f>CADASTRO!$P$1411</f>
        <v>0</v>
      </c>
      <c r="U166" s="203"/>
      <c r="V166" s="203"/>
      <c r="W166" s="203"/>
      <c r="X166" s="203">
        <f>M$12</f>
        <v>0</v>
      </c>
      <c r="Y166" s="203"/>
      <c r="Z166" s="203"/>
    </row>
    <row r="167" spans="1:26" x14ac:dyDescent="0.25">
      <c r="A167" s="200" t="str">
        <f>CADASTRO!A$1378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>
        <v>0</v>
      </c>
      <c r="K167" s="203"/>
      <c r="L167" s="203"/>
      <c r="M167" s="205">
        <f>ROUND((V$13/V$23),2)</f>
        <v>0</v>
      </c>
      <c r="N167" s="205"/>
      <c r="O167" s="205"/>
      <c r="P167" s="204">
        <f>C163*M167</f>
        <v>0</v>
      </c>
      <c r="Q167" s="203"/>
      <c r="R167" s="203"/>
      <c r="S167" s="203"/>
      <c r="T167" s="203">
        <f>CADASTRO!$P$1412</f>
        <v>0</v>
      </c>
      <c r="U167" s="203"/>
      <c r="V167" s="203"/>
      <c r="W167" s="203"/>
      <c r="X167" s="203">
        <f>M$13</f>
        <v>0</v>
      </c>
      <c r="Y167" s="203"/>
      <c r="Z167" s="203"/>
    </row>
    <row r="168" spans="1:26" x14ac:dyDescent="0.25">
      <c r="A168" s="200" t="str">
        <f>CADASTRO!A$1379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>
        <v>0</v>
      </c>
      <c r="K168" s="203"/>
      <c r="L168" s="203"/>
      <c r="M168" s="205">
        <f>ROUND((V$14/V$23),2)</f>
        <v>0</v>
      </c>
      <c r="N168" s="205"/>
      <c r="O168" s="205"/>
      <c r="P168" s="204">
        <f>C163*M168</f>
        <v>0</v>
      </c>
      <c r="Q168" s="203"/>
      <c r="R168" s="203"/>
      <c r="S168" s="203"/>
      <c r="T168" s="203">
        <f>CADASTRO!$P$1413</f>
        <v>0</v>
      </c>
      <c r="U168" s="203"/>
      <c r="V168" s="203"/>
      <c r="W168" s="203"/>
      <c r="X168" s="203">
        <f>M$14</f>
        <v>0</v>
      </c>
      <c r="Y168" s="203"/>
      <c r="Z168" s="203"/>
    </row>
    <row r="169" spans="1:26" x14ac:dyDescent="0.25">
      <c r="A169" s="201" t="str">
        <f>CADASTRO!A$1240</f>
        <v>ESCOLA MUN. ARLINDO B. PIRES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1</v>
      </c>
      <c r="N169" s="218"/>
      <c r="O169" s="218"/>
      <c r="P169" s="202">
        <f>SUM(P170:S173)</f>
        <v>28000</v>
      </c>
      <c r="Q169" s="201"/>
      <c r="R169" s="201"/>
      <c r="S169" s="201"/>
    </row>
    <row r="170" spans="1:26" x14ac:dyDescent="0.25">
      <c r="A170" s="200" t="str">
        <f>CADASTRO!A$164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 t="s">
        <v>188</v>
      </c>
      <c r="K170" s="203"/>
      <c r="L170" s="203"/>
      <c r="M170" s="205">
        <f>ROUND((V$18/V$23),2)</f>
        <v>0.13</v>
      </c>
      <c r="N170" s="205"/>
      <c r="O170" s="205"/>
      <c r="P170" s="204">
        <f>C163*M170</f>
        <v>3640</v>
      </c>
      <c r="Q170" s="204"/>
      <c r="R170" s="204"/>
      <c r="S170" s="204"/>
      <c r="T170" s="203" t="str">
        <f>CADASTRO!$P$1416</f>
        <v>1011 Q.S.E.</v>
      </c>
      <c r="U170" s="203"/>
      <c r="V170" s="203"/>
      <c r="W170" s="203"/>
      <c r="X170" s="203">
        <f>M$18</f>
        <v>1650</v>
      </c>
      <c r="Y170" s="203"/>
      <c r="Z170" s="203"/>
    </row>
    <row r="171" spans="1:26" x14ac:dyDescent="0.25">
      <c r="A171" s="200" t="str">
        <f>CADASTRO!A$165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>
        <v>0</v>
      </c>
      <c r="K171" s="203"/>
      <c r="L171" s="203"/>
      <c r="M171" s="205">
        <f>ROUND((V$19/V$23),2)</f>
        <v>0</v>
      </c>
      <c r="N171" s="205"/>
      <c r="O171" s="205"/>
      <c r="P171" s="204">
        <f>C163*M171</f>
        <v>0</v>
      </c>
      <c r="Q171" s="204"/>
      <c r="R171" s="204"/>
      <c r="S171" s="204"/>
      <c r="T171" s="203">
        <f>CADASTRO!$P$1417</f>
        <v>0</v>
      </c>
      <c r="U171" s="203"/>
      <c r="V171" s="203"/>
      <c r="W171" s="203"/>
      <c r="X171" s="203">
        <f>M$19</f>
        <v>0</v>
      </c>
      <c r="Y171" s="203"/>
      <c r="Z171" s="203"/>
    </row>
    <row r="172" spans="1:26" x14ac:dyDescent="0.25">
      <c r="A172" s="200" t="str">
        <f>CADASTRO!A$166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 t="s">
        <v>189</v>
      </c>
      <c r="K172" s="203"/>
      <c r="L172" s="203"/>
      <c r="M172" s="205">
        <f>ROUND((V$20/V$23),2)-0.01</f>
        <v>0.87</v>
      </c>
      <c r="N172" s="205"/>
      <c r="O172" s="205"/>
      <c r="P172" s="204">
        <f>C163*M172</f>
        <v>24360</v>
      </c>
      <c r="Q172" s="204"/>
      <c r="R172" s="204"/>
      <c r="S172" s="204"/>
      <c r="T172" s="203" t="str">
        <f>CADASTRO!$P$1418</f>
        <v>1011 Q.S.E.</v>
      </c>
      <c r="U172" s="203"/>
      <c r="V172" s="203"/>
      <c r="W172" s="203"/>
      <c r="X172" s="203">
        <f>M$20</f>
        <v>1634</v>
      </c>
      <c r="Y172" s="203"/>
      <c r="Z172" s="203"/>
    </row>
    <row r="173" spans="1:26" x14ac:dyDescent="0.25">
      <c r="A173" s="200" t="str">
        <f>CADASTRO!A$167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>
        <v>0</v>
      </c>
      <c r="K173" s="203"/>
      <c r="L173" s="203"/>
      <c r="M173" s="205">
        <f>ROUND((V$21/V$23),2)</f>
        <v>0</v>
      </c>
      <c r="N173" s="205"/>
      <c r="O173" s="205"/>
      <c r="P173" s="204">
        <f>C163*M173</f>
        <v>0</v>
      </c>
      <c r="Q173" s="203"/>
      <c r="R173" s="203"/>
      <c r="S173" s="203"/>
      <c r="T173" s="203">
        <f>CADASTRO!$P$1419</f>
        <v>0</v>
      </c>
      <c r="U173" s="203"/>
      <c r="V173" s="203"/>
      <c r="W173" s="203"/>
      <c r="X173" s="203">
        <f>M$21</f>
        <v>0</v>
      </c>
      <c r="Y173" s="203"/>
      <c r="Z173" s="203"/>
    </row>
    <row r="174" spans="1:26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</row>
    <row r="176" spans="1:26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6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6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</row>
    <row r="179" spans="1:26" x14ac:dyDescent="0.25">
      <c r="A179" s="9" t="s">
        <v>12</v>
      </c>
      <c r="B179" s="72"/>
      <c r="C179" s="72"/>
      <c r="D179" s="72"/>
      <c r="E179" s="72"/>
      <c r="F179" s="72"/>
      <c r="G179" s="72"/>
      <c r="H179" s="72"/>
      <c r="I179" s="76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11" t="s">
        <v>40</v>
      </c>
      <c r="Y179" s="211"/>
      <c r="Z179" s="211"/>
    </row>
    <row r="180" spans="1:26" x14ac:dyDescent="0.25">
      <c r="A180" s="210" t="str">
        <f>CADASTRO!A$1376</f>
        <v xml:space="preserve">ESCOLA ESTADUAL: 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0</v>
      </c>
      <c r="N180" s="218"/>
      <c r="O180" s="218"/>
      <c r="P180" s="202">
        <f>SUM(P181:S183)</f>
        <v>0</v>
      </c>
      <c r="Q180" s="201"/>
      <c r="R180" s="201"/>
      <c r="S180" s="201"/>
      <c r="T180" s="6"/>
      <c r="U180" s="6"/>
      <c r="V180" s="6"/>
      <c r="W180" s="6"/>
    </row>
    <row r="181" spans="1:26" x14ac:dyDescent="0.25">
      <c r="A181" s="200" t="str">
        <f>CADASTRO!A$1377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>
        <v>0</v>
      </c>
      <c r="K181" s="203"/>
      <c r="L181" s="203"/>
      <c r="M181" s="205">
        <f>ROUND((V$12/V$23),2)</f>
        <v>0</v>
      </c>
      <c r="N181" s="205"/>
      <c r="O181" s="205"/>
      <c r="P181" s="204">
        <f>C178*M181</f>
        <v>0</v>
      </c>
      <c r="Q181" s="203"/>
      <c r="R181" s="203"/>
      <c r="S181" s="203"/>
      <c r="T181" s="203">
        <f>CADASTRO!$P$1411</f>
        <v>0</v>
      </c>
      <c r="U181" s="203"/>
      <c r="V181" s="203"/>
      <c r="W181" s="203"/>
      <c r="X181" s="203">
        <f>M$12</f>
        <v>0</v>
      </c>
      <c r="Y181" s="203"/>
      <c r="Z181" s="203"/>
    </row>
    <row r="182" spans="1:26" x14ac:dyDescent="0.25">
      <c r="A182" s="200" t="str">
        <f>CADASTRO!A$1378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>
        <v>0</v>
      </c>
      <c r="K182" s="203"/>
      <c r="L182" s="203"/>
      <c r="M182" s="205">
        <f>ROUND((V$13/V$23),2)</f>
        <v>0</v>
      </c>
      <c r="N182" s="205"/>
      <c r="O182" s="205"/>
      <c r="P182" s="204">
        <f>C178*M182</f>
        <v>0</v>
      </c>
      <c r="Q182" s="203"/>
      <c r="R182" s="203"/>
      <c r="S182" s="203"/>
      <c r="T182" s="203">
        <f>CADASTRO!$P$1412</f>
        <v>0</v>
      </c>
      <c r="U182" s="203"/>
      <c r="V182" s="203"/>
      <c r="W182" s="203"/>
      <c r="X182" s="203">
        <f>M$13</f>
        <v>0</v>
      </c>
      <c r="Y182" s="203"/>
      <c r="Z182" s="203"/>
    </row>
    <row r="183" spans="1:26" x14ac:dyDescent="0.25">
      <c r="A183" s="200" t="str">
        <f>CADASTRO!A$1379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>
        <v>0</v>
      </c>
      <c r="K183" s="203"/>
      <c r="L183" s="203"/>
      <c r="M183" s="205">
        <f>ROUND((V$14/V$23),2)</f>
        <v>0</v>
      </c>
      <c r="N183" s="205"/>
      <c r="O183" s="205"/>
      <c r="P183" s="204">
        <f>C178*M183</f>
        <v>0</v>
      </c>
      <c r="Q183" s="203"/>
      <c r="R183" s="203"/>
      <c r="S183" s="203"/>
      <c r="T183" s="203">
        <f>CADASTRO!$P$1413</f>
        <v>0</v>
      </c>
      <c r="U183" s="203"/>
      <c r="V183" s="203"/>
      <c r="W183" s="203"/>
      <c r="X183" s="203">
        <f>M$14</f>
        <v>0</v>
      </c>
      <c r="Y183" s="203"/>
      <c r="Z183" s="203"/>
    </row>
    <row r="184" spans="1:26" x14ac:dyDescent="0.25">
      <c r="A184" s="201" t="str">
        <f>CADASTRO!A$1240</f>
        <v>ESCOLA MUN. ARLINDO B. PIRES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1</v>
      </c>
      <c r="N184" s="218"/>
      <c r="O184" s="218"/>
      <c r="P184" s="202">
        <f>SUM(P185:S188)</f>
        <v>31000</v>
      </c>
      <c r="Q184" s="201"/>
      <c r="R184" s="201"/>
      <c r="S184" s="201"/>
    </row>
    <row r="185" spans="1:26" x14ac:dyDescent="0.25">
      <c r="A185" s="200" t="str">
        <f>CADASTRO!A$164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 t="s">
        <v>188</v>
      </c>
      <c r="K185" s="203"/>
      <c r="L185" s="203"/>
      <c r="M185" s="205">
        <f>ROUND((V$18/V$23),2)</f>
        <v>0.13</v>
      </c>
      <c r="N185" s="205"/>
      <c r="O185" s="205"/>
      <c r="P185" s="204">
        <f>C178*M185</f>
        <v>4030</v>
      </c>
      <c r="Q185" s="204"/>
      <c r="R185" s="204"/>
      <c r="S185" s="204"/>
      <c r="T185" s="203" t="str">
        <f>CADASTRO!$P$1416</f>
        <v>1011 Q.S.E.</v>
      </c>
      <c r="U185" s="203"/>
      <c r="V185" s="203"/>
      <c r="W185" s="203"/>
      <c r="X185" s="203">
        <f>M$18</f>
        <v>1650</v>
      </c>
      <c r="Y185" s="203"/>
      <c r="Z185" s="203"/>
    </row>
    <row r="186" spans="1:26" x14ac:dyDescent="0.25">
      <c r="A186" s="200" t="str">
        <f>CADASTRO!A$165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>
        <v>0</v>
      </c>
      <c r="K186" s="203"/>
      <c r="L186" s="203"/>
      <c r="M186" s="205">
        <f>ROUND((V$19/V$23),2)</f>
        <v>0</v>
      </c>
      <c r="N186" s="205"/>
      <c r="O186" s="205"/>
      <c r="P186" s="204">
        <f>C178*M186</f>
        <v>0</v>
      </c>
      <c r="Q186" s="204"/>
      <c r="R186" s="204"/>
      <c r="S186" s="204"/>
      <c r="T186" s="203">
        <f>CADASTRO!$P$1417</f>
        <v>0</v>
      </c>
      <c r="U186" s="203"/>
      <c r="V186" s="203"/>
      <c r="W186" s="203"/>
      <c r="X186" s="203">
        <f>M$19</f>
        <v>0</v>
      </c>
      <c r="Y186" s="203"/>
      <c r="Z186" s="203"/>
    </row>
    <row r="187" spans="1:26" x14ac:dyDescent="0.25">
      <c r="A187" s="200" t="str">
        <f>CADASTRO!A$166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 t="s">
        <v>189</v>
      </c>
      <c r="K187" s="203"/>
      <c r="L187" s="203"/>
      <c r="M187" s="205">
        <f>ROUND((V$20/V$23),2)-0.01</f>
        <v>0.87</v>
      </c>
      <c r="N187" s="205"/>
      <c r="O187" s="205"/>
      <c r="P187" s="204">
        <f>C178*M187</f>
        <v>26970</v>
      </c>
      <c r="Q187" s="204"/>
      <c r="R187" s="204"/>
      <c r="S187" s="204"/>
      <c r="T187" s="203" t="str">
        <f>CADASTRO!$P$1418</f>
        <v>1011 Q.S.E.</v>
      </c>
      <c r="U187" s="203"/>
      <c r="V187" s="203"/>
      <c r="W187" s="203"/>
      <c r="X187" s="203">
        <f>M$20</f>
        <v>1634</v>
      </c>
      <c r="Y187" s="203"/>
      <c r="Z187" s="203"/>
    </row>
    <row r="188" spans="1:26" x14ac:dyDescent="0.25">
      <c r="A188" s="200" t="str">
        <f>CADASTRO!A$167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>
        <v>0</v>
      </c>
      <c r="K188" s="203"/>
      <c r="L188" s="203"/>
      <c r="M188" s="205">
        <f>ROUND((V$21/V$23),2)</f>
        <v>0</v>
      </c>
      <c r="N188" s="205"/>
      <c r="O188" s="205"/>
      <c r="P188" s="204">
        <f>C178*M188</f>
        <v>0</v>
      </c>
      <c r="Q188" s="203"/>
      <c r="R188" s="203"/>
      <c r="S188" s="203"/>
      <c r="T188" s="203">
        <f>CADASTRO!$P$1419</f>
        <v>0</v>
      </c>
      <c r="U188" s="203"/>
      <c r="V188" s="203"/>
      <c r="W188" s="203"/>
      <c r="X188" s="203">
        <f>M$21</f>
        <v>0</v>
      </c>
      <c r="Y188" s="203"/>
      <c r="Z188" s="203"/>
    </row>
    <row r="189" spans="1:26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</row>
  </sheetData>
  <mergeCells count="763">
    <mergeCell ref="A189:I189"/>
    <mergeCell ref="M189:O189"/>
    <mergeCell ref="P189:S189"/>
    <mergeCell ref="A188:I188"/>
    <mergeCell ref="J188:L188"/>
    <mergeCell ref="M188:O188"/>
    <mergeCell ref="P188:S188"/>
    <mergeCell ref="T188:W188"/>
    <mergeCell ref="X188:Z188"/>
    <mergeCell ref="A187:I187"/>
    <mergeCell ref="J187:L187"/>
    <mergeCell ref="M187:O187"/>
    <mergeCell ref="P187:S187"/>
    <mergeCell ref="T187:W187"/>
    <mergeCell ref="X187:Z187"/>
    <mergeCell ref="T185:W185"/>
    <mergeCell ref="X185:Z185"/>
    <mergeCell ref="A186:I186"/>
    <mergeCell ref="J186:L186"/>
    <mergeCell ref="M186:O186"/>
    <mergeCell ref="P186:S186"/>
    <mergeCell ref="T186:W186"/>
    <mergeCell ref="X186:Z186"/>
    <mergeCell ref="A184:I184"/>
    <mergeCell ref="M184:O184"/>
    <mergeCell ref="P184:S184"/>
    <mergeCell ref="A185:I185"/>
    <mergeCell ref="J185:L185"/>
    <mergeCell ref="M185:O185"/>
    <mergeCell ref="P185:S185"/>
    <mergeCell ref="A183:I183"/>
    <mergeCell ref="J183:L183"/>
    <mergeCell ref="M183:O183"/>
    <mergeCell ref="P183:S183"/>
    <mergeCell ref="T183:W183"/>
    <mergeCell ref="X183:Z183"/>
    <mergeCell ref="A182:I182"/>
    <mergeCell ref="J182:L182"/>
    <mergeCell ref="M182:O182"/>
    <mergeCell ref="P182:S182"/>
    <mergeCell ref="T182:W182"/>
    <mergeCell ref="X182:Z182"/>
    <mergeCell ref="X179:Z179"/>
    <mergeCell ref="A180:I180"/>
    <mergeCell ref="M180:O180"/>
    <mergeCell ref="P180:S180"/>
    <mergeCell ref="A181:I181"/>
    <mergeCell ref="J181:L181"/>
    <mergeCell ref="M181:O181"/>
    <mergeCell ref="P181:S181"/>
    <mergeCell ref="T181:W181"/>
    <mergeCell ref="X181:Z181"/>
    <mergeCell ref="C178:G178"/>
    <mergeCell ref="L178:O178"/>
    <mergeCell ref="P178:U178"/>
    <mergeCell ref="J179:L179"/>
    <mergeCell ref="M179:O179"/>
    <mergeCell ref="P179:S179"/>
    <mergeCell ref="T179:W179"/>
    <mergeCell ref="A174:I174"/>
    <mergeCell ref="M174:O174"/>
    <mergeCell ref="P174:S174"/>
    <mergeCell ref="F176:K176"/>
    <mergeCell ref="G177:K177"/>
    <mergeCell ref="L177:N177"/>
    <mergeCell ref="O177:R177"/>
    <mergeCell ref="A173:I173"/>
    <mergeCell ref="J173:L173"/>
    <mergeCell ref="M173:O173"/>
    <mergeCell ref="P173:S173"/>
    <mergeCell ref="T173:W173"/>
    <mergeCell ref="X173:Z173"/>
    <mergeCell ref="A172:I172"/>
    <mergeCell ref="J172:L172"/>
    <mergeCell ref="M172:O172"/>
    <mergeCell ref="P172:S172"/>
    <mergeCell ref="T172:W172"/>
    <mergeCell ref="X172:Z172"/>
    <mergeCell ref="T170:W170"/>
    <mergeCell ref="X170:Z170"/>
    <mergeCell ref="A171:I171"/>
    <mergeCell ref="J171:L171"/>
    <mergeCell ref="M171:O171"/>
    <mergeCell ref="P171:S171"/>
    <mergeCell ref="T171:W171"/>
    <mergeCell ref="X171:Z171"/>
    <mergeCell ref="A169:I169"/>
    <mergeCell ref="M169:O169"/>
    <mergeCell ref="P169:S169"/>
    <mergeCell ref="A170:I170"/>
    <mergeCell ref="J170:L170"/>
    <mergeCell ref="M170:O170"/>
    <mergeCell ref="P170:S170"/>
    <mergeCell ref="A168:I168"/>
    <mergeCell ref="J168:L168"/>
    <mergeCell ref="M168:O168"/>
    <mergeCell ref="P168:S168"/>
    <mergeCell ref="T168:W168"/>
    <mergeCell ref="X168:Z168"/>
    <mergeCell ref="A167:I167"/>
    <mergeCell ref="J167:L167"/>
    <mergeCell ref="M167:O167"/>
    <mergeCell ref="P167:S167"/>
    <mergeCell ref="T167:W167"/>
    <mergeCell ref="X167:Z167"/>
    <mergeCell ref="X164:Z164"/>
    <mergeCell ref="A165:I165"/>
    <mergeCell ref="M165:O165"/>
    <mergeCell ref="P165:S165"/>
    <mergeCell ref="A166:I166"/>
    <mergeCell ref="J166:L166"/>
    <mergeCell ref="M166:O166"/>
    <mergeCell ref="P166:S166"/>
    <mergeCell ref="T166:W166"/>
    <mergeCell ref="X166:Z166"/>
    <mergeCell ref="C163:G163"/>
    <mergeCell ref="L163:O163"/>
    <mergeCell ref="P163:U163"/>
    <mergeCell ref="J164:L164"/>
    <mergeCell ref="M164:O164"/>
    <mergeCell ref="P164:S164"/>
    <mergeCell ref="T164:W164"/>
    <mergeCell ref="A159:I159"/>
    <mergeCell ref="M159:O159"/>
    <mergeCell ref="P159:S159"/>
    <mergeCell ref="F161:K161"/>
    <mergeCell ref="G162:K162"/>
    <mergeCell ref="L162:N162"/>
    <mergeCell ref="O162:R162"/>
    <mergeCell ref="A158:I158"/>
    <mergeCell ref="J158:L158"/>
    <mergeCell ref="M158:O158"/>
    <mergeCell ref="P158:S158"/>
    <mergeCell ref="T158:W158"/>
    <mergeCell ref="X158:Z158"/>
    <mergeCell ref="A157:I157"/>
    <mergeCell ref="J157:L157"/>
    <mergeCell ref="M157:O157"/>
    <mergeCell ref="P157:S157"/>
    <mergeCell ref="T157:W157"/>
    <mergeCell ref="X157:Z157"/>
    <mergeCell ref="T155:W155"/>
    <mergeCell ref="X155:Z155"/>
    <mergeCell ref="A156:I156"/>
    <mergeCell ref="J156:L156"/>
    <mergeCell ref="M156:O156"/>
    <mergeCell ref="P156:S156"/>
    <mergeCell ref="T156:W156"/>
    <mergeCell ref="X156:Z156"/>
    <mergeCell ref="A154:I154"/>
    <mergeCell ref="M154:O154"/>
    <mergeCell ref="P154:S154"/>
    <mergeCell ref="A155:I155"/>
    <mergeCell ref="J155:L155"/>
    <mergeCell ref="M155:O155"/>
    <mergeCell ref="P155:S155"/>
    <mergeCell ref="A153:I153"/>
    <mergeCell ref="J153:L153"/>
    <mergeCell ref="M153:O153"/>
    <mergeCell ref="P153:S153"/>
    <mergeCell ref="T153:W153"/>
    <mergeCell ref="X153:Z153"/>
    <mergeCell ref="A152:I152"/>
    <mergeCell ref="J152:L152"/>
    <mergeCell ref="M152:O152"/>
    <mergeCell ref="P152:S152"/>
    <mergeCell ref="T152:W152"/>
    <mergeCell ref="X152:Z152"/>
    <mergeCell ref="X149:Z149"/>
    <mergeCell ref="A150:I150"/>
    <mergeCell ref="M150:O150"/>
    <mergeCell ref="P150:S150"/>
    <mergeCell ref="A151:I151"/>
    <mergeCell ref="J151:L151"/>
    <mergeCell ref="M151:O151"/>
    <mergeCell ref="P151:S151"/>
    <mergeCell ref="T151:W151"/>
    <mergeCell ref="X151:Z151"/>
    <mergeCell ref="C148:G148"/>
    <mergeCell ref="L148:O148"/>
    <mergeCell ref="P148:U148"/>
    <mergeCell ref="J149:L149"/>
    <mergeCell ref="M149:O149"/>
    <mergeCell ref="P149:S149"/>
    <mergeCell ref="T149:W149"/>
    <mergeCell ref="A144:I144"/>
    <mergeCell ref="M144:O144"/>
    <mergeCell ref="P144:S144"/>
    <mergeCell ref="F146:K146"/>
    <mergeCell ref="G147:K147"/>
    <mergeCell ref="L147:N147"/>
    <mergeCell ref="O147:R147"/>
    <mergeCell ref="A143:I143"/>
    <mergeCell ref="J143:L143"/>
    <mergeCell ref="M143:O143"/>
    <mergeCell ref="P143:S143"/>
    <mergeCell ref="T143:W143"/>
    <mergeCell ref="X143:Z143"/>
    <mergeCell ref="A142:I142"/>
    <mergeCell ref="J142:L142"/>
    <mergeCell ref="M142:O142"/>
    <mergeCell ref="P142:S142"/>
    <mergeCell ref="T142:W142"/>
    <mergeCell ref="X142:Z142"/>
    <mergeCell ref="T140:W140"/>
    <mergeCell ref="X140:Z140"/>
    <mergeCell ref="A141:I141"/>
    <mergeCell ref="J141:L141"/>
    <mergeCell ref="M141:O141"/>
    <mergeCell ref="P141:S141"/>
    <mergeCell ref="T141:W141"/>
    <mergeCell ref="X141:Z141"/>
    <mergeCell ref="A139:I139"/>
    <mergeCell ref="M139:O139"/>
    <mergeCell ref="P139:S139"/>
    <mergeCell ref="A140:I140"/>
    <mergeCell ref="J140:L140"/>
    <mergeCell ref="M140:O140"/>
    <mergeCell ref="P140:S140"/>
    <mergeCell ref="A138:I138"/>
    <mergeCell ref="J138:L138"/>
    <mergeCell ref="M138:O138"/>
    <mergeCell ref="P138:S138"/>
    <mergeCell ref="T138:W138"/>
    <mergeCell ref="X138:Z138"/>
    <mergeCell ref="A137:I137"/>
    <mergeCell ref="J137:L137"/>
    <mergeCell ref="M137:O137"/>
    <mergeCell ref="P137:S137"/>
    <mergeCell ref="T137:W137"/>
    <mergeCell ref="X137:Z137"/>
    <mergeCell ref="X134:Z134"/>
    <mergeCell ref="A135:I135"/>
    <mergeCell ref="M135:O135"/>
    <mergeCell ref="P135:S135"/>
    <mergeCell ref="A136:I136"/>
    <mergeCell ref="J136:L136"/>
    <mergeCell ref="M136:O136"/>
    <mergeCell ref="P136:S136"/>
    <mergeCell ref="T136:W136"/>
    <mergeCell ref="X136:Z136"/>
    <mergeCell ref="C133:G133"/>
    <mergeCell ref="L133:O133"/>
    <mergeCell ref="P133:U133"/>
    <mergeCell ref="J134:L134"/>
    <mergeCell ref="M134:O134"/>
    <mergeCell ref="P134:S134"/>
    <mergeCell ref="T134:W134"/>
    <mergeCell ref="A129:I129"/>
    <mergeCell ref="M129:O129"/>
    <mergeCell ref="P129:S129"/>
    <mergeCell ref="F131:K131"/>
    <mergeCell ref="G132:K132"/>
    <mergeCell ref="L132:N132"/>
    <mergeCell ref="O132:R132"/>
    <mergeCell ref="A128:I128"/>
    <mergeCell ref="J128:L128"/>
    <mergeCell ref="M128:O128"/>
    <mergeCell ref="P128:S128"/>
    <mergeCell ref="T128:W128"/>
    <mergeCell ref="X128:Z128"/>
    <mergeCell ref="A127:I127"/>
    <mergeCell ref="J127:L127"/>
    <mergeCell ref="M127:O127"/>
    <mergeCell ref="P127:S127"/>
    <mergeCell ref="T127:W127"/>
    <mergeCell ref="X127:Z127"/>
    <mergeCell ref="T125:W125"/>
    <mergeCell ref="X125:Z125"/>
    <mergeCell ref="A126:I126"/>
    <mergeCell ref="J126:L126"/>
    <mergeCell ref="M126:O126"/>
    <mergeCell ref="P126:S126"/>
    <mergeCell ref="T126:W126"/>
    <mergeCell ref="X126:Z126"/>
    <mergeCell ref="A124:I124"/>
    <mergeCell ref="M124:O124"/>
    <mergeCell ref="P124:S124"/>
    <mergeCell ref="A125:I125"/>
    <mergeCell ref="J125:L125"/>
    <mergeCell ref="M125:O125"/>
    <mergeCell ref="P125:S125"/>
    <mergeCell ref="A123:I123"/>
    <mergeCell ref="J123:L123"/>
    <mergeCell ref="M123:O123"/>
    <mergeCell ref="P123:S123"/>
    <mergeCell ref="T123:W123"/>
    <mergeCell ref="X123:Z123"/>
    <mergeCell ref="A122:I122"/>
    <mergeCell ref="J122:L122"/>
    <mergeCell ref="M122:O122"/>
    <mergeCell ref="P122:S122"/>
    <mergeCell ref="T122:W122"/>
    <mergeCell ref="X122:Z122"/>
    <mergeCell ref="X119:Z119"/>
    <mergeCell ref="A120:I120"/>
    <mergeCell ref="M120:O120"/>
    <mergeCell ref="P120:S120"/>
    <mergeCell ref="A121:I121"/>
    <mergeCell ref="J121:L121"/>
    <mergeCell ref="M121:O121"/>
    <mergeCell ref="P121:S121"/>
    <mergeCell ref="T121:W121"/>
    <mergeCell ref="X121:Z121"/>
    <mergeCell ref="C118:G118"/>
    <mergeCell ref="L118:O118"/>
    <mergeCell ref="P118:U118"/>
    <mergeCell ref="J119:L119"/>
    <mergeCell ref="M119:O119"/>
    <mergeCell ref="P119:S119"/>
    <mergeCell ref="T119:W119"/>
    <mergeCell ref="A114:I114"/>
    <mergeCell ref="M114:O114"/>
    <mergeCell ref="P114:S114"/>
    <mergeCell ref="F116:K116"/>
    <mergeCell ref="G117:K117"/>
    <mergeCell ref="L117:N117"/>
    <mergeCell ref="O117:R117"/>
    <mergeCell ref="A113:I113"/>
    <mergeCell ref="J113:L113"/>
    <mergeCell ref="M113:O113"/>
    <mergeCell ref="P113:S113"/>
    <mergeCell ref="T113:W113"/>
    <mergeCell ref="X113:Z113"/>
    <mergeCell ref="A112:I112"/>
    <mergeCell ref="J112:L112"/>
    <mergeCell ref="M112:O112"/>
    <mergeCell ref="P112:S112"/>
    <mergeCell ref="T112:W112"/>
    <mergeCell ref="X112:Z112"/>
    <mergeCell ref="T110:W110"/>
    <mergeCell ref="X110:Z110"/>
    <mergeCell ref="A111:I111"/>
    <mergeCell ref="J111:L111"/>
    <mergeCell ref="M111:O111"/>
    <mergeCell ref="P111:S111"/>
    <mergeCell ref="T111:W111"/>
    <mergeCell ref="X111:Z111"/>
    <mergeCell ref="A109:I109"/>
    <mergeCell ref="M109:O109"/>
    <mergeCell ref="P109:S109"/>
    <mergeCell ref="A110:I110"/>
    <mergeCell ref="J110:L110"/>
    <mergeCell ref="M110:O110"/>
    <mergeCell ref="P110:S110"/>
    <mergeCell ref="A108:I108"/>
    <mergeCell ref="J108:L108"/>
    <mergeCell ref="M108:O108"/>
    <mergeCell ref="P108:S108"/>
    <mergeCell ref="T108:W108"/>
    <mergeCell ref="X108:Z108"/>
    <mergeCell ref="A107:I107"/>
    <mergeCell ref="J107:L107"/>
    <mergeCell ref="M107:O107"/>
    <mergeCell ref="P107:S107"/>
    <mergeCell ref="T107:W107"/>
    <mergeCell ref="X107:Z107"/>
    <mergeCell ref="X104:Z104"/>
    <mergeCell ref="A105:I105"/>
    <mergeCell ref="M105:O105"/>
    <mergeCell ref="P105:S105"/>
    <mergeCell ref="A106:I106"/>
    <mergeCell ref="J106:L106"/>
    <mergeCell ref="M106:O106"/>
    <mergeCell ref="P106:S106"/>
    <mergeCell ref="T106:W106"/>
    <mergeCell ref="X106:Z106"/>
    <mergeCell ref="C103:G103"/>
    <mergeCell ref="L103:O103"/>
    <mergeCell ref="P103:U103"/>
    <mergeCell ref="J104:L104"/>
    <mergeCell ref="M104:O104"/>
    <mergeCell ref="P104:S104"/>
    <mergeCell ref="T104:W104"/>
    <mergeCell ref="A99:I99"/>
    <mergeCell ref="M99:O99"/>
    <mergeCell ref="P99:S99"/>
    <mergeCell ref="F101:K101"/>
    <mergeCell ref="G102:K102"/>
    <mergeCell ref="L102:N102"/>
    <mergeCell ref="O102:R102"/>
    <mergeCell ref="A98:I98"/>
    <mergeCell ref="J98:L98"/>
    <mergeCell ref="M98:O98"/>
    <mergeCell ref="P98:S98"/>
    <mergeCell ref="T98:W98"/>
    <mergeCell ref="X98:Z98"/>
    <mergeCell ref="A97:I97"/>
    <mergeCell ref="J97:L97"/>
    <mergeCell ref="M97:O97"/>
    <mergeCell ref="P97:S97"/>
    <mergeCell ref="T97:W97"/>
    <mergeCell ref="X97:Z97"/>
    <mergeCell ref="T95:W95"/>
    <mergeCell ref="X95:Z95"/>
    <mergeCell ref="A96:I96"/>
    <mergeCell ref="J96:L96"/>
    <mergeCell ref="M96:O96"/>
    <mergeCell ref="P96:S96"/>
    <mergeCell ref="T96:W96"/>
    <mergeCell ref="X96:Z96"/>
    <mergeCell ref="A94:I94"/>
    <mergeCell ref="M94:O94"/>
    <mergeCell ref="P94:S94"/>
    <mergeCell ref="A95:I95"/>
    <mergeCell ref="J95:L95"/>
    <mergeCell ref="M95:O95"/>
    <mergeCell ref="P95:S95"/>
    <mergeCell ref="A93:I93"/>
    <mergeCell ref="J93:L93"/>
    <mergeCell ref="M93:O93"/>
    <mergeCell ref="P93:S93"/>
    <mergeCell ref="T93:W93"/>
    <mergeCell ref="X93:Z93"/>
    <mergeCell ref="A92:I92"/>
    <mergeCell ref="J92:L92"/>
    <mergeCell ref="M92:O92"/>
    <mergeCell ref="P92:S92"/>
    <mergeCell ref="T92:W92"/>
    <mergeCell ref="X92:Z92"/>
    <mergeCell ref="X89:Z89"/>
    <mergeCell ref="A90:I90"/>
    <mergeCell ref="M90:O90"/>
    <mergeCell ref="P90:S90"/>
    <mergeCell ref="A91:I91"/>
    <mergeCell ref="J91:L91"/>
    <mergeCell ref="M91:O91"/>
    <mergeCell ref="P91:S91"/>
    <mergeCell ref="T91:W91"/>
    <mergeCell ref="X91:Z91"/>
    <mergeCell ref="C88:G88"/>
    <mergeCell ref="L88:O88"/>
    <mergeCell ref="P88:U88"/>
    <mergeCell ref="J89:L89"/>
    <mergeCell ref="M89:O89"/>
    <mergeCell ref="P89:S89"/>
    <mergeCell ref="T89:W89"/>
    <mergeCell ref="A84:I84"/>
    <mergeCell ref="M84:O84"/>
    <mergeCell ref="P84:S84"/>
    <mergeCell ref="F86:K86"/>
    <mergeCell ref="G87:K87"/>
    <mergeCell ref="L87:N87"/>
    <mergeCell ref="O87:R87"/>
    <mergeCell ref="A83:I83"/>
    <mergeCell ref="J83:L83"/>
    <mergeCell ref="M83:O83"/>
    <mergeCell ref="P83:S83"/>
    <mergeCell ref="T83:W83"/>
    <mergeCell ref="X83:Z83"/>
    <mergeCell ref="A82:I82"/>
    <mergeCell ref="J82:L82"/>
    <mergeCell ref="M82:O82"/>
    <mergeCell ref="P82:S82"/>
    <mergeCell ref="T82:W82"/>
    <mergeCell ref="X82:Z82"/>
    <mergeCell ref="T80:W80"/>
    <mergeCell ref="X80:Z80"/>
    <mergeCell ref="A81:I81"/>
    <mergeCell ref="J81:L81"/>
    <mergeCell ref="M81:O81"/>
    <mergeCell ref="P81:S81"/>
    <mergeCell ref="T81:W81"/>
    <mergeCell ref="X81:Z81"/>
    <mergeCell ref="A79:I79"/>
    <mergeCell ref="M79:O79"/>
    <mergeCell ref="P79:S79"/>
    <mergeCell ref="A80:I80"/>
    <mergeCell ref="J80:L80"/>
    <mergeCell ref="M80:O80"/>
    <mergeCell ref="P80:S80"/>
    <mergeCell ref="A78:I78"/>
    <mergeCell ref="J78:L78"/>
    <mergeCell ref="M78:O78"/>
    <mergeCell ref="P78:S78"/>
    <mergeCell ref="T78:W78"/>
    <mergeCell ref="X78:Z78"/>
    <mergeCell ref="A77:I77"/>
    <mergeCell ref="J77:L77"/>
    <mergeCell ref="M77:O77"/>
    <mergeCell ref="P77:S77"/>
    <mergeCell ref="T77:W77"/>
    <mergeCell ref="X77:Z77"/>
    <mergeCell ref="X74:Z74"/>
    <mergeCell ref="A75:I75"/>
    <mergeCell ref="M75:O75"/>
    <mergeCell ref="P75:S75"/>
    <mergeCell ref="A76:I76"/>
    <mergeCell ref="J76:L76"/>
    <mergeCell ref="M76:O76"/>
    <mergeCell ref="P76:S76"/>
    <mergeCell ref="T76:W76"/>
    <mergeCell ref="X76:Z76"/>
    <mergeCell ref="C73:G73"/>
    <mergeCell ref="L73:O73"/>
    <mergeCell ref="P73:U73"/>
    <mergeCell ref="J74:L74"/>
    <mergeCell ref="M74:O74"/>
    <mergeCell ref="P74:S74"/>
    <mergeCell ref="T74:W74"/>
    <mergeCell ref="A69:I69"/>
    <mergeCell ref="M69:O69"/>
    <mergeCell ref="P69:S69"/>
    <mergeCell ref="F71:K71"/>
    <mergeCell ref="G72:K72"/>
    <mergeCell ref="L72:N72"/>
    <mergeCell ref="O72:R72"/>
    <mergeCell ref="A68:I68"/>
    <mergeCell ref="J68:L68"/>
    <mergeCell ref="M68:O68"/>
    <mergeCell ref="P68:S68"/>
    <mergeCell ref="T68:W68"/>
    <mergeCell ref="X68:Z68"/>
    <mergeCell ref="A67:I67"/>
    <mergeCell ref="J67:L67"/>
    <mergeCell ref="M67:O67"/>
    <mergeCell ref="P67:S67"/>
    <mergeCell ref="T67:W67"/>
    <mergeCell ref="X67:Z67"/>
    <mergeCell ref="T65:W65"/>
    <mergeCell ref="X65:Z65"/>
    <mergeCell ref="A66:I66"/>
    <mergeCell ref="J66:L66"/>
    <mergeCell ref="M66:O66"/>
    <mergeCell ref="P66:S66"/>
    <mergeCell ref="T66:W66"/>
    <mergeCell ref="X66:Z66"/>
    <mergeCell ref="A64:I64"/>
    <mergeCell ref="M64:O64"/>
    <mergeCell ref="P64:S64"/>
    <mergeCell ref="A65:I65"/>
    <mergeCell ref="J65:L65"/>
    <mergeCell ref="M65:O65"/>
    <mergeCell ref="P65:S65"/>
    <mergeCell ref="A63:I63"/>
    <mergeCell ref="J63:L63"/>
    <mergeCell ref="M63:O63"/>
    <mergeCell ref="P63:S63"/>
    <mergeCell ref="T63:W63"/>
    <mergeCell ref="X63:Z63"/>
    <mergeCell ref="A62:I62"/>
    <mergeCell ref="J62:L62"/>
    <mergeCell ref="M62:O62"/>
    <mergeCell ref="P62:S62"/>
    <mergeCell ref="T62:W62"/>
    <mergeCell ref="X62:Z62"/>
    <mergeCell ref="X59:Z59"/>
    <mergeCell ref="A60:I60"/>
    <mergeCell ref="M60:O60"/>
    <mergeCell ref="P60:S60"/>
    <mergeCell ref="A61:I61"/>
    <mergeCell ref="J61:L61"/>
    <mergeCell ref="M61:O61"/>
    <mergeCell ref="P61:S61"/>
    <mergeCell ref="T61:W61"/>
    <mergeCell ref="X61:Z61"/>
    <mergeCell ref="C58:G58"/>
    <mergeCell ref="L58:O58"/>
    <mergeCell ref="P58:U58"/>
    <mergeCell ref="J59:L59"/>
    <mergeCell ref="M59:O59"/>
    <mergeCell ref="P59:S59"/>
    <mergeCell ref="T59:W59"/>
    <mergeCell ref="A54:I54"/>
    <mergeCell ref="M54:O54"/>
    <mergeCell ref="P54:S54"/>
    <mergeCell ref="F56:K56"/>
    <mergeCell ref="G57:K57"/>
    <mergeCell ref="L57:N57"/>
    <mergeCell ref="O57:R57"/>
    <mergeCell ref="A53:I53"/>
    <mergeCell ref="J53:L53"/>
    <mergeCell ref="M53:O53"/>
    <mergeCell ref="P53:S53"/>
    <mergeCell ref="T53:W53"/>
    <mergeCell ref="X53:Z53"/>
    <mergeCell ref="A52:I52"/>
    <mergeCell ref="J52:L52"/>
    <mergeCell ref="M52:O52"/>
    <mergeCell ref="P52:S52"/>
    <mergeCell ref="T52:W52"/>
    <mergeCell ref="X52:Z52"/>
    <mergeCell ref="T50:W50"/>
    <mergeCell ref="X50:Z50"/>
    <mergeCell ref="A51:I51"/>
    <mergeCell ref="J51:L51"/>
    <mergeCell ref="M51:O51"/>
    <mergeCell ref="P51:S51"/>
    <mergeCell ref="T51:W51"/>
    <mergeCell ref="X51:Z51"/>
    <mergeCell ref="A49:I49"/>
    <mergeCell ref="M49:O49"/>
    <mergeCell ref="P49:S49"/>
    <mergeCell ref="A50:I50"/>
    <mergeCell ref="J50:L50"/>
    <mergeCell ref="M50:O50"/>
    <mergeCell ref="P50:S50"/>
    <mergeCell ref="A48:I48"/>
    <mergeCell ref="J48:L48"/>
    <mergeCell ref="M48:O48"/>
    <mergeCell ref="P48:S48"/>
    <mergeCell ref="T48:W48"/>
    <mergeCell ref="X48:Z48"/>
    <mergeCell ref="A47:I47"/>
    <mergeCell ref="J47:L47"/>
    <mergeCell ref="M47:O47"/>
    <mergeCell ref="P47:S47"/>
    <mergeCell ref="T47:W47"/>
    <mergeCell ref="X47:Z47"/>
    <mergeCell ref="X44:Z44"/>
    <mergeCell ref="A45:I45"/>
    <mergeCell ref="M45:O45"/>
    <mergeCell ref="P45:S45"/>
    <mergeCell ref="A46:I46"/>
    <mergeCell ref="J46:L46"/>
    <mergeCell ref="M46:O46"/>
    <mergeCell ref="P46:S46"/>
    <mergeCell ref="T46:W46"/>
    <mergeCell ref="X46:Z46"/>
    <mergeCell ref="C43:G43"/>
    <mergeCell ref="L43:O43"/>
    <mergeCell ref="P43:U43"/>
    <mergeCell ref="J44:L44"/>
    <mergeCell ref="M44:O44"/>
    <mergeCell ref="P44:S44"/>
    <mergeCell ref="T44:W44"/>
    <mergeCell ref="A39:I39"/>
    <mergeCell ref="M39:O39"/>
    <mergeCell ref="P39:S39"/>
    <mergeCell ref="F41:K41"/>
    <mergeCell ref="G42:K42"/>
    <mergeCell ref="L42:N42"/>
    <mergeCell ref="O42:R42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"/>
  <sheetViews>
    <sheetView workbookViewId="0">
      <selection activeCell="AE16" sqref="AD16:AE16"/>
    </sheetView>
  </sheetViews>
  <sheetFormatPr defaultColWidth="3.7109375" defaultRowHeight="15" x14ac:dyDescent="0.25"/>
  <cols>
    <col min="5" max="5" width="4.42578125" customWidth="1"/>
    <col min="8" max="8" width="3.140625" customWidth="1"/>
  </cols>
  <sheetData>
    <row r="1" spans="1:26" x14ac:dyDescent="0.25">
      <c r="A1" s="198" t="s">
        <v>1</v>
      </c>
      <c r="B1" s="198"/>
      <c r="C1" s="198"/>
      <c r="D1" t="str">
        <f>CADASTRO!D1</f>
        <v>6525 JEAN NUNES DA COSTA - ME</v>
      </c>
    </row>
    <row r="2" spans="1:26" x14ac:dyDescent="0.25">
      <c r="A2" s="143" t="s">
        <v>6</v>
      </c>
      <c r="B2" s="143"/>
      <c r="C2" s="143"/>
      <c r="D2" t="str">
        <f>CADASTRO!D2</f>
        <v>21.535.130/0001-07</v>
      </c>
    </row>
    <row r="3" spans="1:26" x14ac:dyDescent="0.25">
      <c r="A3" s="143" t="s">
        <v>94</v>
      </c>
      <c r="B3" s="143"/>
      <c r="C3" s="143"/>
      <c r="D3" s="199" t="str">
        <f>CADASTRO!D3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24" t="str">
        <f>CADASTRO!F75</f>
        <v>VI - 016/2017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CADASTRO!D76</f>
        <v>1</v>
      </c>
    </row>
    <row r="6" spans="1:26" x14ac:dyDescent="0.25">
      <c r="A6" s="3" t="s">
        <v>8</v>
      </c>
      <c r="B6" s="3"/>
      <c r="C6" s="3"/>
      <c r="D6" s="208">
        <f>CADASTRO!D77</f>
        <v>4.74</v>
      </c>
      <c r="E6" s="208"/>
      <c r="F6" s="208"/>
      <c r="H6" s="3" t="s">
        <v>9</v>
      </c>
      <c r="K6">
        <f>CADASTRO!K77</f>
        <v>54</v>
      </c>
      <c r="M6" s="3" t="s">
        <v>11</v>
      </c>
      <c r="Q6" s="203">
        <f>CADASTRO!Q77</f>
        <v>1.4025000000000001</v>
      </c>
      <c r="R6" s="203"/>
      <c r="S6" s="203"/>
    </row>
    <row r="7" spans="1:26" x14ac:dyDescent="0.25">
      <c r="A7" s="3" t="s">
        <v>10</v>
      </c>
      <c r="B7" s="3"/>
      <c r="C7" s="3"/>
      <c r="E7" s="209">
        <f>CADASTRO!E78</f>
        <v>358.98390000000001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CADASTRO!A$13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CADASTRO!A$14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CADASTRO!J37</f>
        <v>105101</v>
      </c>
      <c r="K12" s="203"/>
      <c r="L12" s="203"/>
      <c r="M12" s="203">
        <f>CADASTRO!M37</f>
        <v>1661</v>
      </c>
      <c r="N12" s="203"/>
      <c r="O12" s="203"/>
      <c r="P12" s="203" t="str">
        <f>CADASTRO!$P$85</f>
        <v>1013 PeateRS</v>
      </c>
      <c r="Q12" s="203"/>
      <c r="R12" s="203"/>
      <c r="S12" s="203"/>
      <c r="T12" s="203">
        <f>CADASTRO!V85</f>
        <v>79.31</v>
      </c>
      <c r="U12" s="203"/>
      <c r="V12" s="204">
        <f>E$7*T12/100</f>
        <v>284.71013109</v>
      </c>
      <c r="W12" s="204"/>
      <c r="X12" s="204"/>
      <c r="Y12" s="204"/>
      <c r="Z12" s="204"/>
    </row>
    <row r="13" spans="1:26" x14ac:dyDescent="0.25">
      <c r="A13" s="200" t="str">
        <f>CADASTRO!A$15</f>
        <v>Ensino Médio</v>
      </c>
      <c r="B13" s="200"/>
      <c r="C13" s="200"/>
      <c r="D13" s="200"/>
      <c r="E13" s="200"/>
      <c r="F13" s="200"/>
      <c r="G13" s="200"/>
      <c r="H13" s="200"/>
      <c r="I13" s="200"/>
      <c r="J13" s="203">
        <f>CADASTRO!J38</f>
        <v>105201</v>
      </c>
      <c r="K13" s="203"/>
      <c r="L13" s="203"/>
      <c r="M13" s="203">
        <f>CADASTRO!M38</f>
        <v>1673</v>
      </c>
      <c r="N13" s="203"/>
      <c r="O13" s="203"/>
      <c r="P13" s="203" t="str">
        <f>CADASTRO!$P$85</f>
        <v>1013 PeateRS</v>
      </c>
      <c r="Q13" s="203"/>
      <c r="R13" s="203"/>
      <c r="S13" s="203"/>
      <c r="T13" s="203">
        <f>CADASTRO!V86</f>
        <v>20.69</v>
      </c>
      <c r="U13" s="203"/>
      <c r="V13" s="204">
        <f>E$7*T13/100</f>
        <v>74.273768910000001</v>
      </c>
      <c r="W13" s="204"/>
      <c r="X13" s="204"/>
      <c r="Y13" s="204"/>
      <c r="Z13" s="204"/>
    </row>
    <row r="14" spans="1:26" x14ac:dyDescent="0.25">
      <c r="A14" s="201" t="s">
        <v>31</v>
      </c>
      <c r="B14" s="201"/>
      <c r="C14" s="201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2">
        <f>SUM(V12:Z13)</f>
        <v>358.98390000000001</v>
      </c>
      <c r="W14" s="201"/>
      <c r="X14" s="201"/>
      <c r="Y14" s="201"/>
      <c r="Z14" s="201"/>
    </row>
    <row r="15" spans="1:26" x14ac:dyDescent="0.25">
      <c r="A15" s="9" t="s">
        <v>12</v>
      </c>
      <c r="B15" s="9"/>
      <c r="C15" s="9"/>
      <c r="D15" s="9"/>
      <c r="E15" s="9"/>
      <c r="F15" s="9"/>
      <c r="G15" s="9"/>
      <c r="H15" s="9"/>
      <c r="I15" s="9"/>
      <c r="J15" s="210" t="s">
        <v>18</v>
      </c>
      <c r="K15" s="210"/>
      <c r="L15" s="210"/>
      <c r="M15" s="222" t="s">
        <v>20</v>
      </c>
      <c r="N15" s="222"/>
      <c r="O15" s="222"/>
      <c r="P15" s="222" t="s">
        <v>21</v>
      </c>
      <c r="Q15" s="222"/>
      <c r="R15" s="222"/>
      <c r="S15" s="222"/>
      <c r="T15" s="201" t="s">
        <v>34</v>
      </c>
      <c r="U15" s="201"/>
      <c r="V15" s="201"/>
      <c r="W15" s="201"/>
      <c r="X15" s="201"/>
      <c r="Y15" s="201"/>
      <c r="Z15" s="201"/>
    </row>
    <row r="16" spans="1:26" x14ac:dyDescent="0.25">
      <c r="A16" s="201" t="str">
        <f>CADASTRO!A$17</f>
        <v>ESCOLA MUN. SANTA LUZIA</v>
      </c>
      <c r="B16" s="201"/>
      <c r="C16" s="201"/>
      <c r="D16" s="201"/>
      <c r="E16" s="201"/>
      <c r="F16" s="201"/>
      <c r="G16" s="201"/>
      <c r="H16" s="201"/>
      <c r="I16" s="201"/>
      <c r="J16" s="210"/>
      <c r="K16" s="210"/>
      <c r="L16" s="210"/>
      <c r="M16" s="222"/>
      <c r="N16" s="222"/>
      <c r="O16" s="222"/>
      <c r="P16" s="222"/>
      <c r="Q16" s="222"/>
      <c r="R16" s="222"/>
      <c r="S16" s="222"/>
      <c r="T16" s="201" t="s">
        <v>25</v>
      </c>
      <c r="U16" s="201"/>
      <c r="V16" s="201" t="s">
        <v>35</v>
      </c>
      <c r="W16" s="201"/>
      <c r="X16" s="201"/>
      <c r="Y16" s="201"/>
      <c r="Z16" s="201"/>
    </row>
    <row r="17" spans="1:26" x14ac:dyDescent="0.25">
      <c r="A17" s="200" t="str">
        <f>CADASTRO!A$18</f>
        <v>Ed. Infantil</v>
      </c>
      <c r="B17" s="200"/>
      <c r="C17" s="200"/>
      <c r="D17" s="200"/>
      <c r="E17" s="200"/>
      <c r="F17" s="200"/>
      <c r="G17" s="200"/>
      <c r="H17" s="200"/>
      <c r="I17" s="200"/>
      <c r="J17" s="203">
        <f>CADASTRO!J41</f>
        <v>98001</v>
      </c>
      <c r="K17" s="203"/>
      <c r="L17" s="203"/>
      <c r="M17" s="203">
        <f>CADASTRO!M41</f>
        <v>1639</v>
      </c>
      <c r="N17" s="203"/>
      <c r="O17" s="203"/>
      <c r="P17" s="203" t="str">
        <f>CADASTRO!$P$89</f>
        <v>31 FUNDEB</v>
      </c>
      <c r="Q17" s="203"/>
      <c r="R17" s="203"/>
      <c r="S17" s="203"/>
      <c r="T17" s="203">
        <f>CADASTRO!V89</f>
        <v>0</v>
      </c>
      <c r="U17" s="203"/>
      <c r="V17" s="204">
        <f>E$7*T17/100</f>
        <v>0</v>
      </c>
      <c r="W17" s="204"/>
      <c r="X17" s="204"/>
      <c r="Y17" s="204"/>
      <c r="Z17" s="204"/>
    </row>
    <row r="18" spans="1:26" x14ac:dyDescent="0.25">
      <c r="A18" s="200" t="str">
        <f>CADASTRO!A$19</f>
        <v>Ed. Especial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CADASTRO!J42</f>
        <v>103001</v>
      </c>
      <c r="K18" s="203"/>
      <c r="L18" s="203"/>
      <c r="M18" s="203">
        <f>CADASTRO!M42</f>
        <v>1655</v>
      </c>
      <c r="N18" s="203"/>
      <c r="O18" s="203"/>
      <c r="P18" s="203" t="str">
        <f>CADASTRO!$P$89</f>
        <v>31 FUNDEB</v>
      </c>
      <c r="Q18" s="203"/>
      <c r="R18" s="203"/>
      <c r="S18" s="203"/>
      <c r="T18" s="203">
        <f>CADASTRO!V90</f>
        <v>0</v>
      </c>
      <c r="U18" s="203"/>
      <c r="V18" s="204">
        <f>E$7*T18/100</f>
        <v>0</v>
      </c>
      <c r="W18" s="204"/>
      <c r="X18" s="204"/>
      <c r="Y18" s="204"/>
      <c r="Z18" s="204"/>
    </row>
    <row r="19" spans="1:26" x14ac:dyDescent="0.25">
      <c r="A19" s="200" t="str">
        <f>CADASTRO!A$20</f>
        <v>Ensino Fundamental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CADASTRO!J43</f>
        <v>94008</v>
      </c>
      <c r="K19" s="203"/>
      <c r="L19" s="203"/>
      <c r="M19" s="203">
        <f>CADASTRO!M43</f>
        <v>1621</v>
      </c>
      <c r="N19" s="203"/>
      <c r="O19" s="203"/>
      <c r="P19" s="203" t="str">
        <f>CADASTRO!$P$89</f>
        <v>31 FUNDEB</v>
      </c>
      <c r="Q19" s="203"/>
      <c r="R19" s="203"/>
      <c r="S19" s="203"/>
      <c r="T19" s="203">
        <f>CADASTRO!V91</f>
        <v>0</v>
      </c>
      <c r="U19" s="203"/>
      <c r="V19" s="204">
        <f>E$7*T19/100</f>
        <v>0</v>
      </c>
      <c r="W19" s="204"/>
      <c r="X19" s="204"/>
      <c r="Y19" s="204"/>
      <c r="Z19" s="204"/>
    </row>
    <row r="20" spans="1:26" x14ac:dyDescent="0.25">
      <c r="A20" s="201" t="s">
        <v>32</v>
      </c>
      <c r="B20" s="201"/>
      <c r="C20" s="201"/>
      <c r="D20" s="201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2">
        <f>SUM(V17:Z19)</f>
        <v>0</v>
      </c>
      <c r="W20" s="201"/>
      <c r="X20" s="201"/>
      <c r="Y20" s="201"/>
      <c r="Z20" s="201"/>
    </row>
    <row r="21" spans="1:26" x14ac:dyDescent="0.25">
      <c r="A21" s="201" t="s">
        <v>26</v>
      </c>
      <c r="B21" s="201"/>
      <c r="C21" s="201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2">
        <f>V20+V14</f>
        <v>358.98390000000001</v>
      </c>
      <c r="W21" s="201"/>
      <c r="X21" s="201"/>
      <c r="Y21" s="201"/>
      <c r="Z21" s="201"/>
    </row>
    <row r="23" spans="1:26" x14ac:dyDescent="0.25">
      <c r="A23" s="201" t="s">
        <v>36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</row>
    <row r="24" spans="1:26" x14ac:dyDescent="0.25">
      <c r="A24" s="3" t="s">
        <v>37</v>
      </c>
      <c r="F24" s="203" t="s">
        <v>53</v>
      </c>
      <c r="G24" s="203"/>
      <c r="H24" s="203"/>
      <c r="I24" s="203"/>
      <c r="J24" s="203"/>
      <c r="K24" s="203"/>
    </row>
    <row r="25" spans="1:26" x14ac:dyDescent="0.25">
      <c r="A25" s="3" t="s">
        <v>38</v>
      </c>
      <c r="G25" s="203">
        <v>0</v>
      </c>
      <c r="H25" s="203"/>
      <c r="I25" s="203"/>
      <c r="J25" s="203"/>
      <c r="K25" s="203"/>
      <c r="L25" s="220" t="s">
        <v>39</v>
      </c>
      <c r="M25" s="220"/>
      <c r="N25" s="220"/>
      <c r="O25" s="223">
        <v>0</v>
      </c>
      <c r="P25" s="203"/>
      <c r="Q25" s="203"/>
      <c r="R25" s="203"/>
    </row>
    <row r="26" spans="1:26" x14ac:dyDescent="0.25">
      <c r="A26" s="3" t="s">
        <v>41</v>
      </c>
      <c r="C26" s="208">
        <v>265.44</v>
      </c>
      <c r="D26" s="208"/>
      <c r="E26" s="208"/>
      <c r="F26" s="208"/>
      <c r="G26" s="208"/>
      <c r="L26" s="220" t="s">
        <v>59</v>
      </c>
      <c r="M26" s="220"/>
      <c r="N26" s="220"/>
      <c r="O26" s="220"/>
      <c r="P26" s="221">
        <v>56</v>
      </c>
      <c r="Q26" s="221"/>
      <c r="R26" s="221"/>
      <c r="S26" s="221"/>
      <c r="T26" s="221"/>
      <c r="U26" s="221"/>
    </row>
    <row r="27" spans="1:26" x14ac:dyDescent="0.25">
      <c r="A27" s="9" t="s">
        <v>12</v>
      </c>
      <c r="B27" s="141"/>
      <c r="C27" s="141"/>
      <c r="D27" s="141"/>
      <c r="E27" s="141"/>
      <c r="F27" s="141"/>
      <c r="G27" s="141"/>
      <c r="H27" s="141"/>
      <c r="I27" s="144"/>
      <c r="J27" s="210" t="s">
        <v>29</v>
      </c>
      <c r="K27" s="210"/>
      <c r="L27" s="210"/>
      <c r="M27" s="210" t="s">
        <v>25</v>
      </c>
      <c r="N27" s="210"/>
      <c r="O27" s="210"/>
      <c r="P27" s="210" t="s">
        <v>30</v>
      </c>
      <c r="Q27" s="210"/>
      <c r="R27" s="210"/>
      <c r="S27" s="210"/>
      <c r="T27" s="222" t="s">
        <v>21</v>
      </c>
      <c r="U27" s="222"/>
      <c r="V27" s="222"/>
      <c r="W27" s="222"/>
      <c r="X27" s="211" t="s">
        <v>40</v>
      </c>
      <c r="Y27" s="211"/>
      <c r="Z27" s="211"/>
    </row>
    <row r="28" spans="1:26" x14ac:dyDescent="0.25">
      <c r="A28" s="210" t="str">
        <f>CADASTRO!A$13</f>
        <v>ESCOLA ALAÍDES S. PINHEIRO</v>
      </c>
      <c r="B28" s="210"/>
      <c r="C28" s="210"/>
      <c r="D28" s="210"/>
      <c r="E28" s="210"/>
      <c r="F28" s="210"/>
      <c r="G28" s="210"/>
      <c r="H28" s="210"/>
      <c r="I28" s="210"/>
      <c r="M28" s="226">
        <f>SUM(M29:N30)</f>
        <v>0.56859999999999999</v>
      </c>
      <c r="N28" s="226"/>
      <c r="O28" s="226"/>
      <c r="P28" s="202">
        <f>SUM(P29:S30)</f>
        <v>150.92918399999999</v>
      </c>
      <c r="Q28" s="201"/>
      <c r="R28" s="201"/>
      <c r="S28" s="201"/>
      <c r="T28" s="6"/>
      <c r="U28" s="6"/>
      <c r="V28" s="6"/>
      <c r="W28" s="6"/>
    </row>
    <row r="29" spans="1:26" x14ac:dyDescent="0.25">
      <c r="A29" s="200" t="str">
        <f>CADASTRO!A$14</f>
        <v>Ensino Fundamental</v>
      </c>
      <c r="B29" s="200"/>
      <c r="C29" s="200"/>
      <c r="D29" s="200"/>
      <c r="E29" s="200"/>
      <c r="F29" s="200"/>
      <c r="G29" s="200"/>
      <c r="H29" s="200"/>
      <c r="I29" s="200"/>
      <c r="J29" s="203" t="s">
        <v>338</v>
      </c>
      <c r="K29" s="203"/>
      <c r="L29" s="203"/>
      <c r="M29" s="226">
        <v>0.45100000000000001</v>
      </c>
      <c r="N29" s="226"/>
      <c r="O29" s="226"/>
      <c r="P29" s="204">
        <f>C$26*M$29</f>
        <v>119.71344000000001</v>
      </c>
      <c r="Q29" s="203"/>
      <c r="R29" s="203"/>
      <c r="S29" s="203"/>
      <c r="T29" s="203" t="str">
        <f>CADASTRO!$P$37</f>
        <v>1013 PeateRS</v>
      </c>
      <c r="U29" s="203"/>
      <c r="V29" s="203"/>
      <c r="W29" s="203"/>
      <c r="X29" s="203">
        <f>M$12</f>
        <v>1661</v>
      </c>
      <c r="Y29" s="203"/>
      <c r="Z29" s="203"/>
    </row>
    <row r="30" spans="1:26" x14ac:dyDescent="0.25">
      <c r="A30" s="200" t="str">
        <f>CADASTRO!A$15</f>
        <v>Ensino Médio</v>
      </c>
      <c r="B30" s="200"/>
      <c r="C30" s="200"/>
      <c r="D30" s="200"/>
      <c r="E30" s="200"/>
      <c r="F30" s="200"/>
      <c r="G30" s="200"/>
      <c r="H30" s="200"/>
      <c r="I30" s="200"/>
      <c r="J30" s="203" t="s">
        <v>339</v>
      </c>
      <c r="K30" s="203"/>
      <c r="L30" s="203"/>
      <c r="M30" s="226">
        <v>0.1176</v>
      </c>
      <c r="N30" s="226"/>
      <c r="O30" s="226"/>
      <c r="P30" s="204">
        <f>C$26*M$30</f>
        <v>31.215743999999997</v>
      </c>
      <c r="Q30" s="203"/>
      <c r="R30" s="203"/>
      <c r="S30" s="203"/>
      <c r="T30" s="203" t="str">
        <f>CADASTRO!$P$38</f>
        <v>1013 PeateRS</v>
      </c>
      <c r="U30" s="203"/>
      <c r="V30" s="203"/>
      <c r="W30" s="203"/>
      <c r="X30" s="203">
        <f>M$13</f>
        <v>1673</v>
      </c>
      <c r="Y30" s="203"/>
      <c r="Z30" s="203"/>
    </row>
    <row r="31" spans="1:26" x14ac:dyDescent="0.25">
      <c r="A31" s="201" t="str">
        <f>CADASTRO!A$17</f>
        <v>ESCOLA MUN. SANTA LUZIA</v>
      </c>
      <c r="B31" s="201"/>
      <c r="C31" s="201"/>
      <c r="D31" s="201"/>
      <c r="E31" s="201"/>
      <c r="F31" s="201"/>
      <c r="G31" s="201"/>
      <c r="H31" s="201"/>
      <c r="I31" s="201"/>
      <c r="M31" s="226">
        <f>SUM(M32:N34)</f>
        <v>0.43140000000000001</v>
      </c>
      <c r="N31" s="226"/>
      <c r="O31" s="226"/>
      <c r="P31" s="202">
        <f>SUM(P32:S34)</f>
        <v>114.51081600000001</v>
      </c>
      <c r="Q31" s="201"/>
      <c r="R31" s="201"/>
      <c r="S31" s="201"/>
    </row>
    <row r="32" spans="1:26" x14ac:dyDescent="0.25">
      <c r="A32" s="200" t="str">
        <f>CADASTRO!A$18</f>
        <v>Ed. Infantil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26">
        <v>0.15690000000000001</v>
      </c>
      <c r="N32" s="226"/>
      <c r="O32" s="226"/>
      <c r="P32" s="204">
        <f>C$26*M$32-0.01</f>
        <v>41.637536000000004</v>
      </c>
      <c r="Q32" s="203"/>
      <c r="R32" s="203"/>
      <c r="S32" s="203"/>
      <c r="T32" s="203" t="str">
        <f>CADASTRO!$P$41</f>
        <v>31 FUNDEB</v>
      </c>
      <c r="U32" s="203"/>
      <c r="V32" s="203"/>
      <c r="W32" s="203"/>
      <c r="X32" s="203">
        <f>M$17</f>
        <v>1639</v>
      </c>
      <c r="Y32" s="203"/>
      <c r="Z32" s="203"/>
    </row>
    <row r="33" spans="1:26" x14ac:dyDescent="0.25">
      <c r="A33" s="200" t="str">
        <f>CADASTRO!A$19</f>
        <v>Ed. Especial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26">
        <v>1.9599999999999999E-2</v>
      </c>
      <c r="N33" s="226"/>
      <c r="O33" s="226"/>
      <c r="P33" s="204">
        <f>C$26*M$33</f>
        <v>5.2026240000000001</v>
      </c>
      <c r="Q33" s="203"/>
      <c r="R33" s="203"/>
      <c r="S33" s="203"/>
      <c r="T33" s="203" t="str">
        <f>CADASTRO!$P$42</f>
        <v>31 FUNDEB</v>
      </c>
      <c r="U33" s="203"/>
      <c r="V33" s="203"/>
      <c r="W33" s="203"/>
      <c r="X33" s="203">
        <f>M$18</f>
        <v>1655</v>
      </c>
      <c r="Y33" s="203"/>
      <c r="Z33" s="203"/>
    </row>
    <row r="34" spans="1:26" x14ac:dyDescent="0.25">
      <c r="A34" s="200" t="str">
        <f>CADASTRO!A$20</f>
        <v>Ensino Fundamental</v>
      </c>
      <c r="B34" s="200"/>
      <c r="C34" s="200"/>
      <c r="D34" s="200"/>
      <c r="E34" s="200"/>
      <c r="F34" s="200"/>
      <c r="G34" s="200"/>
      <c r="H34" s="200"/>
      <c r="I34" s="200"/>
      <c r="J34" s="203">
        <v>0</v>
      </c>
      <c r="K34" s="203"/>
      <c r="L34" s="203"/>
      <c r="M34" s="226">
        <v>0.25490000000000002</v>
      </c>
      <c r="N34" s="226"/>
      <c r="O34" s="226"/>
      <c r="P34" s="204">
        <f>C$26*M$34+0.01</f>
        <v>67.670656000000008</v>
      </c>
      <c r="Q34" s="203"/>
      <c r="R34" s="203"/>
      <c r="S34" s="203"/>
      <c r="T34" s="203" t="str">
        <f>CADASTRO!$P$43</f>
        <v>31 FUNDEB</v>
      </c>
      <c r="U34" s="203"/>
      <c r="V34" s="203"/>
      <c r="W34" s="203"/>
      <c r="X34" s="203">
        <f>M$19</f>
        <v>1621</v>
      </c>
      <c r="Y34" s="203"/>
      <c r="Z34" s="203"/>
    </row>
    <row r="35" spans="1:26" s="3" customFormat="1" x14ac:dyDescent="0.25">
      <c r="A35" s="201" t="s">
        <v>26</v>
      </c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25">
        <f>M28+M31</f>
        <v>1</v>
      </c>
      <c r="N35" s="225"/>
      <c r="O35" s="225"/>
      <c r="P35" s="202">
        <f>P31+P28</f>
        <v>265.44</v>
      </c>
      <c r="Q35" s="201"/>
      <c r="R35" s="201"/>
      <c r="S35" s="201"/>
    </row>
  </sheetData>
  <mergeCells count="108">
    <mergeCell ref="J10:L11"/>
    <mergeCell ref="M10:O11"/>
    <mergeCell ref="P10:S11"/>
    <mergeCell ref="T10:Z10"/>
    <mergeCell ref="A11:I11"/>
    <mergeCell ref="T11:U11"/>
    <mergeCell ref="V11:Z11"/>
    <mergeCell ref="A1:C1"/>
    <mergeCell ref="D3:H3"/>
    <mergeCell ref="F4:I4"/>
    <mergeCell ref="D6:F6"/>
    <mergeCell ref="Q6:S6"/>
    <mergeCell ref="E7:J7"/>
    <mergeCell ref="A13:I13"/>
    <mergeCell ref="J13:L13"/>
    <mergeCell ref="M13:O13"/>
    <mergeCell ref="P13:S13"/>
    <mergeCell ref="T13:U13"/>
    <mergeCell ref="V13:Z13"/>
    <mergeCell ref="A12:I12"/>
    <mergeCell ref="J12:L12"/>
    <mergeCell ref="M12:O12"/>
    <mergeCell ref="P12:S12"/>
    <mergeCell ref="T12:U12"/>
    <mergeCell ref="V12:Z12"/>
    <mergeCell ref="A14:U14"/>
    <mergeCell ref="V14:Z14"/>
    <mergeCell ref="J15:L16"/>
    <mergeCell ref="M15:O16"/>
    <mergeCell ref="P15:S16"/>
    <mergeCell ref="T15:Z15"/>
    <mergeCell ref="A16:I16"/>
    <mergeCell ref="T16:U16"/>
    <mergeCell ref="V16:Z16"/>
    <mergeCell ref="A18:I18"/>
    <mergeCell ref="J18:L18"/>
    <mergeCell ref="M18:O18"/>
    <mergeCell ref="P18:S18"/>
    <mergeCell ref="T18:U18"/>
    <mergeCell ref="V18:Z18"/>
    <mergeCell ref="A17:I17"/>
    <mergeCell ref="J17:L17"/>
    <mergeCell ref="M17:O17"/>
    <mergeCell ref="P17:S17"/>
    <mergeCell ref="T17:U17"/>
    <mergeCell ref="V17:Z17"/>
    <mergeCell ref="A20:U20"/>
    <mergeCell ref="V20:Z20"/>
    <mergeCell ref="A21:U21"/>
    <mergeCell ref="V21:Z21"/>
    <mergeCell ref="A23:Z23"/>
    <mergeCell ref="F24:K24"/>
    <mergeCell ref="A19:I19"/>
    <mergeCell ref="J19:L19"/>
    <mergeCell ref="M19:O19"/>
    <mergeCell ref="P19:S19"/>
    <mergeCell ref="T19:U19"/>
    <mergeCell ref="V19:Z19"/>
    <mergeCell ref="J27:L27"/>
    <mergeCell ref="M27:O27"/>
    <mergeCell ref="P27:S27"/>
    <mergeCell ref="T27:W27"/>
    <mergeCell ref="X27:Z27"/>
    <mergeCell ref="A28:I28"/>
    <mergeCell ref="M28:O28"/>
    <mergeCell ref="P28:S28"/>
    <mergeCell ref="G25:K25"/>
    <mergeCell ref="L25:N25"/>
    <mergeCell ref="O25:R25"/>
    <mergeCell ref="C26:G26"/>
    <mergeCell ref="L26:O26"/>
    <mergeCell ref="P26:U26"/>
    <mergeCell ref="A30:I30"/>
    <mergeCell ref="J30:L30"/>
    <mergeCell ref="M30:O30"/>
    <mergeCell ref="P30:S30"/>
    <mergeCell ref="T30:W30"/>
    <mergeCell ref="X30:Z30"/>
    <mergeCell ref="A29:I29"/>
    <mergeCell ref="J29:L29"/>
    <mergeCell ref="M29:O29"/>
    <mergeCell ref="P29:S29"/>
    <mergeCell ref="T29:W29"/>
    <mergeCell ref="X29:Z29"/>
    <mergeCell ref="T32:W32"/>
    <mergeCell ref="X32:Z32"/>
    <mergeCell ref="A33:I33"/>
    <mergeCell ref="J33:L33"/>
    <mergeCell ref="M33:O33"/>
    <mergeCell ref="P33:S33"/>
    <mergeCell ref="T33:W33"/>
    <mergeCell ref="X33:Z33"/>
    <mergeCell ref="A31:I31"/>
    <mergeCell ref="M31:O31"/>
    <mergeCell ref="P31:S31"/>
    <mergeCell ref="A32:I32"/>
    <mergeCell ref="J32:L32"/>
    <mergeCell ref="M32:O32"/>
    <mergeCell ref="P32:S32"/>
    <mergeCell ref="M35:O35"/>
    <mergeCell ref="P35:S35"/>
    <mergeCell ref="A34:I34"/>
    <mergeCell ref="J34:L34"/>
    <mergeCell ref="M34:O34"/>
    <mergeCell ref="P34:S34"/>
    <mergeCell ref="T34:W34"/>
    <mergeCell ref="X34:Z34"/>
    <mergeCell ref="A35:L35"/>
  </mergeCells>
  <pageMargins left="0.511811024" right="0.511811024" top="0.78740157499999996" bottom="0.78740157499999996" header="0.31496062000000002" footer="0.3149606200000000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AF22" sqref="AF22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CADASTRO!D1398</f>
        <v>1527  MARTHA ADRIANA RIBEIRO LATOSINSKI ME</v>
      </c>
    </row>
    <row r="2" spans="1:26" x14ac:dyDescent="0.25">
      <c r="A2" s="105" t="s">
        <v>6</v>
      </c>
      <c r="B2" s="105"/>
      <c r="C2" s="105"/>
      <c r="D2" t="str">
        <f>CADASTRO!D1399</f>
        <v>05.991.208/0001-33</v>
      </c>
    </row>
    <row r="3" spans="1:26" x14ac:dyDescent="0.25">
      <c r="A3" s="105" t="s">
        <v>94</v>
      </c>
      <c r="B3" s="105"/>
      <c r="C3" s="105"/>
      <c r="D3" s="200" t="str">
        <f>CADASTRO!D1400</f>
        <v>005/2017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3" t="str">
        <f>CADASTRO!F1435</f>
        <v>V - 023/2017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CADASTRO!D1436</f>
        <v>12</v>
      </c>
    </row>
    <row r="6" spans="1:26" x14ac:dyDescent="0.25">
      <c r="A6" s="3" t="s">
        <v>8</v>
      </c>
      <c r="B6" s="3"/>
      <c r="C6" s="3"/>
      <c r="D6" s="208">
        <f>CADASTRO!D1437</f>
        <v>4.8600000000000003</v>
      </c>
      <c r="E6" s="208"/>
      <c r="F6" s="208"/>
      <c r="H6" s="3" t="s">
        <v>9</v>
      </c>
      <c r="K6" s="203">
        <f>CADASTRO!K1437</f>
        <v>143.19999999999999</v>
      </c>
      <c r="L6" s="203"/>
      <c r="M6" s="3" t="s">
        <v>11</v>
      </c>
      <c r="Q6" s="203">
        <f>CADASTRO!Q1437</f>
        <v>1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695.952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CADASTRO!A$1376</f>
        <v xml:space="preserve">ESCOLA ESTADUAL: 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CADASTRO!A$1377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CADASTRO!J1411</f>
        <v>0</v>
      </c>
      <c r="K12" s="203"/>
      <c r="L12" s="203"/>
      <c r="M12" s="203">
        <f>CADASTRO!M1411</f>
        <v>0</v>
      </c>
      <c r="N12" s="203"/>
      <c r="O12" s="203"/>
      <c r="P12" s="203">
        <f>CADASTRO!$P1411</f>
        <v>0</v>
      </c>
      <c r="Q12" s="203"/>
      <c r="R12" s="203"/>
      <c r="S12" s="203"/>
      <c r="T12" s="219">
        <f>CADASTRO!V1411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CADASTRO!A$1378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CADASTRO!J1412</f>
        <v>0</v>
      </c>
      <c r="K13" s="203"/>
      <c r="L13" s="203"/>
      <c r="M13" s="203">
        <f>CADASTRO!M1412</f>
        <v>0</v>
      </c>
      <c r="N13" s="203"/>
      <c r="O13" s="203"/>
      <c r="P13" s="203">
        <f>CADASTRO!$P1412</f>
        <v>0</v>
      </c>
      <c r="Q13" s="203"/>
      <c r="R13" s="203"/>
      <c r="S13" s="203"/>
      <c r="T13" s="219">
        <f>CADASTRO!V1412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CADASTRO!A$1379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CADASTRO!J1413</f>
        <v>0</v>
      </c>
      <c r="K14" s="203"/>
      <c r="L14" s="203"/>
      <c r="M14" s="203">
        <f>CADASTRO!M1413</f>
        <v>0</v>
      </c>
      <c r="N14" s="203"/>
      <c r="O14" s="203"/>
      <c r="P14" s="203">
        <f>CADASTRO!$P1413</f>
        <v>0</v>
      </c>
      <c r="Q14" s="203"/>
      <c r="R14" s="203"/>
      <c r="S14" s="203"/>
      <c r="T14" s="219">
        <f>CADASTRO!V1413</f>
        <v>0</v>
      </c>
      <c r="U14" s="203"/>
      <c r="V14" s="204">
        <f>E$7*T14</f>
        <v>0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0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CADASTRO!A$1381</f>
        <v>ESCOLA MUN. ARLINDO B. PIRES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CADASTRO!A$1382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CADASTRO!J1416</f>
        <v>108304</v>
      </c>
      <c r="K18" s="203"/>
      <c r="L18" s="203"/>
      <c r="M18" s="203">
        <f>CADASTRO!M1416</f>
        <v>1650</v>
      </c>
      <c r="N18" s="203"/>
      <c r="O18" s="203"/>
      <c r="P18" s="203" t="str">
        <f>CADASTRO!$P1450</f>
        <v>1011 Q.S.E.</v>
      </c>
      <c r="Q18" s="203"/>
      <c r="R18" s="203"/>
      <c r="S18" s="203"/>
      <c r="T18" s="219">
        <f>CADASTRO!V1416</f>
        <v>0.125</v>
      </c>
      <c r="U18" s="203"/>
      <c r="V18" s="204">
        <f>E$7*T18</f>
        <v>86.994</v>
      </c>
      <c r="W18" s="204"/>
      <c r="X18" s="204"/>
      <c r="Y18" s="204"/>
      <c r="Z18" s="204"/>
    </row>
    <row r="19" spans="1:26" x14ac:dyDescent="0.25">
      <c r="A19" s="200" t="str">
        <f>CADASTRO!A$1383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CADASTRO!J1417</f>
        <v>0</v>
      </c>
      <c r="K19" s="203"/>
      <c r="L19" s="203"/>
      <c r="M19" s="203">
        <f>CADASTRO!M1417</f>
        <v>0</v>
      </c>
      <c r="N19" s="203"/>
      <c r="O19" s="203"/>
      <c r="P19" s="203">
        <f>CADASTRO!$P1417</f>
        <v>0</v>
      </c>
      <c r="Q19" s="203"/>
      <c r="R19" s="203"/>
      <c r="S19" s="203"/>
      <c r="T19" s="219">
        <f>CADASTRO!V1417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CADASTRO!A$1384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CADASTRO!J1418</f>
        <v>108005</v>
      </c>
      <c r="K20" s="203"/>
      <c r="L20" s="203"/>
      <c r="M20" s="203">
        <f>CADASTRO!M1418</f>
        <v>1634</v>
      </c>
      <c r="N20" s="203"/>
      <c r="O20" s="203"/>
      <c r="P20" s="203" t="str">
        <f>CADASTRO!$P1452</f>
        <v>1011 Q.S.E.</v>
      </c>
      <c r="Q20" s="203"/>
      <c r="R20" s="203"/>
      <c r="S20" s="203"/>
      <c r="T20" s="219">
        <f>CADASTRO!V1418</f>
        <v>0.875</v>
      </c>
      <c r="U20" s="203"/>
      <c r="V20" s="204">
        <f>E$7*T20</f>
        <v>608.95799999999997</v>
      </c>
      <c r="W20" s="204"/>
      <c r="X20" s="204"/>
      <c r="Y20" s="204"/>
      <c r="Z20" s="204"/>
    </row>
    <row r="21" spans="1:26" x14ac:dyDescent="0.25">
      <c r="A21" s="200" t="str">
        <f>CADASTRO!A$1385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CADASTRO!J1419</f>
        <v>0</v>
      </c>
      <c r="K21" s="203"/>
      <c r="L21" s="203"/>
      <c r="M21" s="203">
        <f>CADASTRO!M1419</f>
        <v>0</v>
      </c>
      <c r="N21" s="203"/>
      <c r="O21" s="203"/>
      <c r="P21" s="203">
        <f>CADASTRO!$P1419</f>
        <v>0</v>
      </c>
      <c r="Q21" s="203"/>
      <c r="R21" s="203"/>
      <c r="S21" s="203"/>
      <c r="T21" s="219">
        <f>CADASTRO!V1419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695.952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695.952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24">
        <v>43221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195</v>
      </c>
      <c r="H27" s="203"/>
      <c r="I27" s="203"/>
      <c r="J27" s="203"/>
      <c r="K27" s="203"/>
      <c r="L27" s="220" t="s">
        <v>39</v>
      </c>
      <c r="M27" s="220"/>
      <c r="N27" s="220"/>
      <c r="O27" s="223">
        <v>43285</v>
      </c>
      <c r="P27" s="203"/>
      <c r="Q27" s="203"/>
      <c r="R27" s="203"/>
    </row>
    <row r="28" spans="1:26" x14ac:dyDescent="0.25">
      <c r="A28" s="3" t="s">
        <v>41</v>
      </c>
      <c r="C28" s="208">
        <v>695.95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143.19999999999999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01"/>
      <c r="C29" s="101"/>
      <c r="D29" s="101"/>
      <c r="E29" s="101"/>
      <c r="F29" s="101"/>
      <c r="G29" s="101"/>
      <c r="H29" s="101"/>
      <c r="I29" s="10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CADASTRO!A$1376</f>
        <v xml:space="preserve">ESCOLA ESTADUAL: 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</v>
      </c>
      <c r="N30" s="218"/>
      <c r="O30" s="218"/>
      <c r="P30" s="202">
        <f>SUM(P31:S33)</f>
        <v>0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CADASTRO!A$1377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>
        <f>CADASTRO!$P$1411</f>
        <v>0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CADASTRO!A$1378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>
        <f>CADASTRO!$P$1412</f>
        <v>0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CADASTRO!A$1379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05">
        <f>ROUND((V$14/V$23),2)</f>
        <v>0</v>
      </c>
      <c r="N33" s="205"/>
      <c r="O33" s="205"/>
      <c r="P33" s="204">
        <f>C28*M33</f>
        <v>0</v>
      </c>
      <c r="Q33" s="203"/>
      <c r="R33" s="203"/>
      <c r="S33" s="203"/>
      <c r="T33" s="203">
        <f>CADASTRO!$P$1413</f>
        <v>0</v>
      </c>
      <c r="U33" s="203"/>
      <c r="V33" s="203"/>
      <c r="W33" s="203"/>
      <c r="X33" s="203">
        <f>M$14</f>
        <v>0</v>
      </c>
      <c r="Y33" s="203"/>
      <c r="Z33" s="203"/>
    </row>
    <row r="34" spans="1:26" x14ac:dyDescent="0.25">
      <c r="A34" s="201" t="str">
        <f>CADASTRO!A$1240</f>
        <v>ESCOLA MUN. ARLINDO B. PIRES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1</v>
      </c>
      <c r="N34" s="218"/>
      <c r="O34" s="218"/>
      <c r="P34" s="202">
        <f>SUM(P35:S38)</f>
        <v>695.94625000000008</v>
      </c>
      <c r="Q34" s="201"/>
      <c r="R34" s="201"/>
      <c r="S34" s="201"/>
    </row>
    <row r="35" spans="1:26" x14ac:dyDescent="0.25">
      <c r="A35" s="200" t="str">
        <f>CADASTRO!A$164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272</v>
      </c>
      <c r="K35" s="203"/>
      <c r="L35" s="203"/>
      <c r="M35" s="205">
        <v>0.125</v>
      </c>
      <c r="N35" s="205"/>
      <c r="O35" s="205"/>
      <c r="P35" s="204">
        <v>86.99</v>
      </c>
      <c r="Q35" s="203"/>
      <c r="R35" s="203"/>
      <c r="S35" s="203"/>
      <c r="T35" s="203" t="str">
        <f>CADASTRO!$P$1450</f>
        <v>1011 Q.S.E.</v>
      </c>
      <c r="U35" s="203"/>
      <c r="V35" s="203"/>
      <c r="W35" s="203"/>
      <c r="X35" s="203">
        <f>M$18</f>
        <v>1650</v>
      </c>
      <c r="Y35" s="203"/>
      <c r="Z35" s="203"/>
    </row>
    <row r="36" spans="1:26" x14ac:dyDescent="0.25">
      <c r="A36" s="200" t="str">
        <f>CADASTRO!A$165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CADASTRO!$P$1417</f>
        <v>0</v>
      </c>
      <c r="U36" s="203"/>
      <c r="V36" s="203"/>
      <c r="W36" s="203"/>
      <c r="X36" s="203">
        <f>M$19</f>
        <v>0</v>
      </c>
      <c r="Y36" s="203"/>
      <c r="Z36" s="203"/>
    </row>
    <row r="37" spans="1:26" x14ac:dyDescent="0.25">
      <c r="A37" s="200" t="str">
        <f>CADASTRO!A$166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273</v>
      </c>
      <c r="K37" s="203"/>
      <c r="L37" s="203"/>
      <c r="M37" s="205">
        <v>0.875</v>
      </c>
      <c r="N37" s="205"/>
      <c r="O37" s="205"/>
      <c r="P37" s="204">
        <f>C28*M$37</f>
        <v>608.95625000000007</v>
      </c>
      <c r="Q37" s="203"/>
      <c r="R37" s="203"/>
      <c r="S37" s="203"/>
      <c r="T37" s="203" t="str">
        <f>CADASTRO!$P$1452</f>
        <v>1011 Q.S.E.</v>
      </c>
      <c r="U37" s="203"/>
      <c r="V37" s="203"/>
      <c r="W37" s="203"/>
      <c r="X37" s="203">
        <f>M$20</f>
        <v>1634</v>
      </c>
      <c r="Y37" s="203"/>
      <c r="Z37" s="203"/>
    </row>
    <row r="38" spans="1:26" x14ac:dyDescent="0.25">
      <c r="A38" s="200" t="str">
        <f>CADASTRO!A$167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CADASTRO!$P$1419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695.94625000000008</v>
      </c>
      <c r="Q39" s="201"/>
      <c r="R39" s="201"/>
      <c r="S39" s="201"/>
    </row>
  </sheetData>
  <mergeCells count="133">
    <mergeCell ref="A39:I39"/>
    <mergeCell ref="M39:O39"/>
    <mergeCell ref="P39:S39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AE30" sqref="AE30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CADASTRO!D1398</f>
        <v>1527  MARTHA ADRIANA RIBEIRO LATOSINSKI ME</v>
      </c>
    </row>
    <row r="2" spans="1:26" x14ac:dyDescent="0.25">
      <c r="A2" s="143" t="s">
        <v>6</v>
      </c>
      <c r="B2" s="143"/>
      <c r="C2" s="143"/>
      <c r="D2" t="str">
        <f>CADASTRO!D1399</f>
        <v>05.991.208/0001-33</v>
      </c>
    </row>
    <row r="3" spans="1:26" x14ac:dyDescent="0.25">
      <c r="A3" s="143" t="s">
        <v>94</v>
      </c>
      <c r="B3" s="143"/>
      <c r="C3" s="143"/>
      <c r="D3" s="200" t="str">
        <f>CADASTRO!D1400</f>
        <v>005/2017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3" t="str">
        <f>CADASTRO!F1469</f>
        <v>VI - 023/2017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CADASTRO!D1470</f>
        <v>12</v>
      </c>
    </row>
    <row r="6" spans="1:26" x14ac:dyDescent="0.25">
      <c r="A6" s="3" t="s">
        <v>8</v>
      </c>
      <c r="B6" s="3"/>
      <c r="C6" s="3"/>
      <c r="D6" s="208">
        <f>CADASTRO!D1471</f>
        <v>4.8600000000000003</v>
      </c>
      <c r="E6" s="208"/>
      <c r="F6" s="208"/>
      <c r="H6" s="3" t="s">
        <v>9</v>
      </c>
      <c r="K6" s="203">
        <f>CADASTRO!K1471</f>
        <v>69.900000000000006</v>
      </c>
      <c r="L6" s="203"/>
      <c r="M6" s="3" t="s">
        <v>11</v>
      </c>
      <c r="Q6" s="203">
        <f>CADASTRO!Q1437</f>
        <v>1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339.71400000000006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CADASTRO!A$1376</f>
        <v xml:space="preserve">ESCOLA ESTADUAL: 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CADASTRO!A$1377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CADASTRO!J1411</f>
        <v>0</v>
      </c>
      <c r="K12" s="203"/>
      <c r="L12" s="203"/>
      <c r="M12" s="203">
        <f>CADASTRO!M1411</f>
        <v>0</v>
      </c>
      <c r="N12" s="203"/>
      <c r="O12" s="203"/>
      <c r="P12" s="203">
        <f>CADASTRO!$P1411</f>
        <v>0</v>
      </c>
      <c r="Q12" s="203"/>
      <c r="R12" s="203"/>
      <c r="S12" s="203"/>
      <c r="T12" s="219">
        <f>CADASTRO!V1411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CADASTRO!A$1378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CADASTRO!J1412</f>
        <v>0</v>
      </c>
      <c r="K13" s="203"/>
      <c r="L13" s="203"/>
      <c r="M13" s="203">
        <f>CADASTRO!M1412</f>
        <v>0</v>
      </c>
      <c r="N13" s="203"/>
      <c r="O13" s="203"/>
      <c r="P13" s="203">
        <f>CADASTRO!$P1412</f>
        <v>0</v>
      </c>
      <c r="Q13" s="203"/>
      <c r="R13" s="203"/>
      <c r="S13" s="203"/>
      <c r="T13" s="219">
        <f>CADASTRO!V1412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CADASTRO!A$1379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CADASTRO!J1413</f>
        <v>0</v>
      </c>
      <c r="K14" s="203"/>
      <c r="L14" s="203"/>
      <c r="M14" s="203">
        <f>CADASTRO!M1413</f>
        <v>0</v>
      </c>
      <c r="N14" s="203"/>
      <c r="O14" s="203"/>
      <c r="P14" s="203">
        <f>CADASTRO!$P1413</f>
        <v>0</v>
      </c>
      <c r="Q14" s="203"/>
      <c r="R14" s="203"/>
      <c r="S14" s="203"/>
      <c r="T14" s="219">
        <f>CADASTRO!V1413</f>
        <v>0</v>
      </c>
      <c r="U14" s="203"/>
      <c r="V14" s="204">
        <f>E$7*T14</f>
        <v>0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0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CADASTRO!A$1381</f>
        <v>ESCOLA MUN. ARLINDO B. PIRES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CADASTRO!A$1382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CADASTRO!J1416</f>
        <v>108304</v>
      </c>
      <c r="K18" s="203"/>
      <c r="L18" s="203"/>
      <c r="M18" s="203">
        <f>CADASTRO!M1416</f>
        <v>1650</v>
      </c>
      <c r="N18" s="203"/>
      <c r="O18" s="203"/>
      <c r="P18" s="203" t="str">
        <f>CADASTRO!$P1450</f>
        <v>1011 Q.S.E.</v>
      </c>
      <c r="Q18" s="203"/>
      <c r="R18" s="203"/>
      <c r="S18" s="203"/>
      <c r="T18" s="219">
        <f>CADASTRO!V1484</f>
        <v>0.125</v>
      </c>
      <c r="U18" s="203"/>
      <c r="V18" s="204">
        <f>E$7*T18</f>
        <v>42.464250000000007</v>
      </c>
      <c r="W18" s="204"/>
      <c r="X18" s="204"/>
      <c r="Y18" s="204"/>
      <c r="Z18" s="204"/>
    </row>
    <row r="19" spans="1:26" x14ac:dyDescent="0.25">
      <c r="A19" s="200" t="str">
        <f>CADASTRO!A$1383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CADASTRO!J1417</f>
        <v>0</v>
      </c>
      <c r="K19" s="203"/>
      <c r="L19" s="203"/>
      <c r="M19" s="203">
        <f>CADASTRO!M1417</f>
        <v>0</v>
      </c>
      <c r="N19" s="203"/>
      <c r="O19" s="203"/>
      <c r="P19" s="203">
        <f>CADASTRO!$P1417</f>
        <v>0</v>
      </c>
      <c r="Q19" s="203"/>
      <c r="R19" s="203"/>
      <c r="S19" s="203"/>
      <c r="T19" s="219">
        <f>CADASTRO!V1417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CADASTRO!A$1384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CADASTRO!J1418</f>
        <v>108005</v>
      </c>
      <c r="K20" s="203"/>
      <c r="L20" s="203"/>
      <c r="M20" s="203">
        <f>CADASTRO!M1418</f>
        <v>1634</v>
      </c>
      <c r="N20" s="203"/>
      <c r="O20" s="203"/>
      <c r="P20" s="203" t="str">
        <f>CADASTRO!$P1452</f>
        <v>1011 Q.S.E.</v>
      </c>
      <c r="Q20" s="203"/>
      <c r="R20" s="203"/>
      <c r="S20" s="203"/>
      <c r="T20" s="219">
        <f>CADASTRO!V1486</f>
        <v>0.875</v>
      </c>
      <c r="U20" s="203"/>
      <c r="V20" s="204">
        <f>E$7*T20</f>
        <v>297.24975000000006</v>
      </c>
      <c r="W20" s="204"/>
      <c r="X20" s="204"/>
      <c r="Y20" s="204"/>
      <c r="Z20" s="204"/>
    </row>
    <row r="21" spans="1:26" x14ac:dyDescent="0.25">
      <c r="A21" s="200" t="str">
        <f>CADASTRO!A$1385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CADASTRO!J1419</f>
        <v>0</v>
      </c>
      <c r="K21" s="203"/>
      <c r="L21" s="203"/>
      <c r="M21" s="203">
        <f>CADASTRO!M1419</f>
        <v>0</v>
      </c>
      <c r="N21" s="203"/>
      <c r="O21" s="203"/>
      <c r="P21" s="203">
        <f>CADASTRO!$P1419</f>
        <v>0</v>
      </c>
      <c r="Q21" s="203"/>
      <c r="R21" s="203"/>
      <c r="S21" s="203"/>
      <c r="T21" s="219">
        <f>CADASTRO!V1419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339.71400000000006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339.71400000000006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24">
        <v>43313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217</v>
      </c>
      <c r="H27" s="203"/>
      <c r="I27" s="203"/>
      <c r="J27" s="203"/>
      <c r="K27" s="203"/>
      <c r="L27" s="220" t="s">
        <v>39</v>
      </c>
      <c r="M27" s="220"/>
      <c r="N27" s="220"/>
      <c r="O27" s="223">
        <v>43375</v>
      </c>
      <c r="P27" s="203"/>
      <c r="Q27" s="203"/>
      <c r="R27" s="203"/>
    </row>
    <row r="28" spans="1:26" x14ac:dyDescent="0.25">
      <c r="A28" s="3" t="s">
        <v>41</v>
      </c>
      <c r="C28" s="208">
        <v>339.71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69.900000000000006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41"/>
      <c r="C29" s="141"/>
      <c r="D29" s="141"/>
      <c r="E29" s="141"/>
      <c r="F29" s="141"/>
      <c r="G29" s="141"/>
      <c r="H29" s="141"/>
      <c r="I29" s="144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CADASTRO!A$1376</f>
        <v xml:space="preserve">ESCOLA ESTADUAL: 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</v>
      </c>
      <c r="N30" s="218"/>
      <c r="O30" s="218"/>
      <c r="P30" s="202">
        <f>SUM(P31:S33)</f>
        <v>0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CADASTRO!A$1377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>
        <f>CADASTRO!$P$1411</f>
        <v>0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CADASTRO!A$1378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>
        <f>CADASTRO!$P$1412</f>
        <v>0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CADASTRO!A$1379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05">
        <f>ROUND((V$14/V$23),2)</f>
        <v>0</v>
      </c>
      <c r="N33" s="205"/>
      <c r="O33" s="205"/>
      <c r="P33" s="204">
        <f>C28*M33</f>
        <v>0</v>
      </c>
      <c r="Q33" s="203"/>
      <c r="R33" s="203"/>
      <c r="S33" s="203"/>
      <c r="T33" s="203">
        <f>CADASTRO!$P$1413</f>
        <v>0</v>
      </c>
      <c r="U33" s="203"/>
      <c r="V33" s="203"/>
      <c r="W33" s="203"/>
      <c r="X33" s="203">
        <f>M$14</f>
        <v>0</v>
      </c>
      <c r="Y33" s="203"/>
      <c r="Z33" s="203"/>
    </row>
    <row r="34" spans="1:26" x14ac:dyDescent="0.25">
      <c r="A34" s="201" t="str">
        <f>CADASTRO!A$1240</f>
        <v>ESCOLA MUN. ARLINDO B. PIRES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1</v>
      </c>
      <c r="N34" s="218"/>
      <c r="O34" s="218"/>
      <c r="P34" s="202">
        <f>SUM(P35:S38)</f>
        <v>339.70624999999995</v>
      </c>
      <c r="Q34" s="201"/>
      <c r="R34" s="201"/>
      <c r="S34" s="201"/>
    </row>
    <row r="35" spans="1:26" x14ac:dyDescent="0.25">
      <c r="A35" s="200" t="str">
        <f>CADASTRO!A$164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350</v>
      </c>
      <c r="K35" s="203"/>
      <c r="L35" s="203"/>
      <c r="M35" s="205">
        <v>0.125</v>
      </c>
      <c r="N35" s="205"/>
      <c r="O35" s="205"/>
      <c r="P35" s="204">
        <v>42.46</v>
      </c>
      <c r="Q35" s="203"/>
      <c r="R35" s="203"/>
      <c r="S35" s="203"/>
      <c r="T35" s="203" t="str">
        <f>CADASTRO!$P$1450</f>
        <v>1011 Q.S.E.</v>
      </c>
      <c r="U35" s="203"/>
      <c r="V35" s="203"/>
      <c r="W35" s="203"/>
      <c r="X35" s="203">
        <f>M$18</f>
        <v>1650</v>
      </c>
      <c r="Y35" s="203"/>
      <c r="Z35" s="203"/>
    </row>
    <row r="36" spans="1:26" x14ac:dyDescent="0.25">
      <c r="A36" s="200" t="str">
        <f>CADASTRO!A$165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CADASTRO!$P$1417</f>
        <v>0</v>
      </c>
      <c r="U36" s="203"/>
      <c r="V36" s="203"/>
      <c r="W36" s="203"/>
      <c r="X36" s="203">
        <f>M$19</f>
        <v>0</v>
      </c>
      <c r="Y36" s="203"/>
      <c r="Z36" s="203"/>
    </row>
    <row r="37" spans="1:26" x14ac:dyDescent="0.25">
      <c r="A37" s="200" t="str">
        <f>CADASTRO!A$166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351</v>
      </c>
      <c r="K37" s="203"/>
      <c r="L37" s="203"/>
      <c r="M37" s="205">
        <v>0.875</v>
      </c>
      <c r="N37" s="205"/>
      <c r="O37" s="205"/>
      <c r="P37" s="204">
        <f>C28*M$37</f>
        <v>297.24624999999997</v>
      </c>
      <c r="Q37" s="203"/>
      <c r="R37" s="203"/>
      <c r="S37" s="203"/>
      <c r="T37" s="203" t="str">
        <f>CADASTRO!$P$1452</f>
        <v>1011 Q.S.E.</v>
      </c>
      <c r="U37" s="203"/>
      <c r="V37" s="203"/>
      <c r="W37" s="203"/>
      <c r="X37" s="203">
        <f>M$20</f>
        <v>1634</v>
      </c>
      <c r="Y37" s="203"/>
      <c r="Z37" s="203"/>
    </row>
    <row r="38" spans="1:26" x14ac:dyDescent="0.25">
      <c r="A38" s="200" t="str">
        <f>CADASTRO!A$167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CADASTRO!$P$1419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339.70624999999995</v>
      </c>
      <c r="Q39" s="201"/>
      <c r="R39" s="201"/>
      <c r="S39" s="201"/>
    </row>
  </sheetData>
  <mergeCells count="133"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9:I39"/>
    <mergeCell ref="M39:O39"/>
    <mergeCell ref="P39:S39"/>
    <mergeCell ref="A38:I38"/>
    <mergeCell ref="J38:L38"/>
    <mergeCell ref="M38:O38"/>
    <mergeCell ref="P38:S38"/>
    <mergeCell ref="T38:W38"/>
    <mergeCell ref="X38:Z38"/>
  </mergeCells>
  <pageMargins left="0.511811024" right="0.511811024" top="0.78740157499999996" bottom="0.78740157499999996" header="0.31496062000000002" footer="0.3149606200000000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abSelected="1" workbookViewId="0">
      <selection activeCell="I42" sqref="I42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CADASTRO!D1398</f>
        <v>1527  MARTHA ADRIANA RIBEIRO LATOSINSKI ME</v>
      </c>
    </row>
    <row r="2" spans="1:26" x14ac:dyDescent="0.25">
      <c r="A2" s="188" t="s">
        <v>6</v>
      </c>
      <c r="B2" s="188"/>
      <c r="C2" s="188"/>
      <c r="D2" t="str">
        <f>CADASTRO!D1399</f>
        <v>05.991.208/0001-33</v>
      </c>
    </row>
    <row r="3" spans="1:26" x14ac:dyDescent="0.25">
      <c r="A3" s="188" t="s">
        <v>94</v>
      </c>
      <c r="B3" s="188"/>
      <c r="C3" s="188"/>
      <c r="D3" s="200" t="str">
        <f>CADASTRO!D1400</f>
        <v>005/2017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3" t="str">
        <f>CADASTRO!F1495</f>
        <v>VII - 023/2017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CADASTRO!D1470</f>
        <v>12</v>
      </c>
    </row>
    <row r="6" spans="1:26" x14ac:dyDescent="0.25">
      <c r="A6" s="3" t="s">
        <v>8</v>
      </c>
      <c r="B6" s="3"/>
      <c r="C6" s="3"/>
      <c r="D6" s="208">
        <f>CADASTRO!D1497</f>
        <v>4.8600000000000003</v>
      </c>
      <c r="E6" s="208"/>
      <c r="F6" s="208"/>
      <c r="H6" s="3" t="s">
        <v>9</v>
      </c>
      <c r="K6" s="203">
        <f>CADASTRO!K1497</f>
        <v>88.7</v>
      </c>
      <c r="L6" s="203"/>
      <c r="M6" s="3" t="s">
        <v>11</v>
      </c>
      <c r="Q6" s="203">
        <f>CADASTRO!Q1497</f>
        <v>1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431.08200000000005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CADASTRO!A$1376</f>
        <v xml:space="preserve">ESCOLA ESTADUAL: 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CADASTRO!A$1377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CADASTRO!J1411</f>
        <v>0</v>
      </c>
      <c r="K12" s="203"/>
      <c r="L12" s="203"/>
      <c r="M12" s="203">
        <f>CADASTRO!M1411</f>
        <v>0</v>
      </c>
      <c r="N12" s="203"/>
      <c r="O12" s="203"/>
      <c r="P12" s="203">
        <f>CADASTRO!$P1411</f>
        <v>0</v>
      </c>
      <c r="Q12" s="203"/>
      <c r="R12" s="203"/>
      <c r="S12" s="203"/>
      <c r="T12" s="219">
        <f>CADASTRO!V1411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CADASTRO!A$1378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CADASTRO!J1412</f>
        <v>0</v>
      </c>
      <c r="K13" s="203"/>
      <c r="L13" s="203"/>
      <c r="M13" s="203">
        <f>CADASTRO!M1412</f>
        <v>0</v>
      </c>
      <c r="N13" s="203"/>
      <c r="O13" s="203"/>
      <c r="P13" s="203">
        <f>CADASTRO!$P1412</f>
        <v>0</v>
      </c>
      <c r="Q13" s="203"/>
      <c r="R13" s="203"/>
      <c r="S13" s="203"/>
      <c r="T13" s="219">
        <f>CADASTRO!V1412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CADASTRO!A$1379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CADASTRO!J1413</f>
        <v>0</v>
      </c>
      <c r="K14" s="203"/>
      <c r="L14" s="203"/>
      <c r="M14" s="203">
        <f>CADASTRO!M1413</f>
        <v>0</v>
      </c>
      <c r="N14" s="203"/>
      <c r="O14" s="203"/>
      <c r="P14" s="203">
        <f>CADASTRO!$P1413</f>
        <v>0</v>
      </c>
      <c r="Q14" s="203"/>
      <c r="R14" s="203"/>
      <c r="S14" s="203"/>
      <c r="T14" s="219">
        <f>CADASTRO!V1413</f>
        <v>0</v>
      </c>
      <c r="U14" s="203"/>
      <c r="V14" s="204">
        <f>E$7*T14</f>
        <v>0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0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CADASTRO!A$1381</f>
        <v>ESCOLA MUN. ARLINDO B. PIRES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CADASTRO!A$1382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CADASTRO!J1416</f>
        <v>108304</v>
      </c>
      <c r="K18" s="203"/>
      <c r="L18" s="203"/>
      <c r="M18" s="203">
        <f>CADASTRO!M1416</f>
        <v>1650</v>
      </c>
      <c r="N18" s="203"/>
      <c r="O18" s="203"/>
      <c r="P18" s="203" t="str">
        <f>CADASTRO!$P1450</f>
        <v>1011 Q.S.E.</v>
      </c>
      <c r="Q18" s="203"/>
      <c r="R18" s="203"/>
      <c r="S18" s="203"/>
      <c r="T18" s="219">
        <f>CADASTRO!V1484</f>
        <v>0.125</v>
      </c>
      <c r="U18" s="203"/>
      <c r="V18" s="204">
        <f>E$7*T18-0.01</f>
        <v>53.875250000000008</v>
      </c>
      <c r="W18" s="204"/>
      <c r="X18" s="204"/>
      <c r="Y18" s="204"/>
      <c r="Z18" s="204"/>
    </row>
    <row r="19" spans="1:26" x14ac:dyDescent="0.25">
      <c r="A19" s="200" t="str">
        <f>CADASTRO!A$1383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CADASTRO!J1417</f>
        <v>0</v>
      </c>
      <c r="K19" s="203"/>
      <c r="L19" s="203"/>
      <c r="M19" s="203">
        <f>CADASTRO!M1417</f>
        <v>0</v>
      </c>
      <c r="N19" s="203"/>
      <c r="O19" s="203"/>
      <c r="P19" s="203">
        <f>CADASTRO!$P1417</f>
        <v>0</v>
      </c>
      <c r="Q19" s="203"/>
      <c r="R19" s="203"/>
      <c r="S19" s="203"/>
      <c r="T19" s="219">
        <f>CADASTRO!V1417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CADASTRO!A$1384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CADASTRO!J1418</f>
        <v>108005</v>
      </c>
      <c r="K20" s="203"/>
      <c r="L20" s="203"/>
      <c r="M20" s="203">
        <f>CADASTRO!M1418</f>
        <v>1634</v>
      </c>
      <c r="N20" s="203"/>
      <c r="O20" s="203"/>
      <c r="P20" s="203" t="str">
        <f>CADASTRO!$P1452</f>
        <v>1011 Q.S.E.</v>
      </c>
      <c r="Q20" s="203"/>
      <c r="R20" s="203"/>
      <c r="S20" s="203"/>
      <c r="T20" s="219">
        <f>CADASTRO!V1486</f>
        <v>0.875</v>
      </c>
      <c r="U20" s="203"/>
      <c r="V20" s="204">
        <f>E$7*T20</f>
        <v>377.19675000000007</v>
      </c>
      <c r="W20" s="204"/>
      <c r="X20" s="204"/>
      <c r="Y20" s="204"/>
      <c r="Z20" s="204"/>
    </row>
    <row r="21" spans="1:26" x14ac:dyDescent="0.25">
      <c r="A21" s="200" t="str">
        <f>CADASTRO!A$1385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CADASTRO!J1419</f>
        <v>0</v>
      </c>
      <c r="K21" s="203"/>
      <c r="L21" s="203"/>
      <c r="M21" s="203">
        <f>CADASTRO!M1419</f>
        <v>0</v>
      </c>
      <c r="N21" s="203"/>
      <c r="O21" s="203"/>
      <c r="P21" s="203">
        <f>CADASTRO!$P1419</f>
        <v>0</v>
      </c>
      <c r="Q21" s="203"/>
      <c r="R21" s="203"/>
      <c r="S21" s="203"/>
      <c r="T21" s="219">
        <f>CADASTRO!V1419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SUM(V18:Z21)+0.01</f>
        <v>431.08200000000005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431.08200000000005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24">
        <v>43344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223</v>
      </c>
      <c r="H27" s="203"/>
      <c r="I27" s="203"/>
      <c r="J27" s="203"/>
      <c r="K27" s="203"/>
      <c r="L27" s="220" t="s">
        <v>39</v>
      </c>
      <c r="M27" s="220"/>
      <c r="N27" s="220"/>
      <c r="O27" s="223">
        <v>43409</v>
      </c>
      <c r="P27" s="203"/>
      <c r="Q27" s="203"/>
      <c r="R27" s="203"/>
    </row>
    <row r="28" spans="1:26" x14ac:dyDescent="0.25">
      <c r="A28" s="3" t="s">
        <v>41</v>
      </c>
      <c r="C28" s="208">
        <v>431.08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88.7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85"/>
      <c r="C29" s="185"/>
      <c r="D29" s="185"/>
      <c r="E29" s="185"/>
      <c r="F29" s="185"/>
      <c r="G29" s="185"/>
      <c r="H29" s="185"/>
      <c r="I29" s="189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CADASTRO!A$1376</f>
        <v xml:space="preserve">ESCOLA ESTADUAL: 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</v>
      </c>
      <c r="N30" s="218"/>
      <c r="O30" s="218"/>
      <c r="P30" s="202">
        <f>SUM(P31:S33)</f>
        <v>0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CADASTRO!A$1377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>
        <f>CADASTRO!$P$1411</f>
        <v>0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CADASTRO!A$1378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>
        <f>CADASTRO!$P$1412</f>
        <v>0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CADASTRO!A$1379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05">
        <f>ROUND((V$14/V$23),2)</f>
        <v>0</v>
      </c>
      <c r="N33" s="205"/>
      <c r="O33" s="205"/>
      <c r="P33" s="204">
        <f>C28*M33</f>
        <v>0</v>
      </c>
      <c r="Q33" s="203"/>
      <c r="R33" s="203"/>
      <c r="S33" s="203"/>
      <c r="T33" s="203">
        <f>CADASTRO!$P$1413</f>
        <v>0</v>
      </c>
      <c r="U33" s="203"/>
      <c r="V33" s="203"/>
      <c r="W33" s="203"/>
      <c r="X33" s="203">
        <f>M$14</f>
        <v>0</v>
      </c>
      <c r="Y33" s="203"/>
      <c r="Z33" s="203"/>
    </row>
    <row r="34" spans="1:26" x14ac:dyDescent="0.25">
      <c r="A34" s="201" t="str">
        <f>CADASTRO!A$1240</f>
        <v>ESCOLA MUN. ARLINDO B. PIRES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1</v>
      </c>
      <c r="N34" s="218"/>
      <c r="O34" s="218"/>
      <c r="P34" s="202">
        <f>SUM(P35:S38)</f>
        <v>431.07499999999999</v>
      </c>
      <c r="Q34" s="201"/>
      <c r="R34" s="201"/>
      <c r="S34" s="201"/>
    </row>
    <row r="35" spans="1:26" x14ac:dyDescent="0.25">
      <c r="A35" s="200" t="str">
        <f>CADASTRO!A$164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350</v>
      </c>
      <c r="K35" s="203"/>
      <c r="L35" s="203"/>
      <c r="M35" s="205">
        <v>0.125</v>
      </c>
      <c r="N35" s="205"/>
      <c r="O35" s="205"/>
      <c r="P35" s="204">
        <f>53.89-0.01</f>
        <v>53.88</v>
      </c>
      <c r="Q35" s="203"/>
      <c r="R35" s="203"/>
      <c r="S35" s="203"/>
      <c r="T35" s="203" t="str">
        <f>CADASTRO!$P$1450</f>
        <v>1011 Q.S.E.</v>
      </c>
      <c r="U35" s="203"/>
      <c r="V35" s="203"/>
      <c r="W35" s="203"/>
      <c r="X35" s="203">
        <f>M$18</f>
        <v>1650</v>
      </c>
      <c r="Y35" s="203"/>
      <c r="Z35" s="203"/>
    </row>
    <row r="36" spans="1:26" x14ac:dyDescent="0.25">
      <c r="A36" s="200" t="str">
        <f>CADASTRO!A$165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CADASTRO!$P$1417</f>
        <v>0</v>
      </c>
      <c r="U36" s="203"/>
      <c r="V36" s="203"/>
      <c r="W36" s="203"/>
      <c r="X36" s="203">
        <f>M$19</f>
        <v>0</v>
      </c>
      <c r="Y36" s="203"/>
      <c r="Z36" s="203"/>
    </row>
    <row r="37" spans="1:26" x14ac:dyDescent="0.25">
      <c r="A37" s="200" t="str">
        <f>CADASTRO!A$166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351</v>
      </c>
      <c r="K37" s="203"/>
      <c r="L37" s="203"/>
      <c r="M37" s="205">
        <v>0.875</v>
      </c>
      <c r="N37" s="205"/>
      <c r="O37" s="205"/>
      <c r="P37" s="204">
        <f>C28*M$37</f>
        <v>377.19499999999999</v>
      </c>
      <c r="Q37" s="203"/>
      <c r="R37" s="203"/>
      <c r="S37" s="203"/>
      <c r="T37" s="203" t="str">
        <f>CADASTRO!$P$1452</f>
        <v>1011 Q.S.E.</v>
      </c>
      <c r="U37" s="203"/>
      <c r="V37" s="203"/>
      <c r="W37" s="203"/>
      <c r="X37" s="203">
        <f>M$20</f>
        <v>1634</v>
      </c>
      <c r="Y37" s="203"/>
      <c r="Z37" s="203"/>
    </row>
    <row r="38" spans="1:26" x14ac:dyDescent="0.25">
      <c r="A38" s="200" t="str">
        <f>CADASTRO!A$167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CADASTRO!$P$1419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431.07499999999999</v>
      </c>
      <c r="Q39" s="201"/>
      <c r="R39" s="201"/>
      <c r="S39" s="201"/>
    </row>
  </sheetData>
  <mergeCells count="133">
    <mergeCell ref="A39:I39"/>
    <mergeCell ref="M39:O39"/>
    <mergeCell ref="P39:S39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9"/>
  <sheetViews>
    <sheetView topLeftCell="A139" workbookViewId="0">
      <selection activeCell="P155" sqref="P155:S155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CADASTRO!D1519</f>
        <v>4258 VILSON DA COSTA MARQUES - ME</v>
      </c>
    </row>
    <row r="2" spans="1:26" x14ac:dyDescent="0.25">
      <c r="A2" s="33" t="s">
        <v>6</v>
      </c>
      <c r="B2" s="33"/>
      <c r="C2" s="33"/>
      <c r="D2" t="str">
        <f>CADASTRO!D1520</f>
        <v>08.752.733/0001-94</v>
      </c>
    </row>
    <row r="3" spans="1:26" x14ac:dyDescent="0.25">
      <c r="A3" s="33" t="s">
        <v>94</v>
      </c>
      <c r="B3" s="33"/>
      <c r="C3" s="33"/>
      <c r="D3" s="200" t="str">
        <f>CADASTRO!D1521</f>
        <v>005/2017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3" t="str">
        <f>CADASTRO!F1522</f>
        <v>II - 024/2017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CADASTRO!D1523</f>
        <v>13</v>
      </c>
    </row>
    <row r="6" spans="1:26" x14ac:dyDescent="0.25">
      <c r="A6" s="3" t="s">
        <v>8</v>
      </c>
      <c r="B6" s="3"/>
      <c r="C6" s="3"/>
      <c r="D6" s="208">
        <f>CADASTRO!D1524</f>
        <v>5.16</v>
      </c>
      <c r="E6" s="208"/>
      <c r="F6" s="208"/>
      <c r="H6" s="3" t="s">
        <v>9</v>
      </c>
      <c r="K6" s="203">
        <f>CADASTRO!K1524</f>
        <v>77.3</v>
      </c>
      <c r="L6" s="203"/>
      <c r="M6" s="3" t="s">
        <v>11</v>
      </c>
      <c r="Q6" s="203">
        <f>CADASTRO!Q151</f>
        <v>200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79773.600000000006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CADASTRO!A$1531</f>
        <v xml:space="preserve">ESCOLA ESTADUAL: 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CADASTRO!A$1532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CADASTRO!J1532</f>
        <v>0</v>
      </c>
      <c r="K12" s="203"/>
      <c r="L12" s="203"/>
      <c r="M12" s="203">
        <f>CADASTRO!M1532</f>
        <v>0</v>
      </c>
      <c r="N12" s="203"/>
      <c r="O12" s="203"/>
      <c r="P12" s="203">
        <f>CADASTRO!$P1532</f>
        <v>0</v>
      </c>
      <c r="Q12" s="203"/>
      <c r="R12" s="203"/>
      <c r="S12" s="203"/>
      <c r="T12" s="219">
        <f>CADASTRO!V1532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CADASTRO!A$1533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CADASTRO!J1533</f>
        <v>0</v>
      </c>
      <c r="K13" s="203"/>
      <c r="L13" s="203"/>
      <c r="M13" s="203">
        <f>CADASTRO!M1533</f>
        <v>0</v>
      </c>
      <c r="N13" s="203"/>
      <c r="O13" s="203"/>
      <c r="P13" s="203">
        <f>CADASTRO!$P1533</f>
        <v>0</v>
      </c>
      <c r="Q13" s="203"/>
      <c r="R13" s="203"/>
      <c r="S13" s="203"/>
      <c r="T13" s="219">
        <f>CADASTRO!V1533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CADASTRO!A$1534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CADASTRO!J1534</f>
        <v>0</v>
      </c>
      <c r="K14" s="203"/>
      <c r="L14" s="203"/>
      <c r="M14" s="203">
        <f>CADASTRO!M1534</f>
        <v>0</v>
      </c>
      <c r="N14" s="203"/>
      <c r="O14" s="203"/>
      <c r="P14" s="203">
        <f>CADASTRO!$P1534</f>
        <v>0</v>
      </c>
      <c r="Q14" s="203"/>
      <c r="R14" s="203"/>
      <c r="S14" s="203"/>
      <c r="T14" s="219">
        <f>CADASTRO!V1534</f>
        <v>0</v>
      </c>
      <c r="U14" s="203"/>
      <c r="V14" s="204">
        <f>E$7*T14</f>
        <v>0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0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CADASTRO!A$1536</f>
        <v>ESCOLA MUN. ARLINDO B. PIRES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CADASTRO!A$1537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CADASTRO!J1537</f>
        <v>108305</v>
      </c>
      <c r="K18" s="203"/>
      <c r="L18" s="203"/>
      <c r="M18" s="203">
        <f>CADASTRO!M1537</f>
        <v>1651</v>
      </c>
      <c r="N18" s="203"/>
      <c r="O18" s="203"/>
      <c r="P18" s="203" t="str">
        <f>CADASTRO!$P1537</f>
        <v>1011 Q.S.E.</v>
      </c>
      <c r="Q18" s="203"/>
      <c r="R18" s="203"/>
      <c r="S18" s="203"/>
      <c r="T18" s="219">
        <f>CADASTRO!V1537</f>
        <v>0.05</v>
      </c>
      <c r="U18" s="203"/>
      <c r="V18" s="204">
        <f>E$7*T18</f>
        <v>3988.6800000000003</v>
      </c>
      <c r="W18" s="204"/>
      <c r="X18" s="204"/>
      <c r="Y18" s="204"/>
      <c r="Z18" s="204"/>
    </row>
    <row r="19" spans="1:26" x14ac:dyDescent="0.25">
      <c r="A19" s="200" t="str">
        <f>CADASTRO!A$1538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CADASTRO!J1538</f>
        <v>0</v>
      </c>
      <c r="K19" s="203"/>
      <c r="L19" s="203"/>
      <c r="M19" s="203">
        <f>CADASTRO!M1538</f>
        <v>0</v>
      </c>
      <c r="N19" s="203"/>
      <c r="O19" s="203"/>
      <c r="P19" s="203">
        <f>CADASTRO!$P1538</f>
        <v>0</v>
      </c>
      <c r="Q19" s="203"/>
      <c r="R19" s="203"/>
      <c r="S19" s="203"/>
      <c r="T19" s="219">
        <f>CADASTRO!V1538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CADASTRO!A$1539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CADASTRO!J1539</f>
        <v>108007</v>
      </c>
      <c r="K20" s="203"/>
      <c r="L20" s="203"/>
      <c r="M20" s="203">
        <f>CADASTRO!M1539</f>
        <v>1635</v>
      </c>
      <c r="N20" s="203"/>
      <c r="O20" s="203"/>
      <c r="P20" s="203" t="str">
        <f>CADASTRO!$P1539</f>
        <v>1011 Q.S.E.</v>
      </c>
      <c r="Q20" s="203"/>
      <c r="R20" s="203"/>
      <c r="S20" s="203"/>
      <c r="T20" s="219">
        <f>CADASTRO!V1539</f>
        <v>0.95</v>
      </c>
      <c r="U20" s="203"/>
      <c r="V20" s="204">
        <f>E$7*T20</f>
        <v>75784.92</v>
      </c>
      <c r="W20" s="204"/>
      <c r="X20" s="204"/>
      <c r="Y20" s="204"/>
      <c r="Z20" s="204"/>
    </row>
    <row r="21" spans="1:26" x14ac:dyDescent="0.25">
      <c r="A21" s="200" t="str">
        <f>CADASTRO!A$1540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CADASTRO!J1540</f>
        <v>0</v>
      </c>
      <c r="K21" s="203"/>
      <c r="L21" s="203"/>
      <c r="M21" s="203">
        <f>CADASTRO!M1540</f>
        <v>0</v>
      </c>
      <c r="N21" s="203"/>
      <c r="O21" s="203"/>
      <c r="P21" s="203">
        <f>CADASTRO!$P1540</f>
        <v>0</v>
      </c>
      <c r="Q21" s="203"/>
      <c r="R21" s="203"/>
      <c r="S21" s="203"/>
      <c r="T21" s="219">
        <f>CADASTRO!V1540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79773.600000000006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79773.600000000006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47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103</v>
      </c>
      <c r="H27" s="203"/>
      <c r="I27" s="203"/>
      <c r="J27" s="203"/>
      <c r="K27" s="203"/>
      <c r="L27" s="220" t="s">
        <v>39</v>
      </c>
      <c r="M27" s="220"/>
      <c r="N27" s="220"/>
      <c r="O27" s="223">
        <v>43201</v>
      </c>
      <c r="P27" s="203"/>
      <c r="Q27" s="203"/>
      <c r="R27" s="203"/>
    </row>
    <row r="28" spans="1:26" x14ac:dyDescent="0.25">
      <c r="A28" s="3" t="s">
        <v>41</v>
      </c>
      <c r="C28" s="208">
        <v>1879.37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364.22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31"/>
      <c r="C29" s="31"/>
      <c r="D29" s="31"/>
      <c r="E29" s="31"/>
      <c r="F29" s="31"/>
      <c r="G29" s="31"/>
      <c r="H29" s="31"/>
      <c r="I29" s="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CADASTRO!A$1531</f>
        <v xml:space="preserve">ESCOLA ESTADUAL: 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</v>
      </c>
      <c r="N30" s="218"/>
      <c r="O30" s="218"/>
      <c r="P30" s="202">
        <f>SUM(P31:S33)</f>
        <v>0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CADASTRO!A$1532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>
        <f>CADASTRO!$P$1532</f>
        <v>0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CADASTRO!A$1533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>
        <f>CADASTRO!$P$1533</f>
        <v>0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CADASTRO!A$1534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05">
        <f>ROUND((V$14/V$23),2)</f>
        <v>0</v>
      </c>
      <c r="N33" s="205"/>
      <c r="O33" s="205"/>
      <c r="P33" s="204">
        <f>C28*M33</f>
        <v>0</v>
      </c>
      <c r="Q33" s="203"/>
      <c r="R33" s="203"/>
      <c r="S33" s="203"/>
      <c r="T33" s="203">
        <f>CADASTRO!$P$1534</f>
        <v>0</v>
      </c>
      <c r="U33" s="203"/>
      <c r="V33" s="203"/>
      <c r="W33" s="203"/>
      <c r="X33" s="203">
        <f>M$14</f>
        <v>0</v>
      </c>
      <c r="Y33" s="203"/>
      <c r="Z33" s="203"/>
    </row>
    <row r="34" spans="1:26" x14ac:dyDescent="0.25">
      <c r="A34" s="201" t="str">
        <f>CADASTRO!A$1536</f>
        <v>ESCOLA MUN. ARLINDO B. PIRES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1</v>
      </c>
      <c r="N34" s="218"/>
      <c r="O34" s="218"/>
      <c r="P34" s="202">
        <f>SUM(P35:S38)</f>
        <v>1879.3699999999997</v>
      </c>
      <c r="Q34" s="201"/>
      <c r="R34" s="201"/>
      <c r="S34" s="201"/>
    </row>
    <row r="35" spans="1:26" x14ac:dyDescent="0.25">
      <c r="A35" s="200" t="str">
        <f>CADASTRO!A$1537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190</v>
      </c>
      <c r="K35" s="203"/>
      <c r="L35" s="203"/>
      <c r="M35" s="205">
        <f>ROUND((V$18/V$23),2)</f>
        <v>0.05</v>
      </c>
      <c r="N35" s="205"/>
      <c r="O35" s="205"/>
      <c r="P35" s="204">
        <f>C28*M35</f>
        <v>93.968500000000006</v>
      </c>
      <c r="Q35" s="203"/>
      <c r="R35" s="203"/>
      <c r="S35" s="203"/>
      <c r="T35" s="203" t="str">
        <f>CADASTRO!$P$1537</f>
        <v>1011 Q.S.E.</v>
      </c>
      <c r="U35" s="203"/>
      <c r="V35" s="203"/>
      <c r="W35" s="203"/>
      <c r="X35" s="203">
        <f>M$18</f>
        <v>1651</v>
      </c>
      <c r="Y35" s="203"/>
      <c r="Z35" s="203"/>
    </row>
    <row r="36" spans="1:26" x14ac:dyDescent="0.25">
      <c r="A36" s="200" t="str">
        <f>CADASTRO!A$1538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CADASTRO!$P$1538</f>
        <v>0</v>
      </c>
      <c r="U36" s="203"/>
      <c r="V36" s="203"/>
      <c r="W36" s="203"/>
      <c r="X36" s="203">
        <f>M$19</f>
        <v>0</v>
      </c>
      <c r="Y36" s="203"/>
      <c r="Z36" s="203"/>
    </row>
    <row r="37" spans="1:26" x14ac:dyDescent="0.25">
      <c r="A37" s="200" t="str">
        <f>CADASTRO!A$1539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191</v>
      </c>
      <c r="K37" s="203"/>
      <c r="L37" s="203"/>
      <c r="M37" s="205">
        <f>ROUND((V$20/V$23),2)</f>
        <v>0.95</v>
      </c>
      <c r="N37" s="205"/>
      <c r="O37" s="205"/>
      <c r="P37" s="204">
        <f>C28*M37</f>
        <v>1785.4014999999997</v>
      </c>
      <c r="Q37" s="203"/>
      <c r="R37" s="203"/>
      <c r="S37" s="203"/>
      <c r="T37" s="203" t="str">
        <f>CADASTRO!$P$1539</f>
        <v>1011 Q.S.E.</v>
      </c>
      <c r="U37" s="203"/>
      <c r="V37" s="203"/>
      <c r="W37" s="203"/>
      <c r="X37" s="203">
        <f>M$20</f>
        <v>1635</v>
      </c>
      <c r="Y37" s="203"/>
      <c r="Z37" s="203"/>
    </row>
    <row r="38" spans="1:26" x14ac:dyDescent="0.25">
      <c r="A38" s="200" t="str">
        <f>CADASTRO!A$1540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CADASTRO!$P$1540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1879.3699999999997</v>
      </c>
      <c r="Q39" s="201"/>
      <c r="R39" s="201"/>
      <c r="S39" s="201"/>
    </row>
    <row r="41" spans="1:26" x14ac:dyDescent="0.25">
      <c r="A41" s="3" t="s">
        <v>37</v>
      </c>
      <c r="F41" s="203" t="s">
        <v>48</v>
      </c>
      <c r="G41" s="203"/>
      <c r="H41" s="203"/>
      <c r="I41" s="203"/>
      <c r="J41" s="203"/>
      <c r="K41" s="203"/>
    </row>
    <row r="42" spans="1:26" x14ac:dyDescent="0.25">
      <c r="A42" s="3" t="s">
        <v>38</v>
      </c>
      <c r="G42" s="203">
        <v>103</v>
      </c>
      <c r="H42" s="203"/>
      <c r="I42" s="203"/>
      <c r="J42" s="203"/>
      <c r="K42" s="203"/>
      <c r="L42" s="220" t="s">
        <v>39</v>
      </c>
      <c r="M42" s="220"/>
      <c r="N42" s="220"/>
      <c r="O42" s="223">
        <v>43201</v>
      </c>
      <c r="P42" s="203"/>
      <c r="Q42" s="203"/>
      <c r="R42" s="203"/>
    </row>
    <row r="43" spans="1:26" x14ac:dyDescent="0.25">
      <c r="A43" s="3" t="s">
        <v>41</v>
      </c>
      <c r="C43" s="208">
        <v>7857.64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1522.8</v>
      </c>
      <c r="Q43" s="221"/>
      <c r="R43" s="221"/>
      <c r="S43" s="221"/>
      <c r="T43" s="221"/>
      <c r="U43" s="221"/>
    </row>
    <row r="44" spans="1:26" x14ac:dyDescent="0.25">
      <c r="A44" s="9" t="s">
        <v>12</v>
      </c>
      <c r="B44" s="31"/>
      <c r="C44" s="31"/>
      <c r="D44" s="31"/>
      <c r="E44" s="31"/>
      <c r="F44" s="31"/>
      <c r="G44" s="31"/>
      <c r="H44" s="31"/>
      <c r="I44" s="8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11" t="s">
        <v>40</v>
      </c>
      <c r="Y44" s="211"/>
      <c r="Z44" s="211"/>
    </row>
    <row r="45" spans="1:26" x14ac:dyDescent="0.25">
      <c r="A45" s="210" t="str">
        <f>CADASTRO!A$1531</f>
        <v xml:space="preserve">ESCOLA ESTADUAL: 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0</v>
      </c>
      <c r="N45" s="218"/>
      <c r="O45" s="218"/>
      <c r="P45" s="202">
        <f>SUM(P46:S48)</f>
        <v>0</v>
      </c>
      <c r="Q45" s="201"/>
      <c r="R45" s="201"/>
      <c r="S45" s="201"/>
      <c r="T45" s="6"/>
      <c r="U45" s="6"/>
      <c r="V45" s="6"/>
      <c r="W45" s="6"/>
    </row>
    <row r="46" spans="1:26" x14ac:dyDescent="0.25">
      <c r="A46" s="200" t="str">
        <f>CADASTRO!A$1532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>
        <v>0</v>
      </c>
      <c r="K46" s="203"/>
      <c r="L46" s="203"/>
      <c r="M46" s="205">
        <f>ROUND((V$12/V$23),2)</f>
        <v>0</v>
      </c>
      <c r="N46" s="205"/>
      <c r="O46" s="205"/>
      <c r="P46" s="204">
        <f>C43*M46</f>
        <v>0</v>
      </c>
      <c r="Q46" s="203"/>
      <c r="R46" s="203"/>
      <c r="S46" s="203"/>
      <c r="T46" s="203">
        <f>CADASTRO!$P$1532</f>
        <v>0</v>
      </c>
      <c r="U46" s="203"/>
      <c r="V46" s="203"/>
      <c r="W46" s="203"/>
      <c r="X46" s="203">
        <f>M$12</f>
        <v>0</v>
      </c>
      <c r="Y46" s="203"/>
      <c r="Z46" s="203"/>
    </row>
    <row r="47" spans="1:26" x14ac:dyDescent="0.25">
      <c r="A47" s="200" t="str">
        <f>CADASTRO!A$1533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>
        <v>0</v>
      </c>
      <c r="K47" s="203"/>
      <c r="L47" s="203"/>
      <c r="M47" s="205">
        <f>ROUND((V$13/V$23),2)</f>
        <v>0</v>
      </c>
      <c r="N47" s="205"/>
      <c r="O47" s="205"/>
      <c r="P47" s="204">
        <f>C43*M47</f>
        <v>0</v>
      </c>
      <c r="Q47" s="203"/>
      <c r="R47" s="203"/>
      <c r="S47" s="203"/>
      <c r="T47" s="203">
        <f>CADASTRO!$P$1533</f>
        <v>0</v>
      </c>
      <c r="U47" s="203"/>
      <c r="V47" s="203"/>
      <c r="W47" s="203"/>
      <c r="X47" s="203">
        <f>M$13</f>
        <v>0</v>
      </c>
      <c r="Y47" s="203"/>
      <c r="Z47" s="203"/>
    </row>
    <row r="48" spans="1:26" x14ac:dyDescent="0.25">
      <c r="A48" s="200" t="str">
        <f>CADASTRO!A$1534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>
        <v>0</v>
      </c>
      <c r="K48" s="203"/>
      <c r="L48" s="203"/>
      <c r="M48" s="205">
        <f>ROUND((V$14/V$23),2)</f>
        <v>0</v>
      </c>
      <c r="N48" s="205"/>
      <c r="O48" s="205"/>
      <c r="P48" s="204">
        <f>C43*M48</f>
        <v>0</v>
      </c>
      <c r="Q48" s="203"/>
      <c r="R48" s="203"/>
      <c r="S48" s="203"/>
      <c r="T48" s="203">
        <f>CADASTRO!$P$1534</f>
        <v>0</v>
      </c>
      <c r="U48" s="203"/>
      <c r="V48" s="203"/>
      <c r="W48" s="203"/>
      <c r="X48" s="203">
        <f>M$14</f>
        <v>0</v>
      </c>
      <c r="Y48" s="203"/>
      <c r="Z48" s="203"/>
    </row>
    <row r="49" spans="1:35" x14ac:dyDescent="0.25">
      <c r="A49" s="201" t="str">
        <f>CADASTRO!A$1536</f>
        <v>ESCOLA MUN. ARLINDO B. PIRES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1</v>
      </c>
      <c r="N49" s="218"/>
      <c r="O49" s="218"/>
      <c r="P49" s="202">
        <f>SUM(P50:S53)</f>
        <v>7857.6399999999994</v>
      </c>
      <c r="Q49" s="201"/>
      <c r="R49" s="201"/>
      <c r="S49" s="201"/>
    </row>
    <row r="50" spans="1:35" x14ac:dyDescent="0.25">
      <c r="A50" s="200" t="str">
        <f>CADASTRO!A$1537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 t="s">
        <v>190</v>
      </c>
      <c r="K50" s="203"/>
      <c r="L50" s="203"/>
      <c r="M50" s="205">
        <f>ROUND((V$18/V$23),2)</f>
        <v>0.05</v>
      </c>
      <c r="N50" s="205"/>
      <c r="O50" s="205"/>
      <c r="P50" s="204">
        <f>C43*M50</f>
        <v>392.88200000000006</v>
      </c>
      <c r="Q50" s="203"/>
      <c r="R50" s="203"/>
      <c r="S50" s="203"/>
      <c r="T50" s="203" t="str">
        <f>CADASTRO!$P$1537</f>
        <v>1011 Q.S.E.</v>
      </c>
      <c r="U50" s="203"/>
      <c r="V50" s="203"/>
      <c r="W50" s="203"/>
      <c r="X50" s="203">
        <f>M$18</f>
        <v>1651</v>
      </c>
      <c r="Y50" s="203"/>
      <c r="Z50" s="203"/>
    </row>
    <row r="51" spans="1:35" x14ac:dyDescent="0.25">
      <c r="A51" s="200" t="str">
        <f>CADASTRO!A$1538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>
        <v>0</v>
      </c>
      <c r="K51" s="203"/>
      <c r="L51" s="203"/>
      <c r="M51" s="205">
        <f>ROUND((V$19/V$23),2)</f>
        <v>0</v>
      </c>
      <c r="N51" s="205"/>
      <c r="O51" s="205"/>
      <c r="P51" s="204">
        <f>C43*M51</f>
        <v>0</v>
      </c>
      <c r="Q51" s="203"/>
      <c r="R51" s="203"/>
      <c r="S51" s="203"/>
      <c r="T51" s="203">
        <f>CADASTRO!$P$1538</f>
        <v>0</v>
      </c>
      <c r="U51" s="203"/>
      <c r="V51" s="203"/>
      <c r="W51" s="203"/>
      <c r="X51" s="203">
        <f>M$19</f>
        <v>0</v>
      </c>
      <c r="Y51" s="203"/>
      <c r="Z51" s="203"/>
      <c r="AI51" s="3"/>
    </row>
    <row r="52" spans="1:35" x14ac:dyDescent="0.25">
      <c r="A52" s="200" t="str">
        <f>CADASTRO!A$1539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 t="s">
        <v>191</v>
      </c>
      <c r="K52" s="203"/>
      <c r="L52" s="203"/>
      <c r="M52" s="205">
        <f>ROUND((V$20/V$23),2)</f>
        <v>0.95</v>
      </c>
      <c r="N52" s="205"/>
      <c r="O52" s="205"/>
      <c r="P52" s="204">
        <f>C43*M52</f>
        <v>7464.7579999999998</v>
      </c>
      <c r="Q52" s="203"/>
      <c r="R52" s="203"/>
      <c r="S52" s="203"/>
      <c r="T52" s="203" t="str">
        <f>CADASTRO!$P$1539</f>
        <v>1011 Q.S.E.</v>
      </c>
      <c r="U52" s="203"/>
      <c r="V52" s="203"/>
      <c r="W52" s="203"/>
      <c r="X52" s="203">
        <f>M$20</f>
        <v>1635</v>
      </c>
      <c r="Y52" s="203"/>
      <c r="Z52" s="203"/>
    </row>
    <row r="53" spans="1:35" x14ac:dyDescent="0.25">
      <c r="A53" s="200" t="str">
        <f>CADASTRO!A$1540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>
        <v>0</v>
      </c>
      <c r="K53" s="203"/>
      <c r="L53" s="203"/>
      <c r="M53" s="205">
        <f>ROUND((V$21/V$23),2)</f>
        <v>0</v>
      </c>
      <c r="N53" s="205"/>
      <c r="O53" s="205"/>
      <c r="P53" s="204">
        <f>C43*M53</f>
        <v>0</v>
      </c>
      <c r="Q53" s="203"/>
      <c r="R53" s="203"/>
      <c r="S53" s="203"/>
      <c r="T53" s="203">
        <f>CADASTRO!$P$1540</f>
        <v>0</v>
      </c>
      <c r="U53" s="203"/>
      <c r="V53" s="203"/>
      <c r="W53" s="203"/>
      <c r="X53" s="203">
        <f>M$21</f>
        <v>0</v>
      </c>
      <c r="Y53" s="203"/>
      <c r="Z53" s="203"/>
    </row>
    <row r="54" spans="1:35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7857.6399999999994</v>
      </c>
      <c r="Q54" s="201"/>
      <c r="R54" s="201"/>
      <c r="S54" s="201"/>
      <c r="T54" s="3"/>
      <c r="U54" s="3"/>
      <c r="V54" s="3"/>
      <c r="W54" s="3"/>
      <c r="X54" s="3"/>
      <c r="Y54" s="3"/>
      <c r="Z54" s="3"/>
    </row>
    <row r="55" spans="1:35" x14ac:dyDescent="0.25">
      <c r="A55" s="29"/>
      <c r="B55" s="29"/>
      <c r="C55" s="29"/>
      <c r="D55" s="29"/>
      <c r="E55" s="29"/>
      <c r="F55" s="29"/>
      <c r="G55" s="29"/>
      <c r="H55" s="29"/>
      <c r="I55" s="29"/>
      <c r="J55" s="3"/>
      <c r="K55" s="3"/>
      <c r="L55" s="3"/>
      <c r="M55" s="35"/>
      <c r="N55" s="35"/>
      <c r="O55" s="35"/>
      <c r="P55" s="34"/>
      <c r="Q55" s="29"/>
      <c r="R55" s="29"/>
      <c r="S55" s="29"/>
      <c r="T55" s="3"/>
      <c r="U55" s="3"/>
      <c r="V55" s="3"/>
      <c r="W55" s="3"/>
      <c r="X55" s="3"/>
      <c r="Y55" s="3"/>
      <c r="Z55" s="3"/>
    </row>
    <row r="56" spans="1:35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5" x14ac:dyDescent="0.25">
      <c r="A57" s="3" t="s">
        <v>38</v>
      </c>
      <c r="G57" s="203">
        <v>106</v>
      </c>
      <c r="H57" s="203"/>
      <c r="I57" s="203"/>
      <c r="J57" s="203"/>
      <c r="K57" s="203"/>
      <c r="L57" s="220" t="s">
        <v>39</v>
      </c>
      <c r="M57" s="220"/>
      <c r="N57" s="220"/>
      <c r="O57" s="223">
        <v>43224</v>
      </c>
      <c r="P57" s="203"/>
      <c r="Q57" s="203"/>
      <c r="R57" s="203"/>
    </row>
    <row r="58" spans="1:35" x14ac:dyDescent="0.25">
      <c r="A58" s="3" t="s">
        <v>41</v>
      </c>
      <c r="C58" s="208">
        <v>8376.2199999999993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1623.3</v>
      </c>
      <c r="Q58" s="221"/>
      <c r="R58" s="221"/>
      <c r="S58" s="221"/>
      <c r="T58" s="221"/>
      <c r="U58" s="221"/>
    </row>
    <row r="59" spans="1:35" x14ac:dyDescent="0.25">
      <c r="A59" s="9" t="s">
        <v>12</v>
      </c>
      <c r="B59" s="31"/>
      <c r="C59" s="31"/>
      <c r="D59" s="31"/>
      <c r="E59" s="31"/>
      <c r="F59" s="31"/>
      <c r="G59" s="31"/>
      <c r="H59" s="31"/>
      <c r="I59" s="8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11" t="s">
        <v>40</v>
      </c>
      <c r="Y59" s="211"/>
      <c r="Z59" s="211"/>
    </row>
    <row r="60" spans="1:35" x14ac:dyDescent="0.25">
      <c r="A60" s="210" t="str">
        <f>CADASTRO!A$1531</f>
        <v xml:space="preserve">ESCOLA ESTADUAL: 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0</v>
      </c>
      <c r="N60" s="218"/>
      <c r="O60" s="218"/>
      <c r="P60" s="202">
        <f>SUM(P61:S63)</f>
        <v>0</v>
      </c>
      <c r="Q60" s="201"/>
      <c r="R60" s="201"/>
      <c r="S60" s="201"/>
      <c r="T60" s="6"/>
      <c r="U60" s="6"/>
      <c r="V60" s="6"/>
      <c r="W60" s="6"/>
    </row>
    <row r="61" spans="1:35" x14ac:dyDescent="0.25">
      <c r="A61" s="200" t="str">
        <f>CADASTRO!A$1532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>
        <v>0</v>
      </c>
      <c r="K61" s="203"/>
      <c r="L61" s="203"/>
      <c r="M61" s="205">
        <f>ROUND((V$12/V$23),2)</f>
        <v>0</v>
      </c>
      <c r="N61" s="205"/>
      <c r="O61" s="205"/>
      <c r="P61" s="204">
        <f>C58*M61</f>
        <v>0</v>
      </c>
      <c r="Q61" s="203"/>
      <c r="R61" s="203"/>
      <c r="S61" s="203"/>
      <c r="T61" s="203">
        <f>CADASTRO!$P$1532</f>
        <v>0</v>
      </c>
      <c r="U61" s="203"/>
      <c r="V61" s="203"/>
      <c r="W61" s="203"/>
      <c r="X61" s="203">
        <f>M$12</f>
        <v>0</v>
      </c>
      <c r="Y61" s="203"/>
      <c r="Z61" s="203"/>
    </row>
    <row r="62" spans="1:35" x14ac:dyDescent="0.25">
      <c r="A62" s="200" t="str">
        <f>CADASTRO!A$1533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>
        <v>0</v>
      </c>
      <c r="K62" s="203"/>
      <c r="L62" s="203"/>
      <c r="M62" s="205">
        <f>ROUND((V$13/V$23),2)</f>
        <v>0</v>
      </c>
      <c r="N62" s="205"/>
      <c r="O62" s="205"/>
      <c r="P62" s="204">
        <f>C58*M62</f>
        <v>0</v>
      </c>
      <c r="Q62" s="203"/>
      <c r="R62" s="203"/>
      <c r="S62" s="203"/>
      <c r="T62" s="203">
        <f>CADASTRO!$P$1533</f>
        <v>0</v>
      </c>
      <c r="U62" s="203"/>
      <c r="V62" s="203"/>
      <c r="W62" s="203"/>
      <c r="X62" s="203">
        <f>M$13</f>
        <v>0</v>
      </c>
      <c r="Y62" s="203"/>
      <c r="Z62" s="203"/>
    </row>
    <row r="63" spans="1:35" x14ac:dyDescent="0.25">
      <c r="A63" s="200" t="str">
        <f>CADASTRO!A$1534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>
        <v>0</v>
      </c>
      <c r="K63" s="203"/>
      <c r="L63" s="203"/>
      <c r="M63" s="205">
        <f>ROUND((V$14/V$23),2)</f>
        <v>0</v>
      </c>
      <c r="N63" s="205"/>
      <c r="O63" s="205"/>
      <c r="P63" s="204">
        <f>C58*M63</f>
        <v>0</v>
      </c>
      <c r="Q63" s="203"/>
      <c r="R63" s="203"/>
      <c r="S63" s="203"/>
      <c r="T63" s="203">
        <f>CADASTRO!$P$1534</f>
        <v>0</v>
      </c>
      <c r="U63" s="203"/>
      <c r="V63" s="203"/>
      <c r="W63" s="203"/>
      <c r="X63" s="203">
        <f>M$14</f>
        <v>0</v>
      </c>
      <c r="Y63" s="203"/>
      <c r="Z63" s="203"/>
    </row>
    <row r="64" spans="1:35" x14ac:dyDescent="0.25">
      <c r="A64" s="201" t="str">
        <f>CADASTRO!A$1536</f>
        <v>ESCOLA MUN. ARLINDO B. PIRES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1</v>
      </c>
      <c r="N64" s="218"/>
      <c r="O64" s="218"/>
      <c r="P64" s="202">
        <f>SUM(P65:S68)</f>
        <v>8376.2199999999993</v>
      </c>
      <c r="Q64" s="201"/>
      <c r="R64" s="201"/>
      <c r="S64" s="201"/>
    </row>
    <row r="65" spans="1:26" x14ac:dyDescent="0.25">
      <c r="A65" s="200" t="str">
        <f>CADASTRO!A$1537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 t="s">
        <v>190</v>
      </c>
      <c r="K65" s="203"/>
      <c r="L65" s="203"/>
      <c r="M65" s="205">
        <f>ROUND((V$18/V$23),2)</f>
        <v>0.05</v>
      </c>
      <c r="N65" s="205"/>
      <c r="O65" s="205"/>
      <c r="P65" s="204">
        <f>C58*M65</f>
        <v>418.81099999999998</v>
      </c>
      <c r="Q65" s="203"/>
      <c r="R65" s="203"/>
      <c r="S65" s="203"/>
      <c r="T65" s="203" t="str">
        <f>CADASTRO!$P$1537</f>
        <v>1011 Q.S.E.</v>
      </c>
      <c r="U65" s="203"/>
      <c r="V65" s="203"/>
      <c r="W65" s="203"/>
      <c r="X65" s="203">
        <f>M$18</f>
        <v>1651</v>
      </c>
      <c r="Y65" s="203"/>
      <c r="Z65" s="203"/>
    </row>
    <row r="66" spans="1:26" x14ac:dyDescent="0.25">
      <c r="A66" s="200" t="str">
        <f>CADASTRO!A$1538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>
        <v>0</v>
      </c>
      <c r="K66" s="203"/>
      <c r="L66" s="203"/>
      <c r="M66" s="205">
        <f>ROUND((V$19/V$23),2)</f>
        <v>0</v>
      </c>
      <c r="N66" s="205"/>
      <c r="O66" s="205"/>
      <c r="P66" s="204">
        <f>C58*M66</f>
        <v>0</v>
      </c>
      <c r="Q66" s="203"/>
      <c r="R66" s="203"/>
      <c r="S66" s="203"/>
      <c r="T66" s="203">
        <f>CADASTRO!$P$1538</f>
        <v>0</v>
      </c>
      <c r="U66" s="203"/>
      <c r="V66" s="203"/>
      <c r="W66" s="203"/>
      <c r="X66" s="203">
        <f>M$19</f>
        <v>0</v>
      </c>
      <c r="Y66" s="203"/>
      <c r="Z66" s="203"/>
    </row>
    <row r="67" spans="1:26" x14ac:dyDescent="0.25">
      <c r="A67" s="200" t="str">
        <f>CADASTRO!A$1539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 t="s">
        <v>191</v>
      </c>
      <c r="K67" s="203"/>
      <c r="L67" s="203"/>
      <c r="M67" s="205">
        <f>ROUND((V$20/V$23),2)</f>
        <v>0.95</v>
      </c>
      <c r="N67" s="205"/>
      <c r="O67" s="205"/>
      <c r="P67" s="204">
        <f>C58*M67</f>
        <v>7957.4089999999987</v>
      </c>
      <c r="Q67" s="203"/>
      <c r="R67" s="203"/>
      <c r="S67" s="203"/>
      <c r="T67" s="203" t="str">
        <f>CADASTRO!$P$1539</f>
        <v>1011 Q.S.E.</v>
      </c>
      <c r="U67" s="203"/>
      <c r="V67" s="203"/>
      <c r="W67" s="203"/>
      <c r="X67" s="203">
        <f>M$20</f>
        <v>1635</v>
      </c>
      <c r="Y67" s="203"/>
      <c r="Z67" s="203"/>
    </row>
    <row r="68" spans="1:26" x14ac:dyDescent="0.25">
      <c r="A68" s="200" t="str">
        <f>CADASTRO!A$1540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>
        <v>0</v>
      </c>
      <c r="K68" s="203"/>
      <c r="L68" s="203"/>
      <c r="M68" s="205">
        <f>ROUND((V$21/V$23),2)</f>
        <v>0</v>
      </c>
      <c r="N68" s="205"/>
      <c r="O68" s="205"/>
      <c r="P68" s="204">
        <f>C58*M68</f>
        <v>0</v>
      </c>
      <c r="Q68" s="203"/>
      <c r="R68" s="203"/>
      <c r="S68" s="203"/>
      <c r="T68" s="203">
        <f>CADASTRO!$P$1540</f>
        <v>0</v>
      </c>
      <c r="U68" s="203"/>
      <c r="V68" s="203"/>
      <c r="W68" s="203"/>
      <c r="X68" s="203">
        <f>M$21</f>
        <v>0</v>
      </c>
      <c r="Y68" s="203"/>
      <c r="Z68" s="203"/>
    </row>
    <row r="69" spans="1:26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</f>
        <v>8376.2199999999993</v>
      </c>
      <c r="Q69" s="201"/>
      <c r="R69" s="201"/>
      <c r="S69" s="201"/>
      <c r="T69" s="3"/>
      <c r="U69" s="3"/>
      <c r="V69" s="3"/>
      <c r="W69" s="3"/>
      <c r="X69" s="3"/>
      <c r="Y69" s="3"/>
      <c r="Z69" s="3"/>
    </row>
    <row r="71" spans="1:26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26" x14ac:dyDescent="0.25">
      <c r="A72" s="3" t="s">
        <v>38</v>
      </c>
      <c r="G72" s="203">
        <v>114</v>
      </c>
      <c r="H72" s="203"/>
      <c r="I72" s="203"/>
      <c r="J72" s="203"/>
      <c r="K72" s="203"/>
      <c r="L72" s="220" t="s">
        <v>39</v>
      </c>
      <c r="M72" s="220"/>
      <c r="N72" s="220"/>
      <c r="O72" s="223">
        <v>43258</v>
      </c>
      <c r="P72" s="203"/>
      <c r="Q72" s="203"/>
      <c r="R72" s="203"/>
    </row>
    <row r="73" spans="1:26" x14ac:dyDescent="0.25">
      <c r="A73" s="3" t="s">
        <v>41</v>
      </c>
      <c r="C73" s="208">
        <v>6780.24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1314</v>
      </c>
      <c r="Q73" s="221"/>
      <c r="R73" s="221"/>
      <c r="S73" s="221"/>
      <c r="T73" s="221"/>
      <c r="U73" s="221"/>
    </row>
    <row r="74" spans="1:26" x14ac:dyDescent="0.25">
      <c r="A74" s="9" t="s">
        <v>12</v>
      </c>
      <c r="B74" s="31"/>
      <c r="C74" s="31"/>
      <c r="D74" s="31"/>
      <c r="E74" s="31"/>
      <c r="F74" s="31"/>
      <c r="G74" s="31"/>
      <c r="H74" s="31"/>
      <c r="I74" s="8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11" t="s">
        <v>40</v>
      </c>
      <c r="Y74" s="211"/>
      <c r="Z74" s="211"/>
    </row>
    <row r="75" spans="1:26" x14ac:dyDescent="0.25">
      <c r="A75" s="210" t="str">
        <f>CADASTRO!A$1531</f>
        <v xml:space="preserve">ESCOLA ESTADUAL: 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0</v>
      </c>
      <c r="N75" s="218"/>
      <c r="O75" s="218"/>
      <c r="P75" s="202">
        <f>SUM(P76:S78)</f>
        <v>0</v>
      </c>
      <c r="Q75" s="201"/>
      <c r="R75" s="201"/>
      <c r="S75" s="201"/>
      <c r="T75" s="6"/>
      <c r="U75" s="6"/>
      <c r="V75" s="6"/>
      <c r="W75" s="6"/>
    </row>
    <row r="76" spans="1:26" x14ac:dyDescent="0.25">
      <c r="A76" s="200" t="str">
        <f>CADASTRO!A$1532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>
        <v>0</v>
      </c>
      <c r="K76" s="203"/>
      <c r="L76" s="203"/>
      <c r="M76" s="205">
        <f>ROUND((V$12/V$23),2)</f>
        <v>0</v>
      </c>
      <c r="N76" s="205"/>
      <c r="O76" s="205"/>
      <c r="P76" s="204">
        <f>C73*M76</f>
        <v>0</v>
      </c>
      <c r="Q76" s="203"/>
      <c r="R76" s="203"/>
      <c r="S76" s="203"/>
      <c r="T76" s="203">
        <f>CADASTRO!$P$1532</f>
        <v>0</v>
      </c>
      <c r="U76" s="203"/>
      <c r="V76" s="203"/>
      <c r="W76" s="203"/>
      <c r="X76" s="203">
        <f>M$12</f>
        <v>0</v>
      </c>
      <c r="Y76" s="203"/>
      <c r="Z76" s="203"/>
    </row>
    <row r="77" spans="1:26" x14ac:dyDescent="0.25">
      <c r="A77" s="200" t="str">
        <f>CADASTRO!A$1533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>
        <v>0</v>
      </c>
      <c r="K77" s="203"/>
      <c r="L77" s="203"/>
      <c r="M77" s="205">
        <f>ROUND((V$13/V$23),2)</f>
        <v>0</v>
      </c>
      <c r="N77" s="205"/>
      <c r="O77" s="205"/>
      <c r="P77" s="204">
        <f>C73*M77</f>
        <v>0</v>
      </c>
      <c r="Q77" s="203"/>
      <c r="R77" s="203"/>
      <c r="S77" s="203"/>
      <c r="T77" s="203">
        <f>CADASTRO!$P$1533</f>
        <v>0</v>
      </c>
      <c r="U77" s="203"/>
      <c r="V77" s="203"/>
      <c r="W77" s="203"/>
      <c r="X77" s="203">
        <f>M$13</f>
        <v>0</v>
      </c>
      <c r="Y77" s="203"/>
      <c r="Z77" s="203"/>
    </row>
    <row r="78" spans="1:26" x14ac:dyDescent="0.25">
      <c r="A78" s="200" t="str">
        <f>CADASTRO!A$1534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>
        <v>0</v>
      </c>
      <c r="K78" s="203"/>
      <c r="L78" s="203"/>
      <c r="M78" s="205">
        <f>ROUND((V$14/V$23),2)</f>
        <v>0</v>
      </c>
      <c r="N78" s="205"/>
      <c r="O78" s="205"/>
      <c r="P78" s="204">
        <f>C73*M78</f>
        <v>0</v>
      </c>
      <c r="Q78" s="203"/>
      <c r="R78" s="203"/>
      <c r="S78" s="203"/>
      <c r="T78" s="203">
        <f>CADASTRO!$P$1534</f>
        <v>0</v>
      </c>
      <c r="U78" s="203"/>
      <c r="V78" s="203"/>
      <c r="W78" s="203"/>
      <c r="X78" s="203">
        <f>M$14</f>
        <v>0</v>
      </c>
      <c r="Y78" s="203"/>
      <c r="Z78" s="203"/>
    </row>
    <row r="79" spans="1:26" x14ac:dyDescent="0.25">
      <c r="A79" s="201" t="str">
        <f>CADASTRO!A$1536</f>
        <v>ESCOLA MUN. ARLINDO B. PIRES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1</v>
      </c>
      <c r="N79" s="218"/>
      <c r="O79" s="218"/>
      <c r="P79" s="202">
        <f>SUM(P80:S83)</f>
        <v>6780.2399999999989</v>
      </c>
      <c r="Q79" s="201"/>
      <c r="R79" s="201"/>
      <c r="S79" s="201"/>
    </row>
    <row r="80" spans="1:26" x14ac:dyDescent="0.25">
      <c r="A80" s="200" t="str">
        <f>CADASTRO!A$1537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 t="s">
        <v>190</v>
      </c>
      <c r="K80" s="203"/>
      <c r="L80" s="203"/>
      <c r="M80" s="205">
        <f>ROUND((V$18/V$23),2)</f>
        <v>0.05</v>
      </c>
      <c r="N80" s="205"/>
      <c r="O80" s="205"/>
      <c r="P80" s="204">
        <f>C73*M80</f>
        <v>339.012</v>
      </c>
      <c r="Q80" s="203"/>
      <c r="R80" s="203"/>
      <c r="S80" s="203"/>
      <c r="T80" s="203" t="str">
        <f>CADASTRO!$P$1537</f>
        <v>1011 Q.S.E.</v>
      </c>
      <c r="U80" s="203"/>
      <c r="V80" s="203"/>
      <c r="W80" s="203"/>
      <c r="X80" s="203">
        <f>M$18</f>
        <v>1651</v>
      </c>
      <c r="Y80" s="203"/>
      <c r="Z80" s="203"/>
    </row>
    <row r="81" spans="1:26" x14ac:dyDescent="0.25">
      <c r="A81" s="200" t="str">
        <f>CADASTRO!A$1538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>
        <v>0</v>
      </c>
      <c r="K81" s="203"/>
      <c r="L81" s="203"/>
      <c r="M81" s="205">
        <f>ROUND((V$19/V$23),2)</f>
        <v>0</v>
      </c>
      <c r="N81" s="205"/>
      <c r="O81" s="205"/>
      <c r="P81" s="204">
        <f>C73*M81</f>
        <v>0</v>
      </c>
      <c r="Q81" s="203"/>
      <c r="R81" s="203"/>
      <c r="S81" s="203"/>
      <c r="T81" s="203">
        <f>CADASTRO!$P$1538</f>
        <v>0</v>
      </c>
      <c r="U81" s="203"/>
      <c r="V81" s="203"/>
      <c r="W81" s="203"/>
      <c r="X81" s="203">
        <f>M$19</f>
        <v>0</v>
      </c>
      <c r="Y81" s="203"/>
      <c r="Z81" s="203"/>
    </row>
    <row r="82" spans="1:26" x14ac:dyDescent="0.25">
      <c r="A82" s="200" t="str">
        <f>CADASTRO!A$1539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 t="s">
        <v>191</v>
      </c>
      <c r="K82" s="203"/>
      <c r="L82" s="203"/>
      <c r="M82" s="205">
        <f>ROUND((V$20/V$23),2)</f>
        <v>0.95</v>
      </c>
      <c r="N82" s="205"/>
      <c r="O82" s="205"/>
      <c r="P82" s="204">
        <f>C73*M82</f>
        <v>6441.2279999999992</v>
      </c>
      <c r="Q82" s="203"/>
      <c r="R82" s="203"/>
      <c r="S82" s="203"/>
      <c r="T82" s="203" t="str">
        <f>CADASTRO!$P$1539</f>
        <v>1011 Q.S.E.</v>
      </c>
      <c r="U82" s="203"/>
      <c r="V82" s="203"/>
      <c r="W82" s="203"/>
      <c r="X82" s="203">
        <f>M$20</f>
        <v>1635</v>
      </c>
      <c r="Y82" s="203"/>
      <c r="Z82" s="203"/>
    </row>
    <row r="83" spans="1:26" x14ac:dyDescent="0.25">
      <c r="A83" s="200" t="str">
        <f>CADASTRO!A$1540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>
        <v>0</v>
      </c>
      <c r="K83" s="203"/>
      <c r="L83" s="203"/>
      <c r="M83" s="205">
        <f>ROUND((V$21/V$23),2)</f>
        <v>0</v>
      </c>
      <c r="N83" s="205"/>
      <c r="O83" s="205"/>
      <c r="P83" s="204">
        <f>C73*M83</f>
        <v>0</v>
      </c>
      <c r="Q83" s="203"/>
      <c r="R83" s="203"/>
      <c r="S83" s="203"/>
      <c r="T83" s="203">
        <f>CADASTRO!$P$1540</f>
        <v>0</v>
      </c>
      <c r="U83" s="203"/>
      <c r="V83" s="203"/>
      <c r="W83" s="203"/>
      <c r="X83" s="203">
        <f>M$21</f>
        <v>0</v>
      </c>
      <c r="Y83" s="203"/>
      <c r="Z83" s="203"/>
    </row>
    <row r="84" spans="1:26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6780.2399999999989</v>
      </c>
      <c r="Q84" s="201"/>
      <c r="R84" s="201"/>
      <c r="S84" s="201"/>
      <c r="T84" s="3"/>
      <c r="U84" s="3"/>
      <c r="V84" s="3"/>
      <c r="W84" s="3"/>
      <c r="X84" s="3"/>
      <c r="Y84" s="3"/>
      <c r="Z84" s="3"/>
    </row>
    <row r="86" spans="1:26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6" x14ac:dyDescent="0.25">
      <c r="A87" s="3" t="s">
        <v>38</v>
      </c>
      <c r="G87" s="203">
        <v>13</v>
      </c>
      <c r="H87" s="203"/>
      <c r="I87" s="203"/>
      <c r="J87" s="203"/>
      <c r="K87" s="203"/>
      <c r="L87" s="220" t="s">
        <v>39</v>
      </c>
      <c r="M87" s="220"/>
      <c r="N87" s="220"/>
      <c r="O87" s="223">
        <v>43286</v>
      </c>
      <c r="P87" s="203"/>
      <c r="Q87" s="203"/>
      <c r="R87" s="203"/>
    </row>
    <row r="88" spans="1:26" x14ac:dyDescent="0.25">
      <c r="A88" s="3" t="s">
        <v>41</v>
      </c>
      <c r="C88" s="208">
        <v>7608.93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1474.6</v>
      </c>
      <c r="Q88" s="221"/>
      <c r="R88" s="221"/>
      <c r="S88" s="221"/>
      <c r="T88" s="221"/>
      <c r="U88" s="221"/>
    </row>
    <row r="89" spans="1:26" x14ac:dyDescent="0.25">
      <c r="A89" s="9" t="s">
        <v>12</v>
      </c>
      <c r="B89" s="31"/>
      <c r="C89" s="31"/>
      <c r="D89" s="31"/>
      <c r="E89" s="31"/>
      <c r="F89" s="31"/>
      <c r="G89" s="31"/>
      <c r="H89" s="31"/>
      <c r="I89" s="8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11" t="s">
        <v>40</v>
      </c>
      <c r="Y89" s="211"/>
      <c r="Z89" s="211"/>
    </row>
    <row r="90" spans="1:26" x14ac:dyDescent="0.25">
      <c r="A90" s="210" t="str">
        <f>CADASTRO!A$1531</f>
        <v xml:space="preserve">ESCOLA ESTADUAL: 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0</v>
      </c>
      <c r="N90" s="218"/>
      <c r="O90" s="218"/>
      <c r="P90" s="202">
        <f>SUM(P91:S93)</f>
        <v>0</v>
      </c>
      <c r="Q90" s="201"/>
      <c r="R90" s="201"/>
      <c r="S90" s="201"/>
      <c r="T90" s="6"/>
      <c r="U90" s="6"/>
      <c r="V90" s="6"/>
      <c r="W90" s="6"/>
    </row>
    <row r="91" spans="1:26" x14ac:dyDescent="0.25">
      <c r="A91" s="200" t="str">
        <f>CADASTRO!A$1532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>
        <v>0</v>
      </c>
      <c r="K91" s="203"/>
      <c r="L91" s="203"/>
      <c r="M91" s="205">
        <f>ROUND((V$12/V$23),2)</f>
        <v>0</v>
      </c>
      <c r="N91" s="205"/>
      <c r="O91" s="205"/>
      <c r="P91" s="204">
        <f>C88*M91</f>
        <v>0</v>
      </c>
      <c r="Q91" s="203"/>
      <c r="R91" s="203"/>
      <c r="S91" s="203"/>
      <c r="T91" s="203">
        <f>CADASTRO!$P$1532</f>
        <v>0</v>
      </c>
      <c r="U91" s="203"/>
      <c r="V91" s="203"/>
      <c r="W91" s="203"/>
      <c r="X91" s="203">
        <f>M$12</f>
        <v>0</v>
      </c>
      <c r="Y91" s="203"/>
      <c r="Z91" s="203"/>
    </row>
    <row r="92" spans="1:26" x14ac:dyDescent="0.25">
      <c r="A92" s="200" t="str">
        <f>CADASTRO!A$1533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>
        <v>0</v>
      </c>
      <c r="K92" s="203"/>
      <c r="L92" s="203"/>
      <c r="M92" s="205">
        <f>ROUND((V$13/V$23),2)</f>
        <v>0</v>
      </c>
      <c r="N92" s="205"/>
      <c r="O92" s="205"/>
      <c r="P92" s="204">
        <f>C88*M92</f>
        <v>0</v>
      </c>
      <c r="Q92" s="203"/>
      <c r="R92" s="203"/>
      <c r="S92" s="203"/>
      <c r="T92" s="203">
        <f>CADASTRO!$P$1533</f>
        <v>0</v>
      </c>
      <c r="U92" s="203"/>
      <c r="V92" s="203"/>
      <c r="W92" s="203"/>
      <c r="X92" s="203">
        <f>M$13</f>
        <v>0</v>
      </c>
      <c r="Y92" s="203"/>
      <c r="Z92" s="203"/>
    </row>
    <row r="93" spans="1:26" x14ac:dyDescent="0.25">
      <c r="A93" s="200" t="str">
        <f>CADASTRO!A$1534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>
        <v>0</v>
      </c>
      <c r="K93" s="203"/>
      <c r="L93" s="203"/>
      <c r="M93" s="205">
        <f>ROUND((V$14/V$23),2)</f>
        <v>0</v>
      </c>
      <c r="N93" s="205"/>
      <c r="O93" s="205"/>
      <c r="P93" s="204">
        <f>C88*M93</f>
        <v>0</v>
      </c>
      <c r="Q93" s="203"/>
      <c r="R93" s="203"/>
      <c r="S93" s="203"/>
      <c r="T93" s="203">
        <f>CADASTRO!$P$1534</f>
        <v>0</v>
      </c>
      <c r="U93" s="203"/>
      <c r="V93" s="203"/>
      <c r="W93" s="203"/>
      <c r="X93" s="203">
        <f>M$14</f>
        <v>0</v>
      </c>
      <c r="Y93" s="203"/>
      <c r="Z93" s="203"/>
    </row>
    <row r="94" spans="1:26" x14ac:dyDescent="0.25">
      <c r="A94" s="201" t="str">
        <f>CADASTRO!A$1536</f>
        <v>ESCOLA MUN. ARLINDO B. PIRES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1</v>
      </c>
      <c r="N94" s="218"/>
      <c r="O94" s="218"/>
      <c r="P94" s="202">
        <f>SUM(P95:S98)</f>
        <v>7608.93</v>
      </c>
      <c r="Q94" s="201"/>
      <c r="R94" s="201"/>
      <c r="S94" s="201"/>
    </row>
    <row r="95" spans="1:26" x14ac:dyDescent="0.25">
      <c r="A95" s="200" t="str">
        <f>CADASTRO!A$1537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 t="s">
        <v>190</v>
      </c>
      <c r="K95" s="203"/>
      <c r="L95" s="203"/>
      <c r="M95" s="205">
        <f>ROUND((V$18/V$23),2)</f>
        <v>0.05</v>
      </c>
      <c r="N95" s="205"/>
      <c r="O95" s="205"/>
      <c r="P95" s="204">
        <f>C88*M95</f>
        <v>380.44650000000001</v>
      </c>
      <c r="Q95" s="203"/>
      <c r="R95" s="203"/>
      <c r="S95" s="203"/>
      <c r="T95" s="203" t="str">
        <f>CADASTRO!$P$1537</f>
        <v>1011 Q.S.E.</v>
      </c>
      <c r="U95" s="203"/>
      <c r="V95" s="203"/>
      <c r="W95" s="203"/>
      <c r="X95" s="203">
        <f>M$18</f>
        <v>1651</v>
      </c>
      <c r="Y95" s="203"/>
      <c r="Z95" s="203"/>
    </row>
    <row r="96" spans="1:26" x14ac:dyDescent="0.25">
      <c r="A96" s="200" t="str">
        <f>CADASTRO!A$1538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>
        <v>0</v>
      </c>
      <c r="K96" s="203"/>
      <c r="L96" s="203"/>
      <c r="M96" s="205">
        <f>ROUND((V$19/V$23),2)</f>
        <v>0</v>
      </c>
      <c r="N96" s="205"/>
      <c r="O96" s="205"/>
      <c r="P96" s="204">
        <f>C88*M96</f>
        <v>0</v>
      </c>
      <c r="Q96" s="203"/>
      <c r="R96" s="203"/>
      <c r="S96" s="203"/>
      <c r="T96" s="203">
        <f>CADASTRO!$P$1538</f>
        <v>0</v>
      </c>
      <c r="U96" s="203"/>
      <c r="V96" s="203"/>
      <c r="W96" s="203"/>
      <c r="X96" s="203">
        <f>M$19</f>
        <v>0</v>
      </c>
      <c r="Y96" s="203"/>
      <c r="Z96" s="203"/>
    </row>
    <row r="97" spans="1:26" x14ac:dyDescent="0.25">
      <c r="A97" s="200" t="str">
        <f>CADASTRO!A$1539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 t="s">
        <v>191</v>
      </c>
      <c r="K97" s="203"/>
      <c r="L97" s="203"/>
      <c r="M97" s="205">
        <f>ROUND((V$20/V$23),2)</f>
        <v>0.95</v>
      </c>
      <c r="N97" s="205"/>
      <c r="O97" s="205"/>
      <c r="P97" s="204">
        <f>C88*M97</f>
        <v>7228.4835000000003</v>
      </c>
      <c r="Q97" s="203"/>
      <c r="R97" s="203"/>
      <c r="S97" s="203"/>
      <c r="T97" s="203" t="str">
        <f>CADASTRO!$P$1539</f>
        <v>1011 Q.S.E.</v>
      </c>
      <c r="U97" s="203"/>
      <c r="V97" s="203"/>
      <c r="W97" s="203"/>
      <c r="X97" s="203">
        <f>M$20</f>
        <v>1635</v>
      </c>
      <c r="Y97" s="203"/>
      <c r="Z97" s="203"/>
    </row>
    <row r="98" spans="1:26" x14ac:dyDescent="0.25">
      <c r="A98" s="200" t="str">
        <f>CADASTRO!A$1540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>
        <v>0</v>
      </c>
      <c r="K98" s="203"/>
      <c r="L98" s="203"/>
      <c r="M98" s="205">
        <f>ROUND((V$21/V$23),2)</f>
        <v>0</v>
      </c>
      <c r="N98" s="205"/>
      <c r="O98" s="205"/>
      <c r="P98" s="204">
        <f>C88*M98</f>
        <v>0</v>
      </c>
      <c r="Q98" s="203"/>
      <c r="R98" s="203"/>
      <c r="S98" s="203"/>
      <c r="T98" s="203">
        <f>CADASTRO!$P$1540</f>
        <v>0</v>
      </c>
      <c r="U98" s="203"/>
      <c r="V98" s="203"/>
      <c r="W98" s="203"/>
      <c r="X98" s="203">
        <f>M$21</f>
        <v>0</v>
      </c>
      <c r="Y98" s="203"/>
      <c r="Z98" s="203"/>
    </row>
    <row r="99" spans="1:26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</f>
        <v>7608.93</v>
      </c>
      <c r="Q99" s="201"/>
      <c r="R99" s="201"/>
      <c r="S99" s="201"/>
      <c r="T99" s="3"/>
      <c r="U99" s="3"/>
      <c r="V99" s="3"/>
      <c r="W99" s="3"/>
      <c r="X99" s="3"/>
      <c r="Y99" s="3"/>
      <c r="Z99" s="3"/>
    </row>
    <row r="101" spans="1:26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26" x14ac:dyDescent="0.25">
      <c r="A102" s="3" t="s">
        <v>38</v>
      </c>
      <c r="G102" s="203">
        <v>124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43315</v>
      </c>
      <c r="P102" s="203"/>
      <c r="Q102" s="203"/>
      <c r="R102" s="203"/>
    </row>
    <row r="103" spans="1:26" x14ac:dyDescent="0.25">
      <c r="A103" s="3" t="s">
        <v>41</v>
      </c>
      <c r="C103" s="208">
        <v>5983.02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1159.5</v>
      </c>
      <c r="Q103" s="221"/>
      <c r="R103" s="221"/>
      <c r="S103" s="221"/>
      <c r="T103" s="221"/>
      <c r="U103" s="221"/>
    </row>
    <row r="104" spans="1:26" x14ac:dyDescent="0.25">
      <c r="A104" s="9" t="s">
        <v>12</v>
      </c>
      <c r="B104" s="31"/>
      <c r="C104" s="31"/>
      <c r="D104" s="31"/>
      <c r="E104" s="31"/>
      <c r="F104" s="31"/>
      <c r="G104" s="31"/>
      <c r="H104" s="31"/>
      <c r="I104" s="8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11" t="s">
        <v>40</v>
      </c>
      <c r="Y104" s="211"/>
      <c r="Z104" s="211"/>
    </row>
    <row r="105" spans="1:26" x14ac:dyDescent="0.25">
      <c r="A105" s="210" t="str">
        <f>CADASTRO!A$1531</f>
        <v xml:space="preserve">ESCOLA ESTADUAL: 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0</v>
      </c>
      <c r="N105" s="218"/>
      <c r="O105" s="218"/>
      <c r="P105" s="202">
        <f>SUM(P106:S108)</f>
        <v>0</v>
      </c>
      <c r="Q105" s="201"/>
      <c r="R105" s="201"/>
      <c r="S105" s="201"/>
      <c r="T105" s="6"/>
      <c r="U105" s="6"/>
      <c r="V105" s="6"/>
      <c r="W105" s="6"/>
    </row>
    <row r="106" spans="1:26" x14ac:dyDescent="0.25">
      <c r="A106" s="200" t="str">
        <f>CADASTRO!A$1532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>
        <v>0</v>
      </c>
      <c r="K106" s="203"/>
      <c r="L106" s="203"/>
      <c r="M106" s="205">
        <f>ROUND((V$12/V$23),2)</f>
        <v>0</v>
      </c>
      <c r="N106" s="205"/>
      <c r="O106" s="205"/>
      <c r="P106" s="204">
        <f>C103*M106</f>
        <v>0</v>
      </c>
      <c r="Q106" s="203"/>
      <c r="R106" s="203"/>
      <c r="S106" s="203"/>
      <c r="T106" s="203">
        <f>CADASTRO!$P$1532</f>
        <v>0</v>
      </c>
      <c r="U106" s="203"/>
      <c r="V106" s="203"/>
      <c r="W106" s="203"/>
      <c r="X106" s="203">
        <f>M$12</f>
        <v>0</v>
      </c>
      <c r="Y106" s="203"/>
      <c r="Z106" s="203"/>
    </row>
    <row r="107" spans="1:26" x14ac:dyDescent="0.25">
      <c r="A107" s="200" t="str">
        <f>CADASTRO!A$1533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>
        <v>0</v>
      </c>
      <c r="K107" s="203"/>
      <c r="L107" s="203"/>
      <c r="M107" s="205">
        <f>ROUND((V$13/V$23),2)</f>
        <v>0</v>
      </c>
      <c r="N107" s="205"/>
      <c r="O107" s="205"/>
      <c r="P107" s="204">
        <f>C103*M107</f>
        <v>0</v>
      </c>
      <c r="Q107" s="203"/>
      <c r="R107" s="203"/>
      <c r="S107" s="203"/>
      <c r="T107" s="203">
        <f>CADASTRO!$P$1533</f>
        <v>0</v>
      </c>
      <c r="U107" s="203"/>
      <c r="V107" s="203"/>
      <c r="W107" s="203"/>
      <c r="X107" s="203">
        <f>M$13</f>
        <v>0</v>
      </c>
      <c r="Y107" s="203"/>
      <c r="Z107" s="203"/>
    </row>
    <row r="108" spans="1:26" x14ac:dyDescent="0.25">
      <c r="A108" s="200" t="str">
        <f>CADASTRO!A$1534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>
        <v>0</v>
      </c>
      <c r="K108" s="203"/>
      <c r="L108" s="203"/>
      <c r="M108" s="205">
        <f>ROUND((V$14/V$23),2)</f>
        <v>0</v>
      </c>
      <c r="N108" s="205"/>
      <c r="O108" s="205"/>
      <c r="P108" s="204">
        <f>C103*M108</f>
        <v>0</v>
      </c>
      <c r="Q108" s="203"/>
      <c r="R108" s="203"/>
      <c r="S108" s="203"/>
      <c r="T108" s="203">
        <f>CADASTRO!$P$1534</f>
        <v>0</v>
      </c>
      <c r="U108" s="203"/>
      <c r="V108" s="203"/>
      <c r="W108" s="203"/>
      <c r="X108" s="203">
        <f>M$14</f>
        <v>0</v>
      </c>
      <c r="Y108" s="203"/>
      <c r="Z108" s="203"/>
    </row>
    <row r="109" spans="1:26" x14ac:dyDescent="0.25">
      <c r="A109" s="201" t="str">
        <f>CADASTRO!A$1536</f>
        <v>ESCOLA MUN. ARLINDO B. PIRES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1</v>
      </c>
      <c r="N109" s="218"/>
      <c r="O109" s="218"/>
      <c r="P109" s="202">
        <f>SUM(P110:S113)</f>
        <v>5983.02</v>
      </c>
      <c r="Q109" s="201"/>
      <c r="R109" s="201"/>
      <c r="S109" s="201"/>
    </row>
    <row r="110" spans="1:26" x14ac:dyDescent="0.25">
      <c r="A110" s="200" t="str">
        <f>CADASTRO!A$1537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 t="s">
        <v>190</v>
      </c>
      <c r="K110" s="203"/>
      <c r="L110" s="203"/>
      <c r="M110" s="205">
        <f>ROUND((V$18/V$23),2)</f>
        <v>0.05</v>
      </c>
      <c r="N110" s="205"/>
      <c r="O110" s="205"/>
      <c r="P110" s="204">
        <f>C103*M110</f>
        <v>299.15100000000001</v>
      </c>
      <c r="Q110" s="203"/>
      <c r="R110" s="203"/>
      <c r="S110" s="203"/>
      <c r="T110" s="203" t="str">
        <f>CADASTRO!$P$1537</f>
        <v>1011 Q.S.E.</v>
      </c>
      <c r="U110" s="203"/>
      <c r="V110" s="203"/>
      <c r="W110" s="203"/>
      <c r="X110" s="203">
        <f>M$18</f>
        <v>1651</v>
      </c>
      <c r="Y110" s="203"/>
      <c r="Z110" s="203"/>
    </row>
    <row r="111" spans="1:26" x14ac:dyDescent="0.25">
      <c r="A111" s="200" t="str">
        <f>CADASTRO!A$1538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>
        <v>0</v>
      </c>
      <c r="K111" s="203"/>
      <c r="L111" s="203"/>
      <c r="M111" s="205">
        <f>ROUND((V$19/V$23),2)</f>
        <v>0</v>
      </c>
      <c r="N111" s="205"/>
      <c r="O111" s="205"/>
      <c r="P111" s="204">
        <f>C103*M111</f>
        <v>0</v>
      </c>
      <c r="Q111" s="203"/>
      <c r="R111" s="203"/>
      <c r="S111" s="203"/>
      <c r="T111" s="203">
        <f>CADASTRO!$P$1538</f>
        <v>0</v>
      </c>
      <c r="U111" s="203"/>
      <c r="V111" s="203"/>
      <c r="W111" s="203"/>
      <c r="X111" s="203">
        <f>M$19</f>
        <v>0</v>
      </c>
      <c r="Y111" s="203"/>
      <c r="Z111" s="203"/>
    </row>
    <row r="112" spans="1:26" x14ac:dyDescent="0.25">
      <c r="A112" s="200" t="str">
        <f>CADASTRO!A$1539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 t="s">
        <v>191</v>
      </c>
      <c r="K112" s="203"/>
      <c r="L112" s="203"/>
      <c r="M112" s="205">
        <f>ROUND((V$20/V$23),2)</f>
        <v>0.95</v>
      </c>
      <c r="N112" s="205"/>
      <c r="O112" s="205"/>
      <c r="P112" s="204">
        <f>C103*M112</f>
        <v>5683.8690000000006</v>
      </c>
      <c r="Q112" s="203"/>
      <c r="R112" s="203"/>
      <c r="S112" s="203"/>
      <c r="T112" s="203" t="str">
        <f>CADASTRO!$P$1539</f>
        <v>1011 Q.S.E.</v>
      </c>
      <c r="U112" s="203"/>
      <c r="V112" s="203"/>
      <c r="W112" s="203"/>
      <c r="X112" s="203">
        <f>M$20</f>
        <v>1635</v>
      </c>
      <c r="Y112" s="203"/>
      <c r="Z112" s="203"/>
    </row>
    <row r="113" spans="1:26" x14ac:dyDescent="0.25">
      <c r="A113" s="200" t="str">
        <f>CADASTRO!A$1540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>
        <v>0</v>
      </c>
      <c r="K113" s="203"/>
      <c r="L113" s="203"/>
      <c r="M113" s="205">
        <f>ROUND((V$21/V$23),2)</f>
        <v>0</v>
      </c>
      <c r="N113" s="205"/>
      <c r="O113" s="205"/>
      <c r="P113" s="204">
        <f>C103*M113</f>
        <v>0</v>
      </c>
      <c r="Q113" s="203"/>
      <c r="R113" s="203"/>
      <c r="S113" s="203"/>
      <c r="T113" s="203">
        <f>CADASTRO!$P$1540</f>
        <v>0</v>
      </c>
      <c r="U113" s="203"/>
      <c r="V113" s="203"/>
      <c r="W113" s="203"/>
      <c r="X113" s="203">
        <f>M$21</f>
        <v>0</v>
      </c>
      <c r="Y113" s="203"/>
      <c r="Z113" s="203"/>
    </row>
    <row r="114" spans="1:26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</f>
        <v>5983.02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</row>
    <row r="116" spans="1:26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6" x14ac:dyDescent="0.25">
      <c r="A117" s="3" t="s">
        <v>38</v>
      </c>
      <c r="G117" s="203">
        <v>129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43347</v>
      </c>
      <c r="P117" s="203"/>
      <c r="Q117" s="203"/>
      <c r="R117" s="203"/>
    </row>
    <row r="118" spans="1:26" x14ac:dyDescent="0.25">
      <c r="A118" s="3" t="s">
        <v>41</v>
      </c>
      <c r="C118" s="208">
        <v>8799.34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1705.3</v>
      </c>
      <c r="Q118" s="221"/>
      <c r="R118" s="221"/>
      <c r="S118" s="221"/>
      <c r="T118" s="221"/>
      <c r="U118" s="221"/>
    </row>
    <row r="119" spans="1:26" x14ac:dyDescent="0.25">
      <c r="A119" s="9" t="s">
        <v>12</v>
      </c>
      <c r="B119" s="31"/>
      <c r="C119" s="31"/>
      <c r="D119" s="31"/>
      <c r="E119" s="31"/>
      <c r="F119" s="31"/>
      <c r="G119" s="31"/>
      <c r="H119" s="31"/>
      <c r="I119" s="8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11" t="s">
        <v>40</v>
      </c>
      <c r="Y119" s="211"/>
      <c r="Z119" s="211"/>
    </row>
    <row r="120" spans="1:26" x14ac:dyDescent="0.25">
      <c r="A120" s="210" t="str">
        <f>CADASTRO!A$1531</f>
        <v xml:space="preserve">ESCOLA ESTADUAL: 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0</v>
      </c>
      <c r="N120" s="218"/>
      <c r="O120" s="218"/>
      <c r="P120" s="202">
        <f>SUM(P121:S123)</f>
        <v>0</v>
      </c>
      <c r="Q120" s="201"/>
      <c r="R120" s="201"/>
      <c r="S120" s="201"/>
      <c r="T120" s="6"/>
      <c r="U120" s="6"/>
      <c r="V120" s="6"/>
      <c r="W120" s="6"/>
    </row>
    <row r="121" spans="1:26" x14ac:dyDescent="0.25">
      <c r="A121" s="200" t="str">
        <f>CADASTRO!A$1532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>
        <v>0</v>
      </c>
      <c r="K121" s="203"/>
      <c r="L121" s="203"/>
      <c r="M121" s="205">
        <f>ROUND((V$12/V$23),2)</f>
        <v>0</v>
      </c>
      <c r="N121" s="205"/>
      <c r="O121" s="205"/>
      <c r="P121" s="204">
        <f>C118*M121</f>
        <v>0</v>
      </c>
      <c r="Q121" s="203"/>
      <c r="R121" s="203"/>
      <c r="S121" s="203"/>
      <c r="T121" s="203">
        <f>CADASTRO!$P$1532</f>
        <v>0</v>
      </c>
      <c r="U121" s="203"/>
      <c r="V121" s="203"/>
      <c r="W121" s="203"/>
      <c r="X121" s="203">
        <f>M$12</f>
        <v>0</v>
      </c>
      <c r="Y121" s="203"/>
      <c r="Z121" s="203"/>
    </row>
    <row r="122" spans="1:26" x14ac:dyDescent="0.25">
      <c r="A122" s="200" t="str">
        <f>CADASTRO!A$1533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>
        <v>0</v>
      </c>
      <c r="K122" s="203"/>
      <c r="L122" s="203"/>
      <c r="M122" s="205">
        <f>ROUND((V$13/V$23),2)</f>
        <v>0</v>
      </c>
      <c r="N122" s="205"/>
      <c r="O122" s="205"/>
      <c r="P122" s="204">
        <f>C118*M122</f>
        <v>0</v>
      </c>
      <c r="Q122" s="203"/>
      <c r="R122" s="203"/>
      <c r="S122" s="203"/>
      <c r="T122" s="203">
        <f>CADASTRO!$P$1533</f>
        <v>0</v>
      </c>
      <c r="U122" s="203"/>
      <c r="V122" s="203"/>
      <c r="W122" s="203"/>
      <c r="X122" s="203">
        <f>M$13</f>
        <v>0</v>
      </c>
      <c r="Y122" s="203"/>
      <c r="Z122" s="203"/>
    </row>
    <row r="123" spans="1:26" x14ac:dyDescent="0.25">
      <c r="A123" s="200" t="str">
        <f>CADASTRO!A$1534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03">
        <v>0</v>
      </c>
      <c r="K123" s="203"/>
      <c r="L123" s="203"/>
      <c r="M123" s="205">
        <f>ROUND((V$14/V$23),2)</f>
        <v>0</v>
      </c>
      <c r="N123" s="205"/>
      <c r="O123" s="205"/>
      <c r="P123" s="204">
        <f>C118*M123</f>
        <v>0</v>
      </c>
      <c r="Q123" s="203"/>
      <c r="R123" s="203"/>
      <c r="S123" s="203"/>
      <c r="T123" s="203">
        <f>CADASTRO!$P$1534</f>
        <v>0</v>
      </c>
      <c r="U123" s="203"/>
      <c r="V123" s="203"/>
      <c r="W123" s="203"/>
      <c r="X123" s="203">
        <f>M$14</f>
        <v>0</v>
      </c>
      <c r="Y123" s="203"/>
      <c r="Z123" s="203"/>
    </row>
    <row r="124" spans="1:26" x14ac:dyDescent="0.25">
      <c r="A124" s="201" t="str">
        <f>CADASTRO!A$1536</f>
        <v>ESCOLA MUN. ARLINDO B. PIRES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1</v>
      </c>
      <c r="N124" s="218"/>
      <c r="O124" s="218"/>
      <c r="P124" s="202">
        <f>SUM(P125:S128)</f>
        <v>8799.34</v>
      </c>
      <c r="Q124" s="201"/>
      <c r="R124" s="201"/>
      <c r="S124" s="201"/>
    </row>
    <row r="125" spans="1:26" x14ac:dyDescent="0.25">
      <c r="A125" s="200" t="str">
        <f>CADASTRO!A$1537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 t="s">
        <v>190</v>
      </c>
      <c r="K125" s="203"/>
      <c r="L125" s="203"/>
      <c r="M125" s="205">
        <f>ROUND((V$18/V$23),2)</f>
        <v>0.05</v>
      </c>
      <c r="N125" s="205"/>
      <c r="O125" s="205"/>
      <c r="P125" s="204">
        <f>C118*M125</f>
        <v>439.96700000000004</v>
      </c>
      <c r="Q125" s="203"/>
      <c r="R125" s="203"/>
      <c r="S125" s="203"/>
      <c r="T125" s="203" t="str">
        <f>CADASTRO!$P$1537</f>
        <v>1011 Q.S.E.</v>
      </c>
      <c r="U125" s="203"/>
      <c r="V125" s="203"/>
      <c r="W125" s="203"/>
      <c r="X125" s="203">
        <f>M$18</f>
        <v>1651</v>
      </c>
      <c r="Y125" s="203"/>
      <c r="Z125" s="203"/>
    </row>
    <row r="126" spans="1:26" x14ac:dyDescent="0.25">
      <c r="A126" s="200" t="str">
        <f>CADASTRO!A$1538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>
        <v>0</v>
      </c>
      <c r="K126" s="203"/>
      <c r="L126" s="203"/>
      <c r="M126" s="205">
        <f>ROUND((V$19/V$23),2)</f>
        <v>0</v>
      </c>
      <c r="N126" s="205"/>
      <c r="O126" s="205"/>
      <c r="P126" s="204">
        <f>C118*M126</f>
        <v>0</v>
      </c>
      <c r="Q126" s="203"/>
      <c r="R126" s="203"/>
      <c r="S126" s="203"/>
      <c r="T126" s="203">
        <f>CADASTRO!$P$1538</f>
        <v>0</v>
      </c>
      <c r="U126" s="203"/>
      <c r="V126" s="203"/>
      <c r="W126" s="203"/>
      <c r="X126" s="203">
        <f>M$19</f>
        <v>0</v>
      </c>
      <c r="Y126" s="203"/>
      <c r="Z126" s="203"/>
    </row>
    <row r="127" spans="1:26" x14ac:dyDescent="0.25">
      <c r="A127" s="200" t="str">
        <f>CADASTRO!A$1539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 t="s">
        <v>191</v>
      </c>
      <c r="K127" s="203"/>
      <c r="L127" s="203"/>
      <c r="M127" s="205">
        <f>ROUND((V$20/V$23),2)</f>
        <v>0.95</v>
      </c>
      <c r="N127" s="205"/>
      <c r="O127" s="205"/>
      <c r="P127" s="204">
        <f>C118*M127</f>
        <v>8359.3729999999996</v>
      </c>
      <c r="Q127" s="203"/>
      <c r="R127" s="203"/>
      <c r="S127" s="203"/>
      <c r="T127" s="203" t="str">
        <f>CADASTRO!$P$1539</f>
        <v>1011 Q.S.E.</v>
      </c>
      <c r="U127" s="203"/>
      <c r="V127" s="203"/>
      <c r="W127" s="203"/>
      <c r="X127" s="203">
        <f>M$20</f>
        <v>1635</v>
      </c>
      <c r="Y127" s="203"/>
      <c r="Z127" s="203"/>
    </row>
    <row r="128" spans="1:26" x14ac:dyDescent="0.25">
      <c r="A128" s="200" t="str">
        <f>CADASTRO!A$1540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>
        <v>0</v>
      </c>
      <c r="K128" s="203"/>
      <c r="L128" s="203"/>
      <c r="M128" s="205">
        <f>ROUND((V$21/V$23),2)</f>
        <v>0</v>
      </c>
      <c r="N128" s="205"/>
      <c r="O128" s="205"/>
      <c r="P128" s="204">
        <f>C118*M128</f>
        <v>0</v>
      </c>
      <c r="Q128" s="203"/>
      <c r="R128" s="203"/>
      <c r="S128" s="203"/>
      <c r="T128" s="203">
        <f>CADASTRO!$P$1540</f>
        <v>0</v>
      </c>
      <c r="U128" s="203"/>
      <c r="V128" s="203"/>
      <c r="W128" s="203"/>
      <c r="X128" s="203">
        <f>M$21</f>
        <v>0</v>
      </c>
      <c r="Y128" s="203"/>
      <c r="Z128" s="203"/>
    </row>
    <row r="129" spans="1:26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8799.34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</row>
    <row r="131" spans="1:26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26" x14ac:dyDescent="0.25">
      <c r="A132" s="3" t="s">
        <v>38</v>
      </c>
      <c r="G132" s="203">
        <v>135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43376</v>
      </c>
      <c r="P132" s="203"/>
      <c r="Q132" s="203"/>
      <c r="R132" s="203"/>
    </row>
    <row r="133" spans="1:26" x14ac:dyDescent="0.25">
      <c r="A133" s="3" t="s">
        <v>41</v>
      </c>
      <c r="C133" s="208">
        <v>6381.88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1236.8</v>
      </c>
      <c r="Q133" s="221"/>
      <c r="R133" s="221"/>
      <c r="S133" s="221"/>
      <c r="T133" s="221"/>
      <c r="U133" s="221"/>
    </row>
    <row r="134" spans="1:26" x14ac:dyDescent="0.25">
      <c r="A134" s="9" t="s">
        <v>12</v>
      </c>
      <c r="B134" s="31"/>
      <c r="C134" s="31"/>
      <c r="D134" s="31"/>
      <c r="E134" s="31"/>
      <c r="F134" s="31"/>
      <c r="G134" s="31"/>
      <c r="H134" s="31"/>
      <c r="I134" s="8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11" t="s">
        <v>40</v>
      </c>
      <c r="Y134" s="211"/>
      <c r="Z134" s="211"/>
    </row>
    <row r="135" spans="1:26" x14ac:dyDescent="0.25">
      <c r="A135" s="210" t="str">
        <f>CADASTRO!A$1531</f>
        <v xml:space="preserve">ESCOLA ESTADUAL: 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0</v>
      </c>
      <c r="N135" s="218"/>
      <c r="O135" s="218"/>
      <c r="P135" s="202">
        <f>SUM(P136:S138)</f>
        <v>0</v>
      </c>
      <c r="Q135" s="201"/>
      <c r="R135" s="201"/>
      <c r="S135" s="201"/>
      <c r="T135" s="6"/>
      <c r="U135" s="6"/>
      <c r="V135" s="6"/>
      <c r="W135" s="6"/>
    </row>
    <row r="136" spans="1:26" x14ac:dyDescent="0.25">
      <c r="A136" s="200" t="str">
        <f>CADASTRO!A$1532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>
        <v>0</v>
      </c>
      <c r="K136" s="203"/>
      <c r="L136" s="203"/>
      <c r="M136" s="205">
        <f>ROUND((V$12/V$23),2)</f>
        <v>0</v>
      </c>
      <c r="N136" s="205"/>
      <c r="O136" s="205"/>
      <c r="P136" s="204">
        <f>C133*M136</f>
        <v>0</v>
      </c>
      <c r="Q136" s="203"/>
      <c r="R136" s="203"/>
      <c r="S136" s="203"/>
      <c r="T136" s="203">
        <f>CADASTRO!$P$1532</f>
        <v>0</v>
      </c>
      <c r="U136" s="203"/>
      <c r="V136" s="203"/>
      <c r="W136" s="203"/>
      <c r="X136" s="203">
        <f>M$12</f>
        <v>0</v>
      </c>
      <c r="Y136" s="203"/>
      <c r="Z136" s="203"/>
    </row>
    <row r="137" spans="1:26" x14ac:dyDescent="0.25">
      <c r="A137" s="200" t="str">
        <f>CADASTRO!A$1533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>
        <v>0</v>
      </c>
      <c r="K137" s="203"/>
      <c r="L137" s="203"/>
      <c r="M137" s="205">
        <f>ROUND((V$13/V$23),2)</f>
        <v>0</v>
      </c>
      <c r="N137" s="205"/>
      <c r="O137" s="205"/>
      <c r="P137" s="204">
        <f>C133*M137</f>
        <v>0</v>
      </c>
      <c r="Q137" s="203"/>
      <c r="R137" s="203"/>
      <c r="S137" s="203"/>
      <c r="T137" s="203">
        <f>CADASTRO!$P$1533</f>
        <v>0</v>
      </c>
      <c r="U137" s="203"/>
      <c r="V137" s="203"/>
      <c r="W137" s="203"/>
      <c r="X137" s="203">
        <f>M$13</f>
        <v>0</v>
      </c>
      <c r="Y137" s="203"/>
      <c r="Z137" s="203"/>
    </row>
    <row r="138" spans="1:26" x14ac:dyDescent="0.25">
      <c r="A138" s="200" t="str">
        <f>CADASTRO!A$1534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>
        <v>0</v>
      </c>
      <c r="K138" s="203"/>
      <c r="L138" s="203"/>
      <c r="M138" s="205">
        <f>ROUND((V$14/V$23),2)</f>
        <v>0</v>
      </c>
      <c r="N138" s="205"/>
      <c r="O138" s="205"/>
      <c r="P138" s="204">
        <f>C133*M138</f>
        <v>0</v>
      </c>
      <c r="Q138" s="203"/>
      <c r="R138" s="203"/>
      <c r="S138" s="203"/>
      <c r="T138" s="203">
        <f>CADASTRO!$P$1534</f>
        <v>0</v>
      </c>
      <c r="U138" s="203"/>
      <c r="V138" s="203"/>
      <c r="W138" s="203"/>
      <c r="X138" s="203">
        <f>M$14</f>
        <v>0</v>
      </c>
      <c r="Y138" s="203"/>
      <c r="Z138" s="203"/>
    </row>
    <row r="139" spans="1:26" x14ac:dyDescent="0.25">
      <c r="A139" s="201" t="str">
        <f>CADASTRO!A$1536</f>
        <v>ESCOLA MUN. ARLINDO B. PIRES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1</v>
      </c>
      <c r="N139" s="218"/>
      <c r="O139" s="218"/>
      <c r="P139" s="202">
        <f>SUM(P140:S143)</f>
        <v>6381.88</v>
      </c>
      <c r="Q139" s="201"/>
      <c r="R139" s="201"/>
      <c r="S139" s="201"/>
    </row>
    <row r="140" spans="1:26" x14ac:dyDescent="0.25">
      <c r="A140" s="200" t="str">
        <f>CADASTRO!A$1537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 t="s">
        <v>190</v>
      </c>
      <c r="K140" s="203"/>
      <c r="L140" s="203"/>
      <c r="M140" s="205">
        <f>ROUND((V$18/V$23),2)</f>
        <v>0.05</v>
      </c>
      <c r="N140" s="205"/>
      <c r="O140" s="205"/>
      <c r="P140" s="204">
        <f>C133*M140</f>
        <v>319.09400000000005</v>
      </c>
      <c r="Q140" s="203"/>
      <c r="R140" s="203"/>
      <c r="S140" s="203"/>
      <c r="T140" s="203" t="str">
        <f>CADASTRO!$P$1537</f>
        <v>1011 Q.S.E.</v>
      </c>
      <c r="U140" s="203"/>
      <c r="V140" s="203"/>
      <c r="W140" s="203"/>
      <c r="X140" s="203">
        <f>M$18</f>
        <v>1651</v>
      </c>
      <c r="Y140" s="203"/>
      <c r="Z140" s="203"/>
    </row>
    <row r="141" spans="1:26" x14ac:dyDescent="0.25">
      <c r="A141" s="200" t="str">
        <f>CADASTRO!A$1538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>
        <v>0</v>
      </c>
      <c r="K141" s="203"/>
      <c r="L141" s="203"/>
      <c r="M141" s="205">
        <f>ROUND((V$19/V$23),2)</f>
        <v>0</v>
      </c>
      <c r="N141" s="205"/>
      <c r="O141" s="205"/>
      <c r="P141" s="204">
        <f>C133*M141</f>
        <v>0</v>
      </c>
      <c r="Q141" s="203"/>
      <c r="R141" s="203"/>
      <c r="S141" s="203"/>
      <c r="T141" s="203">
        <f>CADASTRO!$P$1538</f>
        <v>0</v>
      </c>
      <c r="U141" s="203"/>
      <c r="V141" s="203"/>
      <c r="W141" s="203"/>
      <c r="X141" s="203">
        <f>M$19</f>
        <v>0</v>
      </c>
      <c r="Y141" s="203"/>
      <c r="Z141" s="203"/>
    </row>
    <row r="142" spans="1:26" x14ac:dyDescent="0.25">
      <c r="A142" s="200" t="str">
        <f>CADASTRO!A$1539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 t="s">
        <v>191</v>
      </c>
      <c r="K142" s="203"/>
      <c r="L142" s="203"/>
      <c r="M142" s="205">
        <f>ROUND((V$20/V$23),2)</f>
        <v>0.95</v>
      </c>
      <c r="N142" s="205"/>
      <c r="O142" s="205"/>
      <c r="P142" s="204">
        <f>C133*M142</f>
        <v>6062.7860000000001</v>
      </c>
      <c r="Q142" s="203"/>
      <c r="R142" s="203"/>
      <c r="S142" s="203"/>
      <c r="T142" s="203" t="str">
        <f>CADASTRO!$P$1539</f>
        <v>1011 Q.S.E.</v>
      </c>
      <c r="U142" s="203"/>
      <c r="V142" s="203"/>
      <c r="W142" s="203"/>
      <c r="X142" s="203">
        <f>M$20</f>
        <v>1635</v>
      </c>
      <c r="Y142" s="203"/>
      <c r="Z142" s="203"/>
    </row>
    <row r="143" spans="1:26" x14ac:dyDescent="0.25">
      <c r="A143" s="200" t="str">
        <f>CADASTRO!A$1540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>
        <v>0</v>
      </c>
      <c r="K143" s="203"/>
      <c r="L143" s="203"/>
      <c r="M143" s="205">
        <f>ROUND((V$21/V$23),2)</f>
        <v>0</v>
      </c>
      <c r="N143" s="205"/>
      <c r="O143" s="205"/>
      <c r="P143" s="204">
        <f>C133*M143</f>
        <v>0</v>
      </c>
      <c r="Q143" s="203"/>
      <c r="R143" s="203"/>
      <c r="S143" s="203"/>
      <c r="T143" s="203">
        <f>CADASTRO!$P$1540</f>
        <v>0</v>
      </c>
      <c r="U143" s="203"/>
      <c r="V143" s="203"/>
      <c r="W143" s="203"/>
      <c r="X143" s="203">
        <f>M$21</f>
        <v>0</v>
      </c>
      <c r="Y143" s="203"/>
      <c r="Z143" s="203"/>
    </row>
    <row r="144" spans="1:26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6381.88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</row>
    <row r="146" spans="1:26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26" x14ac:dyDescent="0.25">
      <c r="A147" s="3" t="s">
        <v>38</v>
      </c>
      <c r="G147" s="203">
        <v>140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43410</v>
      </c>
      <c r="P147" s="203"/>
      <c r="Q147" s="203"/>
      <c r="R147" s="203"/>
    </row>
    <row r="148" spans="1:26" x14ac:dyDescent="0.25">
      <c r="A148" s="3" t="s">
        <v>41</v>
      </c>
      <c r="C148" s="208">
        <v>7977.36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1546</v>
      </c>
      <c r="Q148" s="221"/>
      <c r="R148" s="221"/>
      <c r="S148" s="221"/>
      <c r="T148" s="221"/>
      <c r="U148" s="221"/>
    </row>
    <row r="149" spans="1:26" x14ac:dyDescent="0.25">
      <c r="A149" s="9" t="s">
        <v>12</v>
      </c>
      <c r="B149" s="31"/>
      <c r="C149" s="31"/>
      <c r="D149" s="31"/>
      <c r="E149" s="31"/>
      <c r="F149" s="31"/>
      <c r="G149" s="31"/>
      <c r="H149" s="31"/>
      <c r="I149" s="8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11" t="s">
        <v>40</v>
      </c>
      <c r="Y149" s="211"/>
      <c r="Z149" s="211"/>
    </row>
    <row r="150" spans="1:26" x14ac:dyDescent="0.25">
      <c r="A150" s="210" t="str">
        <f>CADASTRO!A$1531</f>
        <v xml:space="preserve">ESCOLA ESTADUAL: 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0</v>
      </c>
      <c r="N150" s="218"/>
      <c r="O150" s="218"/>
      <c r="P150" s="202">
        <f>SUM(P151:S153)</f>
        <v>0</v>
      </c>
      <c r="Q150" s="201"/>
      <c r="R150" s="201"/>
      <c r="S150" s="201"/>
      <c r="T150" s="6"/>
      <c r="U150" s="6"/>
      <c r="V150" s="6"/>
      <c r="W150" s="6"/>
    </row>
    <row r="151" spans="1:26" x14ac:dyDescent="0.25">
      <c r="A151" s="200" t="str">
        <f>CADASTRO!A$1532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>
        <v>0</v>
      </c>
      <c r="K151" s="203"/>
      <c r="L151" s="203"/>
      <c r="M151" s="205">
        <f>ROUND((V$12/V$23),2)</f>
        <v>0</v>
      </c>
      <c r="N151" s="205"/>
      <c r="O151" s="205"/>
      <c r="P151" s="204">
        <f>C148*M151</f>
        <v>0</v>
      </c>
      <c r="Q151" s="203"/>
      <c r="R151" s="203"/>
      <c r="S151" s="203"/>
      <c r="T151" s="203">
        <f>CADASTRO!$P$1532</f>
        <v>0</v>
      </c>
      <c r="U151" s="203"/>
      <c r="V151" s="203"/>
      <c r="W151" s="203"/>
      <c r="X151" s="203">
        <f>M$12</f>
        <v>0</v>
      </c>
      <c r="Y151" s="203"/>
      <c r="Z151" s="203"/>
    </row>
    <row r="152" spans="1:26" x14ac:dyDescent="0.25">
      <c r="A152" s="200" t="str">
        <f>CADASTRO!A$1533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>
        <v>0</v>
      </c>
      <c r="K152" s="203"/>
      <c r="L152" s="203"/>
      <c r="M152" s="205">
        <f>ROUND((V$13/V$23),2)</f>
        <v>0</v>
      </c>
      <c r="N152" s="205"/>
      <c r="O152" s="205"/>
      <c r="P152" s="204">
        <f>C148*M152</f>
        <v>0</v>
      </c>
      <c r="Q152" s="203"/>
      <c r="R152" s="203"/>
      <c r="S152" s="203"/>
      <c r="T152" s="203">
        <f>CADASTRO!$P$1533</f>
        <v>0</v>
      </c>
      <c r="U152" s="203"/>
      <c r="V152" s="203"/>
      <c r="W152" s="203"/>
      <c r="X152" s="203">
        <f>M$13</f>
        <v>0</v>
      </c>
      <c r="Y152" s="203"/>
      <c r="Z152" s="203"/>
    </row>
    <row r="153" spans="1:26" x14ac:dyDescent="0.25">
      <c r="A153" s="200" t="str">
        <f>CADASTRO!A$1534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>
        <v>0</v>
      </c>
      <c r="K153" s="203"/>
      <c r="L153" s="203"/>
      <c r="M153" s="205">
        <f>ROUND((V$14/V$23),2)</f>
        <v>0</v>
      </c>
      <c r="N153" s="205"/>
      <c r="O153" s="205"/>
      <c r="P153" s="204">
        <f>C148*M153</f>
        <v>0</v>
      </c>
      <c r="Q153" s="203"/>
      <c r="R153" s="203"/>
      <c r="S153" s="203"/>
      <c r="T153" s="203">
        <f>CADASTRO!$P$1534</f>
        <v>0</v>
      </c>
      <c r="U153" s="203"/>
      <c r="V153" s="203"/>
      <c r="W153" s="203"/>
      <c r="X153" s="203">
        <f>M$14</f>
        <v>0</v>
      </c>
      <c r="Y153" s="203"/>
      <c r="Z153" s="203"/>
    </row>
    <row r="154" spans="1:26" x14ac:dyDescent="0.25">
      <c r="A154" s="201" t="str">
        <f>CADASTRO!A$1536</f>
        <v>ESCOLA MUN. ARLINDO B. PIRES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1</v>
      </c>
      <c r="N154" s="218"/>
      <c r="O154" s="218"/>
      <c r="P154" s="202">
        <f>SUM(P155:S158)</f>
        <v>7977.36</v>
      </c>
      <c r="Q154" s="201"/>
      <c r="R154" s="201"/>
      <c r="S154" s="201"/>
    </row>
    <row r="155" spans="1:26" x14ac:dyDescent="0.25">
      <c r="A155" s="200" t="str">
        <f>CADASTRO!A$1537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 t="s">
        <v>190</v>
      </c>
      <c r="K155" s="203"/>
      <c r="L155" s="203"/>
      <c r="M155" s="205">
        <f>ROUND((V$18/V$23),2)</f>
        <v>0.05</v>
      </c>
      <c r="N155" s="205"/>
      <c r="O155" s="205"/>
      <c r="P155" s="204">
        <f>C148*M155</f>
        <v>398.86799999999999</v>
      </c>
      <c r="Q155" s="203"/>
      <c r="R155" s="203"/>
      <c r="S155" s="203"/>
      <c r="T155" s="203" t="str">
        <f>CADASTRO!$P$1537</f>
        <v>1011 Q.S.E.</v>
      </c>
      <c r="U155" s="203"/>
      <c r="V155" s="203"/>
      <c r="W155" s="203"/>
      <c r="X155" s="203">
        <f>M$18</f>
        <v>1651</v>
      </c>
      <c r="Y155" s="203"/>
      <c r="Z155" s="203"/>
    </row>
    <row r="156" spans="1:26" x14ac:dyDescent="0.25">
      <c r="A156" s="200" t="str">
        <f>CADASTRO!A$1538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>
        <v>0</v>
      </c>
      <c r="K156" s="203"/>
      <c r="L156" s="203"/>
      <c r="M156" s="205">
        <f>ROUND((V$19/V$23),2)</f>
        <v>0</v>
      </c>
      <c r="N156" s="205"/>
      <c r="O156" s="205"/>
      <c r="P156" s="204">
        <f>C148*M156</f>
        <v>0</v>
      </c>
      <c r="Q156" s="203"/>
      <c r="R156" s="203"/>
      <c r="S156" s="203"/>
      <c r="T156" s="203">
        <f>CADASTRO!$P$1538</f>
        <v>0</v>
      </c>
      <c r="U156" s="203"/>
      <c r="V156" s="203"/>
      <c r="W156" s="203"/>
      <c r="X156" s="203">
        <f>M$19</f>
        <v>0</v>
      </c>
      <c r="Y156" s="203"/>
      <c r="Z156" s="203"/>
    </row>
    <row r="157" spans="1:26" x14ac:dyDescent="0.25">
      <c r="A157" s="200" t="str">
        <f>CADASTRO!A$1539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 t="s">
        <v>191</v>
      </c>
      <c r="K157" s="203"/>
      <c r="L157" s="203"/>
      <c r="M157" s="205">
        <f>ROUND((V$20/V$23),2)</f>
        <v>0.95</v>
      </c>
      <c r="N157" s="205"/>
      <c r="O157" s="205"/>
      <c r="P157" s="204">
        <f>C148*M157</f>
        <v>7578.4919999999993</v>
      </c>
      <c r="Q157" s="203"/>
      <c r="R157" s="203"/>
      <c r="S157" s="203"/>
      <c r="T157" s="203" t="str">
        <f>CADASTRO!$P$1539</f>
        <v>1011 Q.S.E.</v>
      </c>
      <c r="U157" s="203"/>
      <c r="V157" s="203"/>
      <c r="W157" s="203"/>
      <c r="X157" s="203">
        <f>M$20</f>
        <v>1635</v>
      </c>
      <c r="Y157" s="203"/>
      <c r="Z157" s="203"/>
    </row>
    <row r="158" spans="1:26" x14ac:dyDescent="0.25">
      <c r="A158" s="200" t="str">
        <f>CADASTRO!A$1540</f>
        <v>Ed. Jovens e Adultos</v>
      </c>
      <c r="B158" s="200"/>
      <c r="C158" s="200"/>
      <c r="D158" s="200"/>
      <c r="E158" s="200"/>
      <c r="F158" s="200"/>
      <c r="G158" s="200"/>
      <c r="H158" s="200"/>
      <c r="I158" s="200"/>
      <c r="J158" s="203">
        <v>0</v>
      </c>
      <c r="K158" s="203"/>
      <c r="L158" s="203"/>
      <c r="M158" s="205">
        <f>ROUND((V$21/V$23),2)</f>
        <v>0</v>
      </c>
      <c r="N158" s="205"/>
      <c r="O158" s="205"/>
      <c r="P158" s="204">
        <f>C148*M158</f>
        <v>0</v>
      </c>
      <c r="Q158" s="203"/>
      <c r="R158" s="203"/>
      <c r="S158" s="203"/>
      <c r="T158" s="203">
        <f>CADASTRO!$P$1540</f>
        <v>0</v>
      </c>
      <c r="U158" s="203"/>
      <c r="V158" s="203"/>
      <c r="W158" s="203"/>
      <c r="X158" s="203">
        <f>M$21</f>
        <v>0</v>
      </c>
      <c r="Y158" s="203"/>
      <c r="Z158" s="203"/>
    </row>
    <row r="159" spans="1:26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7977.36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</row>
    <row r="161" spans="1:26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6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6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</row>
    <row r="164" spans="1:26" x14ac:dyDescent="0.25">
      <c r="A164" s="9" t="s">
        <v>12</v>
      </c>
      <c r="B164" s="31"/>
      <c r="C164" s="31"/>
      <c r="D164" s="31"/>
      <c r="E164" s="31"/>
      <c r="F164" s="31"/>
      <c r="G164" s="31"/>
      <c r="H164" s="31"/>
      <c r="I164" s="8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11" t="s">
        <v>40</v>
      </c>
      <c r="Y164" s="211"/>
      <c r="Z164" s="211"/>
    </row>
    <row r="165" spans="1:26" x14ac:dyDescent="0.25">
      <c r="A165" s="210" t="str">
        <f>CADASTRO!A$1531</f>
        <v xml:space="preserve">ESCOLA ESTADUAL: 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0</v>
      </c>
      <c r="N165" s="218"/>
      <c r="O165" s="218"/>
      <c r="P165" s="202">
        <f>SUM(P166:S168)</f>
        <v>0</v>
      </c>
      <c r="Q165" s="201"/>
      <c r="R165" s="201"/>
      <c r="S165" s="201"/>
      <c r="T165" s="6"/>
      <c r="U165" s="6"/>
      <c r="V165" s="6"/>
      <c r="W165" s="6"/>
    </row>
    <row r="166" spans="1:26" x14ac:dyDescent="0.25">
      <c r="A166" s="200" t="str">
        <f>CADASTRO!A$1532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>
        <v>0</v>
      </c>
      <c r="K166" s="203"/>
      <c r="L166" s="203"/>
      <c r="M166" s="205">
        <f>ROUND((V$12/V$23),2)</f>
        <v>0</v>
      </c>
      <c r="N166" s="205"/>
      <c r="O166" s="205"/>
      <c r="P166" s="204">
        <f>C163*M166</f>
        <v>0</v>
      </c>
      <c r="Q166" s="203"/>
      <c r="R166" s="203"/>
      <c r="S166" s="203"/>
      <c r="T166" s="203">
        <f>CADASTRO!$P$1532</f>
        <v>0</v>
      </c>
      <c r="U166" s="203"/>
      <c r="V166" s="203"/>
      <c r="W166" s="203"/>
      <c r="X166" s="203">
        <f>M$12</f>
        <v>0</v>
      </c>
      <c r="Y166" s="203"/>
      <c r="Z166" s="203"/>
    </row>
    <row r="167" spans="1:26" x14ac:dyDescent="0.25">
      <c r="A167" s="200" t="str">
        <f>CADASTRO!A$1533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>
        <v>0</v>
      </c>
      <c r="K167" s="203"/>
      <c r="L167" s="203"/>
      <c r="M167" s="205">
        <f>ROUND((V$13/V$23),2)</f>
        <v>0</v>
      </c>
      <c r="N167" s="205"/>
      <c r="O167" s="205"/>
      <c r="P167" s="204">
        <f>C163*M167</f>
        <v>0</v>
      </c>
      <c r="Q167" s="203"/>
      <c r="R167" s="203"/>
      <c r="S167" s="203"/>
      <c r="T167" s="203">
        <f>CADASTRO!$P$1533</f>
        <v>0</v>
      </c>
      <c r="U167" s="203"/>
      <c r="V167" s="203"/>
      <c r="W167" s="203"/>
      <c r="X167" s="203">
        <f>M$13</f>
        <v>0</v>
      </c>
      <c r="Y167" s="203"/>
      <c r="Z167" s="203"/>
    </row>
    <row r="168" spans="1:26" x14ac:dyDescent="0.25">
      <c r="A168" s="200" t="str">
        <f>CADASTRO!A$1534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>
        <v>0</v>
      </c>
      <c r="K168" s="203"/>
      <c r="L168" s="203"/>
      <c r="M168" s="205">
        <f>ROUND((V$14/V$23),2)</f>
        <v>0</v>
      </c>
      <c r="N168" s="205"/>
      <c r="O168" s="205"/>
      <c r="P168" s="204">
        <f>C163*M168</f>
        <v>0</v>
      </c>
      <c r="Q168" s="203"/>
      <c r="R168" s="203"/>
      <c r="S168" s="203"/>
      <c r="T168" s="203">
        <f>CADASTRO!$P$1534</f>
        <v>0</v>
      </c>
      <c r="U168" s="203"/>
      <c r="V168" s="203"/>
      <c r="W168" s="203"/>
      <c r="X168" s="203">
        <f>M$14</f>
        <v>0</v>
      </c>
      <c r="Y168" s="203"/>
      <c r="Z168" s="203"/>
    </row>
    <row r="169" spans="1:26" x14ac:dyDescent="0.25">
      <c r="A169" s="201" t="str">
        <f>CADASTRO!A$1536</f>
        <v>ESCOLA MUN. ARLINDO B. PIRES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1</v>
      </c>
      <c r="N169" s="218"/>
      <c r="O169" s="218"/>
      <c r="P169" s="202">
        <f>SUM(P170:S173)</f>
        <v>28000</v>
      </c>
      <c r="Q169" s="201"/>
      <c r="R169" s="201"/>
      <c r="S169" s="201"/>
    </row>
    <row r="170" spans="1:26" x14ac:dyDescent="0.25">
      <c r="A170" s="200" t="str">
        <f>CADASTRO!A$1537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 t="s">
        <v>190</v>
      </c>
      <c r="K170" s="203"/>
      <c r="L170" s="203"/>
      <c r="M170" s="205">
        <f>ROUND((V$18/V$23),2)</f>
        <v>0.05</v>
      </c>
      <c r="N170" s="205"/>
      <c r="O170" s="205"/>
      <c r="P170" s="204">
        <f>C163*M170</f>
        <v>1400</v>
      </c>
      <c r="Q170" s="203"/>
      <c r="R170" s="203"/>
      <c r="S170" s="203"/>
      <c r="T170" s="203" t="str">
        <f>CADASTRO!$P$1537</f>
        <v>1011 Q.S.E.</v>
      </c>
      <c r="U170" s="203"/>
      <c r="V170" s="203"/>
      <c r="W170" s="203"/>
      <c r="X170" s="203">
        <f>M$18</f>
        <v>1651</v>
      </c>
      <c r="Y170" s="203"/>
      <c r="Z170" s="203"/>
    </row>
    <row r="171" spans="1:26" x14ac:dyDescent="0.25">
      <c r="A171" s="200" t="str">
        <f>CADASTRO!A$1538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>
        <v>0</v>
      </c>
      <c r="K171" s="203"/>
      <c r="L171" s="203"/>
      <c r="M171" s="205">
        <f>ROUND((V$19/V$23),2)</f>
        <v>0</v>
      </c>
      <c r="N171" s="205"/>
      <c r="O171" s="205"/>
      <c r="P171" s="204">
        <f>C163*M171</f>
        <v>0</v>
      </c>
      <c r="Q171" s="203"/>
      <c r="R171" s="203"/>
      <c r="S171" s="203"/>
      <c r="T171" s="203">
        <f>CADASTRO!$P$1538</f>
        <v>0</v>
      </c>
      <c r="U171" s="203"/>
      <c r="V171" s="203"/>
      <c r="W171" s="203"/>
      <c r="X171" s="203">
        <f>M$19</f>
        <v>0</v>
      </c>
      <c r="Y171" s="203"/>
      <c r="Z171" s="203"/>
    </row>
    <row r="172" spans="1:26" x14ac:dyDescent="0.25">
      <c r="A172" s="200" t="str">
        <f>CADASTRO!A$1539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 t="s">
        <v>191</v>
      </c>
      <c r="K172" s="203"/>
      <c r="L172" s="203"/>
      <c r="M172" s="205">
        <f>ROUND((V$20/V$23),2)</f>
        <v>0.95</v>
      </c>
      <c r="N172" s="205"/>
      <c r="O172" s="205"/>
      <c r="P172" s="204">
        <f>C163*M172</f>
        <v>26600</v>
      </c>
      <c r="Q172" s="203"/>
      <c r="R172" s="203"/>
      <c r="S172" s="203"/>
      <c r="T172" s="203" t="str">
        <f>CADASTRO!$P$1539</f>
        <v>1011 Q.S.E.</v>
      </c>
      <c r="U172" s="203"/>
      <c r="V172" s="203"/>
      <c r="W172" s="203"/>
      <c r="X172" s="203">
        <f>M$20</f>
        <v>1635</v>
      </c>
      <c r="Y172" s="203"/>
      <c r="Z172" s="203"/>
    </row>
    <row r="173" spans="1:26" x14ac:dyDescent="0.25">
      <c r="A173" s="200" t="str">
        <f>CADASTRO!A$1540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>
        <v>0</v>
      </c>
      <c r="K173" s="203"/>
      <c r="L173" s="203"/>
      <c r="M173" s="205">
        <f>ROUND((V$21/V$23),2)</f>
        <v>0</v>
      </c>
      <c r="N173" s="205"/>
      <c r="O173" s="205"/>
      <c r="P173" s="204">
        <f>C163*M173</f>
        <v>0</v>
      </c>
      <c r="Q173" s="203"/>
      <c r="R173" s="203"/>
      <c r="S173" s="203"/>
      <c r="T173" s="203">
        <f>CADASTRO!$P$1540</f>
        <v>0</v>
      </c>
      <c r="U173" s="203"/>
      <c r="V173" s="203"/>
      <c r="W173" s="203"/>
      <c r="X173" s="203">
        <f>M$21</f>
        <v>0</v>
      </c>
      <c r="Y173" s="203"/>
      <c r="Z173" s="203"/>
    </row>
    <row r="174" spans="1:26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</row>
    <row r="176" spans="1:26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6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6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</row>
    <row r="179" spans="1:26" x14ac:dyDescent="0.25">
      <c r="A179" s="9" t="s">
        <v>12</v>
      </c>
      <c r="B179" s="31"/>
      <c r="C179" s="31"/>
      <c r="D179" s="31"/>
      <c r="E179" s="31"/>
      <c r="F179" s="31"/>
      <c r="G179" s="31"/>
      <c r="H179" s="31"/>
      <c r="I179" s="8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11" t="s">
        <v>40</v>
      </c>
      <c r="Y179" s="211"/>
      <c r="Z179" s="211"/>
    </row>
    <row r="180" spans="1:26" x14ac:dyDescent="0.25">
      <c r="A180" s="210" t="str">
        <f>CADASTRO!A$1531</f>
        <v xml:space="preserve">ESCOLA ESTADUAL: 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0</v>
      </c>
      <c r="N180" s="218"/>
      <c r="O180" s="218"/>
      <c r="P180" s="202">
        <f>SUM(P181:S183)</f>
        <v>0</v>
      </c>
      <c r="Q180" s="201"/>
      <c r="R180" s="201"/>
      <c r="S180" s="201"/>
      <c r="T180" s="6"/>
      <c r="U180" s="6"/>
      <c r="V180" s="6"/>
      <c r="W180" s="6"/>
    </row>
    <row r="181" spans="1:26" x14ac:dyDescent="0.25">
      <c r="A181" s="200" t="str">
        <f>CADASTRO!A$1532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>
        <v>0</v>
      </c>
      <c r="K181" s="203"/>
      <c r="L181" s="203"/>
      <c r="M181" s="205">
        <f>ROUND((V$12/V$23),2)</f>
        <v>0</v>
      </c>
      <c r="N181" s="205"/>
      <c r="O181" s="205"/>
      <c r="P181" s="204">
        <f>C178*M181</f>
        <v>0</v>
      </c>
      <c r="Q181" s="203"/>
      <c r="R181" s="203"/>
      <c r="S181" s="203"/>
      <c r="T181" s="203">
        <f>CADASTRO!$P$1532</f>
        <v>0</v>
      </c>
      <c r="U181" s="203"/>
      <c r="V181" s="203"/>
      <c r="W181" s="203"/>
      <c r="X181" s="203">
        <f>M$12</f>
        <v>0</v>
      </c>
      <c r="Y181" s="203"/>
      <c r="Z181" s="203"/>
    </row>
    <row r="182" spans="1:26" x14ac:dyDescent="0.25">
      <c r="A182" s="200" t="str">
        <f>CADASTRO!A$1533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>
        <v>0</v>
      </c>
      <c r="K182" s="203"/>
      <c r="L182" s="203"/>
      <c r="M182" s="205">
        <f>ROUND((V$13/V$23),2)</f>
        <v>0</v>
      </c>
      <c r="N182" s="205"/>
      <c r="O182" s="205"/>
      <c r="P182" s="204">
        <f>C178*M182</f>
        <v>0</v>
      </c>
      <c r="Q182" s="203"/>
      <c r="R182" s="203"/>
      <c r="S182" s="203"/>
      <c r="T182" s="203">
        <f>CADASTRO!$P$1533</f>
        <v>0</v>
      </c>
      <c r="U182" s="203"/>
      <c r="V182" s="203"/>
      <c r="W182" s="203"/>
      <c r="X182" s="203">
        <f>M$13</f>
        <v>0</v>
      </c>
      <c r="Y182" s="203"/>
      <c r="Z182" s="203"/>
    </row>
    <row r="183" spans="1:26" x14ac:dyDescent="0.25">
      <c r="A183" s="200" t="str">
        <f>CADASTRO!A$1534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>
        <v>0</v>
      </c>
      <c r="K183" s="203"/>
      <c r="L183" s="203"/>
      <c r="M183" s="205">
        <f>ROUND((V$14/V$23),2)</f>
        <v>0</v>
      </c>
      <c r="N183" s="205"/>
      <c r="O183" s="205"/>
      <c r="P183" s="204">
        <f>C178*M183</f>
        <v>0</v>
      </c>
      <c r="Q183" s="203"/>
      <c r="R183" s="203"/>
      <c r="S183" s="203"/>
      <c r="T183" s="203">
        <f>CADASTRO!$P$1534</f>
        <v>0</v>
      </c>
      <c r="U183" s="203"/>
      <c r="V183" s="203"/>
      <c r="W183" s="203"/>
      <c r="X183" s="203">
        <f>M$14</f>
        <v>0</v>
      </c>
      <c r="Y183" s="203"/>
      <c r="Z183" s="203"/>
    </row>
    <row r="184" spans="1:26" x14ac:dyDescent="0.25">
      <c r="A184" s="201" t="str">
        <f>CADASTRO!A$1536</f>
        <v>ESCOLA MUN. ARLINDO B. PIRES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1</v>
      </c>
      <c r="N184" s="218"/>
      <c r="O184" s="218"/>
      <c r="P184" s="202">
        <f>SUM(P185:S188)</f>
        <v>31000</v>
      </c>
      <c r="Q184" s="201"/>
      <c r="R184" s="201"/>
      <c r="S184" s="201"/>
    </row>
    <row r="185" spans="1:26" x14ac:dyDescent="0.25">
      <c r="A185" s="200" t="str">
        <f>CADASTRO!A$1537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 t="s">
        <v>190</v>
      </c>
      <c r="K185" s="203"/>
      <c r="L185" s="203"/>
      <c r="M185" s="205">
        <f>ROUND((V$18/V$23),2)</f>
        <v>0.05</v>
      </c>
      <c r="N185" s="205"/>
      <c r="O185" s="205"/>
      <c r="P185" s="204">
        <f>C178*M185</f>
        <v>1550</v>
      </c>
      <c r="Q185" s="203"/>
      <c r="R185" s="203"/>
      <c r="S185" s="203"/>
      <c r="T185" s="203" t="str">
        <f>CADASTRO!$P$1537</f>
        <v>1011 Q.S.E.</v>
      </c>
      <c r="U185" s="203"/>
      <c r="V185" s="203"/>
      <c r="W185" s="203"/>
      <c r="X185" s="203">
        <f>M$18</f>
        <v>1651</v>
      </c>
      <c r="Y185" s="203"/>
      <c r="Z185" s="203"/>
    </row>
    <row r="186" spans="1:26" x14ac:dyDescent="0.25">
      <c r="A186" s="200" t="str">
        <f>CADASTRO!A$1538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>
        <v>0</v>
      </c>
      <c r="K186" s="203"/>
      <c r="L186" s="203"/>
      <c r="M186" s="205">
        <f>ROUND((V$19/V$23),2)</f>
        <v>0</v>
      </c>
      <c r="N186" s="205"/>
      <c r="O186" s="205"/>
      <c r="P186" s="204">
        <f>C178*M186</f>
        <v>0</v>
      </c>
      <c r="Q186" s="203"/>
      <c r="R186" s="203"/>
      <c r="S186" s="203"/>
      <c r="T186" s="203">
        <f>CADASTRO!$P$1538</f>
        <v>0</v>
      </c>
      <c r="U186" s="203"/>
      <c r="V186" s="203"/>
      <c r="W186" s="203"/>
      <c r="X186" s="203">
        <f>M$19</f>
        <v>0</v>
      </c>
      <c r="Y186" s="203"/>
      <c r="Z186" s="203"/>
    </row>
    <row r="187" spans="1:26" x14ac:dyDescent="0.25">
      <c r="A187" s="200" t="str">
        <f>CADASTRO!A$1539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 t="s">
        <v>191</v>
      </c>
      <c r="K187" s="203"/>
      <c r="L187" s="203"/>
      <c r="M187" s="205">
        <f>ROUND((V$20/V$23),2)</f>
        <v>0.95</v>
      </c>
      <c r="N187" s="205"/>
      <c r="O187" s="205"/>
      <c r="P187" s="204">
        <f>C178*M187</f>
        <v>29450</v>
      </c>
      <c r="Q187" s="203"/>
      <c r="R187" s="203"/>
      <c r="S187" s="203"/>
      <c r="T187" s="203" t="str">
        <f>CADASTRO!$P$1539</f>
        <v>1011 Q.S.E.</v>
      </c>
      <c r="U187" s="203"/>
      <c r="V187" s="203"/>
      <c r="W187" s="203"/>
      <c r="X187" s="203">
        <f>M$20</f>
        <v>1635</v>
      </c>
      <c r="Y187" s="203"/>
      <c r="Z187" s="203"/>
    </row>
    <row r="188" spans="1:26" x14ac:dyDescent="0.25">
      <c r="A188" s="200" t="str">
        <f>CADASTRO!A$1540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>
        <v>0</v>
      </c>
      <c r="K188" s="203"/>
      <c r="L188" s="203"/>
      <c r="M188" s="205">
        <f>ROUND((V$21/V$23),2)</f>
        <v>0</v>
      </c>
      <c r="N188" s="205"/>
      <c r="O188" s="205"/>
      <c r="P188" s="204">
        <f>C178*M188</f>
        <v>0</v>
      </c>
      <c r="Q188" s="203"/>
      <c r="R188" s="203"/>
      <c r="S188" s="203"/>
      <c r="T188" s="203">
        <f>CADASTRO!$P$1540</f>
        <v>0</v>
      </c>
      <c r="U188" s="203"/>
      <c r="V188" s="203"/>
      <c r="W188" s="203"/>
      <c r="X188" s="203">
        <f>M$21</f>
        <v>0</v>
      </c>
      <c r="Y188" s="203"/>
      <c r="Z188" s="203"/>
    </row>
    <row r="189" spans="1:26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</row>
  </sheetData>
  <mergeCells count="763">
    <mergeCell ref="A189:I189"/>
    <mergeCell ref="M189:O189"/>
    <mergeCell ref="P189:S189"/>
    <mergeCell ref="A188:I188"/>
    <mergeCell ref="J188:L188"/>
    <mergeCell ref="M188:O188"/>
    <mergeCell ref="P188:S188"/>
    <mergeCell ref="T188:W188"/>
    <mergeCell ref="X188:Z188"/>
    <mergeCell ref="A187:I187"/>
    <mergeCell ref="J187:L187"/>
    <mergeCell ref="M187:O187"/>
    <mergeCell ref="P187:S187"/>
    <mergeCell ref="T187:W187"/>
    <mergeCell ref="X187:Z187"/>
    <mergeCell ref="T185:W185"/>
    <mergeCell ref="X185:Z185"/>
    <mergeCell ref="A186:I186"/>
    <mergeCell ref="J186:L186"/>
    <mergeCell ref="M186:O186"/>
    <mergeCell ref="P186:S186"/>
    <mergeCell ref="T186:W186"/>
    <mergeCell ref="X186:Z186"/>
    <mergeCell ref="A184:I184"/>
    <mergeCell ref="M184:O184"/>
    <mergeCell ref="P184:S184"/>
    <mergeCell ref="A185:I185"/>
    <mergeCell ref="J185:L185"/>
    <mergeCell ref="M185:O185"/>
    <mergeCell ref="P185:S185"/>
    <mergeCell ref="A183:I183"/>
    <mergeCell ref="J183:L183"/>
    <mergeCell ref="M183:O183"/>
    <mergeCell ref="P183:S183"/>
    <mergeCell ref="T183:W183"/>
    <mergeCell ref="X183:Z183"/>
    <mergeCell ref="A182:I182"/>
    <mergeCell ref="J182:L182"/>
    <mergeCell ref="M182:O182"/>
    <mergeCell ref="P182:S182"/>
    <mergeCell ref="T182:W182"/>
    <mergeCell ref="X182:Z182"/>
    <mergeCell ref="X179:Z179"/>
    <mergeCell ref="A180:I180"/>
    <mergeCell ref="M180:O180"/>
    <mergeCell ref="P180:S180"/>
    <mergeCell ref="A181:I181"/>
    <mergeCell ref="J181:L181"/>
    <mergeCell ref="M181:O181"/>
    <mergeCell ref="P181:S181"/>
    <mergeCell ref="T181:W181"/>
    <mergeCell ref="X181:Z181"/>
    <mergeCell ref="C178:G178"/>
    <mergeCell ref="L178:O178"/>
    <mergeCell ref="P178:U178"/>
    <mergeCell ref="J179:L179"/>
    <mergeCell ref="M179:O179"/>
    <mergeCell ref="P179:S179"/>
    <mergeCell ref="T179:W179"/>
    <mergeCell ref="A174:I174"/>
    <mergeCell ref="M174:O174"/>
    <mergeCell ref="P174:S174"/>
    <mergeCell ref="F176:K176"/>
    <mergeCell ref="G177:K177"/>
    <mergeCell ref="L177:N177"/>
    <mergeCell ref="O177:R177"/>
    <mergeCell ref="A173:I173"/>
    <mergeCell ref="J173:L173"/>
    <mergeCell ref="M173:O173"/>
    <mergeCell ref="P173:S173"/>
    <mergeCell ref="T173:W173"/>
    <mergeCell ref="X173:Z173"/>
    <mergeCell ref="A172:I172"/>
    <mergeCell ref="J172:L172"/>
    <mergeCell ref="M172:O172"/>
    <mergeCell ref="P172:S172"/>
    <mergeCell ref="T172:W172"/>
    <mergeCell ref="X172:Z172"/>
    <mergeCell ref="T170:W170"/>
    <mergeCell ref="X170:Z170"/>
    <mergeCell ref="A171:I171"/>
    <mergeCell ref="J171:L171"/>
    <mergeCell ref="M171:O171"/>
    <mergeCell ref="P171:S171"/>
    <mergeCell ref="T171:W171"/>
    <mergeCell ref="X171:Z171"/>
    <mergeCell ref="A169:I169"/>
    <mergeCell ref="M169:O169"/>
    <mergeCell ref="P169:S169"/>
    <mergeCell ref="A170:I170"/>
    <mergeCell ref="J170:L170"/>
    <mergeCell ref="M170:O170"/>
    <mergeCell ref="P170:S170"/>
    <mergeCell ref="A168:I168"/>
    <mergeCell ref="J168:L168"/>
    <mergeCell ref="M168:O168"/>
    <mergeCell ref="P168:S168"/>
    <mergeCell ref="T168:W168"/>
    <mergeCell ref="X168:Z168"/>
    <mergeCell ref="A167:I167"/>
    <mergeCell ref="J167:L167"/>
    <mergeCell ref="M167:O167"/>
    <mergeCell ref="P167:S167"/>
    <mergeCell ref="T167:W167"/>
    <mergeCell ref="X167:Z167"/>
    <mergeCell ref="X164:Z164"/>
    <mergeCell ref="A165:I165"/>
    <mergeCell ref="M165:O165"/>
    <mergeCell ref="P165:S165"/>
    <mergeCell ref="A166:I166"/>
    <mergeCell ref="J166:L166"/>
    <mergeCell ref="M166:O166"/>
    <mergeCell ref="P166:S166"/>
    <mergeCell ref="T166:W166"/>
    <mergeCell ref="X166:Z166"/>
    <mergeCell ref="C163:G163"/>
    <mergeCell ref="L163:O163"/>
    <mergeCell ref="P163:U163"/>
    <mergeCell ref="J164:L164"/>
    <mergeCell ref="M164:O164"/>
    <mergeCell ref="P164:S164"/>
    <mergeCell ref="T164:W164"/>
    <mergeCell ref="A159:I159"/>
    <mergeCell ref="M159:O159"/>
    <mergeCell ref="P159:S159"/>
    <mergeCell ref="F161:K161"/>
    <mergeCell ref="G162:K162"/>
    <mergeCell ref="L162:N162"/>
    <mergeCell ref="O162:R162"/>
    <mergeCell ref="A158:I158"/>
    <mergeCell ref="J158:L158"/>
    <mergeCell ref="M158:O158"/>
    <mergeCell ref="P158:S158"/>
    <mergeCell ref="T158:W158"/>
    <mergeCell ref="X158:Z158"/>
    <mergeCell ref="A157:I157"/>
    <mergeCell ref="J157:L157"/>
    <mergeCell ref="M157:O157"/>
    <mergeCell ref="P157:S157"/>
    <mergeCell ref="T157:W157"/>
    <mergeCell ref="X157:Z157"/>
    <mergeCell ref="T155:W155"/>
    <mergeCell ref="X155:Z155"/>
    <mergeCell ref="A156:I156"/>
    <mergeCell ref="J156:L156"/>
    <mergeCell ref="M156:O156"/>
    <mergeCell ref="P156:S156"/>
    <mergeCell ref="T156:W156"/>
    <mergeCell ref="X156:Z156"/>
    <mergeCell ref="A154:I154"/>
    <mergeCell ref="M154:O154"/>
    <mergeCell ref="P154:S154"/>
    <mergeCell ref="A155:I155"/>
    <mergeCell ref="J155:L155"/>
    <mergeCell ref="M155:O155"/>
    <mergeCell ref="P155:S155"/>
    <mergeCell ref="A153:I153"/>
    <mergeCell ref="J153:L153"/>
    <mergeCell ref="M153:O153"/>
    <mergeCell ref="P153:S153"/>
    <mergeCell ref="T153:W153"/>
    <mergeCell ref="X153:Z153"/>
    <mergeCell ref="A152:I152"/>
    <mergeCell ref="J152:L152"/>
    <mergeCell ref="M152:O152"/>
    <mergeCell ref="P152:S152"/>
    <mergeCell ref="T152:W152"/>
    <mergeCell ref="X152:Z152"/>
    <mergeCell ref="X149:Z149"/>
    <mergeCell ref="A150:I150"/>
    <mergeCell ref="M150:O150"/>
    <mergeCell ref="P150:S150"/>
    <mergeCell ref="A151:I151"/>
    <mergeCell ref="J151:L151"/>
    <mergeCell ref="M151:O151"/>
    <mergeCell ref="P151:S151"/>
    <mergeCell ref="T151:W151"/>
    <mergeCell ref="X151:Z151"/>
    <mergeCell ref="C148:G148"/>
    <mergeCell ref="L148:O148"/>
    <mergeCell ref="P148:U148"/>
    <mergeCell ref="J149:L149"/>
    <mergeCell ref="M149:O149"/>
    <mergeCell ref="P149:S149"/>
    <mergeCell ref="T149:W149"/>
    <mergeCell ref="A144:I144"/>
    <mergeCell ref="M144:O144"/>
    <mergeCell ref="P144:S144"/>
    <mergeCell ref="F146:K146"/>
    <mergeCell ref="G147:K147"/>
    <mergeCell ref="L147:N147"/>
    <mergeCell ref="O147:R147"/>
    <mergeCell ref="A143:I143"/>
    <mergeCell ref="J143:L143"/>
    <mergeCell ref="M143:O143"/>
    <mergeCell ref="P143:S143"/>
    <mergeCell ref="T143:W143"/>
    <mergeCell ref="X143:Z143"/>
    <mergeCell ref="A142:I142"/>
    <mergeCell ref="J142:L142"/>
    <mergeCell ref="M142:O142"/>
    <mergeCell ref="P142:S142"/>
    <mergeCell ref="T142:W142"/>
    <mergeCell ref="X142:Z142"/>
    <mergeCell ref="T140:W140"/>
    <mergeCell ref="X140:Z140"/>
    <mergeCell ref="A141:I141"/>
    <mergeCell ref="J141:L141"/>
    <mergeCell ref="M141:O141"/>
    <mergeCell ref="P141:S141"/>
    <mergeCell ref="T141:W141"/>
    <mergeCell ref="X141:Z141"/>
    <mergeCell ref="A139:I139"/>
    <mergeCell ref="M139:O139"/>
    <mergeCell ref="P139:S139"/>
    <mergeCell ref="A140:I140"/>
    <mergeCell ref="J140:L140"/>
    <mergeCell ref="M140:O140"/>
    <mergeCell ref="P140:S140"/>
    <mergeCell ref="A138:I138"/>
    <mergeCell ref="J138:L138"/>
    <mergeCell ref="M138:O138"/>
    <mergeCell ref="P138:S138"/>
    <mergeCell ref="T138:W138"/>
    <mergeCell ref="X138:Z138"/>
    <mergeCell ref="A137:I137"/>
    <mergeCell ref="J137:L137"/>
    <mergeCell ref="M137:O137"/>
    <mergeCell ref="P137:S137"/>
    <mergeCell ref="T137:W137"/>
    <mergeCell ref="X137:Z137"/>
    <mergeCell ref="X134:Z134"/>
    <mergeCell ref="A135:I135"/>
    <mergeCell ref="M135:O135"/>
    <mergeCell ref="P135:S135"/>
    <mergeCell ref="A136:I136"/>
    <mergeCell ref="J136:L136"/>
    <mergeCell ref="M136:O136"/>
    <mergeCell ref="P136:S136"/>
    <mergeCell ref="T136:W136"/>
    <mergeCell ref="X136:Z136"/>
    <mergeCell ref="C133:G133"/>
    <mergeCell ref="L133:O133"/>
    <mergeCell ref="P133:U133"/>
    <mergeCell ref="J134:L134"/>
    <mergeCell ref="M134:O134"/>
    <mergeCell ref="P134:S134"/>
    <mergeCell ref="T134:W134"/>
    <mergeCell ref="A129:I129"/>
    <mergeCell ref="M129:O129"/>
    <mergeCell ref="P129:S129"/>
    <mergeCell ref="F131:K131"/>
    <mergeCell ref="G132:K132"/>
    <mergeCell ref="L132:N132"/>
    <mergeCell ref="O132:R132"/>
    <mergeCell ref="A128:I128"/>
    <mergeCell ref="J128:L128"/>
    <mergeCell ref="M128:O128"/>
    <mergeCell ref="P128:S128"/>
    <mergeCell ref="T128:W128"/>
    <mergeCell ref="X128:Z128"/>
    <mergeCell ref="A127:I127"/>
    <mergeCell ref="J127:L127"/>
    <mergeCell ref="M127:O127"/>
    <mergeCell ref="P127:S127"/>
    <mergeCell ref="T127:W127"/>
    <mergeCell ref="X127:Z127"/>
    <mergeCell ref="T125:W125"/>
    <mergeCell ref="X125:Z125"/>
    <mergeCell ref="A126:I126"/>
    <mergeCell ref="J126:L126"/>
    <mergeCell ref="M126:O126"/>
    <mergeCell ref="P126:S126"/>
    <mergeCell ref="T126:W126"/>
    <mergeCell ref="X126:Z126"/>
    <mergeCell ref="A124:I124"/>
    <mergeCell ref="M124:O124"/>
    <mergeCell ref="P124:S124"/>
    <mergeCell ref="A125:I125"/>
    <mergeCell ref="J125:L125"/>
    <mergeCell ref="M125:O125"/>
    <mergeCell ref="P125:S125"/>
    <mergeCell ref="A123:I123"/>
    <mergeCell ref="J123:L123"/>
    <mergeCell ref="M123:O123"/>
    <mergeCell ref="P123:S123"/>
    <mergeCell ref="T123:W123"/>
    <mergeCell ref="X123:Z123"/>
    <mergeCell ref="A122:I122"/>
    <mergeCell ref="J122:L122"/>
    <mergeCell ref="M122:O122"/>
    <mergeCell ref="P122:S122"/>
    <mergeCell ref="T122:W122"/>
    <mergeCell ref="X122:Z122"/>
    <mergeCell ref="X119:Z119"/>
    <mergeCell ref="A120:I120"/>
    <mergeCell ref="M120:O120"/>
    <mergeCell ref="P120:S120"/>
    <mergeCell ref="A121:I121"/>
    <mergeCell ref="J121:L121"/>
    <mergeCell ref="M121:O121"/>
    <mergeCell ref="P121:S121"/>
    <mergeCell ref="T121:W121"/>
    <mergeCell ref="X121:Z121"/>
    <mergeCell ref="C118:G118"/>
    <mergeCell ref="L118:O118"/>
    <mergeCell ref="P118:U118"/>
    <mergeCell ref="J119:L119"/>
    <mergeCell ref="M119:O119"/>
    <mergeCell ref="P119:S119"/>
    <mergeCell ref="T119:W119"/>
    <mergeCell ref="A114:I114"/>
    <mergeCell ref="M114:O114"/>
    <mergeCell ref="P114:S114"/>
    <mergeCell ref="F116:K116"/>
    <mergeCell ref="G117:K117"/>
    <mergeCell ref="L117:N117"/>
    <mergeCell ref="O117:R117"/>
    <mergeCell ref="A113:I113"/>
    <mergeCell ref="J113:L113"/>
    <mergeCell ref="M113:O113"/>
    <mergeCell ref="P113:S113"/>
    <mergeCell ref="T113:W113"/>
    <mergeCell ref="X113:Z113"/>
    <mergeCell ref="A112:I112"/>
    <mergeCell ref="J112:L112"/>
    <mergeCell ref="M112:O112"/>
    <mergeCell ref="P112:S112"/>
    <mergeCell ref="T112:W112"/>
    <mergeCell ref="X112:Z112"/>
    <mergeCell ref="T110:W110"/>
    <mergeCell ref="X110:Z110"/>
    <mergeCell ref="A111:I111"/>
    <mergeCell ref="J111:L111"/>
    <mergeCell ref="M111:O111"/>
    <mergeCell ref="P111:S111"/>
    <mergeCell ref="T111:W111"/>
    <mergeCell ref="X111:Z111"/>
    <mergeCell ref="A109:I109"/>
    <mergeCell ref="M109:O109"/>
    <mergeCell ref="P109:S109"/>
    <mergeCell ref="A110:I110"/>
    <mergeCell ref="J110:L110"/>
    <mergeCell ref="M110:O110"/>
    <mergeCell ref="P110:S110"/>
    <mergeCell ref="A108:I108"/>
    <mergeCell ref="J108:L108"/>
    <mergeCell ref="M108:O108"/>
    <mergeCell ref="P108:S108"/>
    <mergeCell ref="T108:W108"/>
    <mergeCell ref="X108:Z108"/>
    <mergeCell ref="A107:I107"/>
    <mergeCell ref="J107:L107"/>
    <mergeCell ref="M107:O107"/>
    <mergeCell ref="P107:S107"/>
    <mergeCell ref="T107:W107"/>
    <mergeCell ref="X107:Z107"/>
    <mergeCell ref="X104:Z104"/>
    <mergeCell ref="A105:I105"/>
    <mergeCell ref="M105:O105"/>
    <mergeCell ref="P105:S105"/>
    <mergeCell ref="A106:I106"/>
    <mergeCell ref="J106:L106"/>
    <mergeCell ref="M106:O106"/>
    <mergeCell ref="P106:S106"/>
    <mergeCell ref="T106:W106"/>
    <mergeCell ref="X106:Z106"/>
    <mergeCell ref="C103:G103"/>
    <mergeCell ref="L103:O103"/>
    <mergeCell ref="P103:U103"/>
    <mergeCell ref="J104:L104"/>
    <mergeCell ref="M104:O104"/>
    <mergeCell ref="P104:S104"/>
    <mergeCell ref="T104:W104"/>
    <mergeCell ref="A99:I99"/>
    <mergeCell ref="M99:O99"/>
    <mergeCell ref="P99:S99"/>
    <mergeCell ref="F101:K101"/>
    <mergeCell ref="G102:K102"/>
    <mergeCell ref="L102:N102"/>
    <mergeCell ref="O102:R102"/>
    <mergeCell ref="A98:I98"/>
    <mergeCell ref="J98:L98"/>
    <mergeCell ref="M98:O98"/>
    <mergeCell ref="P98:S98"/>
    <mergeCell ref="T98:W98"/>
    <mergeCell ref="X98:Z98"/>
    <mergeCell ref="A97:I97"/>
    <mergeCell ref="J97:L97"/>
    <mergeCell ref="M97:O97"/>
    <mergeCell ref="P97:S97"/>
    <mergeCell ref="T97:W97"/>
    <mergeCell ref="X97:Z97"/>
    <mergeCell ref="T95:W95"/>
    <mergeCell ref="X95:Z95"/>
    <mergeCell ref="A96:I96"/>
    <mergeCell ref="J96:L96"/>
    <mergeCell ref="M96:O96"/>
    <mergeCell ref="P96:S96"/>
    <mergeCell ref="T96:W96"/>
    <mergeCell ref="X96:Z96"/>
    <mergeCell ref="A94:I94"/>
    <mergeCell ref="M94:O94"/>
    <mergeCell ref="P94:S94"/>
    <mergeCell ref="A95:I95"/>
    <mergeCell ref="J95:L95"/>
    <mergeCell ref="M95:O95"/>
    <mergeCell ref="P95:S95"/>
    <mergeCell ref="A93:I93"/>
    <mergeCell ref="J93:L93"/>
    <mergeCell ref="M93:O93"/>
    <mergeCell ref="P93:S93"/>
    <mergeCell ref="T93:W93"/>
    <mergeCell ref="X93:Z93"/>
    <mergeCell ref="A92:I92"/>
    <mergeCell ref="J92:L92"/>
    <mergeCell ref="M92:O92"/>
    <mergeCell ref="P92:S92"/>
    <mergeCell ref="T92:W92"/>
    <mergeCell ref="X92:Z92"/>
    <mergeCell ref="X89:Z89"/>
    <mergeCell ref="A90:I90"/>
    <mergeCell ref="M90:O90"/>
    <mergeCell ref="P90:S90"/>
    <mergeCell ref="A91:I91"/>
    <mergeCell ref="J91:L91"/>
    <mergeCell ref="M91:O91"/>
    <mergeCell ref="P91:S91"/>
    <mergeCell ref="T91:W91"/>
    <mergeCell ref="X91:Z91"/>
    <mergeCell ref="C88:G88"/>
    <mergeCell ref="L88:O88"/>
    <mergeCell ref="P88:U88"/>
    <mergeCell ref="J89:L89"/>
    <mergeCell ref="M89:O89"/>
    <mergeCell ref="P89:S89"/>
    <mergeCell ref="T89:W89"/>
    <mergeCell ref="A84:I84"/>
    <mergeCell ref="M84:O84"/>
    <mergeCell ref="P84:S84"/>
    <mergeCell ref="F86:K86"/>
    <mergeCell ref="G87:K87"/>
    <mergeCell ref="L87:N87"/>
    <mergeCell ref="O87:R87"/>
    <mergeCell ref="A83:I83"/>
    <mergeCell ref="J83:L83"/>
    <mergeCell ref="M83:O83"/>
    <mergeCell ref="P83:S83"/>
    <mergeCell ref="T83:W83"/>
    <mergeCell ref="X83:Z83"/>
    <mergeCell ref="A82:I82"/>
    <mergeCell ref="J82:L82"/>
    <mergeCell ref="M82:O82"/>
    <mergeCell ref="P82:S82"/>
    <mergeCell ref="T82:W82"/>
    <mergeCell ref="X82:Z82"/>
    <mergeCell ref="T80:W80"/>
    <mergeCell ref="X80:Z80"/>
    <mergeCell ref="A81:I81"/>
    <mergeCell ref="J81:L81"/>
    <mergeCell ref="M81:O81"/>
    <mergeCell ref="P81:S81"/>
    <mergeCell ref="T81:W81"/>
    <mergeCell ref="X81:Z81"/>
    <mergeCell ref="A79:I79"/>
    <mergeCell ref="M79:O79"/>
    <mergeCell ref="P79:S79"/>
    <mergeCell ref="A80:I80"/>
    <mergeCell ref="J80:L80"/>
    <mergeCell ref="M80:O80"/>
    <mergeCell ref="P80:S80"/>
    <mergeCell ref="A78:I78"/>
    <mergeCell ref="J78:L78"/>
    <mergeCell ref="M78:O78"/>
    <mergeCell ref="P78:S78"/>
    <mergeCell ref="T78:W78"/>
    <mergeCell ref="X78:Z78"/>
    <mergeCell ref="A77:I77"/>
    <mergeCell ref="J77:L77"/>
    <mergeCell ref="M77:O77"/>
    <mergeCell ref="P77:S77"/>
    <mergeCell ref="T77:W77"/>
    <mergeCell ref="X77:Z77"/>
    <mergeCell ref="X74:Z74"/>
    <mergeCell ref="A75:I75"/>
    <mergeCell ref="M75:O75"/>
    <mergeCell ref="P75:S75"/>
    <mergeCell ref="A76:I76"/>
    <mergeCell ref="J76:L76"/>
    <mergeCell ref="M76:O76"/>
    <mergeCell ref="P76:S76"/>
    <mergeCell ref="T76:W76"/>
    <mergeCell ref="X76:Z76"/>
    <mergeCell ref="C73:G73"/>
    <mergeCell ref="L73:O73"/>
    <mergeCell ref="P73:U73"/>
    <mergeCell ref="J74:L74"/>
    <mergeCell ref="M74:O74"/>
    <mergeCell ref="P74:S74"/>
    <mergeCell ref="T74:W74"/>
    <mergeCell ref="A69:I69"/>
    <mergeCell ref="M69:O69"/>
    <mergeCell ref="P69:S69"/>
    <mergeCell ref="F71:K71"/>
    <mergeCell ref="G72:K72"/>
    <mergeCell ref="L72:N72"/>
    <mergeCell ref="O72:R72"/>
    <mergeCell ref="A68:I68"/>
    <mergeCell ref="J68:L68"/>
    <mergeCell ref="M68:O68"/>
    <mergeCell ref="P68:S68"/>
    <mergeCell ref="T68:W68"/>
    <mergeCell ref="X68:Z68"/>
    <mergeCell ref="A67:I67"/>
    <mergeCell ref="J67:L67"/>
    <mergeCell ref="M67:O67"/>
    <mergeCell ref="P67:S67"/>
    <mergeCell ref="T67:W67"/>
    <mergeCell ref="X67:Z67"/>
    <mergeCell ref="T65:W65"/>
    <mergeCell ref="X65:Z65"/>
    <mergeCell ref="A66:I66"/>
    <mergeCell ref="J66:L66"/>
    <mergeCell ref="M66:O66"/>
    <mergeCell ref="P66:S66"/>
    <mergeCell ref="T66:W66"/>
    <mergeCell ref="X66:Z66"/>
    <mergeCell ref="A64:I64"/>
    <mergeCell ref="M64:O64"/>
    <mergeCell ref="P64:S64"/>
    <mergeCell ref="A65:I65"/>
    <mergeCell ref="J65:L65"/>
    <mergeCell ref="M65:O65"/>
    <mergeCell ref="P65:S65"/>
    <mergeCell ref="A63:I63"/>
    <mergeCell ref="J63:L63"/>
    <mergeCell ref="M63:O63"/>
    <mergeCell ref="P63:S63"/>
    <mergeCell ref="T63:W63"/>
    <mergeCell ref="X63:Z63"/>
    <mergeCell ref="A62:I62"/>
    <mergeCell ref="J62:L62"/>
    <mergeCell ref="M62:O62"/>
    <mergeCell ref="P62:S62"/>
    <mergeCell ref="T62:W62"/>
    <mergeCell ref="X62:Z62"/>
    <mergeCell ref="X59:Z59"/>
    <mergeCell ref="A60:I60"/>
    <mergeCell ref="M60:O60"/>
    <mergeCell ref="P60:S60"/>
    <mergeCell ref="A61:I61"/>
    <mergeCell ref="J61:L61"/>
    <mergeCell ref="M61:O61"/>
    <mergeCell ref="P61:S61"/>
    <mergeCell ref="T61:W61"/>
    <mergeCell ref="X61:Z61"/>
    <mergeCell ref="C58:G58"/>
    <mergeCell ref="L58:O58"/>
    <mergeCell ref="P58:U58"/>
    <mergeCell ref="J59:L59"/>
    <mergeCell ref="M59:O59"/>
    <mergeCell ref="P59:S59"/>
    <mergeCell ref="T59:W59"/>
    <mergeCell ref="A54:I54"/>
    <mergeCell ref="M54:O54"/>
    <mergeCell ref="P54:S54"/>
    <mergeCell ref="F56:K56"/>
    <mergeCell ref="G57:K57"/>
    <mergeCell ref="L57:N57"/>
    <mergeCell ref="O57:R57"/>
    <mergeCell ref="A53:I53"/>
    <mergeCell ref="J53:L53"/>
    <mergeCell ref="M53:O53"/>
    <mergeCell ref="P53:S53"/>
    <mergeCell ref="T53:W53"/>
    <mergeCell ref="X53:Z53"/>
    <mergeCell ref="A52:I52"/>
    <mergeCell ref="J52:L52"/>
    <mergeCell ref="M52:O52"/>
    <mergeCell ref="P52:S52"/>
    <mergeCell ref="T52:W52"/>
    <mergeCell ref="X52:Z52"/>
    <mergeCell ref="T50:W50"/>
    <mergeCell ref="X50:Z50"/>
    <mergeCell ref="A51:I51"/>
    <mergeCell ref="J51:L51"/>
    <mergeCell ref="M51:O51"/>
    <mergeCell ref="P51:S51"/>
    <mergeCell ref="T51:W51"/>
    <mergeCell ref="X51:Z51"/>
    <mergeCell ref="A49:I49"/>
    <mergeCell ref="M49:O49"/>
    <mergeCell ref="P49:S49"/>
    <mergeCell ref="A50:I50"/>
    <mergeCell ref="J50:L50"/>
    <mergeCell ref="M50:O50"/>
    <mergeCell ref="P50:S50"/>
    <mergeCell ref="A48:I48"/>
    <mergeCell ref="J48:L48"/>
    <mergeCell ref="M48:O48"/>
    <mergeCell ref="P48:S48"/>
    <mergeCell ref="T48:W48"/>
    <mergeCell ref="X48:Z48"/>
    <mergeCell ref="A47:I47"/>
    <mergeCell ref="J47:L47"/>
    <mergeCell ref="M47:O47"/>
    <mergeCell ref="P47:S47"/>
    <mergeCell ref="T47:W47"/>
    <mergeCell ref="X47:Z47"/>
    <mergeCell ref="X44:Z44"/>
    <mergeCell ref="A45:I45"/>
    <mergeCell ref="M45:O45"/>
    <mergeCell ref="P45:S45"/>
    <mergeCell ref="A46:I46"/>
    <mergeCell ref="J46:L46"/>
    <mergeCell ref="M46:O46"/>
    <mergeCell ref="P46:S46"/>
    <mergeCell ref="T46:W46"/>
    <mergeCell ref="X46:Z46"/>
    <mergeCell ref="C43:G43"/>
    <mergeCell ref="L43:O43"/>
    <mergeCell ref="P43:U43"/>
    <mergeCell ref="J44:L44"/>
    <mergeCell ref="M44:O44"/>
    <mergeCell ref="P44:S44"/>
    <mergeCell ref="T44:W44"/>
    <mergeCell ref="A39:I39"/>
    <mergeCell ref="M39:O39"/>
    <mergeCell ref="P39:S39"/>
    <mergeCell ref="F41:K41"/>
    <mergeCell ref="G42:K42"/>
    <mergeCell ref="L42:N42"/>
    <mergeCell ref="O42:R42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362204722" right="0.51181102362204722" top="0.78740157480314965" bottom="0.78740157480314965" header="0.31496062992125984" footer="0.31496062992125984"/>
  <pageSetup paperSize="9" scale="90" orientation="portrait" horizontalDpi="0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9" workbookViewId="0">
      <selection activeCell="A41" sqref="A41:XFD41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CADASTRO!D1519</f>
        <v>4258 VILSON DA COSTA MARQUES - ME</v>
      </c>
    </row>
    <row r="2" spans="1:26" x14ac:dyDescent="0.25">
      <c r="A2" s="188" t="s">
        <v>6</v>
      </c>
      <c r="B2" s="188"/>
      <c r="C2" s="188"/>
      <c r="D2" t="str">
        <f>CADASTRO!D1520</f>
        <v>08.752.733/0001-94</v>
      </c>
    </row>
    <row r="3" spans="1:26" x14ac:dyDescent="0.25">
      <c r="A3" s="188" t="s">
        <v>94</v>
      </c>
      <c r="B3" s="188"/>
      <c r="C3" s="188"/>
      <c r="D3" s="200" t="str">
        <f>CADASTRO!D1521</f>
        <v>005/2017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3" t="str">
        <f>CADASTRO!F1547</f>
        <v>IV - 024/2017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CADASTRO!D1523</f>
        <v>13</v>
      </c>
    </row>
    <row r="6" spans="1:26" x14ac:dyDescent="0.25">
      <c r="A6" s="3" t="s">
        <v>8</v>
      </c>
      <c r="B6" s="3"/>
      <c r="C6" s="3"/>
      <c r="D6" s="208">
        <f>CADASTRO!D1549</f>
        <v>5.16</v>
      </c>
      <c r="E6" s="208"/>
      <c r="F6" s="208"/>
      <c r="H6" s="3" t="s">
        <v>9</v>
      </c>
      <c r="K6" s="203">
        <f>CADASTRO!K1549</f>
        <v>81</v>
      </c>
      <c r="L6" s="203"/>
      <c r="M6" s="3" t="s">
        <v>11</v>
      </c>
      <c r="Q6" s="203">
        <v>1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417.96000000000004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CADASTRO!A$1531</f>
        <v xml:space="preserve">ESCOLA ESTADUAL: 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CADASTRO!A$1532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CADASTRO!J1532</f>
        <v>0</v>
      </c>
      <c r="K12" s="203"/>
      <c r="L12" s="203"/>
      <c r="M12" s="203">
        <f>CADASTRO!M1532</f>
        <v>0</v>
      </c>
      <c r="N12" s="203"/>
      <c r="O12" s="203"/>
      <c r="P12" s="203">
        <f>CADASTRO!$P1532</f>
        <v>0</v>
      </c>
      <c r="Q12" s="203"/>
      <c r="R12" s="203"/>
      <c r="S12" s="203"/>
      <c r="T12" s="219">
        <f>CADASTRO!V1532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CADASTRO!A$1533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CADASTRO!J1533</f>
        <v>0</v>
      </c>
      <c r="K13" s="203"/>
      <c r="L13" s="203"/>
      <c r="M13" s="203">
        <f>CADASTRO!M1533</f>
        <v>0</v>
      </c>
      <c r="N13" s="203"/>
      <c r="O13" s="203"/>
      <c r="P13" s="203">
        <f>CADASTRO!$P1533</f>
        <v>0</v>
      </c>
      <c r="Q13" s="203"/>
      <c r="R13" s="203"/>
      <c r="S13" s="203"/>
      <c r="T13" s="219">
        <f>CADASTRO!V1533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CADASTRO!A$1534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CADASTRO!J1534</f>
        <v>0</v>
      </c>
      <c r="K14" s="203"/>
      <c r="L14" s="203"/>
      <c r="M14" s="203">
        <f>CADASTRO!M1534</f>
        <v>0</v>
      </c>
      <c r="N14" s="203"/>
      <c r="O14" s="203"/>
      <c r="P14" s="203">
        <f>CADASTRO!$P1534</f>
        <v>0</v>
      </c>
      <c r="Q14" s="203"/>
      <c r="R14" s="203"/>
      <c r="S14" s="203"/>
      <c r="T14" s="219">
        <f>CADASTRO!V1534</f>
        <v>0</v>
      </c>
      <c r="U14" s="203"/>
      <c r="V14" s="204">
        <f>E$7*T14</f>
        <v>0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0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CADASTRO!A$1536</f>
        <v>ESCOLA MUN. ARLINDO B. PIRES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CADASTRO!A$1537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CADASTRO!J1537</f>
        <v>108305</v>
      </c>
      <c r="K18" s="203"/>
      <c r="L18" s="203"/>
      <c r="M18" s="203">
        <f>CADASTRO!M1537</f>
        <v>1651</v>
      </c>
      <c r="N18" s="203"/>
      <c r="O18" s="203"/>
      <c r="P18" s="203" t="str">
        <f>CADASTRO!$P1537</f>
        <v>1011 Q.S.E.</v>
      </c>
      <c r="Q18" s="203"/>
      <c r="R18" s="203"/>
      <c r="S18" s="203"/>
      <c r="T18" s="219">
        <f>CADASTRO!V1537</f>
        <v>0.05</v>
      </c>
      <c r="U18" s="203"/>
      <c r="V18" s="204">
        <f>E$7*T18</f>
        <v>20.898000000000003</v>
      </c>
      <c r="W18" s="204"/>
      <c r="X18" s="204"/>
      <c r="Y18" s="204"/>
      <c r="Z18" s="204"/>
    </row>
    <row r="19" spans="1:26" x14ac:dyDescent="0.25">
      <c r="A19" s="200" t="str">
        <f>CADASTRO!A$1538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CADASTRO!J1538</f>
        <v>0</v>
      </c>
      <c r="K19" s="203"/>
      <c r="L19" s="203"/>
      <c r="M19" s="203">
        <f>CADASTRO!M1538</f>
        <v>0</v>
      </c>
      <c r="N19" s="203"/>
      <c r="O19" s="203"/>
      <c r="P19" s="203">
        <f>CADASTRO!$P1538</f>
        <v>0</v>
      </c>
      <c r="Q19" s="203"/>
      <c r="R19" s="203"/>
      <c r="S19" s="203"/>
      <c r="T19" s="219">
        <f>CADASTRO!V1538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CADASTRO!A$1539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CADASTRO!J1539</f>
        <v>108007</v>
      </c>
      <c r="K20" s="203"/>
      <c r="L20" s="203"/>
      <c r="M20" s="203">
        <f>CADASTRO!M1539</f>
        <v>1635</v>
      </c>
      <c r="N20" s="203"/>
      <c r="O20" s="203"/>
      <c r="P20" s="203" t="str">
        <f>CADASTRO!$P1539</f>
        <v>1011 Q.S.E.</v>
      </c>
      <c r="Q20" s="203"/>
      <c r="R20" s="203"/>
      <c r="S20" s="203"/>
      <c r="T20" s="219">
        <f>CADASTRO!V1539</f>
        <v>0.95</v>
      </c>
      <c r="U20" s="203"/>
      <c r="V20" s="204">
        <f>E$7*T20</f>
        <v>397.06200000000001</v>
      </c>
      <c r="W20" s="204"/>
      <c r="X20" s="204"/>
      <c r="Y20" s="204"/>
      <c r="Z20" s="204"/>
    </row>
    <row r="21" spans="1:26" x14ac:dyDescent="0.25">
      <c r="A21" s="200" t="str">
        <f>CADASTRO!A$1540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CADASTRO!J1540</f>
        <v>0</v>
      </c>
      <c r="K21" s="203"/>
      <c r="L21" s="203"/>
      <c r="M21" s="203">
        <f>CADASTRO!M1540</f>
        <v>0</v>
      </c>
      <c r="N21" s="203"/>
      <c r="O21" s="203"/>
      <c r="P21" s="203">
        <f>CADASTRO!$P1540</f>
        <v>0</v>
      </c>
      <c r="Q21" s="203"/>
      <c r="R21" s="203"/>
      <c r="S21" s="203"/>
      <c r="T21" s="219">
        <f>CADASTRO!V1540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417.96000000000004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417.96000000000004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24">
        <v>43344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141</v>
      </c>
      <c r="H27" s="203"/>
      <c r="I27" s="203"/>
      <c r="J27" s="203"/>
      <c r="K27" s="203"/>
      <c r="L27" s="220" t="s">
        <v>39</v>
      </c>
      <c r="M27" s="220"/>
      <c r="N27" s="220"/>
      <c r="O27" s="223">
        <v>43410</v>
      </c>
      <c r="P27" s="203"/>
      <c r="Q27" s="203"/>
      <c r="R27" s="203"/>
    </row>
    <row r="28" spans="1:26" x14ac:dyDescent="0.25">
      <c r="A28" s="3" t="s">
        <v>41</v>
      </c>
      <c r="C28" s="208">
        <v>417.96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81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85"/>
      <c r="C29" s="185"/>
      <c r="D29" s="185"/>
      <c r="E29" s="185"/>
      <c r="F29" s="185"/>
      <c r="G29" s="185"/>
      <c r="H29" s="185"/>
      <c r="I29" s="189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CADASTRO!A$1531</f>
        <v xml:space="preserve">ESCOLA ESTADUAL: 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</v>
      </c>
      <c r="N30" s="218"/>
      <c r="O30" s="218"/>
      <c r="P30" s="202">
        <f>SUM(P31:S33)</f>
        <v>0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CADASTRO!A$1532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>
        <f>CADASTRO!$P$1532</f>
        <v>0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CADASTRO!A$1533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>
        <f>CADASTRO!$P$1533</f>
        <v>0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CADASTRO!A$1534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05">
        <f>ROUND((V$14/V$23),2)</f>
        <v>0</v>
      </c>
      <c r="N33" s="205"/>
      <c r="O33" s="205"/>
      <c r="P33" s="204">
        <f>C28*M33</f>
        <v>0</v>
      </c>
      <c r="Q33" s="203"/>
      <c r="R33" s="203"/>
      <c r="S33" s="203"/>
      <c r="T33" s="203">
        <f>CADASTRO!$P$1534</f>
        <v>0</v>
      </c>
      <c r="U33" s="203"/>
      <c r="V33" s="203"/>
      <c r="W33" s="203"/>
      <c r="X33" s="203">
        <f>M$14</f>
        <v>0</v>
      </c>
      <c r="Y33" s="203"/>
      <c r="Z33" s="203"/>
    </row>
    <row r="34" spans="1:26" x14ac:dyDescent="0.25">
      <c r="A34" s="201" t="str">
        <f>CADASTRO!A$1536</f>
        <v>ESCOLA MUN. ARLINDO B. PIRES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1</v>
      </c>
      <c r="N34" s="218"/>
      <c r="O34" s="218"/>
      <c r="P34" s="202">
        <f>SUM(P35:S38)</f>
        <v>417.96</v>
      </c>
      <c r="Q34" s="201"/>
      <c r="R34" s="201"/>
      <c r="S34" s="201"/>
    </row>
    <row r="35" spans="1:26" x14ac:dyDescent="0.25">
      <c r="A35" s="200" t="str">
        <f>CADASTRO!A$1537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384</v>
      </c>
      <c r="K35" s="203"/>
      <c r="L35" s="203"/>
      <c r="M35" s="205">
        <f>ROUND((V$18/V$23),2)</f>
        <v>0.05</v>
      </c>
      <c r="N35" s="205"/>
      <c r="O35" s="205"/>
      <c r="P35" s="204">
        <f>C28*M35</f>
        <v>20.898</v>
      </c>
      <c r="Q35" s="203"/>
      <c r="R35" s="203"/>
      <c r="S35" s="203"/>
      <c r="T35" s="203" t="str">
        <f>CADASTRO!$P$1537</f>
        <v>1011 Q.S.E.</v>
      </c>
      <c r="U35" s="203"/>
      <c r="V35" s="203"/>
      <c r="W35" s="203"/>
      <c r="X35" s="203">
        <f>M$18</f>
        <v>1651</v>
      </c>
      <c r="Y35" s="203"/>
      <c r="Z35" s="203"/>
    </row>
    <row r="36" spans="1:26" x14ac:dyDescent="0.25">
      <c r="A36" s="200" t="str">
        <f>CADASTRO!A$1538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CADASTRO!$P$1538</f>
        <v>0</v>
      </c>
      <c r="U36" s="203"/>
      <c r="V36" s="203"/>
      <c r="W36" s="203"/>
      <c r="X36" s="203">
        <f>M$19</f>
        <v>0</v>
      </c>
      <c r="Y36" s="203"/>
      <c r="Z36" s="203"/>
    </row>
    <row r="37" spans="1:26" x14ac:dyDescent="0.25">
      <c r="A37" s="200" t="str">
        <f>CADASTRO!A$1539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383</v>
      </c>
      <c r="K37" s="203"/>
      <c r="L37" s="203"/>
      <c r="M37" s="205">
        <f>ROUND((V$20/V$23),2)</f>
        <v>0.95</v>
      </c>
      <c r="N37" s="205"/>
      <c r="O37" s="205"/>
      <c r="P37" s="204">
        <f>C28*M37</f>
        <v>397.06199999999995</v>
      </c>
      <c r="Q37" s="203"/>
      <c r="R37" s="203"/>
      <c r="S37" s="203"/>
      <c r="T37" s="203" t="str">
        <f>CADASTRO!$P$1539</f>
        <v>1011 Q.S.E.</v>
      </c>
      <c r="U37" s="203"/>
      <c r="V37" s="203"/>
      <c r="W37" s="203"/>
      <c r="X37" s="203">
        <f>M$20</f>
        <v>1635</v>
      </c>
      <c r="Y37" s="203"/>
      <c r="Z37" s="203"/>
    </row>
    <row r="38" spans="1:26" x14ac:dyDescent="0.25">
      <c r="A38" s="200" t="str">
        <f>CADASTRO!A$1540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CADASTRO!$P$1540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417.96</v>
      </c>
      <c r="Q39" s="201"/>
      <c r="R39" s="201"/>
      <c r="S39" s="201"/>
    </row>
  </sheetData>
  <mergeCells count="133">
    <mergeCell ref="A39:I39"/>
    <mergeCell ref="M39:O39"/>
    <mergeCell ref="P39:S39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9"/>
  <sheetViews>
    <sheetView topLeftCell="A142" workbookViewId="0">
      <selection activeCell="S160" sqref="S160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CADASTRO!D1569</f>
        <v>2156 ARCO AURÉLIO BATISTA BIERHALS ME</v>
      </c>
    </row>
    <row r="2" spans="1:26" x14ac:dyDescent="0.25">
      <c r="A2" s="33" t="s">
        <v>6</v>
      </c>
      <c r="B2" s="33"/>
      <c r="C2" s="33"/>
      <c r="D2" t="str">
        <f>CADASTRO!D1570</f>
        <v>09.279.469/0001-86</v>
      </c>
    </row>
    <row r="3" spans="1:26" x14ac:dyDescent="0.25">
      <c r="A3" s="33" t="s">
        <v>94</v>
      </c>
      <c r="B3" s="33"/>
      <c r="C3" s="33"/>
      <c r="D3" s="200" t="str">
        <f>CADASTRO!D1571</f>
        <v>005/2017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3" t="str">
        <f>CADASTRO!F1572</f>
        <v>III - 021/2017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CADASTRO!D1573</f>
        <v>14</v>
      </c>
    </row>
    <row r="6" spans="1:26" x14ac:dyDescent="0.25">
      <c r="A6" s="3" t="s">
        <v>8</v>
      </c>
      <c r="B6" s="3"/>
      <c r="C6" s="3"/>
      <c r="D6" s="208">
        <f>CADASTRO!D1574</f>
        <v>4.9000000000000004</v>
      </c>
      <c r="E6" s="208"/>
      <c r="F6" s="208"/>
      <c r="H6" s="3" t="s">
        <v>9</v>
      </c>
      <c r="K6" s="203">
        <f>CADASTRO!K1574</f>
        <v>73.7</v>
      </c>
      <c r="L6" s="203"/>
      <c r="M6" s="3" t="s">
        <v>11</v>
      </c>
      <c r="Q6" s="203">
        <f>CADASTRO!Q151</f>
        <v>200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72226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CADASTRO!A$1581</f>
        <v xml:space="preserve">ESCOLA ESTADUAL: 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CADASTRO!A$1582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CADASTRO!J1582</f>
        <v>0</v>
      </c>
      <c r="K12" s="203"/>
      <c r="L12" s="203"/>
      <c r="M12" s="203">
        <f>CADASTRO!M1582</f>
        <v>0</v>
      </c>
      <c r="N12" s="203"/>
      <c r="O12" s="203"/>
      <c r="P12" s="203">
        <f>CADASTRO!$P1582</f>
        <v>0</v>
      </c>
      <c r="Q12" s="203"/>
      <c r="R12" s="203"/>
      <c r="S12" s="203"/>
      <c r="T12" s="219">
        <f>CADASTRO!V1582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CADASTRO!A$1583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CADASTRO!J1583</f>
        <v>0</v>
      </c>
      <c r="K13" s="203"/>
      <c r="L13" s="203"/>
      <c r="M13" s="203">
        <f>CADASTRO!M1583</f>
        <v>0</v>
      </c>
      <c r="N13" s="203"/>
      <c r="O13" s="203"/>
      <c r="P13" s="203">
        <f>CADASTRO!$P1583</f>
        <v>0</v>
      </c>
      <c r="Q13" s="203"/>
      <c r="R13" s="203"/>
      <c r="S13" s="203"/>
      <c r="T13" s="219">
        <f>CADASTRO!V1583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CADASTRO!A$1584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CADASTRO!J1584</f>
        <v>0</v>
      </c>
      <c r="K14" s="203"/>
      <c r="L14" s="203"/>
      <c r="M14" s="203">
        <f>CADASTRO!M1584</f>
        <v>0</v>
      </c>
      <c r="N14" s="203"/>
      <c r="O14" s="203"/>
      <c r="P14" s="203">
        <f>CADASTRO!$P1584</f>
        <v>0</v>
      </c>
      <c r="Q14" s="203"/>
      <c r="R14" s="203"/>
      <c r="S14" s="203"/>
      <c r="T14" s="219">
        <f>CADASTRO!V1584</f>
        <v>0</v>
      </c>
      <c r="U14" s="203"/>
      <c r="V14" s="204">
        <f>E$7*T14</f>
        <v>0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0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CADASTRO!A$1586</f>
        <v>ESCOLA MUN. ARLINDO B. PIRES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CADASTRO!A$1587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CADASTRO!J1587</f>
        <v>108306</v>
      </c>
      <c r="K18" s="203"/>
      <c r="L18" s="203"/>
      <c r="M18" s="203">
        <f>CADASTRO!M1587</f>
        <v>1652</v>
      </c>
      <c r="N18" s="203"/>
      <c r="O18" s="203"/>
      <c r="P18" s="203" t="str">
        <f>CADASTRO!$P1587</f>
        <v>1011 Q.S.E.</v>
      </c>
      <c r="Q18" s="203"/>
      <c r="R18" s="203"/>
      <c r="S18" s="203"/>
      <c r="T18" s="219">
        <f>CADASTRO!V1587</f>
        <v>3.8461538461538464E-2</v>
      </c>
      <c r="U18" s="203"/>
      <c r="V18" s="204">
        <f>E$7*T18</f>
        <v>2777.9230769230771</v>
      </c>
      <c r="W18" s="204"/>
      <c r="X18" s="204"/>
      <c r="Y18" s="204"/>
      <c r="Z18" s="204"/>
    </row>
    <row r="19" spans="1:26" x14ac:dyDescent="0.25">
      <c r="A19" s="200" t="str">
        <f>CADASTRO!A$1588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CADASTRO!J1588</f>
        <v>0</v>
      </c>
      <c r="K19" s="203"/>
      <c r="L19" s="203"/>
      <c r="M19" s="203">
        <f>CADASTRO!M1588</f>
        <v>0</v>
      </c>
      <c r="N19" s="203"/>
      <c r="O19" s="203"/>
      <c r="P19" s="203">
        <f>CADASTRO!$P1588</f>
        <v>0</v>
      </c>
      <c r="Q19" s="203"/>
      <c r="R19" s="203"/>
      <c r="S19" s="203"/>
      <c r="T19" s="219">
        <f>CADASTRO!V1588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CADASTRO!A$1589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CADASTRO!J1589</f>
        <v>108004</v>
      </c>
      <c r="K20" s="203"/>
      <c r="L20" s="203"/>
      <c r="M20" s="203">
        <f>CADASTRO!M1589</f>
        <v>1636</v>
      </c>
      <c r="N20" s="203"/>
      <c r="O20" s="203"/>
      <c r="P20" s="203" t="str">
        <f>CADASTRO!$P1589</f>
        <v>1011 Q.S.E.</v>
      </c>
      <c r="Q20" s="203"/>
      <c r="R20" s="203"/>
      <c r="S20" s="203"/>
      <c r="T20" s="219">
        <f>CADASTRO!V1589</f>
        <v>0.96153846153846156</v>
      </c>
      <c r="U20" s="203"/>
      <c r="V20" s="204">
        <f>E$7*T20</f>
        <v>69448.076923076922</v>
      </c>
      <c r="W20" s="204"/>
      <c r="X20" s="204"/>
      <c r="Y20" s="204"/>
      <c r="Z20" s="204"/>
    </row>
    <row r="21" spans="1:26" x14ac:dyDescent="0.25">
      <c r="A21" s="200" t="str">
        <f>CADASTRO!A$1590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CADASTRO!J1590</f>
        <v>0</v>
      </c>
      <c r="K21" s="203"/>
      <c r="L21" s="203"/>
      <c r="M21" s="203">
        <f>CADASTRO!M1590</f>
        <v>0</v>
      </c>
      <c r="N21" s="203"/>
      <c r="O21" s="203"/>
      <c r="P21" s="203">
        <f>CADASTRO!$P1590</f>
        <v>0</v>
      </c>
      <c r="Q21" s="203"/>
      <c r="R21" s="203"/>
      <c r="S21" s="203"/>
      <c r="T21" s="219">
        <f>CADASTRO!V1590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72226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72226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47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261</v>
      </c>
      <c r="H27" s="203"/>
      <c r="I27" s="203"/>
      <c r="J27" s="203"/>
      <c r="K27" s="203"/>
      <c r="L27" s="220" t="s">
        <v>39</v>
      </c>
      <c r="M27" s="220"/>
      <c r="N27" s="220"/>
      <c r="O27" s="223">
        <v>43201</v>
      </c>
      <c r="P27" s="203"/>
      <c r="Q27" s="203"/>
      <c r="R27" s="203"/>
    </row>
    <row r="28" spans="1:26" x14ac:dyDescent="0.25">
      <c r="A28" s="3" t="s">
        <v>41</v>
      </c>
      <c r="C28" s="208">
        <v>2166.7800000000002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442.2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31"/>
      <c r="C29" s="31"/>
      <c r="D29" s="31"/>
      <c r="E29" s="31"/>
      <c r="F29" s="31"/>
      <c r="G29" s="31"/>
      <c r="H29" s="31"/>
      <c r="I29" s="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CADASTRO!A$1581</f>
        <v xml:space="preserve">ESCOLA ESTADUAL: 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</v>
      </c>
      <c r="N30" s="218"/>
      <c r="O30" s="218"/>
      <c r="P30" s="202">
        <f>SUM(P31:S33)</f>
        <v>0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CADASTRO!A$1582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>
        <f>CADASTRO!$P$1582</f>
        <v>0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CADASTRO!A$1583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>
        <f>CADASTRO!$P$1583</f>
        <v>0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CADASTRO!A$1584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05">
        <f>ROUND((V$14/V$23),2)</f>
        <v>0</v>
      </c>
      <c r="N33" s="205"/>
      <c r="O33" s="205"/>
      <c r="P33" s="204">
        <f>C28*M33</f>
        <v>0</v>
      </c>
      <c r="Q33" s="203"/>
      <c r="R33" s="203"/>
      <c r="S33" s="203"/>
      <c r="T33" s="203">
        <f>CADASTRO!$P$1584</f>
        <v>0</v>
      </c>
      <c r="U33" s="203"/>
      <c r="V33" s="203"/>
      <c r="W33" s="203"/>
      <c r="X33" s="203">
        <f>M$14</f>
        <v>0</v>
      </c>
      <c r="Y33" s="203"/>
      <c r="Z33" s="203"/>
    </row>
    <row r="34" spans="1:26" x14ac:dyDescent="0.25">
      <c r="A34" s="201" t="str">
        <f>CADASTRO!A$1586</f>
        <v>ESCOLA MUN. ARLINDO B. PIRES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1</v>
      </c>
      <c r="N34" s="218"/>
      <c r="O34" s="218"/>
      <c r="P34" s="202">
        <f>SUM(P35:S38)</f>
        <v>2166.7800000000002</v>
      </c>
      <c r="Q34" s="201"/>
      <c r="R34" s="201"/>
      <c r="S34" s="201"/>
    </row>
    <row r="35" spans="1:26" x14ac:dyDescent="0.25">
      <c r="A35" s="200" t="str">
        <f>CADASTRO!A$1587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192</v>
      </c>
      <c r="K35" s="203"/>
      <c r="L35" s="203"/>
      <c r="M35" s="205">
        <f>ROUND((V$18/V$23),2)</f>
        <v>0.04</v>
      </c>
      <c r="N35" s="205"/>
      <c r="O35" s="205"/>
      <c r="P35" s="204">
        <f>C28*M35</f>
        <v>86.671200000000013</v>
      </c>
      <c r="Q35" s="203"/>
      <c r="R35" s="203"/>
      <c r="S35" s="203"/>
      <c r="T35" s="203" t="str">
        <f>CADASTRO!$P$1587</f>
        <v>1011 Q.S.E.</v>
      </c>
      <c r="U35" s="203"/>
      <c r="V35" s="203"/>
      <c r="W35" s="203"/>
      <c r="X35" s="203">
        <f>M$18</f>
        <v>1652</v>
      </c>
      <c r="Y35" s="203"/>
      <c r="Z35" s="203"/>
    </row>
    <row r="36" spans="1:26" x14ac:dyDescent="0.25">
      <c r="A36" s="200" t="str">
        <f>CADASTRO!A$1588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CADASTRO!$P$1588</f>
        <v>0</v>
      </c>
      <c r="U36" s="203"/>
      <c r="V36" s="203"/>
      <c r="W36" s="203"/>
      <c r="X36" s="203">
        <f>M$19</f>
        <v>0</v>
      </c>
      <c r="Y36" s="203"/>
      <c r="Z36" s="203"/>
    </row>
    <row r="37" spans="1:26" x14ac:dyDescent="0.25">
      <c r="A37" s="200" t="str">
        <f>CADASTRO!A$1589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193</v>
      </c>
      <c r="K37" s="203"/>
      <c r="L37" s="203"/>
      <c r="M37" s="205">
        <f>ROUND((V$20/V$23),2)</f>
        <v>0.96</v>
      </c>
      <c r="N37" s="205"/>
      <c r="O37" s="205"/>
      <c r="P37" s="204">
        <f>C28*M37</f>
        <v>2080.1088</v>
      </c>
      <c r="Q37" s="203"/>
      <c r="R37" s="203"/>
      <c r="S37" s="203"/>
      <c r="T37" s="203" t="str">
        <f>CADASTRO!$P$1589</f>
        <v>1011 Q.S.E.</v>
      </c>
      <c r="U37" s="203"/>
      <c r="V37" s="203"/>
      <c r="W37" s="203"/>
      <c r="X37" s="203">
        <f>M$20</f>
        <v>1636</v>
      </c>
      <c r="Y37" s="203"/>
      <c r="Z37" s="203"/>
    </row>
    <row r="38" spans="1:26" x14ac:dyDescent="0.25">
      <c r="A38" s="200" t="str">
        <f>CADASTRO!A$1590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CADASTRO!$P$1590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2166.7800000000002</v>
      </c>
      <c r="Q39" s="201"/>
      <c r="R39" s="201"/>
      <c r="S39" s="201"/>
    </row>
    <row r="41" spans="1:26" x14ac:dyDescent="0.25">
      <c r="A41" s="3" t="s">
        <v>37</v>
      </c>
      <c r="F41" s="203" t="s">
        <v>48</v>
      </c>
      <c r="G41" s="203"/>
      <c r="H41" s="203"/>
      <c r="I41" s="203"/>
      <c r="J41" s="203"/>
      <c r="K41" s="203"/>
    </row>
    <row r="42" spans="1:26" x14ac:dyDescent="0.25">
      <c r="A42" s="3" t="s">
        <v>38</v>
      </c>
      <c r="G42" s="203">
        <v>261</v>
      </c>
      <c r="H42" s="203"/>
      <c r="I42" s="203"/>
      <c r="J42" s="203"/>
      <c r="K42" s="203"/>
      <c r="L42" s="220" t="s">
        <v>39</v>
      </c>
      <c r="M42" s="220"/>
      <c r="N42" s="220"/>
      <c r="O42" s="223">
        <v>43201</v>
      </c>
      <c r="P42" s="203"/>
      <c r="Q42" s="203"/>
      <c r="R42" s="203"/>
    </row>
    <row r="43" spans="1:26" x14ac:dyDescent="0.25">
      <c r="A43" s="3" t="s">
        <v>41</v>
      </c>
      <c r="C43" s="208">
        <v>7098.63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1448.7</v>
      </c>
      <c r="Q43" s="221"/>
      <c r="R43" s="221"/>
      <c r="S43" s="221"/>
      <c r="T43" s="221"/>
      <c r="U43" s="221"/>
    </row>
    <row r="44" spans="1:26" x14ac:dyDescent="0.25">
      <c r="A44" s="9" t="s">
        <v>12</v>
      </c>
      <c r="B44" s="31"/>
      <c r="C44" s="31"/>
      <c r="D44" s="31"/>
      <c r="E44" s="31"/>
      <c r="F44" s="31"/>
      <c r="G44" s="31"/>
      <c r="H44" s="31"/>
      <c r="I44" s="8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11" t="s">
        <v>40</v>
      </c>
      <c r="Y44" s="211"/>
      <c r="Z44" s="211"/>
    </row>
    <row r="45" spans="1:26" x14ac:dyDescent="0.25">
      <c r="A45" s="210" t="str">
        <f>CADASTRO!A$1581</f>
        <v xml:space="preserve">ESCOLA ESTADUAL: 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0</v>
      </c>
      <c r="N45" s="218"/>
      <c r="O45" s="218"/>
      <c r="P45" s="202">
        <f>SUM(P46:S48)</f>
        <v>0</v>
      </c>
      <c r="Q45" s="201"/>
      <c r="R45" s="201"/>
      <c r="S45" s="201"/>
      <c r="T45" s="6"/>
      <c r="U45" s="6"/>
      <c r="V45" s="6"/>
      <c r="W45" s="6"/>
    </row>
    <row r="46" spans="1:26" x14ac:dyDescent="0.25">
      <c r="A46" s="200" t="str">
        <f>CADASTRO!A$1582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>
        <v>0</v>
      </c>
      <c r="K46" s="203"/>
      <c r="L46" s="203"/>
      <c r="M46" s="205">
        <f>ROUND((V$12/V$23),2)</f>
        <v>0</v>
      </c>
      <c r="N46" s="205"/>
      <c r="O46" s="205"/>
      <c r="P46" s="204">
        <f>C43*M46</f>
        <v>0</v>
      </c>
      <c r="Q46" s="203"/>
      <c r="R46" s="203"/>
      <c r="S46" s="203"/>
      <c r="T46" s="203">
        <f>CADASTRO!$P$1582</f>
        <v>0</v>
      </c>
      <c r="U46" s="203"/>
      <c r="V46" s="203"/>
      <c r="W46" s="203"/>
      <c r="X46" s="203">
        <f>M$12</f>
        <v>0</v>
      </c>
      <c r="Y46" s="203"/>
      <c r="Z46" s="203"/>
    </row>
    <row r="47" spans="1:26" x14ac:dyDescent="0.25">
      <c r="A47" s="200" t="str">
        <f>CADASTRO!A$1583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>
        <v>0</v>
      </c>
      <c r="K47" s="203"/>
      <c r="L47" s="203"/>
      <c r="M47" s="205">
        <f>ROUND((V$13/V$23),2)</f>
        <v>0</v>
      </c>
      <c r="N47" s="205"/>
      <c r="O47" s="205"/>
      <c r="P47" s="204">
        <f>C43*M47</f>
        <v>0</v>
      </c>
      <c r="Q47" s="203"/>
      <c r="R47" s="203"/>
      <c r="S47" s="203"/>
      <c r="T47" s="203">
        <f>CADASTRO!$P$1583</f>
        <v>0</v>
      </c>
      <c r="U47" s="203"/>
      <c r="V47" s="203"/>
      <c r="W47" s="203"/>
      <c r="X47" s="203">
        <f>M$13</f>
        <v>0</v>
      </c>
      <c r="Y47" s="203"/>
      <c r="Z47" s="203"/>
    </row>
    <row r="48" spans="1:26" x14ac:dyDescent="0.25">
      <c r="A48" s="200" t="str">
        <f>CADASTRO!A$1584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>
        <v>0</v>
      </c>
      <c r="K48" s="203"/>
      <c r="L48" s="203"/>
      <c r="M48" s="205">
        <f>ROUND((V$14/V$23),2)</f>
        <v>0</v>
      </c>
      <c r="N48" s="205"/>
      <c r="O48" s="205"/>
      <c r="P48" s="204">
        <f>C43*M48</f>
        <v>0</v>
      </c>
      <c r="Q48" s="203"/>
      <c r="R48" s="203"/>
      <c r="S48" s="203"/>
      <c r="T48" s="203">
        <f>CADASTRO!$P$1584</f>
        <v>0</v>
      </c>
      <c r="U48" s="203"/>
      <c r="V48" s="203"/>
      <c r="W48" s="203"/>
      <c r="X48" s="203">
        <f>M$14</f>
        <v>0</v>
      </c>
      <c r="Y48" s="203"/>
      <c r="Z48" s="203"/>
    </row>
    <row r="49" spans="1:35" x14ac:dyDescent="0.25">
      <c r="A49" s="201" t="str">
        <f>CADASTRO!A$1586</f>
        <v>ESCOLA MUN. ARLINDO B. PIRES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1</v>
      </c>
      <c r="N49" s="218"/>
      <c r="O49" s="218"/>
      <c r="P49" s="202">
        <f>SUM(P50:S53)</f>
        <v>7098.63</v>
      </c>
      <c r="Q49" s="201"/>
      <c r="R49" s="201"/>
      <c r="S49" s="201"/>
    </row>
    <row r="50" spans="1:35" x14ac:dyDescent="0.25">
      <c r="A50" s="200" t="str">
        <f>CADASTRO!A$1587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 t="s">
        <v>192</v>
      </c>
      <c r="K50" s="203"/>
      <c r="L50" s="203"/>
      <c r="M50" s="205">
        <f>ROUND((V$18/V$23),2)</f>
        <v>0.04</v>
      </c>
      <c r="N50" s="205"/>
      <c r="O50" s="205"/>
      <c r="P50" s="204">
        <f>C43*M50</f>
        <v>283.9452</v>
      </c>
      <c r="Q50" s="203"/>
      <c r="R50" s="203"/>
      <c r="S50" s="203"/>
      <c r="T50" s="203" t="str">
        <f>CADASTRO!$P$1587</f>
        <v>1011 Q.S.E.</v>
      </c>
      <c r="U50" s="203"/>
      <c r="V50" s="203"/>
      <c r="W50" s="203"/>
      <c r="X50" s="203">
        <f>M$18</f>
        <v>1652</v>
      </c>
      <c r="Y50" s="203"/>
      <c r="Z50" s="203"/>
    </row>
    <row r="51" spans="1:35" x14ac:dyDescent="0.25">
      <c r="A51" s="200" t="str">
        <f>CADASTRO!A$1588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>
        <v>0</v>
      </c>
      <c r="K51" s="203"/>
      <c r="L51" s="203"/>
      <c r="M51" s="205">
        <f>ROUND((V$19/V$23),2)</f>
        <v>0</v>
      </c>
      <c r="N51" s="205"/>
      <c r="O51" s="205"/>
      <c r="P51" s="204">
        <f>C43*M51</f>
        <v>0</v>
      </c>
      <c r="Q51" s="203"/>
      <c r="R51" s="203"/>
      <c r="S51" s="203"/>
      <c r="T51" s="203">
        <f>CADASTRO!$P$1588</f>
        <v>0</v>
      </c>
      <c r="U51" s="203"/>
      <c r="V51" s="203"/>
      <c r="W51" s="203"/>
      <c r="X51" s="203">
        <f>M$19</f>
        <v>0</v>
      </c>
      <c r="Y51" s="203"/>
      <c r="Z51" s="203"/>
      <c r="AI51" s="3"/>
    </row>
    <row r="52" spans="1:35" x14ac:dyDescent="0.25">
      <c r="A52" s="200" t="str">
        <f>CADASTRO!A$1589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 t="s">
        <v>193</v>
      </c>
      <c r="K52" s="203"/>
      <c r="L52" s="203"/>
      <c r="M52" s="205">
        <f>ROUND((V$20/V$23),2)</f>
        <v>0.96</v>
      </c>
      <c r="N52" s="205"/>
      <c r="O52" s="205"/>
      <c r="P52" s="204">
        <f>C43*M52</f>
        <v>6814.6848</v>
      </c>
      <c r="Q52" s="203"/>
      <c r="R52" s="203"/>
      <c r="S52" s="203"/>
      <c r="T52" s="203" t="str">
        <f>CADASTRO!$P$1589</f>
        <v>1011 Q.S.E.</v>
      </c>
      <c r="U52" s="203"/>
      <c r="V52" s="203"/>
      <c r="W52" s="203"/>
      <c r="X52" s="203">
        <f>M$20</f>
        <v>1636</v>
      </c>
      <c r="Y52" s="203"/>
      <c r="Z52" s="203"/>
    </row>
    <row r="53" spans="1:35" x14ac:dyDescent="0.25">
      <c r="A53" s="200" t="str">
        <f>CADASTRO!A$1590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>
        <v>0</v>
      </c>
      <c r="K53" s="203"/>
      <c r="L53" s="203"/>
      <c r="M53" s="205">
        <f>ROUND((V$21/V$23),2)</f>
        <v>0</v>
      </c>
      <c r="N53" s="205"/>
      <c r="O53" s="205"/>
      <c r="P53" s="204">
        <f>C43*M53</f>
        <v>0</v>
      </c>
      <c r="Q53" s="203"/>
      <c r="R53" s="203"/>
      <c r="S53" s="203"/>
      <c r="T53" s="203">
        <f>CADASTRO!$P$1590</f>
        <v>0</v>
      </c>
      <c r="U53" s="203"/>
      <c r="V53" s="203"/>
      <c r="W53" s="203"/>
      <c r="X53" s="203">
        <f>M$21</f>
        <v>0</v>
      </c>
      <c r="Y53" s="203"/>
      <c r="Z53" s="203"/>
    </row>
    <row r="54" spans="1:35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7098.63</v>
      </c>
      <c r="Q54" s="201"/>
      <c r="R54" s="201"/>
      <c r="S54" s="201"/>
      <c r="T54" s="3"/>
      <c r="U54" s="3"/>
      <c r="V54" s="3"/>
      <c r="W54" s="3"/>
      <c r="X54" s="3"/>
      <c r="Y54" s="3"/>
      <c r="Z54" s="3"/>
    </row>
    <row r="55" spans="1:35" x14ac:dyDescent="0.25">
      <c r="A55" s="29"/>
      <c r="B55" s="29"/>
      <c r="C55" s="29"/>
      <c r="D55" s="29"/>
      <c r="E55" s="29"/>
      <c r="F55" s="29"/>
      <c r="G55" s="29"/>
      <c r="H55" s="29"/>
      <c r="I55" s="29"/>
      <c r="J55" s="3"/>
      <c r="K55" s="3"/>
      <c r="L55" s="3"/>
      <c r="M55" s="35"/>
      <c r="N55" s="35"/>
      <c r="O55" s="35"/>
      <c r="P55" s="34"/>
      <c r="Q55" s="29"/>
      <c r="R55" s="29"/>
      <c r="S55" s="29"/>
      <c r="T55" s="3"/>
      <c r="U55" s="3"/>
      <c r="V55" s="3"/>
      <c r="W55" s="3"/>
      <c r="X55" s="3"/>
      <c r="Y55" s="3"/>
      <c r="Z55" s="3"/>
    </row>
    <row r="56" spans="1:35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5" x14ac:dyDescent="0.25">
      <c r="A57" s="3" t="s">
        <v>38</v>
      </c>
      <c r="G57" s="203">
        <v>262</v>
      </c>
      <c r="H57" s="203"/>
      <c r="I57" s="203"/>
      <c r="J57" s="203"/>
      <c r="K57" s="203"/>
      <c r="L57" s="220" t="s">
        <v>39</v>
      </c>
      <c r="M57" s="220"/>
      <c r="N57" s="220"/>
      <c r="O57" s="223">
        <v>43224</v>
      </c>
      <c r="P57" s="203"/>
      <c r="Q57" s="203"/>
      <c r="R57" s="203"/>
    </row>
    <row r="58" spans="1:35" x14ac:dyDescent="0.25">
      <c r="A58" s="3" t="s">
        <v>41</v>
      </c>
      <c r="C58" s="208">
        <v>7583.73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1547.7</v>
      </c>
      <c r="Q58" s="221"/>
      <c r="R58" s="221"/>
      <c r="S58" s="221"/>
      <c r="T58" s="221"/>
      <c r="U58" s="221"/>
    </row>
    <row r="59" spans="1:35" x14ac:dyDescent="0.25">
      <c r="A59" s="9" t="s">
        <v>12</v>
      </c>
      <c r="B59" s="31"/>
      <c r="C59" s="31"/>
      <c r="D59" s="31"/>
      <c r="E59" s="31"/>
      <c r="F59" s="31"/>
      <c r="G59" s="31"/>
      <c r="H59" s="31"/>
      <c r="I59" s="8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11" t="s">
        <v>40</v>
      </c>
      <c r="Y59" s="211"/>
      <c r="Z59" s="211"/>
    </row>
    <row r="60" spans="1:35" x14ac:dyDescent="0.25">
      <c r="A60" s="210" t="str">
        <f>CADASTRO!A$1581</f>
        <v xml:space="preserve">ESCOLA ESTADUAL: 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0</v>
      </c>
      <c r="N60" s="218"/>
      <c r="O60" s="218"/>
      <c r="P60" s="202">
        <f>SUM(P61:S63)</f>
        <v>0</v>
      </c>
      <c r="Q60" s="201"/>
      <c r="R60" s="201"/>
      <c r="S60" s="201"/>
      <c r="T60" s="6"/>
      <c r="U60" s="6"/>
      <c r="V60" s="6"/>
      <c r="W60" s="6"/>
    </row>
    <row r="61" spans="1:35" x14ac:dyDescent="0.25">
      <c r="A61" s="200" t="str">
        <f>CADASTRO!A$1582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>
        <v>0</v>
      </c>
      <c r="K61" s="203"/>
      <c r="L61" s="203"/>
      <c r="M61" s="205">
        <f>ROUND((V$12/V$23),2)</f>
        <v>0</v>
      </c>
      <c r="N61" s="205"/>
      <c r="O61" s="205"/>
      <c r="P61" s="204">
        <f>C58*M61</f>
        <v>0</v>
      </c>
      <c r="Q61" s="203"/>
      <c r="R61" s="203"/>
      <c r="S61" s="203"/>
      <c r="T61" s="203">
        <f>CADASTRO!$P$1582</f>
        <v>0</v>
      </c>
      <c r="U61" s="203"/>
      <c r="V61" s="203"/>
      <c r="W61" s="203"/>
      <c r="X61" s="203">
        <f>M$12</f>
        <v>0</v>
      </c>
      <c r="Y61" s="203"/>
      <c r="Z61" s="203"/>
    </row>
    <row r="62" spans="1:35" x14ac:dyDescent="0.25">
      <c r="A62" s="200" t="str">
        <f>CADASTRO!A$1583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>
        <v>0</v>
      </c>
      <c r="K62" s="203"/>
      <c r="L62" s="203"/>
      <c r="M62" s="205">
        <f>ROUND((V$13/V$23),2)</f>
        <v>0</v>
      </c>
      <c r="N62" s="205"/>
      <c r="O62" s="205"/>
      <c r="P62" s="204">
        <f>C58*M62</f>
        <v>0</v>
      </c>
      <c r="Q62" s="203"/>
      <c r="R62" s="203"/>
      <c r="S62" s="203"/>
      <c r="T62" s="203">
        <f>CADASTRO!$P$1583</f>
        <v>0</v>
      </c>
      <c r="U62" s="203"/>
      <c r="V62" s="203"/>
      <c r="W62" s="203"/>
      <c r="X62" s="203">
        <f>M$13</f>
        <v>0</v>
      </c>
      <c r="Y62" s="203"/>
      <c r="Z62" s="203"/>
    </row>
    <row r="63" spans="1:35" x14ac:dyDescent="0.25">
      <c r="A63" s="200" t="str">
        <f>CADASTRO!A$1584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>
        <v>0</v>
      </c>
      <c r="K63" s="203"/>
      <c r="L63" s="203"/>
      <c r="M63" s="205">
        <f>ROUND((V$14/V$23),2)</f>
        <v>0</v>
      </c>
      <c r="N63" s="205"/>
      <c r="O63" s="205"/>
      <c r="P63" s="204">
        <f>C58*M63</f>
        <v>0</v>
      </c>
      <c r="Q63" s="203"/>
      <c r="R63" s="203"/>
      <c r="S63" s="203"/>
      <c r="T63" s="203">
        <f>CADASTRO!$P$1584</f>
        <v>0</v>
      </c>
      <c r="U63" s="203"/>
      <c r="V63" s="203"/>
      <c r="W63" s="203"/>
      <c r="X63" s="203">
        <f>M$14</f>
        <v>0</v>
      </c>
      <c r="Y63" s="203"/>
      <c r="Z63" s="203"/>
    </row>
    <row r="64" spans="1:35" x14ac:dyDescent="0.25">
      <c r="A64" s="201" t="str">
        <f>CADASTRO!A$1586</f>
        <v>ESCOLA MUN. ARLINDO B. PIRES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1</v>
      </c>
      <c r="N64" s="218"/>
      <c r="O64" s="218"/>
      <c r="P64" s="202">
        <f>SUM(P65:S68)</f>
        <v>7583.7299999999987</v>
      </c>
      <c r="Q64" s="201"/>
      <c r="R64" s="201"/>
      <c r="S64" s="201"/>
    </row>
    <row r="65" spans="1:26" x14ac:dyDescent="0.25">
      <c r="A65" s="200" t="str">
        <f>CADASTRO!A$1587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 t="s">
        <v>192</v>
      </c>
      <c r="K65" s="203"/>
      <c r="L65" s="203"/>
      <c r="M65" s="205">
        <f>ROUND((V$18/V$23),2)</f>
        <v>0.04</v>
      </c>
      <c r="N65" s="205"/>
      <c r="O65" s="205"/>
      <c r="P65" s="204">
        <f>C58*M65</f>
        <v>303.3492</v>
      </c>
      <c r="Q65" s="203"/>
      <c r="R65" s="203"/>
      <c r="S65" s="203"/>
      <c r="T65" s="203" t="str">
        <f>CADASTRO!$P$1587</f>
        <v>1011 Q.S.E.</v>
      </c>
      <c r="U65" s="203"/>
      <c r="V65" s="203"/>
      <c r="W65" s="203"/>
      <c r="X65" s="203">
        <f>M$18</f>
        <v>1652</v>
      </c>
      <c r="Y65" s="203"/>
      <c r="Z65" s="203"/>
    </row>
    <row r="66" spans="1:26" x14ac:dyDescent="0.25">
      <c r="A66" s="200" t="str">
        <f>CADASTRO!A$1588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>
        <v>0</v>
      </c>
      <c r="K66" s="203"/>
      <c r="L66" s="203"/>
      <c r="M66" s="205">
        <f>ROUND((V$19/V$23),2)</f>
        <v>0</v>
      </c>
      <c r="N66" s="205"/>
      <c r="O66" s="205"/>
      <c r="P66" s="204">
        <f>C58*M66</f>
        <v>0</v>
      </c>
      <c r="Q66" s="203"/>
      <c r="R66" s="203"/>
      <c r="S66" s="203"/>
      <c r="T66" s="203">
        <f>CADASTRO!$P$1588</f>
        <v>0</v>
      </c>
      <c r="U66" s="203"/>
      <c r="V66" s="203"/>
      <c r="W66" s="203"/>
      <c r="X66" s="203">
        <f>M$19</f>
        <v>0</v>
      </c>
      <c r="Y66" s="203"/>
      <c r="Z66" s="203"/>
    </row>
    <row r="67" spans="1:26" x14ac:dyDescent="0.25">
      <c r="A67" s="200" t="str">
        <f>CADASTRO!A$1589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 t="s">
        <v>193</v>
      </c>
      <c r="K67" s="203"/>
      <c r="L67" s="203"/>
      <c r="M67" s="205">
        <f>ROUND((V$20/V$23),2)</f>
        <v>0.96</v>
      </c>
      <c r="N67" s="205"/>
      <c r="O67" s="205"/>
      <c r="P67" s="204">
        <f>C58*M67</f>
        <v>7280.380799999999</v>
      </c>
      <c r="Q67" s="203"/>
      <c r="R67" s="203"/>
      <c r="S67" s="203"/>
      <c r="T67" s="203" t="str">
        <f>CADASTRO!$P$1589</f>
        <v>1011 Q.S.E.</v>
      </c>
      <c r="U67" s="203"/>
      <c r="V67" s="203"/>
      <c r="W67" s="203"/>
      <c r="X67" s="203">
        <f>M$20</f>
        <v>1636</v>
      </c>
      <c r="Y67" s="203"/>
      <c r="Z67" s="203"/>
    </row>
    <row r="68" spans="1:26" x14ac:dyDescent="0.25">
      <c r="A68" s="200" t="str">
        <f>CADASTRO!A$1590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>
        <v>0</v>
      </c>
      <c r="K68" s="203"/>
      <c r="L68" s="203"/>
      <c r="M68" s="205">
        <f>ROUND((V$21/V$23),2)</f>
        <v>0</v>
      </c>
      <c r="N68" s="205"/>
      <c r="O68" s="205"/>
      <c r="P68" s="204">
        <f>C58*M68</f>
        <v>0</v>
      </c>
      <c r="Q68" s="203"/>
      <c r="R68" s="203"/>
      <c r="S68" s="203"/>
      <c r="T68" s="203">
        <f>CADASTRO!$P$1590</f>
        <v>0</v>
      </c>
      <c r="U68" s="203"/>
      <c r="V68" s="203"/>
      <c r="W68" s="203"/>
      <c r="X68" s="203">
        <f>M$21</f>
        <v>0</v>
      </c>
      <c r="Y68" s="203"/>
      <c r="Z68" s="203"/>
    </row>
    <row r="69" spans="1:26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</f>
        <v>7583.7299999999987</v>
      </c>
      <c r="Q69" s="201"/>
      <c r="R69" s="201"/>
      <c r="S69" s="201"/>
      <c r="T69" s="3"/>
      <c r="U69" s="3"/>
      <c r="V69" s="3"/>
      <c r="W69" s="3"/>
      <c r="X69" s="3"/>
      <c r="Y69" s="3"/>
      <c r="Z69" s="3"/>
    </row>
    <row r="71" spans="1:26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26" x14ac:dyDescent="0.25">
      <c r="A72" s="3" t="s">
        <v>38</v>
      </c>
      <c r="G72" s="203">
        <v>270</v>
      </c>
      <c r="H72" s="203"/>
      <c r="I72" s="203"/>
      <c r="J72" s="203"/>
      <c r="K72" s="203"/>
      <c r="L72" s="220" t="s">
        <v>39</v>
      </c>
      <c r="M72" s="220"/>
      <c r="N72" s="220"/>
      <c r="O72" s="223">
        <v>43258</v>
      </c>
      <c r="P72" s="203"/>
      <c r="Q72" s="203"/>
      <c r="R72" s="203"/>
    </row>
    <row r="73" spans="1:26" x14ac:dyDescent="0.25">
      <c r="A73" s="3" t="s">
        <v>41</v>
      </c>
      <c r="C73" s="208">
        <v>6200.95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1265.5</v>
      </c>
      <c r="Q73" s="221"/>
      <c r="R73" s="221"/>
      <c r="S73" s="221"/>
      <c r="T73" s="221"/>
      <c r="U73" s="221"/>
    </row>
    <row r="74" spans="1:26" x14ac:dyDescent="0.25">
      <c r="A74" s="9" t="s">
        <v>12</v>
      </c>
      <c r="B74" s="31"/>
      <c r="C74" s="31"/>
      <c r="D74" s="31"/>
      <c r="E74" s="31"/>
      <c r="F74" s="31"/>
      <c r="G74" s="31"/>
      <c r="H74" s="31"/>
      <c r="I74" s="8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11" t="s">
        <v>40</v>
      </c>
      <c r="Y74" s="211"/>
      <c r="Z74" s="211"/>
    </row>
    <row r="75" spans="1:26" x14ac:dyDescent="0.25">
      <c r="A75" s="210" t="str">
        <f>CADASTRO!A$1581</f>
        <v xml:space="preserve">ESCOLA ESTADUAL: 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0</v>
      </c>
      <c r="N75" s="218"/>
      <c r="O75" s="218"/>
      <c r="P75" s="202">
        <f>SUM(P76:S78)</f>
        <v>0</v>
      </c>
      <c r="Q75" s="201"/>
      <c r="R75" s="201"/>
      <c r="S75" s="201"/>
      <c r="T75" s="6"/>
      <c r="U75" s="6"/>
      <c r="V75" s="6"/>
      <c r="W75" s="6"/>
    </row>
    <row r="76" spans="1:26" x14ac:dyDescent="0.25">
      <c r="A76" s="200" t="str">
        <f>CADASTRO!A$1582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>
        <v>0</v>
      </c>
      <c r="K76" s="203"/>
      <c r="L76" s="203"/>
      <c r="M76" s="205">
        <f>ROUND((V$12/V$23),2)</f>
        <v>0</v>
      </c>
      <c r="N76" s="205"/>
      <c r="O76" s="205"/>
      <c r="P76" s="204">
        <f>C73*M76</f>
        <v>0</v>
      </c>
      <c r="Q76" s="203"/>
      <c r="R76" s="203"/>
      <c r="S76" s="203"/>
      <c r="T76" s="203">
        <f>CADASTRO!$P$1582</f>
        <v>0</v>
      </c>
      <c r="U76" s="203"/>
      <c r="V76" s="203"/>
      <c r="W76" s="203"/>
      <c r="X76" s="203">
        <f>M$12</f>
        <v>0</v>
      </c>
      <c r="Y76" s="203"/>
      <c r="Z76" s="203"/>
    </row>
    <row r="77" spans="1:26" x14ac:dyDescent="0.25">
      <c r="A77" s="200" t="str">
        <f>CADASTRO!A$1583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>
        <v>0</v>
      </c>
      <c r="K77" s="203"/>
      <c r="L77" s="203"/>
      <c r="M77" s="205">
        <f>ROUND((V$13/V$23),2)</f>
        <v>0</v>
      </c>
      <c r="N77" s="205"/>
      <c r="O77" s="205"/>
      <c r="P77" s="204">
        <f>C73*M77</f>
        <v>0</v>
      </c>
      <c r="Q77" s="203"/>
      <c r="R77" s="203"/>
      <c r="S77" s="203"/>
      <c r="T77" s="203">
        <f>CADASTRO!$P$1583</f>
        <v>0</v>
      </c>
      <c r="U77" s="203"/>
      <c r="V77" s="203"/>
      <c r="W77" s="203"/>
      <c r="X77" s="203">
        <f>M$13</f>
        <v>0</v>
      </c>
      <c r="Y77" s="203"/>
      <c r="Z77" s="203"/>
    </row>
    <row r="78" spans="1:26" x14ac:dyDescent="0.25">
      <c r="A78" s="200" t="str">
        <f>CADASTRO!A$1584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>
        <v>0</v>
      </c>
      <c r="K78" s="203"/>
      <c r="L78" s="203"/>
      <c r="M78" s="205">
        <f>ROUND((V$14/V$23),2)</f>
        <v>0</v>
      </c>
      <c r="N78" s="205"/>
      <c r="O78" s="205"/>
      <c r="P78" s="204">
        <f>C73*M78</f>
        <v>0</v>
      </c>
      <c r="Q78" s="203"/>
      <c r="R78" s="203"/>
      <c r="S78" s="203"/>
      <c r="T78" s="203">
        <f>CADASTRO!$P$1584</f>
        <v>0</v>
      </c>
      <c r="U78" s="203"/>
      <c r="V78" s="203"/>
      <c r="W78" s="203"/>
      <c r="X78" s="203">
        <f>M$14</f>
        <v>0</v>
      </c>
      <c r="Y78" s="203"/>
      <c r="Z78" s="203"/>
    </row>
    <row r="79" spans="1:26" x14ac:dyDescent="0.25">
      <c r="A79" s="201" t="str">
        <f>CADASTRO!A$1586</f>
        <v>ESCOLA MUN. ARLINDO B. PIRES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1</v>
      </c>
      <c r="N79" s="218"/>
      <c r="O79" s="218"/>
      <c r="P79" s="202">
        <f>SUM(P80:S83)</f>
        <v>6200.9499999999989</v>
      </c>
      <c r="Q79" s="201"/>
      <c r="R79" s="201"/>
      <c r="S79" s="201"/>
    </row>
    <row r="80" spans="1:26" x14ac:dyDescent="0.25">
      <c r="A80" s="200" t="str">
        <f>CADASTRO!A$1587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 t="s">
        <v>192</v>
      </c>
      <c r="K80" s="203"/>
      <c r="L80" s="203"/>
      <c r="M80" s="205">
        <f>ROUND((V$18/V$23),2)</f>
        <v>0.04</v>
      </c>
      <c r="N80" s="205"/>
      <c r="O80" s="205"/>
      <c r="P80" s="204">
        <f>C73*M80</f>
        <v>248.03800000000001</v>
      </c>
      <c r="Q80" s="203"/>
      <c r="R80" s="203"/>
      <c r="S80" s="203"/>
      <c r="T80" s="203" t="str">
        <f>CADASTRO!$P$1587</f>
        <v>1011 Q.S.E.</v>
      </c>
      <c r="U80" s="203"/>
      <c r="V80" s="203"/>
      <c r="W80" s="203"/>
      <c r="X80" s="203">
        <f>M$18</f>
        <v>1652</v>
      </c>
      <c r="Y80" s="203"/>
      <c r="Z80" s="203"/>
    </row>
    <row r="81" spans="1:26" x14ac:dyDescent="0.25">
      <c r="A81" s="200" t="str">
        <f>CADASTRO!A$1588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>
        <v>0</v>
      </c>
      <c r="K81" s="203"/>
      <c r="L81" s="203"/>
      <c r="M81" s="205">
        <f>ROUND((V$19/V$23),2)</f>
        <v>0</v>
      </c>
      <c r="N81" s="205"/>
      <c r="O81" s="205"/>
      <c r="P81" s="204">
        <f>C73*M81</f>
        <v>0</v>
      </c>
      <c r="Q81" s="203"/>
      <c r="R81" s="203"/>
      <c r="S81" s="203"/>
      <c r="T81" s="203">
        <f>CADASTRO!$P$1588</f>
        <v>0</v>
      </c>
      <c r="U81" s="203"/>
      <c r="V81" s="203"/>
      <c r="W81" s="203"/>
      <c r="X81" s="203">
        <f>M$19</f>
        <v>0</v>
      </c>
      <c r="Y81" s="203"/>
      <c r="Z81" s="203"/>
    </row>
    <row r="82" spans="1:26" x14ac:dyDescent="0.25">
      <c r="A82" s="200" t="str">
        <f>CADASTRO!A$1589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 t="s">
        <v>193</v>
      </c>
      <c r="K82" s="203"/>
      <c r="L82" s="203"/>
      <c r="M82" s="205">
        <f>ROUND((V$20/V$23),2)</f>
        <v>0.96</v>
      </c>
      <c r="N82" s="205"/>
      <c r="O82" s="205"/>
      <c r="P82" s="204">
        <f>C73*M82</f>
        <v>5952.9119999999994</v>
      </c>
      <c r="Q82" s="203"/>
      <c r="R82" s="203"/>
      <c r="S82" s="203"/>
      <c r="T82" s="203" t="str">
        <f>CADASTRO!$P$1589</f>
        <v>1011 Q.S.E.</v>
      </c>
      <c r="U82" s="203"/>
      <c r="V82" s="203"/>
      <c r="W82" s="203"/>
      <c r="X82" s="203">
        <f>M$20</f>
        <v>1636</v>
      </c>
      <c r="Y82" s="203"/>
      <c r="Z82" s="203"/>
    </row>
    <row r="83" spans="1:26" x14ac:dyDescent="0.25">
      <c r="A83" s="200" t="str">
        <f>CADASTRO!A$1590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>
        <v>0</v>
      </c>
      <c r="K83" s="203"/>
      <c r="L83" s="203"/>
      <c r="M83" s="205">
        <f>ROUND((V$21/V$23),2)</f>
        <v>0</v>
      </c>
      <c r="N83" s="205"/>
      <c r="O83" s="205"/>
      <c r="P83" s="204">
        <f>C73*M83</f>
        <v>0</v>
      </c>
      <c r="Q83" s="203"/>
      <c r="R83" s="203"/>
      <c r="S83" s="203"/>
      <c r="T83" s="203">
        <f>CADASTRO!$P$1590</f>
        <v>0</v>
      </c>
      <c r="U83" s="203"/>
      <c r="V83" s="203"/>
      <c r="W83" s="203"/>
      <c r="X83" s="203">
        <f>M$21</f>
        <v>0</v>
      </c>
      <c r="Y83" s="203"/>
      <c r="Z83" s="203"/>
    </row>
    <row r="84" spans="1:26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6200.9499999999989</v>
      </c>
      <c r="Q84" s="201"/>
      <c r="R84" s="201"/>
      <c r="S84" s="201"/>
      <c r="T84" s="3"/>
      <c r="U84" s="3"/>
      <c r="V84" s="3"/>
      <c r="W84" s="3"/>
      <c r="X84" s="3"/>
      <c r="Y84" s="3"/>
      <c r="Z84" s="3"/>
    </row>
    <row r="86" spans="1:26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6" x14ac:dyDescent="0.25">
      <c r="A87" s="3" t="s">
        <v>38</v>
      </c>
      <c r="G87" s="203">
        <v>273</v>
      </c>
      <c r="H87" s="203"/>
      <c r="I87" s="203"/>
      <c r="J87" s="203"/>
      <c r="K87" s="203"/>
      <c r="L87" s="220" t="s">
        <v>39</v>
      </c>
      <c r="M87" s="220"/>
      <c r="N87" s="220"/>
      <c r="O87" s="223">
        <v>43286</v>
      </c>
      <c r="P87" s="203"/>
      <c r="Q87" s="203"/>
      <c r="R87" s="203"/>
    </row>
    <row r="88" spans="1:26" x14ac:dyDescent="0.25">
      <c r="A88" s="3" t="s">
        <v>41</v>
      </c>
      <c r="C88" s="208">
        <v>6962.41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1420.9</v>
      </c>
      <c r="Q88" s="221"/>
      <c r="R88" s="221"/>
      <c r="S88" s="221"/>
      <c r="T88" s="221"/>
      <c r="U88" s="221"/>
    </row>
    <row r="89" spans="1:26" x14ac:dyDescent="0.25">
      <c r="A89" s="9" t="s">
        <v>12</v>
      </c>
      <c r="B89" s="31"/>
      <c r="C89" s="31"/>
      <c r="D89" s="31"/>
      <c r="E89" s="31"/>
      <c r="F89" s="31"/>
      <c r="G89" s="31"/>
      <c r="H89" s="31"/>
      <c r="I89" s="8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11" t="s">
        <v>40</v>
      </c>
      <c r="Y89" s="211"/>
      <c r="Z89" s="211"/>
    </row>
    <row r="90" spans="1:26" x14ac:dyDescent="0.25">
      <c r="A90" s="210" t="str">
        <f>CADASTRO!A$1581</f>
        <v xml:space="preserve">ESCOLA ESTADUAL: 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0</v>
      </c>
      <c r="N90" s="218"/>
      <c r="O90" s="218"/>
      <c r="P90" s="202">
        <f>SUM(P91:S93)</f>
        <v>0</v>
      </c>
      <c r="Q90" s="201"/>
      <c r="R90" s="201"/>
      <c r="S90" s="201"/>
      <c r="T90" s="6"/>
      <c r="U90" s="6"/>
      <c r="V90" s="6"/>
      <c r="W90" s="6"/>
    </row>
    <row r="91" spans="1:26" x14ac:dyDescent="0.25">
      <c r="A91" s="200" t="str">
        <f>CADASTRO!A$1582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>
        <v>0</v>
      </c>
      <c r="K91" s="203"/>
      <c r="L91" s="203"/>
      <c r="M91" s="205">
        <f>ROUND((V$12/V$23),2)</f>
        <v>0</v>
      </c>
      <c r="N91" s="205"/>
      <c r="O91" s="205"/>
      <c r="P91" s="204">
        <f>C88*M91</f>
        <v>0</v>
      </c>
      <c r="Q91" s="203"/>
      <c r="R91" s="203"/>
      <c r="S91" s="203"/>
      <c r="T91" s="203">
        <f>CADASTRO!$P$1582</f>
        <v>0</v>
      </c>
      <c r="U91" s="203"/>
      <c r="V91" s="203"/>
      <c r="W91" s="203"/>
      <c r="X91" s="203">
        <f>M$12</f>
        <v>0</v>
      </c>
      <c r="Y91" s="203"/>
      <c r="Z91" s="203"/>
    </row>
    <row r="92" spans="1:26" x14ac:dyDescent="0.25">
      <c r="A92" s="200" t="str">
        <f>CADASTRO!A$1583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>
        <v>0</v>
      </c>
      <c r="K92" s="203"/>
      <c r="L92" s="203"/>
      <c r="M92" s="205">
        <f>ROUND((V$13/V$23),2)</f>
        <v>0</v>
      </c>
      <c r="N92" s="205"/>
      <c r="O92" s="205"/>
      <c r="P92" s="204">
        <f>C88*M92</f>
        <v>0</v>
      </c>
      <c r="Q92" s="203"/>
      <c r="R92" s="203"/>
      <c r="S92" s="203"/>
      <c r="T92" s="203">
        <f>CADASTRO!$P$1583</f>
        <v>0</v>
      </c>
      <c r="U92" s="203"/>
      <c r="V92" s="203"/>
      <c r="W92" s="203"/>
      <c r="X92" s="203">
        <f>M$13</f>
        <v>0</v>
      </c>
      <c r="Y92" s="203"/>
      <c r="Z92" s="203"/>
    </row>
    <row r="93" spans="1:26" x14ac:dyDescent="0.25">
      <c r="A93" s="200" t="str">
        <f>CADASTRO!A$1584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>
        <v>0</v>
      </c>
      <c r="K93" s="203"/>
      <c r="L93" s="203"/>
      <c r="M93" s="205">
        <f>ROUND((V$14/V$23),2)</f>
        <v>0</v>
      </c>
      <c r="N93" s="205"/>
      <c r="O93" s="205"/>
      <c r="P93" s="204">
        <f>C88*M93</f>
        <v>0</v>
      </c>
      <c r="Q93" s="203"/>
      <c r="R93" s="203"/>
      <c r="S93" s="203"/>
      <c r="T93" s="203">
        <f>CADASTRO!$P$1584</f>
        <v>0</v>
      </c>
      <c r="U93" s="203"/>
      <c r="V93" s="203"/>
      <c r="W93" s="203"/>
      <c r="X93" s="203">
        <f>M$14</f>
        <v>0</v>
      </c>
      <c r="Y93" s="203"/>
      <c r="Z93" s="203"/>
    </row>
    <row r="94" spans="1:26" x14ac:dyDescent="0.25">
      <c r="A94" s="201" t="str">
        <f>CADASTRO!A$1586</f>
        <v>ESCOLA MUN. ARLINDO B. PIRES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1</v>
      </c>
      <c r="N94" s="218"/>
      <c r="O94" s="218"/>
      <c r="P94" s="202">
        <f>SUM(P95:S98)</f>
        <v>6962.41</v>
      </c>
      <c r="Q94" s="201"/>
      <c r="R94" s="201"/>
      <c r="S94" s="201"/>
    </row>
    <row r="95" spans="1:26" x14ac:dyDescent="0.25">
      <c r="A95" s="200" t="str">
        <f>CADASTRO!A$1587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 t="s">
        <v>192</v>
      </c>
      <c r="K95" s="203"/>
      <c r="L95" s="203"/>
      <c r="M95" s="205">
        <f>ROUND((V$18/V$23),2)</f>
        <v>0.04</v>
      </c>
      <c r="N95" s="205"/>
      <c r="O95" s="205"/>
      <c r="P95" s="204">
        <f>C88*M95</f>
        <v>278.49639999999999</v>
      </c>
      <c r="Q95" s="203"/>
      <c r="R95" s="203"/>
      <c r="S95" s="203"/>
      <c r="T95" s="203" t="str">
        <f>CADASTRO!$P$1587</f>
        <v>1011 Q.S.E.</v>
      </c>
      <c r="U95" s="203"/>
      <c r="V95" s="203"/>
      <c r="W95" s="203"/>
      <c r="X95" s="203">
        <f>M$18</f>
        <v>1652</v>
      </c>
      <c r="Y95" s="203"/>
      <c r="Z95" s="203"/>
    </row>
    <row r="96" spans="1:26" x14ac:dyDescent="0.25">
      <c r="A96" s="200" t="str">
        <f>CADASTRO!A$1588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>
        <v>0</v>
      </c>
      <c r="K96" s="203"/>
      <c r="L96" s="203"/>
      <c r="M96" s="205">
        <f>ROUND((V$19/V$23),2)</f>
        <v>0</v>
      </c>
      <c r="N96" s="205"/>
      <c r="O96" s="205"/>
      <c r="P96" s="204">
        <f>C88*M96</f>
        <v>0</v>
      </c>
      <c r="Q96" s="203"/>
      <c r="R96" s="203"/>
      <c r="S96" s="203"/>
      <c r="T96" s="203">
        <f>CADASTRO!$P$1588</f>
        <v>0</v>
      </c>
      <c r="U96" s="203"/>
      <c r="V96" s="203"/>
      <c r="W96" s="203"/>
      <c r="X96" s="203">
        <f>M$19</f>
        <v>0</v>
      </c>
      <c r="Y96" s="203"/>
      <c r="Z96" s="203"/>
    </row>
    <row r="97" spans="1:26" x14ac:dyDescent="0.25">
      <c r="A97" s="200" t="str">
        <f>CADASTRO!A$1589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 t="s">
        <v>193</v>
      </c>
      <c r="K97" s="203"/>
      <c r="L97" s="203"/>
      <c r="M97" s="205">
        <f>ROUND((V$20/V$23),2)</f>
        <v>0.96</v>
      </c>
      <c r="N97" s="205"/>
      <c r="O97" s="205"/>
      <c r="P97" s="204">
        <f>C88*M97</f>
        <v>6683.9135999999999</v>
      </c>
      <c r="Q97" s="203"/>
      <c r="R97" s="203"/>
      <c r="S97" s="203"/>
      <c r="T97" s="203" t="str">
        <f>CADASTRO!$P$1589</f>
        <v>1011 Q.S.E.</v>
      </c>
      <c r="U97" s="203"/>
      <c r="V97" s="203"/>
      <c r="W97" s="203"/>
      <c r="X97" s="203">
        <f>M$20</f>
        <v>1636</v>
      </c>
      <c r="Y97" s="203"/>
      <c r="Z97" s="203"/>
    </row>
    <row r="98" spans="1:26" x14ac:dyDescent="0.25">
      <c r="A98" s="200" t="str">
        <f>CADASTRO!A$1590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>
        <v>0</v>
      </c>
      <c r="K98" s="203"/>
      <c r="L98" s="203"/>
      <c r="M98" s="205">
        <f>ROUND((V$21/V$23),2)</f>
        <v>0</v>
      </c>
      <c r="N98" s="205"/>
      <c r="O98" s="205"/>
      <c r="P98" s="204">
        <f>C88*M98</f>
        <v>0</v>
      </c>
      <c r="Q98" s="203"/>
      <c r="R98" s="203"/>
      <c r="S98" s="203"/>
      <c r="T98" s="203">
        <f>CADASTRO!$P$1590</f>
        <v>0</v>
      </c>
      <c r="U98" s="203"/>
      <c r="V98" s="203"/>
      <c r="W98" s="203"/>
      <c r="X98" s="203">
        <f>M$21</f>
        <v>0</v>
      </c>
      <c r="Y98" s="203"/>
      <c r="Z98" s="203"/>
    </row>
    <row r="99" spans="1:26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</f>
        <v>6962.41</v>
      </c>
      <c r="Q99" s="201"/>
      <c r="R99" s="201"/>
      <c r="S99" s="201"/>
      <c r="T99" s="3"/>
      <c r="U99" s="3"/>
      <c r="V99" s="3"/>
      <c r="W99" s="3"/>
      <c r="X99" s="3"/>
      <c r="Y99" s="3"/>
      <c r="Z99" s="3"/>
    </row>
    <row r="101" spans="1:26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26" x14ac:dyDescent="0.25">
      <c r="A102" s="3" t="s">
        <v>38</v>
      </c>
      <c r="G102" s="203">
        <v>277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43315</v>
      </c>
      <c r="P102" s="203"/>
      <c r="Q102" s="203"/>
      <c r="R102" s="203"/>
    </row>
    <row r="103" spans="1:26" x14ac:dyDescent="0.25">
      <c r="A103" s="3" t="s">
        <v>41</v>
      </c>
      <c r="C103" s="208">
        <v>5469.97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1132.5</v>
      </c>
      <c r="Q103" s="221"/>
      <c r="R103" s="221"/>
      <c r="S103" s="221"/>
      <c r="T103" s="221"/>
      <c r="U103" s="221"/>
    </row>
    <row r="104" spans="1:26" x14ac:dyDescent="0.25">
      <c r="A104" s="9" t="s">
        <v>12</v>
      </c>
      <c r="B104" s="31"/>
      <c r="C104" s="31"/>
      <c r="D104" s="31"/>
      <c r="E104" s="31"/>
      <c r="F104" s="31"/>
      <c r="G104" s="31"/>
      <c r="H104" s="31"/>
      <c r="I104" s="8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11" t="s">
        <v>40</v>
      </c>
      <c r="Y104" s="211"/>
      <c r="Z104" s="211"/>
    </row>
    <row r="105" spans="1:26" x14ac:dyDescent="0.25">
      <c r="A105" s="210" t="str">
        <f>CADASTRO!A$1581</f>
        <v xml:space="preserve">ESCOLA ESTADUAL: 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0</v>
      </c>
      <c r="N105" s="218"/>
      <c r="O105" s="218"/>
      <c r="P105" s="202">
        <f>SUM(P106:S108)</f>
        <v>0</v>
      </c>
      <c r="Q105" s="201"/>
      <c r="R105" s="201"/>
      <c r="S105" s="201"/>
      <c r="T105" s="6"/>
      <c r="U105" s="6"/>
      <c r="V105" s="6"/>
      <c r="W105" s="6"/>
    </row>
    <row r="106" spans="1:26" x14ac:dyDescent="0.25">
      <c r="A106" s="200" t="str">
        <f>CADASTRO!A$1582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>
        <v>0</v>
      </c>
      <c r="K106" s="203"/>
      <c r="L106" s="203"/>
      <c r="M106" s="205">
        <f>ROUND((V$12/V$23),2)</f>
        <v>0</v>
      </c>
      <c r="N106" s="205"/>
      <c r="O106" s="205"/>
      <c r="P106" s="204">
        <f>C103*M106</f>
        <v>0</v>
      </c>
      <c r="Q106" s="203"/>
      <c r="R106" s="203"/>
      <c r="S106" s="203"/>
      <c r="T106" s="203">
        <f>CADASTRO!$P$1582</f>
        <v>0</v>
      </c>
      <c r="U106" s="203"/>
      <c r="V106" s="203"/>
      <c r="W106" s="203"/>
      <c r="X106" s="203">
        <f>M$12</f>
        <v>0</v>
      </c>
      <c r="Y106" s="203"/>
      <c r="Z106" s="203"/>
    </row>
    <row r="107" spans="1:26" x14ac:dyDescent="0.25">
      <c r="A107" s="200" t="str">
        <f>CADASTRO!A$1583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>
        <v>0</v>
      </c>
      <c r="K107" s="203"/>
      <c r="L107" s="203"/>
      <c r="M107" s="205">
        <f>ROUND((V$13/V$23),2)</f>
        <v>0</v>
      </c>
      <c r="N107" s="205"/>
      <c r="O107" s="205"/>
      <c r="P107" s="204">
        <f>C103*M107</f>
        <v>0</v>
      </c>
      <c r="Q107" s="203"/>
      <c r="R107" s="203"/>
      <c r="S107" s="203"/>
      <c r="T107" s="203">
        <f>CADASTRO!$P$1583</f>
        <v>0</v>
      </c>
      <c r="U107" s="203"/>
      <c r="V107" s="203"/>
      <c r="W107" s="203"/>
      <c r="X107" s="203">
        <f>M$13</f>
        <v>0</v>
      </c>
      <c r="Y107" s="203"/>
      <c r="Z107" s="203"/>
    </row>
    <row r="108" spans="1:26" x14ac:dyDescent="0.25">
      <c r="A108" s="200" t="str">
        <f>CADASTRO!A$1584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>
        <v>0</v>
      </c>
      <c r="K108" s="203"/>
      <c r="L108" s="203"/>
      <c r="M108" s="205">
        <f>ROUND((V$14/V$23),2)</f>
        <v>0</v>
      </c>
      <c r="N108" s="205"/>
      <c r="O108" s="205"/>
      <c r="P108" s="204">
        <f>C103*M108</f>
        <v>0</v>
      </c>
      <c r="Q108" s="203"/>
      <c r="R108" s="203"/>
      <c r="S108" s="203"/>
      <c r="T108" s="203">
        <f>CADASTRO!$P$1584</f>
        <v>0</v>
      </c>
      <c r="U108" s="203"/>
      <c r="V108" s="203"/>
      <c r="W108" s="203"/>
      <c r="X108" s="203">
        <f>M$14</f>
        <v>0</v>
      </c>
      <c r="Y108" s="203"/>
      <c r="Z108" s="203"/>
    </row>
    <row r="109" spans="1:26" x14ac:dyDescent="0.25">
      <c r="A109" s="201" t="str">
        <f>CADASTRO!A$1586</f>
        <v>ESCOLA MUN. ARLINDO B. PIRES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1</v>
      </c>
      <c r="N109" s="218"/>
      <c r="O109" s="218"/>
      <c r="P109" s="202">
        <f>SUM(P110:S113)</f>
        <v>5469.9699999999993</v>
      </c>
      <c r="Q109" s="201"/>
      <c r="R109" s="201"/>
      <c r="S109" s="201"/>
    </row>
    <row r="110" spans="1:26" x14ac:dyDescent="0.25">
      <c r="A110" s="200" t="str">
        <f>CADASTRO!A$1587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 t="s">
        <v>192</v>
      </c>
      <c r="K110" s="203"/>
      <c r="L110" s="203"/>
      <c r="M110" s="205">
        <f>ROUND((V$18/V$23),2)</f>
        <v>0.04</v>
      </c>
      <c r="N110" s="205"/>
      <c r="O110" s="205"/>
      <c r="P110" s="204">
        <f>C103*M110</f>
        <v>218.79880000000003</v>
      </c>
      <c r="Q110" s="203"/>
      <c r="R110" s="203"/>
      <c r="S110" s="203"/>
      <c r="T110" s="203" t="str">
        <f>CADASTRO!$P$1587</f>
        <v>1011 Q.S.E.</v>
      </c>
      <c r="U110" s="203"/>
      <c r="V110" s="203"/>
      <c r="W110" s="203"/>
      <c r="X110" s="203">
        <f>M$18</f>
        <v>1652</v>
      </c>
      <c r="Y110" s="203"/>
      <c r="Z110" s="203"/>
    </row>
    <row r="111" spans="1:26" x14ac:dyDescent="0.25">
      <c r="A111" s="200" t="str">
        <f>CADASTRO!A$1588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>
        <v>0</v>
      </c>
      <c r="K111" s="203"/>
      <c r="L111" s="203"/>
      <c r="M111" s="205">
        <f>ROUND((V$19/V$23),2)</f>
        <v>0</v>
      </c>
      <c r="N111" s="205"/>
      <c r="O111" s="205"/>
      <c r="P111" s="204">
        <f>C103*M111</f>
        <v>0</v>
      </c>
      <c r="Q111" s="203"/>
      <c r="R111" s="203"/>
      <c r="S111" s="203"/>
      <c r="T111" s="203">
        <f>CADASTRO!$P$1588</f>
        <v>0</v>
      </c>
      <c r="U111" s="203"/>
      <c r="V111" s="203"/>
      <c r="W111" s="203"/>
      <c r="X111" s="203">
        <f>M$19</f>
        <v>0</v>
      </c>
      <c r="Y111" s="203"/>
      <c r="Z111" s="203"/>
    </row>
    <row r="112" spans="1:26" x14ac:dyDescent="0.25">
      <c r="A112" s="200" t="str">
        <f>CADASTRO!A$1589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 t="s">
        <v>193</v>
      </c>
      <c r="K112" s="203"/>
      <c r="L112" s="203"/>
      <c r="M112" s="205">
        <f>ROUND((V$20/V$23),2)</f>
        <v>0.96</v>
      </c>
      <c r="N112" s="205"/>
      <c r="O112" s="205"/>
      <c r="P112" s="204">
        <f>C103*M112</f>
        <v>5251.1711999999998</v>
      </c>
      <c r="Q112" s="203"/>
      <c r="R112" s="203"/>
      <c r="S112" s="203"/>
      <c r="T112" s="203" t="str">
        <f>CADASTRO!$P$1589</f>
        <v>1011 Q.S.E.</v>
      </c>
      <c r="U112" s="203"/>
      <c r="V112" s="203"/>
      <c r="W112" s="203"/>
      <c r="X112" s="203">
        <f>M$20</f>
        <v>1636</v>
      </c>
      <c r="Y112" s="203"/>
      <c r="Z112" s="203"/>
    </row>
    <row r="113" spans="1:26" x14ac:dyDescent="0.25">
      <c r="A113" s="200" t="str">
        <f>CADASTRO!A$1590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>
        <v>0</v>
      </c>
      <c r="K113" s="203"/>
      <c r="L113" s="203"/>
      <c r="M113" s="205">
        <f>ROUND((V$21/V$23),2)</f>
        <v>0</v>
      </c>
      <c r="N113" s="205"/>
      <c r="O113" s="205"/>
      <c r="P113" s="204">
        <f>C103*M113</f>
        <v>0</v>
      </c>
      <c r="Q113" s="203"/>
      <c r="R113" s="203"/>
      <c r="S113" s="203"/>
      <c r="T113" s="203">
        <f>CADASTRO!$P$1590</f>
        <v>0</v>
      </c>
      <c r="U113" s="203"/>
      <c r="V113" s="203"/>
      <c r="W113" s="203"/>
      <c r="X113" s="203">
        <f>M$21</f>
        <v>0</v>
      </c>
      <c r="Y113" s="203"/>
      <c r="Z113" s="203"/>
    </row>
    <row r="114" spans="1:26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</f>
        <v>5469.9699999999993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</row>
    <row r="116" spans="1:26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6" x14ac:dyDescent="0.25">
      <c r="A117" s="3" t="s">
        <v>38</v>
      </c>
      <c r="G117" s="203">
        <v>284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43356</v>
      </c>
      <c r="P117" s="203"/>
      <c r="Q117" s="203"/>
      <c r="R117" s="203"/>
    </row>
    <row r="118" spans="1:26" x14ac:dyDescent="0.25">
      <c r="A118" s="3" t="s">
        <v>41</v>
      </c>
      <c r="C118" s="208">
        <v>7889.49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1610.1</v>
      </c>
      <c r="Q118" s="221"/>
      <c r="R118" s="221"/>
      <c r="S118" s="221"/>
      <c r="T118" s="221"/>
      <c r="U118" s="221"/>
    </row>
    <row r="119" spans="1:26" x14ac:dyDescent="0.25">
      <c r="A119" s="9" t="s">
        <v>12</v>
      </c>
      <c r="B119" s="31"/>
      <c r="C119" s="31"/>
      <c r="D119" s="31"/>
      <c r="E119" s="31"/>
      <c r="F119" s="31"/>
      <c r="G119" s="31"/>
      <c r="H119" s="31"/>
      <c r="I119" s="8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11" t="s">
        <v>40</v>
      </c>
      <c r="Y119" s="211"/>
      <c r="Z119" s="211"/>
    </row>
    <row r="120" spans="1:26" x14ac:dyDescent="0.25">
      <c r="A120" s="210" t="str">
        <f>CADASTRO!A$1581</f>
        <v xml:space="preserve">ESCOLA ESTADUAL: 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0</v>
      </c>
      <c r="N120" s="218"/>
      <c r="O120" s="218"/>
      <c r="P120" s="202">
        <f>SUM(P121:S123)</f>
        <v>0</v>
      </c>
      <c r="Q120" s="201"/>
      <c r="R120" s="201"/>
      <c r="S120" s="201"/>
      <c r="T120" s="6"/>
      <c r="U120" s="6"/>
      <c r="V120" s="6"/>
      <c r="W120" s="6"/>
    </row>
    <row r="121" spans="1:26" x14ac:dyDescent="0.25">
      <c r="A121" s="200" t="str">
        <f>CADASTRO!A$1582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>
        <v>0</v>
      </c>
      <c r="K121" s="203"/>
      <c r="L121" s="203"/>
      <c r="M121" s="205">
        <f>ROUND((V$12/V$23),2)</f>
        <v>0</v>
      </c>
      <c r="N121" s="205"/>
      <c r="O121" s="205"/>
      <c r="P121" s="204">
        <f>C118*M121</f>
        <v>0</v>
      </c>
      <c r="Q121" s="203"/>
      <c r="R121" s="203"/>
      <c r="S121" s="203"/>
      <c r="T121" s="203">
        <f>CADASTRO!$P$1582</f>
        <v>0</v>
      </c>
      <c r="U121" s="203"/>
      <c r="V121" s="203"/>
      <c r="W121" s="203"/>
      <c r="X121" s="203">
        <f>M$12</f>
        <v>0</v>
      </c>
      <c r="Y121" s="203"/>
      <c r="Z121" s="203"/>
    </row>
    <row r="122" spans="1:26" x14ac:dyDescent="0.25">
      <c r="A122" s="200" t="str">
        <f>CADASTRO!A$1583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>
        <v>0</v>
      </c>
      <c r="K122" s="203"/>
      <c r="L122" s="203"/>
      <c r="M122" s="205">
        <f>ROUND((V$13/V$23),2)</f>
        <v>0</v>
      </c>
      <c r="N122" s="205"/>
      <c r="O122" s="205"/>
      <c r="P122" s="204">
        <f>C118*M122</f>
        <v>0</v>
      </c>
      <c r="Q122" s="203"/>
      <c r="R122" s="203"/>
      <c r="S122" s="203"/>
      <c r="T122" s="203">
        <f>CADASTRO!$P$1583</f>
        <v>0</v>
      </c>
      <c r="U122" s="203"/>
      <c r="V122" s="203"/>
      <c r="W122" s="203"/>
      <c r="X122" s="203">
        <f>M$13</f>
        <v>0</v>
      </c>
      <c r="Y122" s="203"/>
      <c r="Z122" s="203"/>
    </row>
    <row r="123" spans="1:26" x14ac:dyDescent="0.25">
      <c r="A123" s="200" t="str">
        <f>CADASTRO!A$1584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03">
        <v>0</v>
      </c>
      <c r="K123" s="203"/>
      <c r="L123" s="203"/>
      <c r="M123" s="205">
        <f>ROUND((V$14/V$23),2)</f>
        <v>0</v>
      </c>
      <c r="N123" s="205"/>
      <c r="O123" s="205"/>
      <c r="P123" s="204">
        <f>C118*M123</f>
        <v>0</v>
      </c>
      <c r="Q123" s="203"/>
      <c r="R123" s="203"/>
      <c r="S123" s="203"/>
      <c r="T123" s="203">
        <f>CADASTRO!$P$1584</f>
        <v>0</v>
      </c>
      <c r="U123" s="203"/>
      <c r="V123" s="203"/>
      <c r="W123" s="203"/>
      <c r="X123" s="203">
        <f>M$14</f>
        <v>0</v>
      </c>
      <c r="Y123" s="203"/>
      <c r="Z123" s="203"/>
    </row>
    <row r="124" spans="1:26" x14ac:dyDescent="0.25">
      <c r="A124" s="201" t="str">
        <f>CADASTRO!A$1586</f>
        <v>ESCOLA MUN. ARLINDO B. PIRES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1</v>
      </c>
      <c r="N124" s="218"/>
      <c r="O124" s="218"/>
      <c r="P124" s="202">
        <f>SUM(P125:S128)</f>
        <v>7889.49</v>
      </c>
      <c r="Q124" s="201"/>
      <c r="R124" s="201"/>
      <c r="S124" s="201"/>
    </row>
    <row r="125" spans="1:26" x14ac:dyDescent="0.25">
      <c r="A125" s="200" t="str">
        <f>CADASTRO!A$1587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 t="s">
        <v>192</v>
      </c>
      <c r="K125" s="203"/>
      <c r="L125" s="203"/>
      <c r="M125" s="205">
        <f>ROUND((V$18/V$23),2)</f>
        <v>0.04</v>
      </c>
      <c r="N125" s="205"/>
      <c r="O125" s="205"/>
      <c r="P125" s="204">
        <f>C118*M125</f>
        <v>315.57959999999997</v>
      </c>
      <c r="Q125" s="203"/>
      <c r="R125" s="203"/>
      <c r="S125" s="203"/>
      <c r="T125" s="203" t="str">
        <f>CADASTRO!$P$1587</f>
        <v>1011 Q.S.E.</v>
      </c>
      <c r="U125" s="203"/>
      <c r="V125" s="203"/>
      <c r="W125" s="203"/>
      <c r="X125" s="203">
        <f>M$18</f>
        <v>1652</v>
      </c>
      <c r="Y125" s="203"/>
      <c r="Z125" s="203"/>
    </row>
    <row r="126" spans="1:26" x14ac:dyDescent="0.25">
      <c r="A126" s="200" t="str">
        <f>CADASTRO!A$1588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>
        <v>0</v>
      </c>
      <c r="K126" s="203"/>
      <c r="L126" s="203"/>
      <c r="M126" s="205">
        <f>ROUND((V$19/V$23),2)</f>
        <v>0</v>
      </c>
      <c r="N126" s="205"/>
      <c r="O126" s="205"/>
      <c r="P126" s="204">
        <f>C118*M126</f>
        <v>0</v>
      </c>
      <c r="Q126" s="203"/>
      <c r="R126" s="203"/>
      <c r="S126" s="203"/>
      <c r="T126" s="203">
        <f>CADASTRO!$P$1588</f>
        <v>0</v>
      </c>
      <c r="U126" s="203"/>
      <c r="V126" s="203"/>
      <c r="W126" s="203"/>
      <c r="X126" s="203">
        <f>M$19</f>
        <v>0</v>
      </c>
      <c r="Y126" s="203"/>
      <c r="Z126" s="203"/>
    </row>
    <row r="127" spans="1:26" x14ac:dyDescent="0.25">
      <c r="A127" s="200" t="str">
        <f>CADASTRO!A$1589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 t="s">
        <v>193</v>
      </c>
      <c r="K127" s="203"/>
      <c r="L127" s="203"/>
      <c r="M127" s="205">
        <f>ROUND((V$20/V$23),2)</f>
        <v>0.96</v>
      </c>
      <c r="N127" s="205"/>
      <c r="O127" s="205"/>
      <c r="P127" s="204">
        <f>C118*M127</f>
        <v>7573.9103999999998</v>
      </c>
      <c r="Q127" s="203"/>
      <c r="R127" s="203"/>
      <c r="S127" s="203"/>
      <c r="T127" s="203" t="str">
        <f>CADASTRO!$P$1589</f>
        <v>1011 Q.S.E.</v>
      </c>
      <c r="U127" s="203"/>
      <c r="V127" s="203"/>
      <c r="W127" s="203"/>
      <c r="X127" s="203">
        <f>M$20</f>
        <v>1636</v>
      </c>
      <c r="Y127" s="203"/>
      <c r="Z127" s="203"/>
    </row>
    <row r="128" spans="1:26" x14ac:dyDescent="0.25">
      <c r="A128" s="200" t="str">
        <f>CADASTRO!A$1590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>
        <v>0</v>
      </c>
      <c r="K128" s="203"/>
      <c r="L128" s="203"/>
      <c r="M128" s="205">
        <f>ROUND((V$21/V$23),2)</f>
        <v>0</v>
      </c>
      <c r="N128" s="205"/>
      <c r="O128" s="205"/>
      <c r="P128" s="204">
        <f>C118*M128</f>
        <v>0</v>
      </c>
      <c r="Q128" s="203"/>
      <c r="R128" s="203"/>
      <c r="S128" s="203"/>
      <c r="T128" s="203">
        <f>CADASTRO!$P$1590</f>
        <v>0</v>
      </c>
      <c r="U128" s="203"/>
      <c r="V128" s="203"/>
      <c r="W128" s="203"/>
      <c r="X128" s="203">
        <f>M$21</f>
        <v>0</v>
      </c>
      <c r="Y128" s="203"/>
      <c r="Z128" s="203"/>
    </row>
    <row r="129" spans="1:26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7889.49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</row>
    <row r="131" spans="1:26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26" x14ac:dyDescent="0.25">
      <c r="A132" s="3" t="s">
        <v>38</v>
      </c>
      <c r="G132" s="203">
        <v>285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43376</v>
      </c>
      <c r="P132" s="203"/>
      <c r="Q132" s="203"/>
      <c r="R132" s="203"/>
    </row>
    <row r="133" spans="1:26" x14ac:dyDescent="0.25">
      <c r="A133" s="3" t="s">
        <v>41</v>
      </c>
      <c r="C133" s="208">
        <v>6078.45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1240.5</v>
      </c>
      <c r="Q133" s="221"/>
      <c r="R133" s="221"/>
      <c r="S133" s="221"/>
      <c r="T133" s="221"/>
      <c r="U133" s="221"/>
    </row>
    <row r="134" spans="1:26" x14ac:dyDescent="0.25">
      <c r="A134" s="9" t="s">
        <v>12</v>
      </c>
      <c r="B134" s="31"/>
      <c r="C134" s="31"/>
      <c r="D134" s="31"/>
      <c r="E134" s="31"/>
      <c r="F134" s="31"/>
      <c r="G134" s="31"/>
      <c r="H134" s="31"/>
      <c r="I134" s="8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11" t="s">
        <v>40</v>
      </c>
      <c r="Y134" s="211"/>
      <c r="Z134" s="211"/>
    </row>
    <row r="135" spans="1:26" x14ac:dyDescent="0.25">
      <c r="A135" s="210" t="str">
        <f>CADASTRO!A$1581</f>
        <v xml:space="preserve">ESCOLA ESTADUAL: 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0</v>
      </c>
      <c r="N135" s="218"/>
      <c r="O135" s="218"/>
      <c r="P135" s="202">
        <f>SUM(P136:S138)</f>
        <v>0</v>
      </c>
      <c r="Q135" s="201"/>
      <c r="R135" s="201"/>
      <c r="S135" s="201"/>
      <c r="T135" s="6"/>
      <c r="U135" s="6"/>
      <c r="V135" s="6"/>
      <c r="W135" s="6"/>
    </row>
    <row r="136" spans="1:26" x14ac:dyDescent="0.25">
      <c r="A136" s="200" t="str">
        <f>CADASTRO!A$1582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>
        <v>0</v>
      </c>
      <c r="K136" s="203"/>
      <c r="L136" s="203"/>
      <c r="M136" s="205">
        <f>ROUND((V$12/V$23),2)</f>
        <v>0</v>
      </c>
      <c r="N136" s="205"/>
      <c r="O136" s="205"/>
      <c r="P136" s="204">
        <f>C133*M136</f>
        <v>0</v>
      </c>
      <c r="Q136" s="203"/>
      <c r="R136" s="203"/>
      <c r="S136" s="203"/>
      <c r="T136" s="203">
        <f>CADASTRO!$P$1582</f>
        <v>0</v>
      </c>
      <c r="U136" s="203"/>
      <c r="V136" s="203"/>
      <c r="W136" s="203"/>
      <c r="X136" s="203">
        <f>M$12</f>
        <v>0</v>
      </c>
      <c r="Y136" s="203"/>
      <c r="Z136" s="203"/>
    </row>
    <row r="137" spans="1:26" x14ac:dyDescent="0.25">
      <c r="A137" s="200" t="str">
        <f>CADASTRO!A$1583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>
        <v>0</v>
      </c>
      <c r="K137" s="203"/>
      <c r="L137" s="203"/>
      <c r="M137" s="205">
        <f>ROUND((V$13/V$23),2)</f>
        <v>0</v>
      </c>
      <c r="N137" s="205"/>
      <c r="O137" s="205"/>
      <c r="P137" s="204">
        <f>C133*M137</f>
        <v>0</v>
      </c>
      <c r="Q137" s="203"/>
      <c r="R137" s="203"/>
      <c r="S137" s="203"/>
      <c r="T137" s="203">
        <f>CADASTRO!$P$1583</f>
        <v>0</v>
      </c>
      <c r="U137" s="203"/>
      <c r="V137" s="203"/>
      <c r="W137" s="203"/>
      <c r="X137" s="203">
        <f>M$13</f>
        <v>0</v>
      </c>
      <c r="Y137" s="203"/>
      <c r="Z137" s="203"/>
    </row>
    <row r="138" spans="1:26" x14ac:dyDescent="0.25">
      <c r="A138" s="200" t="str">
        <f>CADASTRO!A$1584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>
        <v>0</v>
      </c>
      <c r="K138" s="203"/>
      <c r="L138" s="203"/>
      <c r="M138" s="205">
        <f>ROUND((V$14/V$23),2)</f>
        <v>0</v>
      </c>
      <c r="N138" s="205"/>
      <c r="O138" s="205"/>
      <c r="P138" s="204">
        <f>C133*M138</f>
        <v>0</v>
      </c>
      <c r="Q138" s="203"/>
      <c r="R138" s="203"/>
      <c r="S138" s="203"/>
      <c r="T138" s="203">
        <f>CADASTRO!$P$1584</f>
        <v>0</v>
      </c>
      <c r="U138" s="203"/>
      <c r="V138" s="203"/>
      <c r="W138" s="203"/>
      <c r="X138" s="203">
        <f>M$14</f>
        <v>0</v>
      </c>
      <c r="Y138" s="203"/>
      <c r="Z138" s="203"/>
    </row>
    <row r="139" spans="1:26" x14ac:dyDescent="0.25">
      <c r="A139" s="201" t="str">
        <f>CADASTRO!A$1586</f>
        <v>ESCOLA MUN. ARLINDO B. PIRES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1</v>
      </c>
      <c r="N139" s="218"/>
      <c r="O139" s="218"/>
      <c r="P139" s="202">
        <f>SUM(P140:S143)</f>
        <v>6078.45</v>
      </c>
      <c r="Q139" s="201"/>
      <c r="R139" s="201"/>
      <c r="S139" s="201"/>
    </row>
    <row r="140" spans="1:26" x14ac:dyDescent="0.25">
      <c r="A140" s="200" t="str">
        <f>CADASTRO!A$1587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 t="s">
        <v>192</v>
      </c>
      <c r="K140" s="203"/>
      <c r="L140" s="203"/>
      <c r="M140" s="205">
        <f>ROUND((V$18/V$23),2)</f>
        <v>0.04</v>
      </c>
      <c r="N140" s="205"/>
      <c r="O140" s="205"/>
      <c r="P140" s="204">
        <f>C133*M140</f>
        <v>243.13800000000001</v>
      </c>
      <c r="Q140" s="203"/>
      <c r="R140" s="203"/>
      <c r="S140" s="203"/>
      <c r="T140" s="203" t="str">
        <f>CADASTRO!$P$1587</f>
        <v>1011 Q.S.E.</v>
      </c>
      <c r="U140" s="203"/>
      <c r="V140" s="203"/>
      <c r="W140" s="203"/>
      <c r="X140" s="203">
        <f>M$18</f>
        <v>1652</v>
      </c>
      <c r="Y140" s="203"/>
      <c r="Z140" s="203"/>
    </row>
    <row r="141" spans="1:26" x14ac:dyDescent="0.25">
      <c r="A141" s="200" t="str">
        <f>CADASTRO!A$1588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>
        <v>0</v>
      </c>
      <c r="K141" s="203"/>
      <c r="L141" s="203"/>
      <c r="M141" s="205">
        <f>ROUND((V$19/V$23),2)</f>
        <v>0</v>
      </c>
      <c r="N141" s="205"/>
      <c r="O141" s="205"/>
      <c r="P141" s="204">
        <f>C133*M141</f>
        <v>0</v>
      </c>
      <c r="Q141" s="203"/>
      <c r="R141" s="203"/>
      <c r="S141" s="203"/>
      <c r="T141" s="203">
        <f>CADASTRO!$P$1588</f>
        <v>0</v>
      </c>
      <c r="U141" s="203"/>
      <c r="V141" s="203"/>
      <c r="W141" s="203"/>
      <c r="X141" s="203">
        <f>M$19</f>
        <v>0</v>
      </c>
      <c r="Y141" s="203"/>
      <c r="Z141" s="203"/>
    </row>
    <row r="142" spans="1:26" x14ac:dyDescent="0.25">
      <c r="A142" s="200" t="str">
        <f>CADASTRO!A$1589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 t="s">
        <v>193</v>
      </c>
      <c r="K142" s="203"/>
      <c r="L142" s="203"/>
      <c r="M142" s="205">
        <f>ROUND((V$20/V$23),2)</f>
        <v>0.96</v>
      </c>
      <c r="N142" s="205"/>
      <c r="O142" s="205"/>
      <c r="P142" s="204">
        <f>C133*M142</f>
        <v>5835.3119999999999</v>
      </c>
      <c r="Q142" s="203"/>
      <c r="R142" s="203"/>
      <c r="S142" s="203"/>
      <c r="T142" s="203" t="str">
        <f>CADASTRO!$P$1589</f>
        <v>1011 Q.S.E.</v>
      </c>
      <c r="U142" s="203"/>
      <c r="V142" s="203"/>
      <c r="W142" s="203"/>
      <c r="X142" s="203">
        <f>M$20</f>
        <v>1636</v>
      </c>
      <c r="Y142" s="203"/>
      <c r="Z142" s="203"/>
    </row>
    <row r="143" spans="1:26" x14ac:dyDescent="0.25">
      <c r="A143" s="200" t="str">
        <f>CADASTRO!A$1590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>
        <v>0</v>
      </c>
      <c r="K143" s="203"/>
      <c r="L143" s="203"/>
      <c r="M143" s="205">
        <f>ROUND((V$21/V$23),2)</f>
        <v>0</v>
      </c>
      <c r="N143" s="205"/>
      <c r="O143" s="205"/>
      <c r="P143" s="204">
        <f>C133*M143</f>
        <v>0</v>
      </c>
      <c r="Q143" s="203"/>
      <c r="R143" s="203"/>
      <c r="S143" s="203"/>
      <c r="T143" s="203">
        <f>CADASTRO!$P$1590</f>
        <v>0</v>
      </c>
      <c r="U143" s="203"/>
      <c r="V143" s="203"/>
      <c r="W143" s="203"/>
      <c r="X143" s="203">
        <f>M$21</f>
        <v>0</v>
      </c>
      <c r="Y143" s="203"/>
      <c r="Z143" s="203"/>
    </row>
    <row r="144" spans="1:26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6078.45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</row>
    <row r="146" spans="1:26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26" x14ac:dyDescent="0.25">
      <c r="A147" s="3" t="s">
        <v>38</v>
      </c>
      <c r="G147" s="203">
        <v>289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43410</v>
      </c>
      <c r="P147" s="203"/>
      <c r="Q147" s="203"/>
      <c r="R147" s="203"/>
    </row>
    <row r="148" spans="1:26" x14ac:dyDescent="0.25">
      <c r="A148" s="3" t="s">
        <v>41</v>
      </c>
      <c r="C148" s="208">
        <v>7399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1510</v>
      </c>
      <c r="Q148" s="221"/>
      <c r="R148" s="221"/>
      <c r="S148" s="221"/>
      <c r="T148" s="221"/>
      <c r="U148" s="221"/>
    </row>
    <row r="149" spans="1:26" x14ac:dyDescent="0.25">
      <c r="A149" s="9" t="s">
        <v>12</v>
      </c>
      <c r="B149" s="31"/>
      <c r="C149" s="31"/>
      <c r="D149" s="31"/>
      <c r="E149" s="31"/>
      <c r="F149" s="31"/>
      <c r="G149" s="31"/>
      <c r="H149" s="31"/>
      <c r="I149" s="8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11" t="s">
        <v>40</v>
      </c>
      <c r="Y149" s="211"/>
      <c r="Z149" s="211"/>
    </row>
    <row r="150" spans="1:26" x14ac:dyDescent="0.25">
      <c r="A150" s="210" t="str">
        <f>CADASTRO!A$1581</f>
        <v xml:space="preserve">ESCOLA ESTADUAL: 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0</v>
      </c>
      <c r="N150" s="218"/>
      <c r="O150" s="218"/>
      <c r="P150" s="202">
        <f>SUM(P151:S153)</f>
        <v>0</v>
      </c>
      <c r="Q150" s="201"/>
      <c r="R150" s="201"/>
      <c r="S150" s="201"/>
      <c r="T150" s="6"/>
      <c r="U150" s="6"/>
      <c r="V150" s="6"/>
      <c r="W150" s="6"/>
    </row>
    <row r="151" spans="1:26" x14ac:dyDescent="0.25">
      <c r="A151" s="200" t="str">
        <f>CADASTRO!A$1582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>
        <v>0</v>
      </c>
      <c r="K151" s="203"/>
      <c r="L151" s="203"/>
      <c r="M151" s="205">
        <f>ROUND((V$12/V$23),2)</f>
        <v>0</v>
      </c>
      <c r="N151" s="205"/>
      <c r="O151" s="205"/>
      <c r="P151" s="204">
        <f>C148*M151</f>
        <v>0</v>
      </c>
      <c r="Q151" s="203"/>
      <c r="R151" s="203"/>
      <c r="S151" s="203"/>
      <c r="T151" s="203">
        <f>CADASTRO!$P$1582</f>
        <v>0</v>
      </c>
      <c r="U151" s="203"/>
      <c r="V151" s="203"/>
      <c r="W151" s="203"/>
      <c r="X151" s="203">
        <f>M$12</f>
        <v>0</v>
      </c>
      <c r="Y151" s="203"/>
      <c r="Z151" s="203"/>
    </row>
    <row r="152" spans="1:26" x14ac:dyDescent="0.25">
      <c r="A152" s="200" t="str">
        <f>CADASTRO!A$1583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>
        <v>0</v>
      </c>
      <c r="K152" s="203"/>
      <c r="L152" s="203"/>
      <c r="M152" s="205">
        <f>ROUND((V$13/V$23),2)</f>
        <v>0</v>
      </c>
      <c r="N152" s="205"/>
      <c r="O152" s="205"/>
      <c r="P152" s="204">
        <f>C148*M152</f>
        <v>0</v>
      </c>
      <c r="Q152" s="203"/>
      <c r="R152" s="203"/>
      <c r="S152" s="203"/>
      <c r="T152" s="203">
        <f>CADASTRO!$P$1583</f>
        <v>0</v>
      </c>
      <c r="U152" s="203"/>
      <c r="V152" s="203"/>
      <c r="W152" s="203"/>
      <c r="X152" s="203">
        <f>M$13</f>
        <v>0</v>
      </c>
      <c r="Y152" s="203"/>
      <c r="Z152" s="203"/>
    </row>
    <row r="153" spans="1:26" x14ac:dyDescent="0.25">
      <c r="A153" s="200" t="str">
        <f>CADASTRO!A$1584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>
        <v>0</v>
      </c>
      <c r="K153" s="203"/>
      <c r="L153" s="203"/>
      <c r="M153" s="205">
        <f>ROUND((V$14/V$23),2)</f>
        <v>0</v>
      </c>
      <c r="N153" s="205"/>
      <c r="O153" s="205"/>
      <c r="P153" s="204">
        <f>C148*M153</f>
        <v>0</v>
      </c>
      <c r="Q153" s="203"/>
      <c r="R153" s="203"/>
      <c r="S153" s="203"/>
      <c r="T153" s="203">
        <f>CADASTRO!$P$1584</f>
        <v>0</v>
      </c>
      <c r="U153" s="203"/>
      <c r="V153" s="203"/>
      <c r="W153" s="203"/>
      <c r="X153" s="203">
        <f>M$14</f>
        <v>0</v>
      </c>
      <c r="Y153" s="203"/>
      <c r="Z153" s="203"/>
    </row>
    <row r="154" spans="1:26" x14ac:dyDescent="0.25">
      <c r="A154" s="201" t="str">
        <f>CADASTRO!A$1586</f>
        <v>ESCOLA MUN. ARLINDO B. PIRES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1</v>
      </c>
      <c r="N154" s="218"/>
      <c r="O154" s="218"/>
      <c r="P154" s="202">
        <f>SUM(P155:S158)</f>
        <v>7399</v>
      </c>
      <c r="Q154" s="201"/>
      <c r="R154" s="201"/>
      <c r="S154" s="201"/>
    </row>
    <row r="155" spans="1:26" x14ac:dyDescent="0.25">
      <c r="A155" s="200" t="str">
        <f>CADASTRO!A$1587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 t="s">
        <v>192</v>
      </c>
      <c r="K155" s="203"/>
      <c r="L155" s="203"/>
      <c r="M155" s="205">
        <f>ROUND((V$18/V$23),2)</f>
        <v>0.04</v>
      </c>
      <c r="N155" s="205"/>
      <c r="O155" s="205"/>
      <c r="P155" s="204">
        <f>C148*M155</f>
        <v>295.95999999999998</v>
      </c>
      <c r="Q155" s="203"/>
      <c r="R155" s="203"/>
      <c r="S155" s="203"/>
      <c r="T155" s="203" t="str">
        <f>CADASTRO!$P$1587</f>
        <v>1011 Q.S.E.</v>
      </c>
      <c r="U155" s="203"/>
      <c r="V155" s="203"/>
      <c r="W155" s="203"/>
      <c r="X155" s="203">
        <f>M$18</f>
        <v>1652</v>
      </c>
      <c r="Y155" s="203"/>
      <c r="Z155" s="203"/>
    </row>
    <row r="156" spans="1:26" x14ac:dyDescent="0.25">
      <c r="A156" s="200" t="str">
        <f>CADASTRO!A$1588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>
        <v>0</v>
      </c>
      <c r="K156" s="203"/>
      <c r="L156" s="203"/>
      <c r="M156" s="205">
        <f>ROUND((V$19/V$23),2)</f>
        <v>0</v>
      </c>
      <c r="N156" s="205"/>
      <c r="O156" s="205"/>
      <c r="P156" s="204">
        <f>C148*M156</f>
        <v>0</v>
      </c>
      <c r="Q156" s="203"/>
      <c r="R156" s="203"/>
      <c r="S156" s="203"/>
      <c r="T156" s="203">
        <f>CADASTRO!$P$1588</f>
        <v>0</v>
      </c>
      <c r="U156" s="203"/>
      <c r="V156" s="203"/>
      <c r="W156" s="203"/>
      <c r="X156" s="203">
        <f>M$19</f>
        <v>0</v>
      </c>
      <c r="Y156" s="203"/>
      <c r="Z156" s="203"/>
    </row>
    <row r="157" spans="1:26" x14ac:dyDescent="0.25">
      <c r="A157" s="200" t="str">
        <f>CADASTRO!A$1589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 t="s">
        <v>193</v>
      </c>
      <c r="K157" s="203"/>
      <c r="L157" s="203"/>
      <c r="M157" s="205">
        <f>ROUND((V$20/V$23),2)</f>
        <v>0.96</v>
      </c>
      <c r="N157" s="205"/>
      <c r="O157" s="205"/>
      <c r="P157" s="204">
        <f>C148*M157</f>
        <v>7103.04</v>
      </c>
      <c r="Q157" s="203"/>
      <c r="R157" s="203"/>
      <c r="S157" s="203"/>
      <c r="T157" s="203" t="str">
        <f>CADASTRO!$P$1589</f>
        <v>1011 Q.S.E.</v>
      </c>
      <c r="U157" s="203"/>
      <c r="V157" s="203"/>
      <c r="W157" s="203"/>
      <c r="X157" s="203">
        <f>M$20</f>
        <v>1636</v>
      </c>
      <c r="Y157" s="203"/>
      <c r="Z157" s="203"/>
    </row>
    <row r="158" spans="1:26" x14ac:dyDescent="0.25">
      <c r="A158" s="200" t="str">
        <f>CADASTRO!A$1590</f>
        <v>Ed. Jovens e Adultos</v>
      </c>
      <c r="B158" s="200"/>
      <c r="C158" s="200"/>
      <c r="D158" s="200"/>
      <c r="E158" s="200"/>
      <c r="F158" s="200"/>
      <c r="G158" s="200"/>
      <c r="H158" s="200"/>
      <c r="I158" s="200"/>
      <c r="J158" s="203">
        <v>0</v>
      </c>
      <c r="K158" s="203"/>
      <c r="L158" s="203"/>
      <c r="M158" s="205">
        <f>ROUND((V$21/V$23),2)</f>
        <v>0</v>
      </c>
      <c r="N158" s="205"/>
      <c r="O158" s="205"/>
      <c r="P158" s="204">
        <f>C148*M158</f>
        <v>0</v>
      </c>
      <c r="Q158" s="203"/>
      <c r="R158" s="203"/>
      <c r="S158" s="203"/>
      <c r="T158" s="203">
        <f>CADASTRO!$P$1590</f>
        <v>0</v>
      </c>
      <c r="U158" s="203"/>
      <c r="V158" s="203"/>
      <c r="W158" s="203"/>
      <c r="X158" s="203">
        <f>M$21</f>
        <v>0</v>
      </c>
      <c r="Y158" s="203"/>
      <c r="Z158" s="203"/>
    </row>
    <row r="159" spans="1:26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7399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</row>
    <row r="161" spans="1:26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6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6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</row>
    <row r="164" spans="1:26" x14ac:dyDescent="0.25">
      <c r="A164" s="9" t="s">
        <v>12</v>
      </c>
      <c r="B164" s="31"/>
      <c r="C164" s="31"/>
      <c r="D164" s="31"/>
      <c r="E164" s="31"/>
      <c r="F164" s="31"/>
      <c r="G164" s="31"/>
      <c r="H164" s="31"/>
      <c r="I164" s="8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11" t="s">
        <v>40</v>
      </c>
      <c r="Y164" s="211"/>
      <c r="Z164" s="211"/>
    </row>
    <row r="165" spans="1:26" x14ac:dyDescent="0.25">
      <c r="A165" s="210" t="str">
        <f>CADASTRO!A$1581</f>
        <v xml:space="preserve">ESCOLA ESTADUAL: 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0</v>
      </c>
      <c r="N165" s="218"/>
      <c r="O165" s="218"/>
      <c r="P165" s="202">
        <f>SUM(P166:S168)</f>
        <v>0</v>
      </c>
      <c r="Q165" s="201"/>
      <c r="R165" s="201"/>
      <c r="S165" s="201"/>
      <c r="T165" s="6"/>
      <c r="U165" s="6"/>
      <c r="V165" s="6"/>
      <c r="W165" s="6"/>
    </row>
    <row r="166" spans="1:26" x14ac:dyDescent="0.25">
      <c r="A166" s="200" t="str">
        <f>CADASTRO!A$1582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>
        <v>0</v>
      </c>
      <c r="K166" s="203"/>
      <c r="L166" s="203"/>
      <c r="M166" s="205">
        <f>ROUND((V$12/V$23),2)</f>
        <v>0</v>
      </c>
      <c r="N166" s="205"/>
      <c r="O166" s="205"/>
      <c r="P166" s="204">
        <f>C163*M166</f>
        <v>0</v>
      </c>
      <c r="Q166" s="203"/>
      <c r="R166" s="203"/>
      <c r="S166" s="203"/>
      <c r="T166" s="203">
        <f>CADASTRO!$P$1582</f>
        <v>0</v>
      </c>
      <c r="U166" s="203"/>
      <c r="V166" s="203"/>
      <c r="W166" s="203"/>
      <c r="X166" s="203">
        <f>M$12</f>
        <v>0</v>
      </c>
      <c r="Y166" s="203"/>
      <c r="Z166" s="203"/>
    </row>
    <row r="167" spans="1:26" x14ac:dyDescent="0.25">
      <c r="A167" s="200" t="str">
        <f>CADASTRO!A$1583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>
        <v>0</v>
      </c>
      <c r="K167" s="203"/>
      <c r="L167" s="203"/>
      <c r="M167" s="205">
        <f>ROUND((V$13/V$23),2)</f>
        <v>0</v>
      </c>
      <c r="N167" s="205"/>
      <c r="O167" s="205"/>
      <c r="P167" s="204">
        <f>C163*M167</f>
        <v>0</v>
      </c>
      <c r="Q167" s="203"/>
      <c r="R167" s="203"/>
      <c r="S167" s="203"/>
      <c r="T167" s="203">
        <f>CADASTRO!$P$1583</f>
        <v>0</v>
      </c>
      <c r="U167" s="203"/>
      <c r="V167" s="203"/>
      <c r="W167" s="203"/>
      <c r="X167" s="203">
        <f>M$13</f>
        <v>0</v>
      </c>
      <c r="Y167" s="203"/>
      <c r="Z167" s="203"/>
    </row>
    <row r="168" spans="1:26" x14ac:dyDescent="0.25">
      <c r="A168" s="200" t="str">
        <f>CADASTRO!A$1584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>
        <v>0</v>
      </c>
      <c r="K168" s="203"/>
      <c r="L168" s="203"/>
      <c r="M168" s="205">
        <f>ROUND((V$14/V$23),2)</f>
        <v>0</v>
      </c>
      <c r="N168" s="205"/>
      <c r="O168" s="205"/>
      <c r="P168" s="204">
        <f>C163*M168</f>
        <v>0</v>
      </c>
      <c r="Q168" s="203"/>
      <c r="R168" s="203"/>
      <c r="S168" s="203"/>
      <c r="T168" s="203">
        <f>CADASTRO!$P$1584</f>
        <v>0</v>
      </c>
      <c r="U168" s="203"/>
      <c r="V168" s="203"/>
      <c r="W168" s="203"/>
      <c r="X168" s="203">
        <f>M$14</f>
        <v>0</v>
      </c>
      <c r="Y168" s="203"/>
      <c r="Z168" s="203"/>
    </row>
    <row r="169" spans="1:26" x14ac:dyDescent="0.25">
      <c r="A169" s="201" t="str">
        <f>CADASTRO!A$1586</f>
        <v>ESCOLA MUN. ARLINDO B. PIRES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1</v>
      </c>
      <c r="N169" s="218"/>
      <c r="O169" s="218"/>
      <c r="P169" s="202">
        <f>SUM(P170:S173)</f>
        <v>28000</v>
      </c>
      <c r="Q169" s="201"/>
      <c r="R169" s="201"/>
      <c r="S169" s="201"/>
    </row>
    <row r="170" spans="1:26" x14ac:dyDescent="0.25">
      <c r="A170" s="200" t="str">
        <f>CADASTRO!A$1587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 t="s">
        <v>192</v>
      </c>
      <c r="K170" s="203"/>
      <c r="L170" s="203"/>
      <c r="M170" s="205">
        <f>ROUND((V$18/V$23),2)</f>
        <v>0.04</v>
      </c>
      <c r="N170" s="205"/>
      <c r="O170" s="205"/>
      <c r="P170" s="204">
        <f>C163*M170</f>
        <v>1120</v>
      </c>
      <c r="Q170" s="203"/>
      <c r="R170" s="203"/>
      <c r="S170" s="203"/>
      <c r="T170" s="203" t="str">
        <f>CADASTRO!$P$1587</f>
        <v>1011 Q.S.E.</v>
      </c>
      <c r="U170" s="203"/>
      <c r="V170" s="203"/>
      <c r="W170" s="203"/>
      <c r="X170" s="203">
        <f>M$18</f>
        <v>1652</v>
      </c>
      <c r="Y170" s="203"/>
      <c r="Z170" s="203"/>
    </row>
    <row r="171" spans="1:26" x14ac:dyDescent="0.25">
      <c r="A171" s="200" t="str">
        <f>CADASTRO!A$1588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>
        <v>0</v>
      </c>
      <c r="K171" s="203"/>
      <c r="L171" s="203"/>
      <c r="M171" s="205">
        <f>ROUND((V$19/V$23),2)</f>
        <v>0</v>
      </c>
      <c r="N171" s="205"/>
      <c r="O171" s="205"/>
      <c r="P171" s="204">
        <f>C163*M171</f>
        <v>0</v>
      </c>
      <c r="Q171" s="203"/>
      <c r="R171" s="203"/>
      <c r="S171" s="203"/>
      <c r="T171" s="203">
        <f>CADASTRO!$P$1588</f>
        <v>0</v>
      </c>
      <c r="U171" s="203"/>
      <c r="V171" s="203"/>
      <c r="W171" s="203"/>
      <c r="X171" s="203">
        <f>M$19</f>
        <v>0</v>
      </c>
      <c r="Y171" s="203"/>
      <c r="Z171" s="203"/>
    </row>
    <row r="172" spans="1:26" x14ac:dyDescent="0.25">
      <c r="A172" s="200" t="str">
        <f>CADASTRO!A$1589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 t="s">
        <v>193</v>
      </c>
      <c r="K172" s="203"/>
      <c r="L172" s="203"/>
      <c r="M172" s="205">
        <f>ROUND((V$20/V$23),2)</f>
        <v>0.96</v>
      </c>
      <c r="N172" s="205"/>
      <c r="O172" s="205"/>
      <c r="P172" s="204">
        <f>C163*M172</f>
        <v>26880</v>
      </c>
      <c r="Q172" s="203"/>
      <c r="R172" s="203"/>
      <c r="S172" s="203"/>
      <c r="T172" s="203" t="str">
        <f>CADASTRO!$P$1589</f>
        <v>1011 Q.S.E.</v>
      </c>
      <c r="U172" s="203"/>
      <c r="V172" s="203"/>
      <c r="W172" s="203"/>
      <c r="X172" s="203">
        <f>M$20</f>
        <v>1636</v>
      </c>
      <c r="Y172" s="203"/>
      <c r="Z172" s="203"/>
    </row>
    <row r="173" spans="1:26" x14ac:dyDescent="0.25">
      <c r="A173" s="200" t="str">
        <f>CADASTRO!A$1590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>
        <v>0</v>
      </c>
      <c r="K173" s="203"/>
      <c r="L173" s="203"/>
      <c r="M173" s="205">
        <f>ROUND((V$21/V$23),2)</f>
        <v>0</v>
      </c>
      <c r="N173" s="205"/>
      <c r="O173" s="205"/>
      <c r="P173" s="204">
        <f>C163*M173</f>
        <v>0</v>
      </c>
      <c r="Q173" s="203"/>
      <c r="R173" s="203"/>
      <c r="S173" s="203"/>
      <c r="T173" s="203">
        <f>CADASTRO!$P$1590</f>
        <v>0</v>
      </c>
      <c r="U173" s="203"/>
      <c r="V173" s="203"/>
      <c r="W173" s="203"/>
      <c r="X173" s="203">
        <f>M$21</f>
        <v>0</v>
      </c>
      <c r="Y173" s="203"/>
      <c r="Z173" s="203"/>
    </row>
    <row r="174" spans="1:26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</row>
    <row r="176" spans="1:26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6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6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</row>
    <row r="179" spans="1:26" x14ac:dyDescent="0.25">
      <c r="A179" s="9" t="s">
        <v>12</v>
      </c>
      <c r="B179" s="31"/>
      <c r="C179" s="31"/>
      <c r="D179" s="31"/>
      <c r="E179" s="31"/>
      <c r="F179" s="31"/>
      <c r="G179" s="31"/>
      <c r="H179" s="31"/>
      <c r="I179" s="8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11" t="s">
        <v>40</v>
      </c>
      <c r="Y179" s="211"/>
      <c r="Z179" s="211"/>
    </row>
    <row r="180" spans="1:26" x14ac:dyDescent="0.25">
      <c r="A180" s="210" t="str">
        <f>CADASTRO!A$1581</f>
        <v xml:space="preserve">ESCOLA ESTADUAL: 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0</v>
      </c>
      <c r="N180" s="218"/>
      <c r="O180" s="218"/>
      <c r="P180" s="202">
        <f>SUM(P181:S183)</f>
        <v>0</v>
      </c>
      <c r="Q180" s="201"/>
      <c r="R180" s="201"/>
      <c r="S180" s="201"/>
      <c r="T180" s="6"/>
      <c r="U180" s="6"/>
      <c r="V180" s="6"/>
      <c r="W180" s="6"/>
    </row>
    <row r="181" spans="1:26" x14ac:dyDescent="0.25">
      <c r="A181" s="200" t="str">
        <f>CADASTRO!A$1582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>
        <v>0</v>
      </c>
      <c r="K181" s="203"/>
      <c r="L181" s="203"/>
      <c r="M181" s="205">
        <f>ROUND((V$12/V$23),2)</f>
        <v>0</v>
      </c>
      <c r="N181" s="205"/>
      <c r="O181" s="205"/>
      <c r="P181" s="204">
        <f>C178*M181</f>
        <v>0</v>
      </c>
      <c r="Q181" s="203"/>
      <c r="R181" s="203"/>
      <c r="S181" s="203"/>
      <c r="T181" s="203">
        <f>CADASTRO!$P$1582</f>
        <v>0</v>
      </c>
      <c r="U181" s="203"/>
      <c r="V181" s="203"/>
      <c r="W181" s="203"/>
      <c r="X181" s="203">
        <f>M$12</f>
        <v>0</v>
      </c>
      <c r="Y181" s="203"/>
      <c r="Z181" s="203"/>
    </row>
    <row r="182" spans="1:26" x14ac:dyDescent="0.25">
      <c r="A182" s="200" t="str">
        <f>CADASTRO!A$1583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>
        <v>0</v>
      </c>
      <c r="K182" s="203"/>
      <c r="L182" s="203"/>
      <c r="M182" s="205">
        <f>ROUND((V$13/V$23),2)</f>
        <v>0</v>
      </c>
      <c r="N182" s="205"/>
      <c r="O182" s="205"/>
      <c r="P182" s="204">
        <f>C178*M182</f>
        <v>0</v>
      </c>
      <c r="Q182" s="203"/>
      <c r="R182" s="203"/>
      <c r="S182" s="203"/>
      <c r="T182" s="203">
        <f>CADASTRO!$P$1583</f>
        <v>0</v>
      </c>
      <c r="U182" s="203"/>
      <c r="V182" s="203"/>
      <c r="W182" s="203"/>
      <c r="X182" s="203">
        <f>M$13</f>
        <v>0</v>
      </c>
      <c r="Y182" s="203"/>
      <c r="Z182" s="203"/>
    </row>
    <row r="183" spans="1:26" x14ac:dyDescent="0.25">
      <c r="A183" s="200" t="str">
        <f>CADASTRO!A$1584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>
        <v>0</v>
      </c>
      <c r="K183" s="203"/>
      <c r="L183" s="203"/>
      <c r="M183" s="205">
        <f>ROUND((V$14/V$23),2)</f>
        <v>0</v>
      </c>
      <c r="N183" s="205"/>
      <c r="O183" s="205"/>
      <c r="P183" s="204">
        <f>C178*M183</f>
        <v>0</v>
      </c>
      <c r="Q183" s="203"/>
      <c r="R183" s="203"/>
      <c r="S183" s="203"/>
      <c r="T183" s="203">
        <f>CADASTRO!$P$1584</f>
        <v>0</v>
      </c>
      <c r="U183" s="203"/>
      <c r="V183" s="203"/>
      <c r="W183" s="203"/>
      <c r="X183" s="203">
        <f>M$14</f>
        <v>0</v>
      </c>
      <c r="Y183" s="203"/>
      <c r="Z183" s="203"/>
    </row>
    <row r="184" spans="1:26" x14ac:dyDescent="0.25">
      <c r="A184" s="201" t="str">
        <f>CADASTRO!A$1586</f>
        <v>ESCOLA MUN. ARLINDO B. PIRES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1</v>
      </c>
      <c r="N184" s="218"/>
      <c r="O184" s="218"/>
      <c r="P184" s="202">
        <f>SUM(P185:S188)</f>
        <v>31000</v>
      </c>
      <c r="Q184" s="201"/>
      <c r="R184" s="201"/>
      <c r="S184" s="201"/>
    </row>
    <row r="185" spans="1:26" x14ac:dyDescent="0.25">
      <c r="A185" s="200" t="str">
        <f>CADASTRO!A$1587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 t="s">
        <v>192</v>
      </c>
      <c r="K185" s="203"/>
      <c r="L185" s="203"/>
      <c r="M185" s="205">
        <f>ROUND((V$18/V$23),2)</f>
        <v>0.04</v>
      </c>
      <c r="N185" s="205"/>
      <c r="O185" s="205"/>
      <c r="P185" s="204">
        <f>C178*M185</f>
        <v>1240</v>
      </c>
      <c r="Q185" s="203"/>
      <c r="R185" s="203"/>
      <c r="S185" s="203"/>
      <c r="T185" s="203" t="str">
        <f>CADASTRO!$P$1587</f>
        <v>1011 Q.S.E.</v>
      </c>
      <c r="U185" s="203"/>
      <c r="V185" s="203"/>
      <c r="W185" s="203"/>
      <c r="X185" s="203">
        <f>M$18</f>
        <v>1652</v>
      </c>
      <c r="Y185" s="203"/>
      <c r="Z185" s="203"/>
    </row>
    <row r="186" spans="1:26" x14ac:dyDescent="0.25">
      <c r="A186" s="200" t="str">
        <f>CADASTRO!A$1588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>
        <v>0</v>
      </c>
      <c r="K186" s="203"/>
      <c r="L186" s="203"/>
      <c r="M186" s="205">
        <f>ROUND((V$19/V$23),2)</f>
        <v>0</v>
      </c>
      <c r="N186" s="205"/>
      <c r="O186" s="205"/>
      <c r="P186" s="204">
        <f>C178*M186</f>
        <v>0</v>
      </c>
      <c r="Q186" s="203"/>
      <c r="R186" s="203"/>
      <c r="S186" s="203"/>
      <c r="T186" s="203">
        <f>CADASTRO!$P$1588</f>
        <v>0</v>
      </c>
      <c r="U186" s="203"/>
      <c r="V186" s="203"/>
      <c r="W186" s="203"/>
      <c r="X186" s="203">
        <f>M$19</f>
        <v>0</v>
      </c>
      <c r="Y186" s="203"/>
      <c r="Z186" s="203"/>
    </row>
    <row r="187" spans="1:26" x14ac:dyDescent="0.25">
      <c r="A187" s="200" t="str">
        <f>CADASTRO!A$1589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 t="s">
        <v>193</v>
      </c>
      <c r="K187" s="203"/>
      <c r="L187" s="203"/>
      <c r="M187" s="205">
        <f>ROUND((V$20/V$23),2)</f>
        <v>0.96</v>
      </c>
      <c r="N187" s="205"/>
      <c r="O187" s="205"/>
      <c r="P187" s="204">
        <f>C178*M187</f>
        <v>29760</v>
      </c>
      <c r="Q187" s="203"/>
      <c r="R187" s="203"/>
      <c r="S187" s="203"/>
      <c r="T187" s="203" t="str">
        <f>CADASTRO!$P$1589</f>
        <v>1011 Q.S.E.</v>
      </c>
      <c r="U187" s="203"/>
      <c r="V187" s="203"/>
      <c r="W187" s="203"/>
      <c r="X187" s="203">
        <f>M$20</f>
        <v>1636</v>
      </c>
      <c r="Y187" s="203"/>
      <c r="Z187" s="203"/>
    </row>
    <row r="188" spans="1:26" x14ac:dyDescent="0.25">
      <c r="A188" s="200" t="str">
        <f>CADASTRO!A$1590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>
        <v>0</v>
      </c>
      <c r="K188" s="203"/>
      <c r="L188" s="203"/>
      <c r="M188" s="205">
        <f>ROUND((V$21/V$23),2)</f>
        <v>0</v>
      </c>
      <c r="N188" s="205"/>
      <c r="O188" s="205"/>
      <c r="P188" s="204">
        <f>C178*M188</f>
        <v>0</v>
      </c>
      <c r="Q188" s="203"/>
      <c r="R188" s="203"/>
      <c r="S188" s="203"/>
      <c r="T188" s="203">
        <f>CADASTRO!$P$1590</f>
        <v>0</v>
      </c>
      <c r="U188" s="203"/>
      <c r="V188" s="203"/>
      <c r="W188" s="203"/>
      <c r="X188" s="203">
        <f>M$21</f>
        <v>0</v>
      </c>
      <c r="Y188" s="203"/>
      <c r="Z188" s="203"/>
    </row>
    <row r="189" spans="1:26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</row>
  </sheetData>
  <mergeCells count="763">
    <mergeCell ref="A189:I189"/>
    <mergeCell ref="M189:O189"/>
    <mergeCell ref="P189:S189"/>
    <mergeCell ref="A188:I188"/>
    <mergeCell ref="J188:L188"/>
    <mergeCell ref="M188:O188"/>
    <mergeCell ref="P188:S188"/>
    <mergeCell ref="T188:W188"/>
    <mergeCell ref="X188:Z188"/>
    <mergeCell ref="A187:I187"/>
    <mergeCell ref="J187:L187"/>
    <mergeCell ref="M187:O187"/>
    <mergeCell ref="P187:S187"/>
    <mergeCell ref="T187:W187"/>
    <mergeCell ref="X187:Z187"/>
    <mergeCell ref="T185:W185"/>
    <mergeCell ref="X185:Z185"/>
    <mergeCell ref="A186:I186"/>
    <mergeCell ref="J186:L186"/>
    <mergeCell ref="M186:O186"/>
    <mergeCell ref="P186:S186"/>
    <mergeCell ref="T186:W186"/>
    <mergeCell ref="X186:Z186"/>
    <mergeCell ref="A184:I184"/>
    <mergeCell ref="M184:O184"/>
    <mergeCell ref="P184:S184"/>
    <mergeCell ref="A185:I185"/>
    <mergeCell ref="J185:L185"/>
    <mergeCell ref="M185:O185"/>
    <mergeCell ref="P185:S185"/>
    <mergeCell ref="A183:I183"/>
    <mergeCell ref="J183:L183"/>
    <mergeCell ref="M183:O183"/>
    <mergeCell ref="P183:S183"/>
    <mergeCell ref="T183:W183"/>
    <mergeCell ref="X183:Z183"/>
    <mergeCell ref="A182:I182"/>
    <mergeCell ref="J182:L182"/>
    <mergeCell ref="M182:O182"/>
    <mergeCell ref="P182:S182"/>
    <mergeCell ref="T182:W182"/>
    <mergeCell ref="X182:Z182"/>
    <mergeCell ref="X179:Z179"/>
    <mergeCell ref="A180:I180"/>
    <mergeCell ref="M180:O180"/>
    <mergeCell ref="P180:S180"/>
    <mergeCell ref="A181:I181"/>
    <mergeCell ref="J181:L181"/>
    <mergeCell ref="M181:O181"/>
    <mergeCell ref="P181:S181"/>
    <mergeCell ref="T181:W181"/>
    <mergeCell ref="X181:Z181"/>
    <mergeCell ref="C178:G178"/>
    <mergeCell ref="L178:O178"/>
    <mergeCell ref="P178:U178"/>
    <mergeCell ref="J179:L179"/>
    <mergeCell ref="M179:O179"/>
    <mergeCell ref="P179:S179"/>
    <mergeCell ref="T179:W179"/>
    <mergeCell ref="A174:I174"/>
    <mergeCell ref="M174:O174"/>
    <mergeCell ref="P174:S174"/>
    <mergeCell ref="F176:K176"/>
    <mergeCell ref="G177:K177"/>
    <mergeCell ref="L177:N177"/>
    <mergeCell ref="O177:R177"/>
    <mergeCell ref="A173:I173"/>
    <mergeCell ref="J173:L173"/>
    <mergeCell ref="M173:O173"/>
    <mergeCell ref="P173:S173"/>
    <mergeCell ref="T173:W173"/>
    <mergeCell ref="X173:Z173"/>
    <mergeCell ref="A172:I172"/>
    <mergeCell ref="J172:L172"/>
    <mergeCell ref="M172:O172"/>
    <mergeCell ref="P172:S172"/>
    <mergeCell ref="T172:W172"/>
    <mergeCell ref="X172:Z172"/>
    <mergeCell ref="T170:W170"/>
    <mergeCell ref="X170:Z170"/>
    <mergeCell ref="A171:I171"/>
    <mergeCell ref="J171:L171"/>
    <mergeCell ref="M171:O171"/>
    <mergeCell ref="P171:S171"/>
    <mergeCell ref="T171:W171"/>
    <mergeCell ref="X171:Z171"/>
    <mergeCell ref="A169:I169"/>
    <mergeCell ref="M169:O169"/>
    <mergeCell ref="P169:S169"/>
    <mergeCell ref="A170:I170"/>
    <mergeCell ref="J170:L170"/>
    <mergeCell ref="M170:O170"/>
    <mergeCell ref="P170:S170"/>
    <mergeCell ref="A168:I168"/>
    <mergeCell ref="J168:L168"/>
    <mergeCell ref="M168:O168"/>
    <mergeCell ref="P168:S168"/>
    <mergeCell ref="T168:W168"/>
    <mergeCell ref="X168:Z168"/>
    <mergeCell ref="A167:I167"/>
    <mergeCell ref="J167:L167"/>
    <mergeCell ref="M167:O167"/>
    <mergeCell ref="P167:S167"/>
    <mergeCell ref="T167:W167"/>
    <mergeCell ref="X167:Z167"/>
    <mergeCell ref="X164:Z164"/>
    <mergeCell ref="A165:I165"/>
    <mergeCell ref="M165:O165"/>
    <mergeCell ref="P165:S165"/>
    <mergeCell ref="A166:I166"/>
    <mergeCell ref="J166:L166"/>
    <mergeCell ref="M166:O166"/>
    <mergeCell ref="P166:S166"/>
    <mergeCell ref="T166:W166"/>
    <mergeCell ref="X166:Z166"/>
    <mergeCell ref="C163:G163"/>
    <mergeCell ref="L163:O163"/>
    <mergeCell ref="P163:U163"/>
    <mergeCell ref="J164:L164"/>
    <mergeCell ref="M164:O164"/>
    <mergeCell ref="P164:S164"/>
    <mergeCell ref="T164:W164"/>
    <mergeCell ref="A159:I159"/>
    <mergeCell ref="M159:O159"/>
    <mergeCell ref="P159:S159"/>
    <mergeCell ref="F161:K161"/>
    <mergeCell ref="G162:K162"/>
    <mergeCell ref="L162:N162"/>
    <mergeCell ref="O162:R162"/>
    <mergeCell ref="A158:I158"/>
    <mergeCell ref="J158:L158"/>
    <mergeCell ref="M158:O158"/>
    <mergeCell ref="P158:S158"/>
    <mergeCell ref="T158:W158"/>
    <mergeCell ref="X158:Z158"/>
    <mergeCell ref="A157:I157"/>
    <mergeCell ref="J157:L157"/>
    <mergeCell ref="M157:O157"/>
    <mergeCell ref="P157:S157"/>
    <mergeCell ref="T157:W157"/>
    <mergeCell ref="X157:Z157"/>
    <mergeCell ref="T155:W155"/>
    <mergeCell ref="X155:Z155"/>
    <mergeCell ref="A156:I156"/>
    <mergeCell ref="J156:L156"/>
    <mergeCell ref="M156:O156"/>
    <mergeCell ref="P156:S156"/>
    <mergeCell ref="T156:W156"/>
    <mergeCell ref="X156:Z156"/>
    <mergeCell ref="A154:I154"/>
    <mergeCell ref="M154:O154"/>
    <mergeCell ref="P154:S154"/>
    <mergeCell ref="A155:I155"/>
    <mergeCell ref="J155:L155"/>
    <mergeCell ref="M155:O155"/>
    <mergeCell ref="P155:S155"/>
    <mergeCell ref="A153:I153"/>
    <mergeCell ref="J153:L153"/>
    <mergeCell ref="M153:O153"/>
    <mergeCell ref="P153:S153"/>
    <mergeCell ref="T153:W153"/>
    <mergeCell ref="X153:Z153"/>
    <mergeCell ref="A152:I152"/>
    <mergeCell ref="J152:L152"/>
    <mergeCell ref="M152:O152"/>
    <mergeCell ref="P152:S152"/>
    <mergeCell ref="T152:W152"/>
    <mergeCell ref="X152:Z152"/>
    <mergeCell ref="X149:Z149"/>
    <mergeCell ref="A150:I150"/>
    <mergeCell ref="M150:O150"/>
    <mergeCell ref="P150:S150"/>
    <mergeCell ref="A151:I151"/>
    <mergeCell ref="J151:L151"/>
    <mergeCell ref="M151:O151"/>
    <mergeCell ref="P151:S151"/>
    <mergeCell ref="T151:W151"/>
    <mergeCell ref="X151:Z151"/>
    <mergeCell ref="C148:G148"/>
    <mergeCell ref="L148:O148"/>
    <mergeCell ref="P148:U148"/>
    <mergeCell ref="J149:L149"/>
    <mergeCell ref="M149:O149"/>
    <mergeCell ref="P149:S149"/>
    <mergeCell ref="T149:W149"/>
    <mergeCell ref="A144:I144"/>
    <mergeCell ref="M144:O144"/>
    <mergeCell ref="P144:S144"/>
    <mergeCell ref="F146:K146"/>
    <mergeCell ref="G147:K147"/>
    <mergeCell ref="L147:N147"/>
    <mergeCell ref="O147:R147"/>
    <mergeCell ref="A143:I143"/>
    <mergeCell ref="J143:L143"/>
    <mergeCell ref="M143:O143"/>
    <mergeCell ref="P143:S143"/>
    <mergeCell ref="T143:W143"/>
    <mergeCell ref="X143:Z143"/>
    <mergeCell ref="A142:I142"/>
    <mergeCell ref="J142:L142"/>
    <mergeCell ref="M142:O142"/>
    <mergeCell ref="P142:S142"/>
    <mergeCell ref="T142:W142"/>
    <mergeCell ref="X142:Z142"/>
    <mergeCell ref="T140:W140"/>
    <mergeCell ref="X140:Z140"/>
    <mergeCell ref="A141:I141"/>
    <mergeCell ref="J141:L141"/>
    <mergeCell ref="M141:O141"/>
    <mergeCell ref="P141:S141"/>
    <mergeCell ref="T141:W141"/>
    <mergeCell ref="X141:Z141"/>
    <mergeCell ref="A139:I139"/>
    <mergeCell ref="M139:O139"/>
    <mergeCell ref="P139:S139"/>
    <mergeCell ref="A140:I140"/>
    <mergeCell ref="J140:L140"/>
    <mergeCell ref="M140:O140"/>
    <mergeCell ref="P140:S140"/>
    <mergeCell ref="A138:I138"/>
    <mergeCell ref="J138:L138"/>
    <mergeCell ref="M138:O138"/>
    <mergeCell ref="P138:S138"/>
    <mergeCell ref="T138:W138"/>
    <mergeCell ref="X138:Z138"/>
    <mergeCell ref="A137:I137"/>
    <mergeCell ref="J137:L137"/>
    <mergeCell ref="M137:O137"/>
    <mergeCell ref="P137:S137"/>
    <mergeCell ref="T137:W137"/>
    <mergeCell ref="X137:Z137"/>
    <mergeCell ref="X134:Z134"/>
    <mergeCell ref="A135:I135"/>
    <mergeCell ref="M135:O135"/>
    <mergeCell ref="P135:S135"/>
    <mergeCell ref="A136:I136"/>
    <mergeCell ref="J136:L136"/>
    <mergeCell ref="M136:O136"/>
    <mergeCell ref="P136:S136"/>
    <mergeCell ref="T136:W136"/>
    <mergeCell ref="X136:Z136"/>
    <mergeCell ref="C133:G133"/>
    <mergeCell ref="L133:O133"/>
    <mergeCell ref="P133:U133"/>
    <mergeCell ref="J134:L134"/>
    <mergeCell ref="M134:O134"/>
    <mergeCell ref="P134:S134"/>
    <mergeCell ref="T134:W134"/>
    <mergeCell ref="A129:I129"/>
    <mergeCell ref="M129:O129"/>
    <mergeCell ref="P129:S129"/>
    <mergeCell ref="F131:K131"/>
    <mergeCell ref="G132:K132"/>
    <mergeCell ref="L132:N132"/>
    <mergeCell ref="O132:R132"/>
    <mergeCell ref="A128:I128"/>
    <mergeCell ref="J128:L128"/>
    <mergeCell ref="M128:O128"/>
    <mergeCell ref="P128:S128"/>
    <mergeCell ref="T128:W128"/>
    <mergeCell ref="X128:Z128"/>
    <mergeCell ref="A127:I127"/>
    <mergeCell ref="J127:L127"/>
    <mergeCell ref="M127:O127"/>
    <mergeCell ref="P127:S127"/>
    <mergeCell ref="T127:W127"/>
    <mergeCell ref="X127:Z127"/>
    <mergeCell ref="T125:W125"/>
    <mergeCell ref="X125:Z125"/>
    <mergeCell ref="A126:I126"/>
    <mergeCell ref="J126:L126"/>
    <mergeCell ref="M126:O126"/>
    <mergeCell ref="P126:S126"/>
    <mergeCell ref="T126:W126"/>
    <mergeCell ref="X126:Z126"/>
    <mergeCell ref="A124:I124"/>
    <mergeCell ref="M124:O124"/>
    <mergeCell ref="P124:S124"/>
    <mergeCell ref="A125:I125"/>
    <mergeCell ref="J125:L125"/>
    <mergeCell ref="M125:O125"/>
    <mergeCell ref="P125:S125"/>
    <mergeCell ref="A123:I123"/>
    <mergeCell ref="J123:L123"/>
    <mergeCell ref="M123:O123"/>
    <mergeCell ref="P123:S123"/>
    <mergeCell ref="T123:W123"/>
    <mergeCell ref="X123:Z123"/>
    <mergeCell ref="A122:I122"/>
    <mergeCell ref="J122:L122"/>
    <mergeCell ref="M122:O122"/>
    <mergeCell ref="P122:S122"/>
    <mergeCell ref="T122:W122"/>
    <mergeCell ref="X122:Z122"/>
    <mergeCell ref="X119:Z119"/>
    <mergeCell ref="A120:I120"/>
    <mergeCell ref="M120:O120"/>
    <mergeCell ref="P120:S120"/>
    <mergeCell ref="A121:I121"/>
    <mergeCell ref="J121:L121"/>
    <mergeCell ref="M121:O121"/>
    <mergeCell ref="P121:S121"/>
    <mergeCell ref="T121:W121"/>
    <mergeCell ref="X121:Z121"/>
    <mergeCell ref="C118:G118"/>
    <mergeCell ref="L118:O118"/>
    <mergeCell ref="P118:U118"/>
    <mergeCell ref="J119:L119"/>
    <mergeCell ref="M119:O119"/>
    <mergeCell ref="P119:S119"/>
    <mergeCell ref="T119:W119"/>
    <mergeCell ref="A114:I114"/>
    <mergeCell ref="M114:O114"/>
    <mergeCell ref="P114:S114"/>
    <mergeCell ref="F116:K116"/>
    <mergeCell ref="G117:K117"/>
    <mergeCell ref="L117:N117"/>
    <mergeCell ref="O117:R117"/>
    <mergeCell ref="A113:I113"/>
    <mergeCell ref="J113:L113"/>
    <mergeCell ref="M113:O113"/>
    <mergeCell ref="P113:S113"/>
    <mergeCell ref="T113:W113"/>
    <mergeCell ref="X113:Z113"/>
    <mergeCell ref="A112:I112"/>
    <mergeCell ref="J112:L112"/>
    <mergeCell ref="M112:O112"/>
    <mergeCell ref="P112:S112"/>
    <mergeCell ref="T112:W112"/>
    <mergeCell ref="X112:Z112"/>
    <mergeCell ref="T110:W110"/>
    <mergeCell ref="X110:Z110"/>
    <mergeCell ref="A111:I111"/>
    <mergeCell ref="J111:L111"/>
    <mergeCell ref="M111:O111"/>
    <mergeCell ref="P111:S111"/>
    <mergeCell ref="T111:W111"/>
    <mergeCell ref="X111:Z111"/>
    <mergeCell ref="A109:I109"/>
    <mergeCell ref="M109:O109"/>
    <mergeCell ref="P109:S109"/>
    <mergeCell ref="A110:I110"/>
    <mergeCell ref="J110:L110"/>
    <mergeCell ref="M110:O110"/>
    <mergeCell ref="P110:S110"/>
    <mergeCell ref="A108:I108"/>
    <mergeCell ref="J108:L108"/>
    <mergeCell ref="M108:O108"/>
    <mergeCell ref="P108:S108"/>
    <mergeCell ref="T108:W108"/>
    <mergeCell ref="X108:Z108"/>
    <mergeCell ref="A107:I107"/>
    <mergeCell ref="J107:L107"/>
    <mergeCell ref="M107:O107"/>
    <mergeCell ref="P107:S107"/>
    <mergeCell ref="T107:W107"/>
    <mergeCell ref="X107:Z107"/>
    <mergeCell ref="X104:Z104"/>
    <mergeCell ref="A105:I105"/>
    <mergeCell ref="M105:O105"/>
    <mergeCell ref="P105:S105"/>
    <mergeCell ref="A106:I106"/>
    <mergeCell ref="J106:L106"/>
    <mergeCell ref="M106:O106"/>
    <mergeCell ref="P106:S106"/>
    <mergeCell ref="T106:W106"/>
    <mergeCell ref="X106:Z106"/>
    <mergeCell ref="C103:G103"/>
    <mergeCell ref="L103:O103"/>
    <mergeCell ref="P103:U103"/>
    <mergeCell ref="J104:L104"/>
    <mergeCell ref="M104:O104"/>
    <mergeCell ref="P104:S104"/>
    <mergeCell ref="T104:W104"/>
    <mergeCell ref="A99:I99"/>
    <mergeCell ref="M99:O99"/>
    <mergeCell ref="P99:S99"/>
    <mergeCell ref="F101:K101"/>
    <mergeCell ref="G102:K102"/>
    <mergeCell ref="L102:N102"/>
    <mergeCell ref="O102:R102"/>
    <mergeCell ref="A98:I98"/>
    <mergeCell ref="J98:L98"/>
    <mergeCell ref="M98:O98"/>
    <mergeCell ref="P98:S98"/>
    <mergeCell ref="T98:W98"/>
    <mergeCell ref="X98:Z98"/>
    <mergeCell ref="A97:I97"/>
    <mergeCell ref="J97:L97"/>
    <mergeCell ref="M97:O97"/>
    <mergeCell ref="P97:S97"/>
    <mergeCell ref="T97:W97"/>
    <mergeCell ref="X97:Z97"/>
    <mergeCell ref="T95:W95"/>
    <mergeCell ref="X95:Z95"/>
    <mergeCell ref="A96:I96"/>
    <mergeCell ref="J96:L96"/>
    <mergeCell ref="M96:O96"/>
    <mergeCell ref="P96:S96"/>
    <mergeCell ref="T96:W96"/>
    <mergeCell ref="X96:Z96"/>
    <mergeCell ref="A94:I94"/>
    <mergeCell ref="M94:O94"/>
    <mergeCell ref="P94:S94"/>
    <mergeCell ref="A95:I95"/>
    <mergeCell ref="J95:L95"/>
    <mergeCell ref="M95:O95"/>
    <mergeCell ref="P95:S95"/>
    <mergeCell ref="A93:I93"/>
    <mergeCell ref="J93:L93"/>
    <mergeCell ref="M93:O93"/>
    <mergeCell ref="P93:S93"/>
    <mergeCell ref="T93:W93"/>
    <mergeCell ref="X93:Z93"/>
    <mergeCell ref="A92:I92"/>
    <mergeCell ref="J92:L92"/>
    <mergeCell ref="M92:O92"/>
    <mergeCell ref="P92:S92"/>
    <mergeCell ref="T92:W92"/>
    <mergeCell ref="X92:Z92"/>
    <mergeCell ref="X89:Z89"/>
    <mergeCell ref="A90:I90"/>
    <mergeCell ref="M90:O90"/>
    <mergeCell ref="P90:S90"/>
    <mergeCell ref="A91:I91"/>
    <mergeCell ref="J91:L91"/>
    <mergeCell ref="M91:O91"/>
    <mergeCell ref="P91:S91"/>
    <mergeCell ref="T91:W91"/>
    <mergeCell ref="X91:Z91"/>
    <mergeCell ref="C88:G88"/>
    <mergeCell ref="L88:O88"/>
    <mergeCell ref="P88:U88"/>
    <mergeCell ref="J89:L89"/>
    <mergeCell ref="M89:O89"/>
    <mergeCell ref="P89:S89"/>
    <mergeCell ref="T89:W89"/>
    <mergeCell ref="A84:I84"/>
    <mergeCell ref="M84:O84"/>
    <mergeCell ref="P84:S84"/>
    <mergeCell ref="F86:K86"/>
    <mergeCell ref="G87:K87"/>
    <mergeCell ref="L87:N87"/>
    <mergeCell ref="O87:R87"/>
    <mergeCell ref="A83:I83"/>
    <mergeCell ref="J83:L83"/>
    <mergeCell ref="M83:O83"/>
    <mergeCell ref="P83:S83"/>
    <mergeCell ref="T83:W83"/>
    <mergeCell ref="X83:Z83"/>
    <mergeCell ref="A82:I82"/>
    <mergeCell ref="J82:L82"/>
    <mergeCell ref="M82:O82"/>
    <mergeCell ref="P82:S82"/>
    <mergeCell ref="T82:W82"/>
    <mergeCell ref="X82:Z82"/>
    <mergeCell ref="T80:W80"/>
    <mergeCell ref="X80:Z80"/>
    <mergeCell ref="A81:I81"/>
    <mergeCell ref="J81:L81"/>
    <mergeCell ref="M81:O81"/>
    <mergeCell ref="P81:S81"/>
    <mergeCell ref="T81:W81"/>
    <mergeCell ref="X81:Z81"/>
    <mergeCell ref="A79:I79"/>
    <mergeCell ref="M79:O79"/>
    <mergeCell ref="P79:S79"/>
    <mergeCell ref="A80:I80"/>
    <mergeCell ref="J80:L80"/>
    <mergeCell ref="M80:O80"/>
    <mergeCell ref="P80:S80"/>
    <mergeCell ref="A78:I78"/>
    <mergeCell ref="J78:L78"/>
    <mergeCell ref="M78:O78"/>
    <mergeCell ref="P78:S78"/>
    <mergeCell ref="T78:W78"/>
    <mergeCell ref="X78:Z78"/>
    <mergeCell ref="A77:I77"/>
    <mergeCell ref="J77:L77"/>
    <mergeCell ref="M77:O77"/>
    <mergeCell ref="P77:S77"/>
    <mergeCell ref="T77:W77"/>
    <mergeCell ref="X77:Z77"/>
    <mergeCell ref="X74:Z74"/>
    <mergeCell ref="A75:I75"/>
    <mergeCell ref="M75:O75"/>
    <mergeCell ref="P75:S75"/>
    <mergeCell ref="A76:I76"/>
    <mergeCell ref="J76:L76"/>
    <mergeCell ref="M76:O76"/>
    <mergeCell ref="P76:S76"/>
    <mergeCell ref="T76:W76"/>
    <mergeCell ref="X76:Z76"/>
    <mergeCell ref="C73:G73"/>
    <mergeCell ref="L73:O73"/>
    <mergeCell ref="P73:U73"/>
    <mergeCell ref="J74:L74"/>
    <mergeCell ref="M74:O74"/>
    <mergeCell ref="P74:S74"/>
    <mergeCell ref="T74:W74"/>
    <mergeCell ref="A69:I69"/>
    <mergeCell ref="M69:O69"/>
    <mergeCell ref="P69:S69"/>
    <mergeCell ref="F71:K71"/>
    <mergeCell ref="G72:K72"/>
    <mergeCell ref="L72:N72"/>
    <mergeCell ref="O72:R72"/>
    <mergeCell ref="A68:I68"/>
    <mergeCell ref="J68:L68"/>
    <mergeCell ref="M68:O68"/>
    <mergeCell ref="P68:S68"/>
    <mergeCell ref="T68:W68"/>
    <mergeCell ref="X68:Z68"/>
    <mergeCell ref="A67:I67"/>
    <mergeCell ref="J67:L67"/>
    <mergeCell ref="M67:O67"/>
    <mergeCell ref="P67:S67"/>
    <mergeCell ref="T67:W67"/>
    <mergeCell ref="X67:Z67"/>
    <mergeCell ref="T65:W65"/>
    <mergeCell ref="X65:Z65"/>
    <mergeCell ref="A66:I66"/>
    <mergeCell ref="J66:L66"/>
    <mergeCell ref="M66:O66"/>
    <mergeCell ref="P66:S66"/>
    <mergeCell ref="T66:W66"/>
    <mergeCell ref="X66:Z66"/>
    <mergeCell ref="A64:I64"/>
    <mergeCell ref="M64:O64"/>
    <mergeCell ref="P64:S64"/>
    <mergeCell ref="A65:I65"/>
    <mergeCell ref="J65:L65"/>
    <mergeCell ref="M65:O65"/>
    <mergeCell ref="P65:S65"/>
    <mergeCell ref="A63:I63"/>
    <mergeCell ref="J63:L63"/>
    <mergeCell ref="M63:O63"/>
    <mergeCell ref="P63:S63"/>
    <mergeCell ref="T63:W63"/>
    <mergeCell ref="X63:Z63"/>
    <mergeCell ref="A62:I62"/>
    <mergeCell ref="J62:L62"/>
    <mergeCell ref="M62:O62"/>
    <mergeCell ref="P62:S62"/>
    <mergeCell ref="T62:W62"/>
    <mergeCell ref="X62:Z62"/>
    <mergeCell ref="X59:Z59"/>
    <mergeCell ref="A60:I60"/>
    <mergeCell ref="M60:O60"/>
    <mergeCell ref="P60:S60"/>
    <mergeCell ref="A61:I61"/>
    <mergeCell ref="J61:L61"/>
    <mergeCell ref="M61:O61"/>
    <mergeCell ref="P61:S61"/>
    <mergeCell ref="T61:W61"/>
    <mergeCell ref="X61:Z61"/>
    <mergeCell ref="C58:G58"/>
    <mergeCell ref="L58:O58"/>
    <mergeCell ref="P58:U58"/>
    <mergeCell ref="J59:L59"/>
    <mergeCell ref="M59:O59"/>
    <mergeCell ref="P59:S59"/>
    <mergeCell ref="T59:W59"/>
    <mergeCell ref="A54:I54"/>
    <mergeCell ref="M54:O54"/>
    <mergeCell ref="P54:S54"/>
    <mergeCell ref="F56:K56"/>
    <mergeCell ref="G57:K57"/>
    <mergeCell ref="L57:N57"/>
    <mergeCell ref="O57:R57"/>
    <mergeCell ref="A53:I53"/>
    <mergeCell ref="J53:L53"/>
    <mergeCell ref="M53:O53"/>
    <mergeCell ref="P53:S53"/>
    <mergeCell ref="T53:W53"/>
    <mergeCell ref="X53:Z53"/>
    <mergeCell ref="A52:I52"/>
    <mergeCell ref="J52:L52"/>
    <mergeCell ref="M52:O52"/>
    <mergeCell ref="P52:S52"/>
    <mergeCell ref="T52:W52"/>
    <mergeCell ref="X52:Z52"/>
    <mergeCell ref="T50:W50"/>
    <mergeCell ref="X50:Z50"/>
    <mergeCell ref="A51:I51"/>
    <mergeCell ref="J51:L51"/>
    <mergeCell ref="M51:O51"/>
    <mergeCell ref="P51:S51"/>
    <mergeCell ref="T51:W51"/>
    <mergeCell ref="X51:Z51"/>
    <mergeCell ref="A49:I49"/>
    <mergeCell ref="M49:O49"/>
    <mergeCell ref="P49:S49"/>
    <mergeCell ref="A50:I50"/>
    <mergeCell ref="J50:L50"/>
    <mergeCell ref="M50:O50"/>
    <mergeCell ref="P50:S50"/>
    <mergeCell ref="A48:I48"/>
    <mergeCell ref="J48:L48"/>
    <mergeCell ref="M48:O48"/>
    <mergeCell ref="P48:S48"/>
    <mergeCell ref="T48:W48"/>
    <mergeCell ref="X48:Z48"/>
    <mergeCell ref="A47:I47"/>
    <mergeCell ref="J47:L47"/>
    <mergeCell ref="M47:O47"/>
    <mergeCell ref="P47:S47"/>
    <mergeCell ref="T47:W47"/>
    <mergeCell ref="X47:Z47"/>
    <mergeCell ref="X44:Z44"/>
    <mergeCell ref="A45:I45"/>
    <mergeCell ref="M45:O45"/>
    <mergeCell ref="P45:S45"/>
    <mergeCell ref="A46:I46"/>
    <mergeCell ref="J46:L46"/>
    <mergeCell ref="M46:O46"/>
    <mergeCell ref="P46:S46"/>
    <mergeCell ref="T46:W46"/>
    <mergeCell ref="X46:Z46"/>
    <mergeCell ref="C43:G43"/>
    <mergeCell ref="L43:O43"/>
    <mergeCell ref="P43:U43"/>
    <mergeCell ref="J44:L44"/>
    <mergeCell ref="M44:O44"/>
    <mergeCell ref="P44:S44"/>
    <mergeCell ref="T44:W44"/>
    <mergeCell ref="A39:I39"/>
    <mergeCell ref="M39:O39"/>
    <mergeCell ref="P39:S39"/>
    <mergeCell ref="F41:K41"/>
    <mergeCell ref="G42:K42"/>
    <mergeCell ref="L42:N42"/>
    <mergeCell ref="O42:R42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362204722" right="0.51181102362204722" top="0.78740157480314965" bottom="0.78740157480314965" header="0.31496062992125984" footer="0.31496062992125984"/>
  <pageSetup paperSize="9" scale="90" orientation="portrait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9"/>
  <sheetViews>
    <sheetView workbookViewId="0">
      <selection sqref="A1:XFD1048576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CADASTRO!D1594</f>
        <v>2156 ARCO AURÉLIO BATISTA BIERHALS ME</v>
      </c>
    </row>
    <row r="2" spans="1:26" x14ac:dyDescent="0.25">
      <c r="A2" s="75" t="s">
        <v>6</v>
      </c>
      <c r="B2" s="75"/>
      <c r="C2" s="75"/>
      <c r="D2" t="str">
        <f>CADASTRO!D1595</f>
        <v>09.279.469/0001-86</v>
      </c>
    </row>
    <row r="3" spans="1:26" x14ac:dyDescent="0.25">
      <c r="A3" s="75" t="s">
        <v>94</v>
      </c>
      <c r="B3" s="75"/>
      <c r="C3" s="75"/>
      <c r="D3" s="200" t="str">
        <f>CADASTRO!D1596</f>
        <v>005/2017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3" t="str">
        <f>CADASTRO!F1597</f>
        <v>V - 021/2017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CADASTRO!D1598</f>
        <v>14</v>
      </c>
    </row>
    <row r="6" spans="1:26" x14ac:dyDescent="0.25">
      <c r="A6" s="3" t="s">
        <v>8</v>
      </c>
      <c r="B6" s="3"/>
      <c r="C6" s="3"/>
      <c r="D6" s="208">
        <f>CADASTRO!D1599</f>
        <v>4.9000000000000004</v>
      </c>
      <c r="E6" s="208"/>
      <c r="F6" s="208"/>
      <c r="H6" s="3" t="s">
        <v>9</v>
      </c>
      <c r="K6" s="203">
        <f>CADASTRO!K1599</f>
        <v>20</v>
      </c>
      <c r="L6" s="203"/>
      <c r="M6" s="3" t="s">
        <v>11</v>
      </c>
      <c r="Q6" s="203">
        <f>CADASTRO!Q1599</f>
        <v>1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98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CADASTRO!A$1581</f>
        <v xml:space="preserve">ESCOLA ESTADUAL: 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CADASTRO!A$1582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CADASTRO!J1607</f>
        <v>0</v>
      </c>
      <c r="K12" s="203"/>
      <c r="L12" s="203"/>
      <c r="M12" s="203">
        <f>CADASTRO!M1607</f>
        <v>0</v>
      </c>
      <c r="N12" s="203"/>
      <c r="O12" s="203"/>
      <c r="P12" s="203">
        <f>CADASTRO!$P1607</f>
        <v>0</v>
      </c>
      <c r="Q12" s="203"/>
      <c r="R12" s="203"/>
      <c r="S12" s="203"/>
      <c r="T12" s="219">
        <f>CADASTRO!V1607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CADASTRO!A$1583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CADASTRO!J1608</f>
        <v>0</v>
      </c>
      <c r="K13" s="203"/>
      <c r="L13" s="203"/>
      <c r="M13" s="203">
        <f>CADASTRO!M1608</f>
        <v>0</v>
      </c>
      <c r="N13" s="203"/>
      <c r="O13" s="203"/>
      <c r="P13" s="203">
        <f>CADASTRO!$P1608</f>
        <v>0</v>
      </c>
      <c r="Q13" s="203"/>
      <c r="R13" s="203"/>
      <c r="S13" s="203"/>
      <c r="T13" s="219">
        <f>CADASTRO!V1608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CADASTRO!A$1584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CADASTRO!J1609</f>
        <v>0</v>
      </c>
      <c r="K14" s="203"/>
      <c r="L14" s="203"/>
      <c r="M14" s="203">
        <f>CADASTRO!M1609</f>
        <v>0</v>
      </c>
      <c r="N14" s="203"/>
      <c r="O14" s="203"/>
      <c r="P14" s="203">
        <f>CADASTRO!$P1609</f>
        <v>0</v>
      </c>
      <c r="Q14" s="203"/>
      <c r="R14" s="203"/>
      <c r="S14" s="203"/>
      <c r="T14" s="219">
        <f>CADASTRO!V1609</f>
        <v>0</v>
      </c>
      <c r="U14" s="203"/>
      <c r="V14" s="204">
        <f>E$7*T14</f>
        <v>0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0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CADASTRO!A$1586</f>
        <v>ESCOLA MUN. ARLINDO B. PIRES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CADASTRO!A$1587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CADASTRO!J1612</f>
        <v>108306</v>
      </c>
      <c r="K18" s="203"/>
      <c r="L18" s="203"/>
      <c r="M18" s="203">
        <f>CADASTRO!M1612</f>
        <v>1652</v>
      </c>
      <c r="N18" s="203"/>
      <c r="O18" s="203"/>
      <c r="P18" s="203" t="str">
        <f>CADASTRO!$P1612</f>
        <v>1011 Q.S.E.</v>
      </c>
      <c r="Q18" s="203"/>
      <c r="R18" s="203"/>
      <c r="S18" s="203"/>
      <c r="T18" s="219">
        <f>CADASTRO!V1612</f>
        <v>3.8461538461538464E-2</v>
      </c>
      <c r="U18" s="203"/>
      <c r="V18" s="204">
        <f>E$7*T18</f>
        <v>3.7692307692307696</v>
      </c>
      <c r="W18" s="204"/>
      <c r="X18" s="204"/>
      <c r="Y18" s="204"/>
      <c r="Z18" s="204"/>
    </row>
    <row r="19" spans="1:26" x14ac:dyDescent="0.25">
      <c r="A19" s="200" t="str">
        <f>CADASTRO!A$1588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CADASTRO!J1613</f>
        <v>0</v>
      </c>
      <c r="K19" s="203"/>
      <c r="L19" s="203"/>
      <c r="M19" s="203">
        <f>CADASTRO!M1613</f>
        <v>0</v>
      </c>
      <c r="N19" s="203"/>
      <c r="O19" s="203"/>
      <c r="P19" s="203">
        <f>CADASTRO!$P1613</f>
        <v>0</v>
      </c>
      <c r="Q19" s="203"/>
      <c r="R19" s="203"/>
      <c r="S19" s="203"/>
      <c r="T19" s="219">
        <f>CADASTRO!V1613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CADASTRO!A$1589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CADASTRO!J1614</f>
        <v>108004</v>
      </c>
      <c r="K20" s="203"/>
      <c r="L20" s="203"/>
      <c r="M20" s="203">
        <f>CADASTRO!M1614</f>
        <v>1636</v>
      </c>
      <c r="N20" s="203"/>
      <c r="O20" s="203"/>
      <c r="P20" s="203" t="str">
        <f>CADASTRO!$P1614</f>
        <v>1011 Q.S.E.</v>
      </c>
      <c r="Q20" s="203"/>
      <c r="R20" s="203"/>
      <c r="S20" s="203"/>
      <c r="T20" s="219">
        <f>CADASTRO!V1614</f>
        <v>0.96153846153846156</v>
      </c>
      <c r="U20" s="203"/>
      <c r="V20" s="204">
        <f>E$7*T20</f>
        <v>94.230769230769226</v>
      </c>
      <c r="W20" s="204"/>
      <c r="X20" s="204"/>
      <c r="Y20" s="204"/>
      <c r="Z20" s="204"/>
    </row>
    <row r="21" spans="1:26" x14ac:dyDescent="0.25">
      <c r="A21" s="200" t="str">
        <f>CADASTRO!A$1590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CADASTRO!J1615</f>
        <v>0</v>
      </c>
      <c r="K21" s="203"/>
      <c r="L21" s="203"/>
      <c r="M21" s="203">
        <f>CADASTRO!M1615</f>
        <v>0</v>
      </c>
      <c r="N21" s="203"/>
      <c r="O21" s="203"/>
      <c r="P21" s="203">
        <f>CADASTRO!$P1615</f>
        <v>0</v>
      </c>
      <c r="Q21" s="203"/>
      <c r="R21" s="203"/>
      <c r="S21" s="203"/>
      <c r="T21" s="219">
        <f>CADASTRO!V1615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98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98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47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261</v>
      </c>
      <c r="H27" s="203"/>
      <c r="I27" s="203"/>
      <c r="J27" s="203"/>
      <c r="K27" s="203"/>
      <c r="L27" s="220" t="s">
        <v>39</v>
      </c>
      <c r="M27" s="220"/>
      <c r="N27" s="220"/>
      <c r="O27" s="223">
        <v>43201</v>
      </c>
      <c r="P27" s="203"/>
      <c r="Q27" s="203"/>
      <c r="R27" s="203"/>
    </row>
    <row r="28" spans="1:26" x14ac:dyDescent="0.25">
      <c r="A28" s="3" t="s">
        <v>41</v>
      </c>
      <c r="C28" s="208">
        <v>2166.7800000000002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442.2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72"/>
      <c r="C29" s="72"/>
      <c r="D29" s="72"/>
      <c r="E29" s="72"/>
      <c r="F29" s="72"/>
      <c r="G29" s="72"/>
      <c r="H29" s="72"/>
      <c r="I29" s="76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CADASTRO!A$1581</f>
        <v xml:space="preserve">ESCOLA ESTADUAL: 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</v>
      </c>
      <c r="N30" s="218"/>
      <c r="O30" s="218"/>
      <c r="P30" s="202">
        <f>SUM(P31:S33)</f>
        <v>0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CADASTRO!A$1582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>
        <f>CADASTRO!$P$1607</f>
        <v>0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CADASTRO!A$1583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>
        <f>CADASTRO!$P$1608</f>
        <v>0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CADASTRO!A$1584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05">
        <f>ROUND((V$14/V$23),2)</f>
        <v>0</v>
      </c>
      <c r="N33" s="205"/>
      <c r="O33" s="205"/>
      <c r="P33" s="204">
        <f>C28*M33</f>
        <v>0</v>
      </c>
      <c r="Q33" s="203"/>
      <c r="R33" s="203"/>
      <c r="S33" s="203"/>
      <c r="T33" s="203">
        <f>CADASTRO!$P$1609</f>
        <v>0</v>
      </c>
      <c r="U33" s="203"/>
      <c r="V33" s="203"/>
      <c r="W33" s="203"/>
      <c r="X33" s="203">
        <f>M$14</f>
        <v>0</v>
      </c>
      <c r="Y33" s="203"/>
      <c r="Z33" s="203"/>
    </row>
    <row r="34" spans="1:26" x14ac:dyDescent="0.25">
      <c r="A34" s="201" t="str">
        <f>CADASTRO!A$1586</f>
        <v>ESCOLA MUN. ARLINDO B. PIRES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1</v>
      </c>
      <c r="N34" s="218"/>
      <c r="O34" s="218"/>
      <c r="P34" s="202">
        <f>SUM(P35:S38)</f>
        <v>2166.7800000000002</v>
      </c>
      <c r="Q34" s="201"/>
      <c r="R34" s="201"/>
      <c r="S34" s="201"/>
    </row>
    <row r="35" spans="1:26" x14ac:dyDescent="0.25">
      <c r="A35" s="200" t="str">
        <f>CADASTRO!A$1587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222</v>
      </c>
      <c r="K35" s="203"/>
      <c r="L35" s="203"/>
      <c r="M35" s="205">
        <f>ROUND((V$18/V$23),2)</f>
        <v>0.04</v>
      </c>
      <c r="N35" s="205"/>
      <c r="O35" s="205"/>
      <c r="P35" s="204">
        <f>C28*M35</f>
        <v>86.671200000000013</v>
      </c>
      <c r="Q35" s="203"/>
      <c r="R35" s="203"/>
      <c r="S35" s="203"/>
      <c r="T35" s="203" t="str">
        <f>CADASTRO!$P$1612</f>
        <v>1011 Q.S.E.</v>
      </c>
      <c r="U35" s="203"/>
      <c r="V35" s="203"/>
      <c r="W35" s="203"/>
      <c r="X35" s="203">
        <f>M$18</f>
        <v>1652</v>
      </c>
      <c r="Y35" s="203"/>
      <c r="Z35" s="203"/>
    </row>
    <row r="36" spans="1:26" x14ac:dyDescent="0.25">
      <c r="A36" s="200" t="str">
        <f>CADASTRO!A$1588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CADASTRO!$P$1613</f>
        <v>0</v>
      </c>
      <c r="U36" s="203"/>
      <c r="V36" s="203"/>
      <c r="W36" s="203"/>
      <c r="X36" s="203">
        <f>M$19</f>
        <v>0</v>
      </c>
      <c r="Y36" s="203"/>
      <c r="Z36" s="203"/>
    </row>
    <row r="37" spans="1:26" x14ac:dyDescent="0.25">
      <c r="A37" s="200" t="str">
        <f>CADASTRO!A$1589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223</v>
      </c>
      <c r="K37" s="203"/>
      <c r="L37" s="203"/>
      <c r="M37" s="205">
        <f>ROUND((V$20/V$23),2)</f>
        <v>0.96</v>
      </c>
      <c r="N37" s="205"/>
      <c r="O37" s="205"/>
      <c r="P37" s="204">
        <f>C28*M37</f>
        <v>2080.1088</v>
      </c>
      <c r="Q37" s="203"/>
      <c r="R37" s="203"/>
      <c r="S37" s="203"/>
      <c r="T37" s="203" t="str">
        <f>CADASTRO!$P$1614</f>
        <v>1011 Q.S.E.</v>
      </c>
      <c r="U37" s="203"/>
      <c r="V37" s="203"/>
      <c r="W37" s="203"/>
      <c r="X37" s="203">
        <f>M$20</f>
        <v>1636</v>
      </c>
      <c r="Y37" s="203"/>
      <c r="Z37" s="203"/>
    </row>
    <row r="38" spans="1:26" x14ac:dyDescent="0.25">
      <c r="A38" s="200" t="str">
        <f>CADASTRO!A$1590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CADASTRO!$P$1615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2166.7800000000002</v>
      </c>
      <c r="Q39" s="201"/>
      <c r="R39" s="201"/>
      <c r="S39" s="201"/>
    </row>
    <row r="41" spans="1:26" x14ac:dyDescent="0.25">
      <c r="A41" s="3" t="s">
        <v>37</v>
      </c>
      <c r="F41" s="203" t="s">
        <v>48</v>
      </c>
      <c r="G41" s="203"/>
      <c r="H41" s="203"/>
      <c r="I41" s="203"/>
      <c r="J41" s="203"/>
      <c r="K41" s="203"/>
    </row>
    <row r="42" spans="1:26" x14ac:dyDescent="0.25">
      <c r="A42" s="3" t="s">
        <v>38</v>
      </c>
      <c r="G42" s="203">
        <v>0</v>
      </c>
      <c r="H42" s="203"/>
      <c r="I42" s="203"/>
      <c r="J42" s="203"/>
      <c r="K42" s="203"/>
      <c r="L42" s="220" t="s">
        <v>39</v>
      </c>
      <c r="M42" s="220"/>
      <c r="N42" s="220"/>
      <c r="O42" s="223" t="s">
        <v>212</v>
      </c>
      <c r="P42" s="203"/>
      <c r="Q42" s="203"/>
      <c r="R42" s="203"/>
    </row>
    <row r="43" spans="1:26" x14ac:dyDescent="0.25">
      <c r="A43" s="3" t="s">
        <v>41</v>
      </c>
      <c r="C43" s="208">
        <v>0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0</v>
      </c>
      <c r="Q43" s="221"/>
      <c r="R43" s="221"/>
      <c r="S43" s="221"/>
      <c r="T43" s="221"/>
      <c r="U43" s="221"/>
    </row>
    <row r="44" spans="1:26" x14ac:dyDescent="0.25">
      <c r="A44" s="9" t="s">
        <v>12</v>
      </c>
      <c r="B44" s="72"/>
      <c r="C44" s="72"/>
      <c r="D44" s="72"/>
      <c r="E44" s="72"/>
      <c r="F44" s="72"/>
      <c r="G44" s="72"/>
      <c r="H44" s="72"/>
      <c r="I44" s="76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11" t="s">
        <v>40</v>
      </c>
      <c r="Y44" s="211"/>
      <c r="Z44" s="211"/>
    </row>
    <row r="45" spans="1:26" x14ac:dyDescent="0.25">
      <c r="A45" s="210" t="str">
        <f>CADASTRO!A$1581</f>
        <v xml:space="preserve">ESCOLA ESTADUAL: 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0</v>
      </c>
      <c r="N45" s="218"/>
      <c r="O45" s="218"/>
      <c r="P45" s="202">
        <f>SUM(P46:S48)</f>
        <v>0</v>
      </c>
      <c r="Q45" s="201"/>
      <c r="R45" s="201"/>
      <c r="S45" s="201"/>
      <c r="T45" s="6"/>
      <c r="U45" s="6"/>
      <c r="V45" s="6"/>
      <c r="W45" s="6"/>
    </row>
    <row r="46" spans="1:26" x14ac:dyDescent="0.25">
      <c r="A46" s="200" t="str">
        <f>CADASTRO!A$1582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>
        <v>0</v>
      </c>
      <c r="K46" s="203"/>
      <c r="L46" s="203"/>
      <c r="M46" s="205">
        <f>ROUND((V$12/V$23),2)</f>
        <v>0</v>
      </c>
      <c r="N46" s="205"/>
      <c r="O46" s="205"/>
      <c r="P46" s="204">
        <f>C43*M46</f>
        <v>0</v>
      </c>
      <c r="Q46" s="203"/>
      <c r="R46" s="203"/>
      <c r="S46" s="203"/>
      <c r="T46" s="203">
        <f>CADASTRO!$P$1607</f>
        <v>0</v>
      </c>
      <c r="U46" s="203"/>
      <c r="V46" s="203"/>
      <c r="W46" s="203"/>
      <c r="X46" s="203">
        <f>M$12</f>
        <v>0</v>
      </c>
      <c r="Y46" s="203"/>
      <c r="Z46" s="203"/>
    </row>
    <row r="47" spans="1:26" x14ac:dyDescent="0.25">
      <c r="A47" s="200" t="str">
        <f>CADASTRO!A$1583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>
        <v>0</v>
      </c>
      <c r="K47" s="203"/>
      <c r="L47" s="203"/>
      <c r="M47" s="205">
        <f>ROUND((V$13/V$23),2)</f>
        <v>0</v>
      </c>
      <c r="N47" s="205"/>
      <c r="O47" s="205"/>
      <c r="P47" s="204">
        <f>C43*M47</f>
        <v>0</v>
      </c>
      <c r="Q47" s="203"/>
      <c r="R47" s="203"/>
      <c r="S47" s="203"/>
      <c r="T47" s="203">
        <f>CADASTRO!$P$1608</f>
        <v>0</v>
      </c>
      <c r="U47" s="203"/>
      <c r="V47" s="203"/>
      <c r="W47" s="203"/>
      <c r="X47" s="203">
        <f>M$13</f>
        <v>0</v>
      </c>
      <c r="Y47" s="203"/>
      <c r="Z47" s="203"/>
    </row>
    <row r="48" spans="1:26" x14ac:dyDescent="0.25">
      <c r="A48" s="200" t="str">
        <f>CADASTRO!A$1584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>
        <v>0</v>
      </c>
      <c r="K48" s="203"/>
      <c r="L48" s="203"/>
      <c r="M48" s="205">
        <f>ROUND((V$14/V$23),2)</f>
        <v>0</v>
      </c>
      <c r="N48" s="205"/>
      <c r="O48" s="205"/>
      <c r="P48" s="204">
        <f>C43*M48</f>
        <v>0</v>
      </c>
      <c r="Q48" s="203"/>
      <c r="R48" s="203"/>
      <c r="S48" s="203"/>
      <c r="T48" s="203">
        <f>CADASTRO!$P$1609</f>
        <v>0</v>
      </c>
      <c r="U48" s="203"/>
      <c r="V48" s="203"/>
      <c r="W48" s="203"/>
      <c r="X48" s="203">
        <f>M$14</f>
        <v>0</v>
      </c>
      <c r="Y48" s="203"/>
      <c r="Z48" s="203"/>
    </row>
    <row r="49" spans="1:35" x14ac:dyDescent="0.25">
      <c r="A49" s="201" t="str">
        <f>CADASTRO!A$1586</f>
        <v>ESCOLA MUN. ARLINDO B. PIRES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1</v>
      </c>
      <c r="N49" s="218"/>
      <c r="O49" s="218"/>
      <c r="P49" s="202">
        <f>SUM(P50:S53)</f>
        <v>0</v>
      </c>
      <c r="Q49" s="201"/>
      <c r="R49" s="201"/>
      <c r="S49" s="201"/>
    </row>
    <row r="50" spans="1:35" x14ac:dyDescent="0.25">
      <c r="A50" s="200" t="str">
        <f>CADASTRO!A$1587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 t="s">
        <v>222</v>
      </c>
      <c r="K50" s="203"/>
      <c r="L50" s="203"/>
      <c r="M50" s="205">
        <f>ROUND((V$18/V$23),2)</f>
        <v>0.04</v>
      </c>
      <c r="N50" s="205"/>
      <c r="O50" s="205"/>
      <c r="P50" s="204">
        <f>C43*M50</f>
        <v>0</v>
      </c>
      <c r="Q50" s="203"/>
      <c r="R50" s="203"/>
      <c r="S50" s="203"/>
      <c r="T50" s="203" t="str">
        <f>CADASTRO!$P$1612</f>
        <v>1011 Q.S.E.</v>
      </c>
      <c r="U50" s="203"/>
      <c r="V50" s="203"/>
      <c r="W50" s="203"/>
      <c r="X50" s="203">
        <f>M$18</f>
        <v>1652</v>
      </c>
      <c r="Y50" s="203"/>
      <c r="Z50" s="203"/>
    </row>
    <row r="51" spans="1:35" x14ac:dyDescent="0.25">
      <c r="A51" s="200" t="str">
        <f>CADASTRO!A$1588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>
        <v>0</v>
      </c>
      <c r="K51" s="203"/>
      <c r="L51" s="203"/>
      <c r="M51" s="205">
        <f>ROUND((V$19/V$23),2)</f>
        <v>0</v>
      </c>
      <c r="N51" s="205"/>
      <c r="O51" s="205"/>
      <c r="P51" s="204">
        <f>C43*M51</f>
        <v>0</v>
      </c>
      <c r="Q51" s="203"/>
      <c r="R51" s="203"/>
      <c r="S51" s="203"/>
      <c r="T51" s="203">
        <f>CADASTRO!$P$1613</f>
        <v>0</v>
      </c>
      <c r="U51" s="203"/>
      <c r="V51" s="203"/>
      <c r="W51" s="203"/>
      <c r="X51" s="203">
        <f>M$19</f>
        <v>0</v>
      </c>
      <c r="Y51" s="203"/>
      <c r="Z51" s="203"/>
      <c r="AI51" s="3"/>
    </row>
    <row r="52" spans="1:35" x14ac:dyDescent="0.25">
      <c r="A52" s="200" t="str">
        <f>CADASTRO!A$1589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 t="s">
        <v>223</v>
      </c>
      <c r="K52" s="203"/>
      <c r="L52" s="203"/>
      <c r="M52" s="205">
        <f>ROUND((V$20/V$23),2)</f>
        <v>0.96</v>
      </c>
      <c r="N52" s="205"/>
      <c r="O52" s="205"/>
      <c r="P52" s="204">
        <f>C43*M52</f>
        <v>0</v>
      </c>
      <c r="Q52" s="203"/>
      <c r="R52" s="203"/>
      <c r="S52" s="203"/>
      <c r="T52" s="203" t="str">
        <f>CADASTRO!$P$1614</f>
        <v>1011 Q.S.E.</v>
      </c>
      <c r="U52" s="203"/>
      <c r="V52" s="203"/>
      <c r="W52" s="203"/>
      <c r="X52" s="203">
        <f>M$20</f>
        <v>1636</v>
      </c>
      <c r="Y52" s="203"/>
      <c r="Z52" s="203"/>
    </row>
    <row r="53" spans="1:35" x14ac:dyDescent="0.25">
      <c r="A53" s="200" t="str">
        <f>CADASTRO!A$1590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>
        <v>0</v>
      </c>
      <c r="K53" s="203"/>
      <c r="L53" s="203"/>
      <c r="M53" s="205">
        <f>ROUND((V$21/V$23),2)</f>
        <v>0</v>
      </c>
      <c r="N53" s="205"/>
      <c r="O53" s="205"/>
      <c r="P53" s="204">
        <f>C43*M53</f>
        <v>0</v>
      </c>
      <c r="Q53" s="203"/>
      <c r="R53" s="203"/>
      <c r="S53" s="203"/>
      <c r="T53" s="203">
        <f>CADASTRO!$P$1615</f>
        <v>0</v>
      </c>
      <c r="U53" s="203"/>
      <c r="V53" s="203"/>
      <c r="W53" s="203"/>
      <c r="X53" s="203">
        <f>M$21</f>
        <v>0</v>
      </c>
      <c r="Y53" s="203"/>
      <c r="Z53" s="203"/>
    </row>
    <row r="54" spans="1:35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0</v>
      </c>
      <c r="Q54" s="201"/>
      <c r="R54" s="201"/>
      <c r="S54" s="201"/>
      <c r="T54" s="3"/>
      <c r="U54" s="3"/>
      <c r="V54" s="3"/>
      <c r="W54" s="3"/>
      <c r="X54" s="3"/>
      <c r="Y54" s="3"/>
      <c r="Z54" s="3"/>
    </row>
    <row r="55" spans="1:35" x14ac:dyDescent="0.25">
      <c r="A55" s="71"/>
      <c r="B55" s="71"/>
      <c r="C55" s="71"/>
      <c r="D55" s="71"/>
      <c r="E55" s="71"/>
      <c r="F55" s="71"/>
      <c r="G55" s="71"/>
      <c r="H55" s="71"/>
      <c r="I55" s="71"/>
      <c r="J55" s="3"/>
      <c r="K55" s="3"/>
      <c r="L55" s="3"/>
      <c r="M55" s="78"/>
      <c r="N55" s="78"/>
      <c r="O55" s="78"/>
      <c r="P55" s="77"/>
      <c r="Q55" s="71"/>
      <c r="R55" s="71"/>
      <c r="S55" s="71"/>
      <c r="T55" s="3"/>
      <c r="U55" s="3"/>
      <c r="V55" s="3"/>
      <c r="W55" s="3"/>
      <c r="X55" s="3"/>
      <c r="Y55" s="3"/>
      <c r="Z55" s="3"/>
    </row>
    <row r="56" spans="1:35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5" x14ac:dyDescent="0.25">
      <c r="A57" s="3" t="s">
        <v>38</v>
      </c>
      <c r="G57" s="203">
        <v>263</v>
      </c>
      <c r="H57" s="203"/>
      <c r="I57" s="203"/>
      <c r="J57" s="203"/>
      <c r="K57" s="203"/>
      <c r="L57" s="220" t="s">
        <v>39</v>
      </c>
      <c r="M57" s="220"/>
      <c r="N57" s="220"/>
      <c r="O57" s="223">
        <v>43224</v>
      </c>
      <c r="P57" s="203"/>
      <c r="Q57" s="203"/>
      <c r="R57" s="203"/>
    </row>
    <row r="58" spans="1:35" x14ac:dyDescent="0.25">
      <c r="A58" s="3" t="s">
        <v>41</v>
      </c>
      <c r="C58" s="208">
        <v>98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20</v>
      </c>
      <c r="Q58" s="221"/>
      <c r="R58" s="221"/>
      <c r="S58" s="221"/>
      <c r="T58" s="221"/>
      <c r="U58" s="221"/>
    </row>
    <row r="59" spans="1:35" x14ac:dyDescent="0.25">
      <c r="A59" s="9" t="s">
        <v>12</v>
      </c>
      <c r="B59" s="72"/>
      <c r="C59" s="72"/>
      <c r="D59" s="72"/>
      <c r="E59" s="72"/>
      <c r="F59" s="72"/>
      <c r="G59" s="72"/>
      <c r="H59" s="72"/>
      <c r="I59" s="76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11" t="s">
        <v>40</v>
      </c>
      <c r="Y59" s="211"/>
      <c r="Z59" s="211"/>
    </row>
    <row r="60" spans="1:35" x14ac:dyDescent="0.25">
      <c r="A60" s="210" t="str">
        <f>CADASTRO!A$1581</f>
        <v xml:space="preserve">ESCOLA ESTADUAL: 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0</v>
      </c>
      <c r="N60" s="218"/>
      <c r="O60" s="218"/>
      <c r="P60" s="202">
        <f>SUM(P61:S63)</f>
        <v>0</v>
      </c>
      <c r="Q60" s="201"/>
      <c r="R60" s="201"/>
      <c r="S60" s="201"/>
      <c r="T60" s="6"/>
      <c r="U60" s="6"/>
      <c r="V60" s="6"/>
      <c r="W60" s="6"/>
    </row>
    <row r="61" spans="1:35" x14ac:dyDescent="0.25">
      <c r="A61" s="200" t="str">
        <f>CADASTRO!A$1582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>
        <v>0</v>
      </c>
      <c r="K61" s="203"/>
      <c r="L61" s="203"/>
      <c r="M61" s="205">
        <f>ROUND((V$12/V$23),2)</f>
        <v>0</v>
      </c>
      <c r="N61" s="205"/>
      <c r="O61" s="205"/>
      <c r="P61" s="204">
        <f>C58*M61</f>
        <v>0</v>
      </c>
      <c r="Q61" s="203"/>
      <c r="R61" s="203"/>
      <c r="S61" s="203"/>
      <c r="T61" s="203">
        <f>CADASTRO!$P$1607</f>
        <v>0</v>
      </c>
      <c r="U61" s="203"/>
      <c r="V61" s="203"/>
      <c r="W61" s="203"/>
      <c r="X61" s="203">
        <f>M$12</f>
        <v>0</v>
      </c>
      <c r="Y61" s="203"/>
      <c r="Z61" s="203"/>
    </row>
    <row r="62" spans="1:35" x14ac:dyDescent="0.25">
      <c r="A62" s="200" t="str">
        <f>CADASTRO!A$1583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>
        <v>0</v>
      </c>
      <c r="K62" s="203"/>
      <c r="L62" s="203"/>
      <c r="M62" s="205">
        <f>ROUND((V$13/V$23),2)</f>
        <v>0</v>
      </c>
      <c r="N62" s="205"/>
      <c r="O62" s="205"/>
      <c r="P62" s="204">
        <f>C58*M62</f>
        <v>0</v>
      </c>
      <c r="Q62" s="203"/>
      <c r="R62" s="203"/>
      <c r="S62" s="203"/>
      <c r="T62" s="203">
        <f>CADASTRO!$P$1608</f>
        <v>0</v>
      </c>
      <c r="U62" s="203"/>
      <c r="V62" s="203"/>
      <c r="W62" s="203"/>
      <c r="X62" s="203">
        <f>M$13</f>
        <v>0</v>
      </c>
      <c r="Y62" s="203"/>
      <c r="Z62" s="203"/>
    </row>
    <row r="63" spans="1:35" x14ac:dyDescent="0.25">
      <c r="A63" s="200" t="str">
        <f>CADASTRO!A$1584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>
        <v>0</v>
      </c>
      <c r="K63" s="203"/>
      <c r="L63" s="203"/>
      <c r="M63" s="205">
        <f>ROUND((V$14/V$23),2)</f>
        <v>0</v>
      </c>
      <c r="N63" s="205"/>
      <c r="O63" s="205"/>
      <c r="P63" s="204">
        <f>C58*M63</f>
        <v>0</v>
      </c>
      <c r="Q63" s="203"/>
      <c r="R63" s="203"/>
      <c r="S63" s="203"/>
      <c r="T63" s="203">
        <f>CADASTRO!$P$1609</f>
        <v>0</v>
      </c>
      <c r="U63" s="203"/>
      <c r="V63" s="203"/>
      <c r="W63" s="203"/>
      <c r="X63" s="203">
        <f>M$14</f>
        <v>0</v>
      </c>
      <c r="Y63" s="203"/>
      <c r="Z63" s="203"/>
    </row>
    <row r="64" spans="1:35" x14ac:dyDescent="0.25">
      <c r="A64" s="201" t="str">
        <f>CADASTRO!A$1586</f>
        <v>ESCOLA MUN. ARLINDO B. PIRES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1</v>
      </c>
      <c r="N64" s="218"/>
      <c r="O64" s="218"/>
      <c r="P64" s="202">
        <f>SUM(P65:S68)</f>
        <v>98</v>
      </c>
      <c r="Q64" s="201"/>
      <c r="R64" s="201"/>
      <c r="S64" s="201"/>
    </row>
    <row r="65" spans="1:26" x14ac:dyDescent="0.25">
      <c r="A65" s="200" t="str">
        <f>CADASTRO!A$1587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 t="s">
        <v>222</v>
      </c>
      <c r="K65" s="203"/>
      <c r="L65" s="203"/>
      <c r="M65" s="205">
        <f>ROUND((V$18/V$23),2)</f>
        <v>0.04</v>
      </c>
      <c r="N65" s="205"/>
      <c r="O65" s="205"/>
      <c r="P65" s="204">
        <f>C58*M65-0.15</f>
        <v>3.77</v>
      </c>
      <c r="Q65" s="203"/>
      <c r="R65" s="203"/>
      <c r="S65" s="203"/>
      <c r="T65" s="203" t="str">
        <f>CADASTRO!$P$1612</f>
        <v>1011 Q.S.E.</v>
      </c>
      <c r="U65" s="203"/>
      <c r="V65" s="203"/>
      <c r="W65" s="203"/>
      <c r="X65" s="203">
        <f>M$18</f>
        <v>1652</v>
      </c>
      <c r="Y65" s="203"/>
      <c r="Z65" s="203"/>
    </row>
    <row r="66" spans="1:26" x14ac:dyDescent="0.25">
      <c r="A66" s="200" t="str">
        <f>CADASTRO!A$1588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>
        <v>0</v>
      </c>
      <c r="K66" s="203"/>
      <c r="L66" s="203"/>
      <c r="M66" s="205">
        <f>ROUND((V$19/V$23),2)</f>
        <v>0</v>
      </c>
      <c r="N66" s="205"/>
      <c r="O66" s="205"/>
      <c r="P66" s="204">
        <f>C58*M66</f>
        <v>0</v>
      </c>
      <c r="Q66" s="203"/>
      <c r="R66" s="203"/>
      <c r="S66" s="203"/>
      <c r="T66" s="203">
        <f>CADASTRO!$P$1613</f>
        <v>0</v>
      </c>
      <c r="U66" s="203"/>
      <c r="V66" s="203"/>
      <c r="W66" s="203"/>
      <c r="X66" s="203">
        <f>M$19</f>
        <v>0</v>
      </c>
      <c r="Y66" s="203"/>
      <c r="Z66" s="203"/>
    </row>
    <row r="67" spans="1:26" x14ac:dyDescent="0.25">
      <c r="A67" s="200" t="str">
        <f>CADASTRO!A$1589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 t="s">
        <v>223</v>
      </c>
      <c r="K67" s="203"/>
      <c r="L67" s="203"/>
      <c r="M67" s="205">
        <f>ROUND((V$20/V$23),2)</f>
        <v>0.96</v>
      </c>
      <c r="N67" s="205"/>
      <c r="O67" s="205"/>
      <c r="P67" s="204">
        <f>C58*M67+0.15</f>
        <v>94.23</v>
      </c>
      <c r="Q67" s="203"/>
      <c r="R67" s="203"/>
      <c r="S67" s="203"/>
      <c r="T67" s="203" t="str">
        <f>CADASTRO!$P$1614</f>
        <v>1011 Q.S.E.</v>
      </c>
      <c r="U67" s="203"/>
      <c r="V67" s="203"/>
      <c r="W67" s="203"/>
      <c r="X67" s="203">
        <f>M$20</f>
        <v>1636</v>
      </c>
      <c r="Y67" s="203"/>
      <c r="Z67" s="203"/>
    </row>
    <row r="68" spans="1:26" x14ac:dyDescent="0.25">
      <c r="A68" s="200" t="str">
        <f>CADASTRO!A$1590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>
        <v>0</v>
      </c>
      <c r="K68" s="203"/>
      <c r="L68" s="203"/>
      <c r="M68" s="205">
        <f>ROUND((V$21/V$23),2)</f>
        <v>0</v>
      </c>
      <c r="N68" s="205"/>
      <c r="O68" s="205"/>
      <c r="P68" s="204">
        <f>C58*M68</f>
        <v>0</v>
      </c>
      <c r="Q68" s="203"/>
      <c r="R68" s="203"/>
      <c r="S68" s="203"/>
      <c r="T68" s="203">
        <f>CADASTRO!$P$1615</f>
        <v>0</v>
      </c>
      <c r="U68" s="203"/>
      <c r="V68" s="203"/>
      <c r="W68" s="203"/>
      <c r="X68" s="203">
        <f>M$21</f>
        <v>0</v>
      </c>
      <c r="Y68" s="203"/>
      <c r="Z68" s="203"/>
    </row>
    <row r="69" spans="1:26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</f>
        <v>98</v>
      </c>
      <c r="Q69" s="201"/>
      <c r="R69" s="201"/>
      <c r="S69" s="201"/>
      <c r="T69" s="3"/>
      <c r="U69" s="3"/>
      <c r="V69" s="3"/>
      <c r="W69" s="3"/>
      <c r="X69" s="3"/>
      <c r="Y69" s="3"/>
      <c r="Z69" s="3"/>
    </row>
    <row r="71" spans="1:26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26" x14ac:dyDescent="0.25">
      <c r="A72" s="3" t="s">
        <v>38</v>
      </c>
      <c r="G72" s="203">
        <v>4</v>
      </c>
      <c r="H72" s="203"/>
      <c r="I72" s="203"/>
      <c r="J72" s="203"/>
      <c r="K72" s="203"/>
      <c r="L72" s="220" t="s">
        <v>39</v>
      </c>
      <c r="M72" s="220"/>
      <c r="N72" s="220"/>
      <c r="O72" s="223">
        <v>43223</v>
      </c>
      <c r="P72" s="203"/>
      <c r="Q72" s="203"/>
      <c r="R72" s="203"/>
    </row>
    <row r="73" spans="1:26" x14ac:dyDescent="0.25">
      <c r="A73" s="3" t="s">
        <v>41</v>
      </c>
      <c r="C73" s="208">
        <v>19000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1350</v>
      </c>
      <c r="Q73" s="221"/>
      <c r="R73" s="221"/>
      <c r="S73" s="221"/>
      <c r="T73" s="221"/>
      <c r="U73" s="221"/>
    </row>
    <row r="74" spans="1:26" x14ac:dyDescent="0.25">
      <c r="A74" s="9" t="s">
        <v>12</v>
      </c>
      <c r="B74" s="72"/>
      <c r="C74" s="72"/>
      <c r="D74" s="72"/>
      <c r="E74" s="72"/>
      <c r="F74" s="72"/>
      <c r="G74" s="72"/>
      <c r="H74" s="72"/>
      <c r="I74" s="76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11" t="s">
        <v>40</v>
      </c>
      <c r="Y74" s="211"/>
      <c r="Z74" s="211"/>
    </row>
    <row r="75" spans="1:26" x14ac:dyDescent="0.25">
      <c r="A75" s="210" t="str">
        <f>CADASTRO!A$1581</f>
        <v xml:space="preserve">ESCOLA ESTADUAL: 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0</v>
      </c>
      <c r="N75" s="218"/>
      <c r="O75" s="218"/>
      <c r="P75" s="202">
        <f>SUM(P76:S78)</f>
        <v>0</v>
      </c>
      <c r="Q75" s="201"/>
      <c r="R75" s="201"/>
      <c r="S75" s="201"/>
      <c r="T75" s="6"/>
      <c r="U75" s="6"/>
      <c r="V75" s="6"/>
      <c r="W75" s="6"/>
    </row>
    <row r="76" spans="1:26" x14ac:dyDescent="0.25">
      <c r="A76" s="200" t="str">
        <f>CADASTRO!A$1582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>
        <v>0</v>
      </c>
      <c r="K76" s="203"/>
      <c r="L76" s="203"/>
      <c r="M76" s="205">
        <f>ROUND((V$12/V$23),2)</f>
        <v>0</v>
      </c>
      <c r="N76" s="205"/>
      <c r="O76" s="205"/>
      <c r="P76" s="204">
        <f>C73*M76</f>
        <v>0</v>
      </c>
      <c r="Q76" s="203"/>
      <c r="R76" s="203"/>
      <c r="S76" s="203"/>
      <c r="T76" s="203">
        <f>CADASTRO!$P$1607</f>
        <v>0</v>
      </c>
      <c r="U76" s="203"/>
      <c r="V76" s="203"/>
      <c r="W76" s="203"/>
      <c r="X76" s="203">
        <f>M$12</f>
        <v>0</v>
      </c>
      <c r="Y76" s="203"/>
      <c r="Z76" s="203"/>
    </row>
    <row r="77" spans="1:26" x14ac:dyDescent="0.25">
      <c r="A77" s="200" t="str">
        <f>CADASTRO!A$1583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>
        <v>0</v>
      </c>
      <c r="K77" s="203"/>
      <c r="L77" s="203"/>
      <c r="M77" s="205">
        <f>ROUND((V$13/V$23),2)</f>
        <v>0</v>
      </c>
      <c r="N77" s="205"/>
      <c r="O77" s="205"/>
      <c r="P77" s="204">
        <f>C73*M77</f>
        <v>0</v>
      </c>
      <c r="Q77" s="203"/>
      <c r="R77" s="203"/>
      <c r="S77" s="203"/>
      <c r="T77" s="203">
        <f>CADASTRO!$P$1608</f>
        <v>0</v>
      </c>
      <c r="U77" s="203"/>
      <c r="V77" s="203"/>
      <c r="W77" s="203"/>
      <c r="X77" s="203">
        <f>M$13</f>
        <v>0</v>
      </c>
      <c r="Y77" s="203"/>
      <c r="Z77" s="203"/>
    </row>
    <row r="78" spans="1:26" x14ac:dyDescent="0.25">
      <c r="A78" s="200" t="str">
        <f>CADASTRO!A$1584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>
        <v>0</v>
      </c>
      <c r="K78" s="203"/>
      <c r="L78" s="203"/>
      <c r="M78" s="205">
        <f>ROUND((V$14/V$23),2)</f>
        <v>0</v>
      </c>
      <c r="N78" s="205"/>
      <c r="O78" s="205"/>
      <c r="P78" s="204">
        <f>C73*M78</f>
        <v>0</v>
      </c>
      <c r="Q78" s="203"/>
      <c r="R78" s="203"/>
      <c r="S78" s="203"/>
      <c r="T78" s="203">
        <f>CADASTRO!$P$1609</f>
        <v>0</v>
      </c>
      <c r="U78" s="203"/>
      <c r="V78" s="203"/>
      <c r="W78" s="203"/>
      <c r="X78" s="203">
        <f>M$14</f>
        <v>0</v>
      </c>
      <c r="Y78" s="203"/>
      <c r="Z78" s="203"/>
    </row>
    <row r="79" spans="1:26" x14ac:dyDescent="0.25">
      <c r="A79" s="201" t="str">
        <f>CADASTRO!A$1586</f>
        <v>ESCOLA MUN. ARLINDO B. PIRES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1</v>
      </c>
      <c r="N79" s="218"/>
      <c r="O79" s="218"/>
      <c r="P79" s="202">
        <f>SUM(P80:S83)</f>
        <v>19000</v>
      </c>
      <c r="Q79" s="201"/>
      <c r="R79" s="201"/>
      <c r="S79" s="201"/>
    </row>
    <row r="80" spans="1:26" x14ac:dyDescent="0.25">
      <c r="A80" s="200" t="str">
        <f>CADASTRO!A$1587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 t="s">
        <v>222</v>
      </c>
      <c r="K80" s="203"/>
      <c r="L80" s="203"/>
      <c r="M80" s="205">
        <f>ROUND((V$18/V$23),2)</f>
        <v>0.04</v>
      </c>
      <c r="N80" s="205"/>
      <c r="O80" s="205"/>
      <c r="P80" s="204">
        <f>C73*M80</f>
        <v>760</v>
      </c>
      <c r="Q80" s="203"/>
      <c r="R80" s="203"/>
      <c r="S80" s="203"/>
      <c r="T80" s="203" t="str">
        <f>CADASTRO!$P$1612</f>
        <v>1011 Q.S.E.</v>
      </c>
      <c r="U80" s="203"/>
      <c r="V80" s="203"/>
      <c r="W80" s="203"/>
      <c r="X80" s="203">
        <f>M$18</f>
        <v>1652</v>
      </c>
      <c r="Y80" s="203"/>
      <c r="Z80" s="203"/>
    </row>
    <row r="81" spans="1:26" x14ac:dyDescent="0.25">
      <c r="A81" s="200" t="str">
        <f>CADASTRO!A$1588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>
        <v>0</v>
      </c>
      <c r="K81" s="203"/>
      <c r="L81" s="203"/>
      <c r="M81" s="205">
        <f>ROUND((V$19/V$23),2)</f>
        <v>0</v>
      </c>
      <c r="N81" s="205"/>
      <c r="O81" s="205"/>
      <c r="P81" s="204">
        <f>C73*M81</f>
        <v>0</v>
      </c>
      <c r="Q81" s="203"/>
      <c r="R81" s="203"/>
      <c r="S81" s="203"/>
      <c r="T81" s="203">
        <f>CADASTRO!$P$1613</f>
        <v>0</v>
      </c>
      <c r="U81" s="203"/>
      <c r="V81" s="203"/>
      <c r="W81" s="203"/>
      <c r="X81" s="203">
        <f>M$19</f>
        <v>0</v>
      </c>
      <c r="Y81" s="203"/>
      <c r="Z81" s="203"/>
    </row>
    <row r="82" spans="1:26" x14ac:dyDescent="0.25">
      <c r="A82" s="200" t="str">
        <f>CADASTRO!A$1589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 t="s">
        <v>223</v>
      </c>
      <c r="K82" s="203"/>
      <c r="L82" s="203"/>
      <c r="M82" s="205">
        <f>ROUND((V$20/V$23),2)</f>
        <v>0.96</v>
      </c>
      <c r="N82" s="205"/>
      <c r="O82" s="205"/>
      <c r="P82" s="204">
        <f>C73*M82</f>
        <v>18240</v>
      </c>
      <c r="Q82" s="203"/>
      <c r="R82" s="203"/>
      <c r="S82" s="203"/>
      <c r="T82" s="203" t="str">
        <f>CADASTRO!$P$1614</f>
        <v>1011 Q.S.E.</v>
      </c>
      <c r="U82" s="203"/>
      <c r="V82" s="203"/>
      <c r="W82" s="203"/>
      <c r="X82" s="203">
        <f>M$20</f>
        <v>1636</v>
      </c>
      <c r="Y82" s="203"/>
      <c r="Z82" s="203"/>
    </row>
    <row r="83" spans="1:26" x14ac:dyDescent="0.25">
      <c r="A83" s="200" t="str">
        <f>CADASTRO!A$1590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>
        <v>0</v>
      </c>
      <c r="K83" s="203"/>
      <c r="L83" s="203"/>
      <c r="M83" s="205">
        <f>ROUND((V$21/V$23),2)</f>
        <v>0</v>
      </c>
      <c r="N83" s="205"/>
      <c r="O83" s="205"/>
      <c r="P83" s="204">
        <f>C73*M83</f>
        <v>0</v>
      </c>
      <c r="Q83" s="203"/>
      <c r="R83" s="203"/>
      <c r="S83" s="203"/>
      <c r="T83" s="203">
        <f>CADASTRO!$P$1615</f>
        <v>0</v>
      </c>
      <c r="U83" s="203"/>
      <c r="V83" s="203"/>
      <c r="W83" s="203"/>
      <c r="X83" s="203">
        <f>M$21</f>
        <v>0</v>
      </c>
      <c r="Y83" s="203"/>
      <c r="Z83" s="203"/>
    </row>
    <row r="84" spans="1:26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19000</v>
      </c>
      <c r="Q84" s="201"/>
      <c r="R84" s="201"/>
      <c r="S84" s="201"/>
      <c r="T84" s="3"/>
      <c r="U84" s="3"/>
      <c r="V84" s="3"/>
      <c r="W84" s="3"/>
      <c r="X84" s="3"/>
      <c r="Y84" s="3"/>
      <c r="Z84" s="3"/>
    </row>
    <row r="86" spans="1:26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6" x14ac:dyDescent="0.25">
      <c r="A87" s="3" t="s">
        <v>38</v>
      </c>
      <c r="G87" s="203">
        <v>5</v>
      </c>
      <c r="H87" s="203"/>
      <c r="I87" s="203"/>
      <c r="J87" s="203"/>
      <c r="K87" s="203"/>
      <c r="L87" s="220" t="s">
        <v>39</v>
      </c>
      <c r="M87" s="220"/>
      <c r="N87" s="220"/>
      <c r="O87" s="223">
        <v>43254</v>
      </c>
      <c r="P87" s="203"/>
      <c r="Q87" s="203"/>
      <c r="R87" s="203"/>
    </row>
    <row r="88" spans="1:26" x14ac:dyDescent="0.25">
      <c r="A88" s="3" t="s">
        <v>41</v>
      </c>
      <c r="C88" s="208">
        <v>25000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1400</v>
      </c>
      <c r="Q88" s="221"/>
      <c r="R88" s="221"/>
      <c r="S88" s="221"/>
      <c r="T88" s="221"/>
      <c r="U88" s="221"/>
    </row>
    <row r="89" spans="1:26" x14ac:dyDescent="0.25">
      <c r="A89" s="9" t="s">
        <v>12</v>
      </c>
      <c r="B89" s="72"/>
      <c r="C89" s="72"/>
      <c r="D89" s="72"/>
      <c r="E89" s="72"/>
      <c r="F89" s="72"/>
      <c r="G89" s="72"/>
      <c r="H89" s="72"/>
      <c r="I89" s="76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11" t="s">
        <v>40</v>
      </c>
      <c r="Y89" s="211"/>
      <c r="Z89" s="211"/>
    </row>
    <row r="90" spans="1:26" x14ac:dyDescent="0.25">
      <c r="A90" s="210" t="str">
        <f>CADASTRO!A$1581</f>
        <v xml:space="preserve">ESCOLA ESTADUAL: 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0</v>
      </c>
      <c r="N90" s="218"/>
      <c r="O90" s="218"/>
      <c r="P90" s="202">
        <f>SUM(P91:S93)</f>
        <v>0</v>
      </c>
      <c r="Q90" s="201"/>
      <c r="R90" s="201"/>
      <c r="S90" s="201"/>
      <c r="T90" s="6"/>
      <c r="U90" s="6"/>
      <c r="V90" s="6"/>
      <c r="W90" s="6"/>
    </row>
    <row r="91" spans="1:26" x14ac:dyDescent="0.25">
      <c r="A91" s="200" t="str">
        <f>CADASTRO!A$1582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>
        <v>0</v>
      </c>
      <c r="K91" s="203"/>
      <c r="L91" s="203"/>
      <c r="M91" s="205">
        <f>ROUND((V$12/V$23),2)</f>
        <v>0</v>
      </c>
      <c r="N91" s="205"/>
      <c r="O91" s="205"/>
      <c r="P91" s="204">
        <f>C88*M91</f>
        <v>0</v>
      </c>
      <c r="Q91" s="203"/>
      <c r="R91" s="203"/>
      <c r="S91" s="203"/>
      <c r="T91" s="203">
        <f>CADASTRO!$P$1607</f>
        <v>0</v>
      </c>
      <c r="U91" s="203"/>
      <c r="V91" s="203"/>
      <c r="W91" s="203"/>
      <c r="X91" s="203">
        <f>M$12</f>
        <v>0</v>
      </c>
      <c r="Y91" s="203"/>
      <c r="Z91" s="203"/>
    </row>
    <row r="92" spans="1:26" x14ac:dyDescent="0.25">
      <c r="A92" s="200" t="str">
        <f>CADASTRO!A$1583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>
        <v>0</v>
      </c>
      <c r="K92" s="203"/>
      <c r="L92" s="203"/>
      <c r="M92" s="205">
        <f>ROUND((V$13/V$23),2)</f>
        <v>0</v>
      </c>
      <c r="N92" s="205"/>
      <c r="O92" s="205"/>
      <c r="P92" s="204">
        <f>C88*M92</f>
        <v>0</v>
      </c>
      <c r="Q92" s="203"/>
      <c r="R92" s="203"/>
      <c r="S92" s="203"/>
      <c r="T92" s="203">
        <f>CADASTRO!$P$1608</f>
        <v>0</v>
      </c>
      <c r="U92" s="203"/>
      <c r="V92" s="203"/>
      <c r="W92" s="203"/>
      <c r="X92" s="203">
        <f>M$13</f>
        <v>0</v>
      </c>
      <c r="Y92" s="203"/>
      <c r="Z92" s="203"/>
    </row>
    <row r="93" spans="1:26" x14ac:dyDescent="0.25">
      <c r="A93" s="200" t="str">
        <f>CADASTRO!A$1584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>
        <v>0</v>
      </c>
      <c r="K93" s="203"/>
      <c r="L93" s="203"/>
      <c r="M93" s="205">
        <f>ROUND((V$14/V$23),2)</f>
        <v>0</v>
      </c>
      <c r="N93" s="205"/>
      <c r="O93" s="205"/>
      <c r="P93" s="204">
        <f>C88*M93</f>
        <v>0</v>
      </c>
      <c r="Q93" s="203"/>
      <c r="R93" s="203"/>
      <c r="S93" s="203"/>
      <c r="T93" s="203">
        <f>CADASTRO!$P$1609</f>
        <v>0</v>
      </c>
      <c r="U93" s="203"/>
      <c r="V93" s="203"/>
      <c r="W93" s="203"/>
      <c r="X93" s="203">
        <f>M$14</f>
        <v>0</v>
      </c>
      <c r="Y93" s="203"/>
      <c r="Z93" s="203"/>
    </row>
    <row r="94" spans="1:26" x14ac:dyDescent="0.25">
      <c r="A94" s="201" t="str">
        <f>CADASTRO!A$1586</f>
        <v>ESCOLA MUN. ARLINDO B. PIRES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1</v>
      </c>
      <c r="N94" s="218"/>
      <c r="O94" s="218"/>
      <c r="P94" s="202">
        <f>SUM(P95:S98)</f>
        <v>25000</v>
      </c>
      <c r="Q94" s="201"/>
      <c r="R94" s="201"/>
      <c r="S94" s="201"/>
    </row>
    <row r="95" spans="1:26" x14ac:dyDescent="0.25">
      <c r="A95" s="200" t="str">
        <f>CADASTRO!A$1587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 t="s">
        <v>192</v>
      </c>
      <c r="K95" s="203"/>
      <c r="L95" s="203"/>
      <c r="M95" s="205">
        <f>ROUND((V$18/V$23),2)</f>
        <v>0.04</v>
      </c>
      <c r="N95" s="205"/>
      <c r="O95" s="205"/>
      <c r="P95" s="204">
        <f>C88*M95</f>
        <v>1000</v>
      </c>
      <c r="Q95" s="203"/>
      <c r="R95" s="203"/>
      <c r="S95" s="203"/>
      <c r="T95" s="203" t="str">
        <f>CADASTRO!$P$1612</f>
        <v>1011 Q.S.E.</v>
      </c>
      <c r="U95" s="203"/>
      <c r="V95" s="203"/>
      <c r="W95" s="203"/>
      <c r="X95" s="203">
        <f>M$18</f>
        <v>1652</v>
      </c>
      <c r="Y95" s="203"/>
      <c r="Z95" s="203"/>
    </row>
    <row r="96" spans="1:26" x14ac:dyDescent="0.25">
      <c r="A96" s="200" t="str">
        <f>CADASTRO!A$1588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>
        <v>0</v>
      </c>
      <c r="K96" s="203"/>
      <c r="L96" s="203"/>
      <c r="M96" s="205">
        <f>ROUND((V$19/V$23),2)</f>
        <v>0</v>
      </c>
      <c r="N96" s="205"/>
      <c r="O96" s="205"/>
      <c r="P96" s="204">
        <f>C88*M96</f>
        <v>0</v>
      </c>
      <c r="Q96" s="203"/>
      <c r="R96" s="203"/>
      <c r="S96" s="203"/>
      <c r="T96" s="203">
        <f>CADASTRO!$P$1613</f>
        <v>0</v>
      </c>
      <c r="U96" s="203"/>
      <c r="V96" s="203"/>
      <c r="W96" s="203"/>
      <c r="X96" s="203">
        <f>M$19</f>
        <v>0</v>
      </c>
      <c r="Y96" s="203"/>
      <c r="Z96" s="203"/>
    </row>
    <row r="97" spans="1:26" x14ac:dyDescent="0.25">
      <c r="A97" s="200" t="str">
        <f>CADASTRO!A$1589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 t="s">
        <v>193</v>
      </c>
      <c r="K97" s="203"/>
      <c r="L97" s="203"/>
      <c r="M97" s="205">
        <f>ROUND((V$20/V$23),2)</f>
        <v>0.96</v>
      </c>
      <c r="N97" s="205"/>
      <c r="O97" s="205"/>
      <c r="P97" s="204">
        <f>C88*M97</f>
        <v>24000</v>
      </c>
      <c r="Q97" s="203"/>
      <c r="R97" s="203"/>
      <c r="S97" s="203"/>
      <c r="T97" s="203" t="str">
        <f>CADASTRO!$P$1614</f>
        <v>1011 Q.S.E.</v>
      </c>
      <c r="U97" s="203"/>
      <c r="V97" s="203"/>
      <c r="W97" s="203"/>
      <c r="X97" s="203">
        <f>M$20</f>
        <v>1636</v>
      </c>
      <c r="Y97" s="203"/>
      <c r="Z97" s="203"/>
    </row>
    <row r="98" spans="1:26" x14ac:dyDescent="0.25">
      <c r="A98" s="200" t="str">
        <f>CADASTRO!A$1590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>
        <v>0</v>
      </c>
      <c r="K98" s="203"/>
      <c r="L98" s="203"/>
      <c r="M98" s="205">
        <f>ROUND((V$21/V$23),2)</f>
        <v>0</v>
      </c>
      <c r="N98" s="205"/>
      <c r="O98" s="205"/>
      <c r="P98" s="204">
        <f>C88*M98</f>
        <v>0</v>
      </c>
      <c r="Q98" s="203"/>
      <c r="R98" s="203"/>
      <c r="S98" s="203"/>
      <c r="T98" s="203">
        <f>CADASTRO!$P$1615</f>
        <v>0</v>
      </c>
      <c r="U98" s="203"/>
      <c r="V98" s="203"/>
      <c r="W98" s="203"/>
      <c r="X98" s="203">
        <f>M$21</f>
        <v>0</v>
      </c>
      <c r="Y98" s="203"/>
      <c r="Z98" s="203"/>
    </row>
    <row r="99" spans="1:26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</f>
        <v>25000</v>
      </c>
      <c r="Q99" s="201"/>
      <c r="R99" s="201"/>
      <c r="S99" s="201"/>
      <c r="T99" s="3"/>
      <c r="U99" s="3"/>
      <c r="V99" s="3"/>
      <c r="W99" s="3"/>
      <c r="X99" s="3"/>
      <c r="Y99" s="3"/>
      <c r="Z99" s="3"/>
    </row>
    <row r="101" spans="1:26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26" x14ac:dyDescent="0.25">
      <c r="A102" s="3" t="s">
        <v>38</v>
      </c>
      <c r="G102" s="203">
        <v>6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43315</v>
      </c>
      <c r="P102" s="203"/>
      <c r="Q102" s="203"/>
      <c r="R102" s="203"/>
    </row>
    <row r="103" spans="1:26" x14ac:dyDescent="0.25">
      <c r="A103" s="3" t="s">
        <v>41</v>
      </c>
      <c r="C103" s="208">
        <v>35000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1500</v>
      </c>
      <c r="Q103" s="221"/>
      <c r="R103" s="221"/>
      <c r="S103" s="221"/>
      <c r="T103" s="221"/>
      <c r="U103" s="221"/>
    </row>
    <row r="104" spans="1:26" x14ac:dyDescent="0.25">
      <c r="A104" s="9" t="s">
        <v>12</v>
      </c>
      <c r="B104" s="72"/>
      <c r="C104" s="72"/>
      <c r="D104" s="72"/>
      <c r="E104" s="72"/>
      <c r="F104" s="72"/>
      <c r="G104" s="72"/>
      <c r="H104" s="72"/>
      <c r="I104" s="76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11" t="s">
        <v>40</v>
      </c>
      <c r="Y104" s="211"/>
      <c r="Z104" s="211"/>
    </row>
    <row r="105" spans="1:26" x14ac:dyDescent="0.25">
      <c r="A105" s="210" t="str">
        <f>CADASTRO!A$1581</f>
        <v xml:space="preserve">ESCOLA ESTADUAL: 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0</v>
      </c>
      <c r="N105" s="218"/>
      <c r="O105" s="218"/>
      <c r="P105" s="202">
        <f>SUM(P106:S108)</f>
        <v>0</v>
      </c>
      <c r="Q105" s="201"/>
      <c r="R105" s="201"/>
      <c r="S105" s="201"/>
      <c r="T105" s="6"/>
      <c r="U105" s="6"/>
      <c r="V105" s="6"/>
      <c r="W105" s="6"/>
    </row>
    <row r="106" spans="1:26" x14ac:dyDescent="0.25">
      <c r="A106" s="200" t="str">
        <f>CADASTRO!A$1582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>
        <v>0</v>
      </c>
      <c r="K106" s="203"/>
      <c r="L106" s="203"/>
      <c r="M106" s="205">
        <f>ROUND((V$12/V$23),2)</f>
        <v>0</v>
      </c>
      <c r="N106" s="205"/>
      <c r="O106" s="205"/>
      <c r="P106" s="204">
        <f>C103*M106</f>
        <v>0</v>
      </c>
      <c r="Q106" s="203"/>
      <c r="R106" s="203"/>
      <c r="S106" s="203"/>
      <c r="T106" s="203">
        <f>CADASTRO!$P$1607</f>
        <v>0</v>
      </c>
      <c r="U106" s="203"/>
      <c r="V106" s="203"/>
      <c r="W106" s="203"/>
      <c r="X106" s="203">
        <f>M$12</f>
        <v>0</v>
      </c>
      <c r="Y106" s="203"/>
      <c r="Z106" s="203"/>
    </row>
    <row r="107" spans="1:26" x14ac:dyDescent="0.25">
      <c r="A107" s="200" t="str">
        <f>CADASTRO!A$1583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>
        <v>0</v>
      </c>
      <c r="K107" s="203"/>
      <c r="L107" s="203"/>
      <c r="M107" s="205">
        <f>ROUND((V$13/V$23),2)</f>
        <v>0</v>
      </c>
      <c r="N107" s="205"/>
      <c r="O107" s="205"/>
      <c r="P107" s="204">
        <f>C103*M107</f>
        <v>0</v>
      </c>
      <c r="Q107" s="203"/>
      <c r="R107" s="203"/>
      <c r="S107" s="203"/>
      <c r="T107" s="203">
        <f>CADASTRO!$P$1608</f>
        <v>0</v>
      </c>
      <c r="U107" s="203"/>
      <c r="V107" s="203"/>
      <c r="W107" s="203"/>
      <c r="X107" s="203">
        <f>M$13</f>
        <v>0</v>
      </c>
      <c r="Y107" s="203"/>
      <c r="Z107" s="203"/>
    </row>
    <row r="108" spans="1:26" x14ac:dyDescent="0.25">
      <c r="A108" s="200" t="str">
        <f>CADASTRO!A$1584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>
        <v>0</v>
      </c>
      <c r="K108" s="203"/>
      <c r="L108" s="203"/>
      <c r="M108" s="205">
        <f>ROUND((V$14/V$23),2)</f>
        <v>0</v>
      </c>
      <c r="N108" s="205"/>
      <c r="O108" s="205"/>
      <c r="P108" s="204">
        <f>C103*M108</f>
        <v>0</v>
      </c>
      <c r="Q108" s="203"/>
      <c r="R108" s="203"/>
      <c r="S108" s="203"/>
      <c r="T108" s="203">
        <f>CADASTRO!$P$1609</f>
        <v>0</v>
      </c>
      <c r="U108" s="203"/>
      <c r="V108" s="203"/>
      <c r="W108" s="203"/>
      <c r="X108" s="203">
        <f>M$14</f>
        <v>0</v>
      </c>
      <c r="Y108" s="203"/>
      <c r="Z108" s="203"/>
    </row>
    <row r="109" spans="1:26" x14ac:dyDescent="0.25">
      <c r="A109" s="201" t="str">
        <f>CADASTRO!A$1586</f>
        <v>ESCOLA MUN. ARLINDO B. PIRES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1</v>
      </c>
      <c r="N109" s="218"/>
      <c r="O109" s="218"/>
      <c r="P109" s="202">
        <f>SUM(P110:S113)</f>
        <v>35000</v>
      </c>
      <c r="Q109" s="201"/>
      <c r="R109" s="201"/>
      <c r="S109" s="201"/>
    </row>
    <row r="110" spans="1:26" x14ac:dyDescent="0.25">
      <c r="A110" s="200" t="str">
        <f>CADASTRO!A$1587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 t="s">
        <v>192</v>
      </c>
      <c r="K110" s="203"/>
      <c r="L110" s="203"/>
      <c r="M110" s="205">
        <f>ROUND((V$18/V$23),2)</f>
        <v>0.04</v>
      </c>
      <c r="N110" s="205"/>
      <c r="O110" s="205"/>
      <c r="P110" s="204">
        <f>C103*M110</f>
        <v>1400</v>
      </c>
      <c r="Q110" s="203"/>
      <c r="R110" s="203"/>
      <c r="S110" s="203"/>
      <c r="T110" s="203" t="str">
        <f>CADASTRO!$P$1612</f>
        <v>1011 Q.S.E.</v>
      </c>
      <c r="U110" s="203"/>
      <c r="V110" s="203"/>
      <c r="W110" s="203"/>
      <c r="X110" s="203">
        <f>M$18</f>
        <v>1652</v>
      </c>
      <c r="Y110" s="203"/>
      <c r="Z110" s="203"/>
    </row>
    <row r="111" spans="1:26" x14ac:dyDescent="0.25">
      <c r="A111" s="200" t="str">
        <f>CADASTRO!A$1588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>
        <v>0</v>
      </c>
      <c r="K111" s="203"/>
      <c r="L111" s="203"/>
      <c r="M111" s="205">
        <f>ROUND((V$19/V$23),2)</f>
        <v>0</v>
      </c>
      <c r="N111" s="205"/>
      <c r="O111" s="205"/>
      <c r="P111" s="204">
        <f>C103*M111</f>
        <v>0</v>
      </c>
      <c r="Q111" s="203"/>
      <c r="R111" s="203"/>
      <c r="S111" s="203"/>
      <c r="T111" s="203">
        <f>CADASTRO!$P$1613</f>
        <v>0</v>
      </c>
      <c r="U111" s="203"/>
      <c r="V111" s="203"/>
      <c r="W111" s="203"/>
      <c r="X111" s="203">
        <f>M$19</f>
        <v>0</v>
      </c>
      <c r="Y111" s="203"/>
      <c r="Z111" s="203"/>
    </row>
    <row r="112" spans="1:26" x14ac:dyDescent="0.25">
      <c r="A112" s="200" t="str">
        <f>CADASTRO!A$1589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 t="s">
        <v>193</v>
      </c>
      <c r="K112" s="203"/>
      <c r="L112" s="203"/>
      <c r="M112" s="205">
        <f>ROUND((V$20/V$23),2)</f>
        <v>0.96</v>
      </c>
      <c r="N112" s="205"/>
      <c r="O112" s="205"/>
      <c r="P112" s="204">
        <f>C103*M112</f>
        <v>33600</v>
      </c>
      <c r="Q112" s="203"/>
      <c r="R112" s="203"/>
      <c r="S112" s="203"/>
      <c r="T112" s="203" t="str">
        <f>CADASTRO!$P$1614</f>
        <v>1011 Q.S.E.</v>
      </c>
      <c r="U112" s="203"/>
      <c r="V112" s="203"/>
      <c r="W112" s="203"/>
      <c r="X112" s="203">
        <f>M$20</f>
        <v>1636</v>
      </c>
      <c r="Y112" s="203"/>
      <c r="Z112" s="203"/>
    </row>
    <row r="113" spans="1:26" x14ac:dyDescent="0.25">
      <c r="A113" s="200" t="str">
        <f>CADASTRO!A$1590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>
        <v>0</v>
      </c>
      <c r="K113" s="203"/>
      <c r="L113" s="203"/>
      <c r="M113" s="205">
        <f>ROUND((V$21/V$23),2)</f>
        <v>0</v>
      </c>
      <c r="N113" s="205"/>
      <c r="O113" s="205"/>
      <c r="P113" s="204">
        <f>C103*M113</f>
        <v>0</v>
      </c>
      <c r="Q113" s="203"/>
      <c r="R113" s="203"/>
      <c r="S113" s="203"/>
      <c r="T113" s="203">
        <f>CADASTRO!$P$1615</f>
        <v>0</v>
      </c>
      <c r="U113" s="203"/>
      <c r="V113" s="203"/>
      <c r="W113" s="203"/>
      <c r="X113" s="203">
        <f>M$21</f>
        <v>0</v>
      </c>
      <c r="Y113" s="203"/>
      <c r="Z113" s="203"/>
    </row>
    <row r="114" spans="1:26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</f>
        <v>35000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</row>
    <row r="116" spans="1:26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6" x14ac:dyDescent="0.25">
      <c r="A117" s="3" t="s">
        <v>38</v>
      </c>
      <c r="G117" s="203">
        <v>7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43348</v>
      </c>
      <c r="P117" s="203"/>
      <c r="Q117" s="203"/>
      <c r="R117" s="203"/>
    </row>
    <row r="118" spans="1:26" x14ac:dyDescent="0.25">
      <c r="A118" s="3" t="s">
        <v>41</v>
      </c>
      <c r="C118" s="208">
        <v>40000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1300</v>
      </c>
      <c r="Q118" s="221"/>
      <c r="R118" s="221"/>
      <c r="S118" s="221"/>
      <c r="T118" s="221"/>
      <c r="U118" s="221"/>
    </row>
    <row r="119" spans="1:26" x14ac:dyDescent="0.25">
      <c r="A119" s="9" t="s">
        <v>12</v>
      </c>
      <c r="B119" s="72"/>
      <c r="C119" s="72"/>
      <c r="D119" s="72"/>
      <c r="E119" s="72"/>
      <c r="F119" s="72"/>
      <c r="G119" s="72"/>
      <c r="H119" s="72"/>
      <c r="I119" s="76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11" t="s">
        <v>40</v>
      </c>
      <c r="Y119" s="211"/>
      <c r="Z119" s="211"/>
    </row>
    <row r="120" spans="1:26" x14ac:dyDescent="0.25">
      <c r="A120" s="210" t="str">
        <f>CADASTRO!A$1581</f>
        <v xml:space="preserve">ESCOLA ESTADUAL: 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0</v>
      </c>
      <c r="N120" s="218"/>
      <c r="O120" s="218"/>
      <c r="P120" s="202">
        <f>SUM(P121:S123)</f>
        <v>0</v>
      </c>
      <c r="Q120" s="201"/>
      <c r="R120" s="201"/>
      <c r="S120" s="201"/>
      <c r="T120" s="6"/>
      <c r="U120" s="6"/>
      <c r="V120" s="6"/>
      <c r="W120" s="6"/>
    </row>
    <row r="121" spans="1:26" x14ac:dyDescent="0.25">
      <c r="A121" s="200" t="str">
        <f>CADASTRO!A$1582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>
        <v>0</v>
      </c>
      <c r="K121" s="203"/>
      <c r="L121" s="203"/>
      <c r="M121" s="205">
        <f>ROUND((V$12/V$23),2)</f>
        <v>0</v>
      </c>
      <c r="N121" s="205"/>
      <c r="O121" s="205"/>
      <c r="P121" s="204">
        <f>C118*M121</f>
        <v>0</v>
      </c>
      <c r="Q121" s="203"/>
      <c r="R121" s="203"/>
      <c r="S121" s="203"/>
      <c r="T121" s="203">
        <f>CADASTRO!$P$1607</f>
        <v>0</v>
      </c>
      <c r="U121" s="203"/>
      <c r="V121" s="203"/>
      <c r="W121" s="203"/>
      <c r="X121" s="203">
        <f>M$12</f>
        <v>0</v>
      </c>
      <c r="Y121" s="203"/>
      <c r="Z121" s="203"/>
    </row>
    <row r="122" spans="1:26" x14ac:dyDescent="0.25">
      <c r="A122" s="200" t="str">
        <f>CADASTRO!A$1583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>
        <v>0</v>
      </c>
      <c r="K122" s="203"/>
      <c r="L122" s="203"/>
      <c r="M122" s="205">
        <f>ROUND((V$13/V$23),2)</f>
        <v>0</v>
      </c>
      <c r="N122" s="205"/>
      <c r="O122" s="205"/>
      <c r="P122" s="204">
        <f>C118*M122</f>
        <v>0</v>
      </c>
      <c r="Q122" s="203"/>
      <c r="R122" s="203"/>
      <c r="S122" s="203"/>
      <c r="T122" s="203">
        <f>CADASTRO!$P$1608</f>
        <v>0</v>
      </c>
      <c r="U122" s="203"/>
      <c r="V122" s="203"/>
      <c r="W122" s="203"/>
      <c r="X122" s="203">
        <f>M$13</f>
        <v>0</v>
      </c>
      <c r="Y122" s="203"/>
      <c r="Z122" s="203"/>
    </row>
    <row r="123" spans="1:26" x14ac:dyDescent="0.25">
      <c r="A123" s="200" t="str">
        <f>CADASTRO!A$1584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03">
        <v>0</v>
      </c>
      <c r="K123" s="203"/>
      <c r="L123" s="203"/>
      <c r="M123" s="205">
        <f>ROUND((V$14/V$23),2)</f>
        <v>0</v>
      </c>
      <c r="N123" s="205"/>
      <c r="O123" s="205"/>
      <c r="P123" s="204">
        <f>C118*M123</f>
        <v>0</v>
      </c>
      <c r="Q123" s="203"/>
      <c r="R123" s="203"/>
      <c r="S123" s="203"/>
      <c r="T123" s="203">
        <f>CADASTRO!$P$1609</f>
        <v>0</v>
      </c>
      <c r="U123" s="203"/>
      <c r="V123" s="203"/>
      <c r="W123" s="203"/>
      <c r="X123" s="203">
        <f>M$14</f>
        <v>0</v>
      </c>
      <c r="Y123" s="203"/>
      <c r="Z123" s="203"/>
    </row>
    <row r="124" spans="1:26" x14ac:dyDescent="0.25">
      <c r="A124" s="201" t="str">
        <f>CADASTRO!A$1586</f>
        <v>ESCOLA MUN. ARLINDO B. PIRES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1</v>
      </c>
      <c r="N124" s="218"/>
      <c r="O124" s="218"/>
      <c r="P124" s="202">
        <f>SUM(P125:S128)</f>
        <v>40000</v>
      </c>
      <c r="Q124" s="201"/>
      <c r="R124" s="201"/>
      <c r="S124" s="201"/>
    </row>
    <row r="125" spans="1:26" x14ac:dyDescent="0.25">
      <c r="A125" s="200" t="str">
        <f>CADASTRO!A$1587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 t="s">
        <v>192</v>
      </c>
      <c r="K125" s="203"/>
      <c r="L125" s="203"/>
      <c r="M125" s="205">
        <f>ROUND((V$18/V$23),2)</f>
        <v>0.04</v>
      </c>
      <c r="N125" s="205"/>
      <c r="O125" s="205"/>
      <c r="P125" s="204">
        <f>C118*M125</f>
        <v>1600</v>
      </c>
      <c r="Q125" s="203"/>
      <c r="R125" s="203"/>
      <c r="S125" s="203"/>
      <c r="T125" s="203" t="str">
        <f>CADASTRO!$P$1612</f>
        <v>1011 Q.S.E.</v>
      </c>
      <c r="U125" s="203"/>
      <c r="V125" s="203"/>
      <c r="W125" s="203"/>
      <c r="X125" s="203">
        <f>M$18</f>
        <v>1652</v>
      </c>
      <c r="Y125" s="203"/>
      <c r="Z125" s="203"/>
    </row>
    <row r="126" spans="1:26" x14ac:dyDescent="0.25">
      <c r="A126" s="200" t="str">
        <f>CADASTRO!A$1588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>
        <v>0</v>
      </c>
      <c r="K126" s="203"/>
      <c r="L126" s="203"/>
      <c r="M126" s="205">
        <f>ROUND((V$19/V$23),2)</f>
        <v>0</v>
      </c>
      <c r="N126" s="205"/>
      <c r="O126" s="205"/>
      <c r="P126" s="204">
        <f>C118*M126</f>
        <v>0</v>
      </c>
      <c r="Q126" s="203"/>
      <c r="R126" s="203"/>
      <c r="S126" s="203"/>
      <c r="T126" s="203">
        <f>CADASTRO!$P$1613</f>
        <v>0</v>
      </c>
      <c r="U126" s="203"/>
      <c r="V126" s="203"/>
      <c r="W126" s="203"/>
      <c r="X126" s="203">
        <f>M$19</f>
        <v>0</v>
      </c>
      <c r="Y126" s="203"/>
      <c r="Z126" s="203"/>
    </row>
    <row r="127" spans="1:26" x14ac:dyDescent="0.25">
      <c r="A127" s="200" t="str">
        <f>CADASTRO!A$1589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 t="s">
        <v>193</v>
      </c>
      <c r="K127" s="203"/>
      <c r="L127" s="203"/>
      <c r="M127" s="205">
        <f>ROUND((V$20/V$23),2)</f>
        <v>0.96</v>
      </c>
      <c r="N127" s="205"/>
      <c r="O127" s="205"/>
      <c r="P127" s="204">
        <f>C118*M127</f>
        <v>38400</v>
      </c>
      <c r="Q127" s="203"/>
      <c r="R127" s="203"/>
      <c r="S127" s="203"/>
      <c r="T127" s="203" t="str">
        <f>CADASTRO!$P$1614</f>
        <v>1011 Q.S.E.</v>
      </c>
      <c r="U127" s="203"/>
      <c r="V127" s="203"/>
      <c r="W127" s="203"/>
      <c r="X127" s="203">
        <f>M$20</f>
        <v>1636</v>
      </c>
      <c r="Y127" s="203"/>
      <c r="Z127" s="203"/>
    </row>
    <row r="128" spans="1:26" x14ac:dyDescent="0.25">
      <c r="A128" s="200" t="str">
        <f>CADASTRO!A$1590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>
        <v>0</v>
      </c>
      <c r="K128" s="203"/>
      <c r="L128" s="203"/>
      <c r="M128" s="205">
        <f>ROUND((V$21/V$23),2)</f>
        <v>0</v>
      </c>
      <c r="N128" s="205"/>
      <c r="O128" s="205"/>
      <c r="P128" s="204">
        <f>C118*M128</f>
        <v>0</v>
      </c>
      <c r="Q128" s="203"/>
      <c r="R128" s="203"/>
      <c r="S128" s="203"/>
      <c r="T128" s="203">
        <f>CADASTRO!$P$1615</f>
        <v>0</v>
      </c>
      <c r="U128" s="203"/>
      <c r="V128" s="203"/>
      <c r="W128" s="203"/>
      <c r="X128" s="203">
        <f>M$21</f>
        <v>0</v>
      </c>
      <c r="Y128" s="203"/>
      <c r="Z128" s="203"/>
    </row>
    <row r="129" spans="1:26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40000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</row>
    <row r="131" spans="1:26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26" x14ac:dyDescent="0.25">
      <c r="A132" s="3" t="s">
        <v>38</v>
      </c>
      <c r="G132" s="203">
        <v>8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43378</v>
      </c>
      <c r="P132" s="203"/>
      <c r="Q132" s="203"/>
      <c r="R132" s="203"/>
    </row>
    <row r="133" spans="1:26" x14ac:dyDescent="0.25">
      <c r="A133" s="3" t="s">
        <v>41</v>
      </c>
      <c r="C133" s="208">
        <v>21000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1600</v>
      </c>
      <c r="Q133" s="221"/>
      <c r="R133" s="221"/>
      <c r="S133" s="221"/>
      <c r="T133" s="221"/>
      <c r="U133" s="221"/>
    </row>
    <row r="134" spans="1:26" x14ac:dyDescent="0.25">
      <c r="A134" s="9" t="s">
        <v>12</v>
      </c>
      <c r="B134" s="72"/>
      <c r="C134" s="72"/>
      <c r="D134" s="72"/>
      <c r="E134" s="72"/>
      <c r="F134" s="72"/>
      <c r="G134" s="72"/>
      <c r="H134" s="72"/>
      <c r="I134" s="76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11" t="s">
        <v>40</v>
      </c>
      <c r="Y134" s="211"/>
      <c r="Z134" s="211"/>
    </row>
    <row r="135" spans="1:26" x14ac:dyDescent="0.25">
      <c r="A135" s="210" t="str">
        <f>CADASTRO!A$1581</f>
        <v xml:space="preserve">ESCOLA ESTADUAL: 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0</v>
      </c>
      <c r="N135" s="218"/>
      <c r="O135" s="218"/>
      <c r="P135" s="202">
        <f>SUM(P136:S138)</f>
        <v>0</v>
      </c>
      <c r="Q135" s="201"/>
      <c r="R135" s="201"/>
      <c r="S135" s="201"/>
      <c r="T135" s="6"/>
      <c r="U135" s="6"/>
      <c r="V135" s="6"/>
      <c r="W135" s="6"/>
    </row>
    <row r="136" spans="1:26" x14ac:dyDescent="0.25">
      <c r="A136" s="200" t="str">
        <f>CADASTRO!A$1582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>
        <v>0</v>
      </c>
      <c r="K136" s="203"/>
      <c r="L136" s="203"/>
      <c r="M136" s="205">
        <f>ROUND((V$12/V$23),2)</f>
        <v>0</v>
      </c>
      <c r="N136" s="205"/>
      <c r="O136" s="205"/>
      <c r="P136" s="204">
        <f>C133*M136</f>
        <v>0</v>
      </c>
      <c r="Q136" s="203"/>
      <c r="R136" s="203"/>
      <c r="S136" s="203"/>
      <c r="T136" s="203">
        <f>CADASTRO!$P$1607</f>
        <v>0</v>
      </c>
      <c r="U136" s="203"/>
      <c r="V136" s="203"/>
      <c r="W136" s="203"/>
      <c r="X136" s="203">
        <f>M$12</f>
        <v>0</v>
      </c>
      <c r="Y136" s="203"/>
      <c r="Z136" s="203"/>
    </row>
    <row r="137" spans="1:26" x14ac:dyDescent="0.25">
      <c r="A137" s="200" t="str">
        <f>CADASTRO!A$1583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>
        <v>0</v>
      </c>
      <c r="K137" s="203"/>
      <c r="L137" s="203"/>
      <c r="M137" s="205">
        <f>ROUND((V$13/V$23),2)</f>
        <v>0</v>
      </c>
      <c r="N137" s="205"/>
      <c r="O137" s="205"/>
      <c r="P137" s="204">
        <f>C133*M137</f>
        <v>0</v>
      </c>
      <c r="Q137" s="203"/>
      <c r="R137" s="203"/>
      <c r="S137" s="203"/>
      <c r="T137" s="203">
        <f>CADASTRO!$P$1608</f>
        <v>0</v>
      </c>
      <c r="U137" s="203"/>
      <c r="V137" s="203"/>
      <c r="W137" s="203"/>
      <c r="X137" s="203">
        <f>M$13</f>
        <v>0</v>
      </c>
      <c r="Y137" s="203"/>
      <c r="Z137" s="203"/>
    </row>
    <row r="138" spans="1:26" x14ac:dyDescent="0.25">
      <c r="A138" s="200" t="str">
        <f>CADASTRO!A$1584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>
        <v>0</v>
      </c>
      <c r="K138" s="203"/>
      <c r="L138" s="203"/>
      <c r="M138" s="205">
        <f>ROUND((V$14/V$23),2)</f>
        <v>0</v>
      </c>
      <c r="N138" s="205"/>
      <c r="O138" s="205"/>
      <c r="P138" s="204">
        <f>C133*M138</f>
        <v>0</v>
      </c>
      <c r="Q138" s="203"/>
      <c r="R138" s="203"/>
      <c r="S138" s="203"/>
      <c r="T138" s="203">
        <f>CADASTRO!$P$1609</f>
        <v>0</v>
      </c>
      <c r="U138" s="203"/>
      <c r="V138" s="203"/>
      <c r="W138" s="203"/>
      <c r="X138" s="203">
        <f>M$14</f>
        <v>0</v>
      </c>
      <c r="Y138" s="203"/>
      <c r="Z138" s="203"/>
    </row>
    <row r="139" spans="1:26" x14ac:dyDescent="0.25">
      <c r="A139" s="201" t="str">
        <f>CADASTRO!A$1586</f>
        <v>ESCOLA MUN. ARLINDO B. PIRES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1</v>
      </c>
      <c r="N139" s="218"/>
      <c r="O139" s="218"/>
      <c r="P139" s="202">
        <f>SUM(P140:S143)</f>
        <v>21000</v>
      </c>
      <c r="Q139" s="201"/>
      <c r="R139" s="201"/>
      <c r="S139" s="201"/>
    </row>
    <row r="140" spans="1:26" x14ac:dyDescent="0.25">
      <c r="A140" s="200" t="str">
        <f>CADASTRO!A$1587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 t="s">
        <v>192</v>
      </c>
      <c r="K140" s="203"/>
      <c r="L140" s="203"/>
      <c r="M140" s="205">
        <f>ROUND((V$18/V$23),2)</f>
        <v>0.04</v>
      </c>
      <c r="N140" s="205"/>
      <c r="O140" s="205"/>
      <c r="P140" s="204">
        <f>C133*M140</f>
        <v>840</v>
      </c>
      <c r="Q140" s="203"/>
      <c r="R140" s="203"/>
      <c r="S140" s="203"/>
      <c r="T140" s="203" t="str">
        <f>CADASTRO!$P$1612</f>
        <v>1011 Q.S.E.</v>
      </c>
      <c r="U140" s="203"/>
      <c r="V140" s="203"/>
      <c r="W140" s="203"/>
      <c r="X140" s="203">
        <f>M$18</f>
        <v>1652</v>
      </c>
      <c r="Y140" s="203"/>
      <c r="Z140" s="203"/>
    </row>
    <row r="141" spans="1:26" x14ac:dyDescent="0.25">
      <c r="A141" s="200" t="str">
        <f>CADASTRO!A$1588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>
        <v>0</v>
      </c>
      <c r="K141" s="203"/>
      <c r="L141" s="203"/>
      <c r="M141" s="205">
        <f>ROUND((V$19/V$23),2)</f>
        <v>0</v>
      </c>
      <c r="N141" s="205"/>
      <c r="O141" s="205"/>
      <c r="P141" s="204">
        <f>C133*M141</f>
        <v>0</v>
      </c>
      <c r="Q141" s="203"/>
      <c r="R141" s="203"/>
      <c r="S141" s="203"/>
      <c r="T141" s="203">
        <f>CADASTRO!$P$1613</f>
        <v>0</v>
      </c>
      <c r="U141" s="203"/>
      <c r="V141" s="203"/>
      <c r="W141" s="203"/>
      <c r="X141" s="203">
        <f>M$19</f>
        <v>0</v>
      </c>
      <c r="Y141" s="203"/>
      <c r="Z141" s="203"/>
    </row>
    <row r="142" spans="1:26" x14ac:dyDescent="0.25">
      <c r="A142" s="200" t="str">
        <f>CADASTRO!A$1589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 t="s">
        <v>193</v>
      </c>
      <c r="K142" s="203"/>
      <c r="L142" s="203"/>
      <c r="M142" s="205">
        <f>ROUND((V$20/V$23),2)</f>
        <v>0.96</v>
      </c>
      <c r="N142" s="205"/>
      <c r="O142" s="205"/>
      <c r="P142" s="204">
        <f>C133*M142</f>
        <v>20160</v>
      </c>
      <c r="Q142" s="203"/>
      <c r="R142" s="203"/>
      <c r="S142" s="203"/>
      <c r="T142" s="203" t="str">
        <f>CADASTRO!$P$1614</f>
        <v>1011 Q.S.E.</v>
      </c>
      <c r="U142" s="203"/>
      <c r="V142" s="203"/>
      <c r="W142" s="203"/>
      <c r="X142" s="203">
        <f>M$20</f>
        <v>1636</v>
      </c>
      <c r="Y142" s="203"/>
      <c r="Z142" s="203"/>
    </row>
    <row r="143" spans="1:26" x14ac:dyDescent="0.25">
      <c r="A143" s="200" t="str">
        <f>CADASTRO!A$1590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>
        <v>0</v>
      </c>
      <c r="K143" s="203"/>
      <c r="L143" s="203"/>
      <c r="M143" s="205">
        <f>ROUND((V$21/V$23),2)</f>
        <v>0</v>
      </c>
      <c r="N143" s="205"/>
      <c r="O143" s="205"/>
      <c r="P143" s="204">
        <f>C133*M143</f>
        <v>0</v>
      </c>
      <c r="Q143" s="203"/>
      <c r="R143" s="203"/>
      <c r="S143" s="203"/>
      <c r="T143" s="203">
        <f>CADASTRO!$P$1615</f>
        <v>0</v>
      </c>
      <c r="U143" s="203"/>
      <c r="V143" s="203"/>
      <c r="W143" s="203"/>
      <c r="X143" s="203">
        <f>M$21</f>
        <v>0</v>
      </c>
      <c r="Y143" s="203"/>
      <c r="Z143" s="203"/>
    </row>
    <row r="144" spans="1:26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21000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</row>
    <row r="146" spans="1:26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26" x14ac:dyDescent="0.25">
      <c r="A147" s="3" t="s">
        <v>38</v>
      </c>
      <c r="G147" s="203">
        <v>9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43410</v>
      </c>
      <c r="P147" s="203"/>
      <c r="Q147" s="203"/>
      <c r="R147" s="203"/>
    </row>
    <row r="148" spans="1:26" x14ac:dyDescent="0.25">
      <c r="A148" s="3" t="s">
        <v>41</v>
      </c>
      <c r="C148" s="208">
        <v>22000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1700</v>
      </c>
      <c r="Q148" s="221"/>
      <c r="R148" s="221"/>
      <c r="S148" s="221"/>
      <c r="T148" s="221"/>
      <c r="U148" s="221"/>
    </row>
    <row r="149" spans="1:26" x14ac:dyDescent="0.25">
      <c r="A149" s="9" t="s">
        <v>12</v>
      </c>
      <c r="B149" s="72"/>
      <c r="C149" s="72"/>
      <c r="D149" s="72"/>
      <c r="E149" s="72"/>
      <c r="F149" s="72"/>
      <c r="G149" s="72"/>
      <c r="H149" s="72"/>
      <c r="I149" s="76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11" t="s">
        <v>40</v>
      </c>
      <c r="Y149" s="211"/>
      <c r="Z149" s="211"/>
    </row>
    <row r="150" spans="1:26" x14ac:dyDescent="0.25">
      <c r="A150" s="210" t="str">
        <f>CADASTRO!A$1581</f>
        <v xml:space="preserve">ESCOLA ESTADUAL: 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0</v>
      </c>
      <c r="N150" s="218"/>
      <c r="O150" s="218"/>
      <c r="P150" s="202">
        <f>SUM(P151:S153)</f>
        <v>0</v>
      </c>
      <c r="Q150" s="201"/>
      <c r="R150" s="201"/>
      <c r="S150" s="201"/>
      <c r="T150" s="6"/>
      <c r="U150" s="6"/>
      <c r="V150" s="6"/>
      <c r="W150" s="6"/>
    </row>
    <row r="151" spans="1:26" x14ac:dyDescent="0.25">
      <c r="A151" s="200" t="str">
        <f>CADASTRO!A$1582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>
        <v>0</v>
      </c>
      <c r="K151" s="203"/>
      <c r="L151" s="203"/>
      <c r="M151" s="205">
        <f>ROUND((V$12/V$23),2)</f>
        <v>0</v>
      </c>
      <c r="N151" s="205"/>
      <c r="O151" s="205"/>
      <c r="P151" s="204">
        <f>C148*M151</f>
        <v>0</v>
      </c>
      <c r="Q151" s="203"/>
      <c r="R151" s="203"/>
      <c r="S151" s="203"/>
      <c r="T151" s="203">
        <f>CADASTRO!$P$1607</f>
        <v>0</v>
      </c>
      <c r="U151" s="203"/>
      <c r="V151" s="203"/>
      <c r="W151" s="203"/>
      <c r="X151" s="203">
        <f>M$12</f>
        <v>0</v>
      </c>
      <c r="Y151" s="203"/>
      <c r="Z151" s="203"/>
    </row>
    <row r="152" spans="1:26" x14ac:dyDescent="0.25">
      <c r="A152" s="200" t="str">
        <f>CADASTRO!A$1583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>
        <v>0</v>
      </c>
      <c r="K152" s="203"/>
      <c r="L152" s="203"/>
      <c r="M152" s="205">
        <f>ROUND((V$13/V$23),2)</f>
        <v>0</v>
      </c>
      <c r="N152" s="205"/>
      <c r="O152" s="205"/>
      <c r="P152" s="204">
        <f>C148*M152</f>
        <v>0</v>
      </c>
      <c r="Q152" s="203"/>
      <c r="R152" s="203"/>
      <c r="S152" s="203"/>
      <c r="T152" s="203">
        <f>CADASTRO!$P$1608</f>
        <v>0</v>
      </c>
      <c r="U152" s="203"/>
      <c r="V152" s="203"/>
      <c r="W152" s="203"/>
      <c r="X152" s="203">
        <f>M$13</f>
        <v>0</v>
      </c>
      <c r="Y152" s="203"/>
      <c r="Z152" s="203"/>
    </row>
    <row r="153" spans="1:26" x14ac:dyDescent="0.25">
      <c r="A153" s="200" t="str">
        <f>CADASTRO!A$1584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>
        <v>0</v>
      </c>
      <c r="K153" s="203"/>
      <c r="L153" s="203"/>
      <c r="M153" s="205">
        <f>ROUND((V$14/V$23),2)</f>
        <v>0</v>
      </c>
      <c r="N153" s="205"/>
      <c r="O153" s="205"/>
      <c r="P153" s="204">
        <f>C148*M153</f>
        <v>0</v>
      </c>
      <c r="Q153" s="203"/>
      <c r="R153" s="203"/>
      <c r="S153" s="203"/>
      <c r="T153" s="203">
        <f>CADASTRO!$P$1609</f>
        <v>0</v>
      </c>
      <c r="U153" s="203"/>
      <c r="V153" s="203"/>
      <c r="W153" s="203"/>
      <c r="X153" s="203">
        <f>M$14</f>
        <v>0</v>
      </c>
      <c r="Y153" s="203"/>
      <c r="Z153" s="203"/>
    </row>
    <row r="154" spans="1:26" x14ac:dyDescent="0.25">
      <c r="A154" s="201" t="str">
        <f>CADASTRO!A$1586</f>
        <v>ESCOLA MUN. ARLINDO B. PIRES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1</v>
      </c>
      <c r="N154" s="218"/>
      <c r="O154" s="218"/>
      <c r="P154" s="202">
        <f>SUM(P155:S158)</f>
        <v>22000</v>
      </c>
      <c r="Q154" s="201"/>
      <c r="R154" s="201"/>
      <c r="S154" s="201"/>
    </row>
    <row r="155" spans="1:26" x14ac:dyDescent="0.25">
      <c r="A155" s="200" t="str">
        <f>CADASTRO!A$1587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 t="s">
        <v>192</v>
      </c>
      <c r="K155" s="203"/>
      <c r="L155" s="203"/>
      <c r="M155" s="205">
        <f>ROUND((V$18/V$23),2)</f>
        <v>0.04</v>
      </c>
      <c r="N155" s="205"/>
      <c r="O155" s="205"/>
      <c r="P155" s="204">
        <f>C148*M155</f>
        <v>880</v>
      </c>
      <c r="Q155" s="203"/>
      <c r="R155" s="203"/>
      <c r="S155" s="203"/>
      <c r="T155" s="203" t="str">
        <f>CADASTRO!$P$1612</f>
        <v>1011 Q.S.E.</v>
      </c>
      <c r="U155" s="203"/>
      <c r="V155" s="203"/>
      <c r="W155" s="203"/>
      <c r="X155" s="203">
        <f>M$18</f>
        <v>1652</v>
      </c>
      <c r="Y155" s="203"/>
      <c r="Z155" s="203"/>
    </row>
    <row r="156" spans="1:26" x14ac:dyDescent="0.25">
      <c r="A156" s="200" t="str">
        <f>CADASTRO!A$1588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>
        <v>0</v>
      </c>
      <c r="K156" s="203"/>
      <c r="L156" s="203"/>
      <c r="M156" s="205">
        <f>ROUND((V$19/V$23),2)</f>
        <v>0</v>
      </c>
      <c r="N156" s="205"/>
      <c r="O156" s="205"/>
      <c r="P156" s="204">
        <f>C148*M156</f>
        <v>0</v>
      </c>
      <c r="Q156" s="203"/>
      <c r="R156" s="203"/>
      <c r="S156" s="203"/>
      <c r="T156" s="203">
        <f>CADASTRO!$P$1613</f>
        <v>0</v>
      </c>
      <c r="U156" s="203"/>
      <c r="V156" s="203"/>
      <c r="W156" s="203"/>
      <c r="X156" s="203">
        <f>M$19</f>
        <v>0</v>
      </c>
      <c r="Y156" s="203"/>
      <c r="Z156" s="203"/>
    </row>
    <row r="157" spans="1:26" x14ac:dyDescent="0.25">
      <c r="A157" s="200" t="str">
        <f>CADASTRO!A$1589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 t="s">
        <v>193</v>
      </c>
      <c r="K157" s="203"/>
      <c r="L157" s="203"/>
      <c r="M157" s="205">
        <f>ROUND((V$20/V$23),2)</f>
        <v>0.96</v>
      </c>
      <c r="N157" s="205"/>
      <c r="O157" s="205"/>
      <c r="P157" s="204">
        <f>C148*M157</f>
        <v>21120</v>
      </c>
      <c r="Q157" s="203"/>
      <c r="R157" s="203"/>
      <c r="S157" s="203"/>
      <c r="T157" s="203" t="str">
        <f>CADASTRO!$P$1614</f>
        <v>1011 Q.S.E.</v>
      </c>
      <c r="U157" s="203"/>
      <c r="V157" s="203"/>
      <c r="W157" s="203"/>
      <c r="X157" s="203">
        <f>M$20</f>
        <v>1636</v>
      </c>
      <c r="Y157" s="203"/>
      <c r="Z157" s="203"/>
    </row>
    <row r="158" spans="1:26" x14ac:dyDescent="0.25">
      <c r="A158" s="200" t="str">
        <f>CADASTRO!A$1590</f>
        <v>Ed. Jovens e Adultos</v>
      </c>
      <c r="B158" s="200"/>
      <c r="C158" s="200"/>
      <c r="D158" s="200"/>
      <c r="E158" s="200"/>
      <c r="F158" s="200"/>
      <c r="G158" s="200"/>
      <c r="H158" s="200"/>
      <c r="I158" s="200"/>
      <c r="J158" s="203">
        <v>0</v>
      </c>
      <c r="K158" s="203"/>
      <c r="L158" s="203"/>
      <c r="M158" s="205">
        <f>ROUND((V$21/V$23),2)</f>
        <v>0</v>
      </c>
      <c r="N158" s="205"/>
      <c r="O158" s="205"/>
      <c r="P158" s="204">
        <f>C148*M158</f>
        <v>0</v>
      </c>
      <c r="Q158" s="203"/>
      <c r="R158" s="203"/>
      <c r="S158" s="203"/>
      <c r="T158" s="203">
        <f>CADASTRO!$P$1615</f>
        <v>0</v>
      </c>
      <c r="U158" s="203"/>
      <c r="V158" s="203"/>
      <c r="W158" s="203"/>
      <c r="X158" s="203">
        <f>M$21</f>
        <v>0</v>
      </c>
      <c r="Y158" s="203"/>
      <c r="Z158" s="203"/>
    </row>
    <row r="159" spans="1:26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22000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</row>
    <row r="161" spans="1:26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6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6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</row>
    <row r="164" spans="1:26" x14ac:dyDescent="0.25">
      <c r="A164" s="9" t="s">
        <v>12</v>
      </c>
      <c r="B164" s="72"/>
      <c r="C164" s="72"/>
      <c r="D164" s="72"/>
      <c r="E164" s="72"/>
      <c r="F164" s="72"/>
      <c r="G164" s="72"/>
      <c r="H164" s="72"/>
      <c r="I164" s="76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11" t="s">
        <v>40</v>
      </c>
      <c r="Y164" s="211"/>
      <c r="Z164" s="211"/>
    </row>
    <row r="165" spans="1:26" x14ac:dyDescent="0.25">
      <c r="A165" s="210" t="str">
        <f>CADASTRO!A$1581</f>
        <v xml:space="preserve">ESCOLA ESTADUAL: 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0</v>
      </c>
      <c r="N165" s="218"/>
      <c r="O165" s="218"/>
      <c r="P165" s="202">
        <f>SUM(P166:S168)</f>
        <v>0</v>
      </c>
      <c r="Q165" s="201"/>
      <c r="R165" s="201"/>
      <c r="S165" s="201"/>
      <c r="T165" s="6"/>
      <c r="U165" s="6"/>
      <c r="V165" s="6"/>
      <c r="W165" s="6"/>
    </row>
    <row r="166" spans="1:26" x14ac:dyDescent="0.25">
      <c r="A166" s="200" t="str">
        <f>CADASTRO!A$1582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>
        <v>0</v>
      </c>
      <c r="K166" s="203"/>
      <c r="L166" s="203"/>
      <c r="M166" s="205">
        <f>ROUND((V$12/V$23),2)</f>
        <v>0</v>
      </c>
      <c r="N166" s="205"/>
      <c r="O166" s="205"/>
      <c r="P166" s="204">
        <f>C163*M166</f>
        <v>0</v>
      </c>
      <c r="Q166" s="203"/>
      <c r="R166" s="203"/>
      <c r="S166" s="203"/>
      <c r="T166" s="203">
        <f>CADASTRO!$P$1607</f>
        <v>0</v>
      </c>
      <c r="U166" s="203"/>
      <c r="V166" s="203"/>
      <c r="W166" s="203"/>
      <c r="X166" s="203">
        <f>M$12</f>
        <v>0</v>
      </c>
      <c r="Y166" s="203"/>
      <c r="Z166" s="203"/>
    </row>
    <row r="167" spans="1:26" x14ac:dyDescent="0.25">
      <c r="A167" s="200" t="str">
        <f>CADASTRO!A$1583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>
        <v>0</v>
      </c>
      <c r="K167" s="203"/>
      <c r="L167" s="203"/>
      <c r="M167" s="205">
        <f>ROUND((V$13/V$23),2)</f>
        <v>0</v>
      </c>
      <c r="N167" s="205"/>
      <c r="O167" s="205"/>
      <c r="P167" s="204">
        <f>C163*M167</f>
        <v>0</v>
      </c>
      <c r="Q167" s="203"/>
      <c r="R167" s="203"/>
      <c r="S167" s="203"/>
      <c r="T167" s="203">
        <f>CADASTRO!$P$1608</f>
        <v>0</v>
      </c>
      <c r="U167" s="203"/>
      <c r="V167" s="203"/>
      <c r="W167" s="203"/>
      <c r="X167" s="203">
        <f>M$13</f>
        <v>0</v>
      </c>
      <c r="Y167" s="203"/>
      <c r="Z167" s="203"/>
    </row>
    <row r="168" spans="1:26" x14ac:dyDescent="0.25">
      <c r="A168" s="200" t="str">
        <f>CADASTRO!A$1584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>
        <v>0</v>
      </c>
      <c r="K168" s="203"/>
      <c r="L168" s="203"/>
      <c r="M168" s="205">
        <f>ROUND((V$14/V$23),2)</f>
        <v>0</v>
      </c>
      <c r="N168" s="205"/>
      <c r="O168" s="205"/>
      <c r="P168" s="204">
        <f>C163*M168</f>
        <v>0</v>
      </c>
      <c r="Q168" s="203"/>
      <c r="R168" s="203"/>
      <c r="S168" s="203"/>
      <c r="T168" s="203">
        <f>CADASTRO!$P$1609</f>
        <v>0</v>
      </c>
      <c r="U168" s="203"/>
      <c r="V168" s="203"/>
      <c r="W168" s="203"/>
      <c r="X168" s="203">
        <f>M$14</f>
        <v>0</v>
      </c>
      <c r="Y168" s="203"/>
      <c r="Z168" s="203"/>
    </row>
    <row r="169" spans="1:26" x14ac:dyDescent="0.25">
      <c r="A169" s="201" t="str">
        <f>CADASTRO!A$1586</f>
        <v>ESCOLA MUN. ARLINDO B. PIRES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1</v>
      </c>
      <c r="N169" s="218"/>
      <c r="O169" s="218"/>
      <c r="P169" s="202">
        <f>SUM(P170:S173)</f>
        <v>28000</v>
      </c>
      <c r="Q169" s="201"/>
      <c r="R169" s="201"/>
      <c r="S169" s="201"/>
    </row>
    <row r="170" spans="1:26" x14ac:dyDescent="0.25">
      <c r="A170" s="200" t="str">
        <f>CADASTRO!A$1587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 t="s">
        <v>192</v>
      </c>
      <c r="K170" s="203"/>
      <c r="L170" s="203"/>
      <c r="M170" s="205">
        <f>ROUND((V$18/V$23),2)</f>
        <v>0.04</v>
      </c>
      <c r="N170" s="205"/>
      <c r="O170" s="205"/>
      <c r="P170" s="204">
        <f>C163*M170</f>
        <v>1120</v>
      </c>
      <c r="Q170" s="203"/>
      <c r="R170" s="203"/>
      <c r="S170" s="203"/>
      <c r="T170" s="203" t="str">
        <f>CADASTRO!$P$1612</f>
        <v>1011 Q.S.E.</v>
      </c>
      <c r="U170" s="203"/>
      <c r="V170" s="203"/>
      <c r="W170" s="203"/>
      <c r="X170" s="203">
        <f>M$18</f>
        <v>1652</v>
      </c>
      <c r="Y170" s="203"/>
      <c r="Z170" s="203"/>
    </row>
    <row r="171" spans="1:26" x14ac:dyDescent="0.25">
      <c r="A171" s="200" t="str">
        <f>CADASTRO!A$1588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>
        <v>0</v>
      </c>
      <c r="K171" s="203"/>
      <c r="L171" s="203"/>
      <c r="M171" s="205">
        <f>ROUND((V$19/V$23),2)</f>
        <v>0</v>
      </c>
      <c r="N171" s="205"/>
      <c r="O171" s="205"/>
      <c r="P171" s="204">
        <f>C163*M171</f>
        <v>0</v>
      </c>
      <c r="Q171" s="203"/>
      <c r="R171" s="203"/>
      <c r="S171" s="203"/>
      <c r="T171" s="203">
        <f>CADASTRO!$P$1613</f>
        <v>0</v>
      </c>
      <c r="U171" s="203"/>
      <c r="V171" s="203"/>
      <c r="W171" s="203"/>
      <c r="X171" s="203">
        <f>M$19</f>
        <v>0</v>
      </c>
      <c r="Y171" s="203"/>
      <c r="Z171" s="203"/>
    </row>
    <row r="172" spans="1:26" x14ac:dyDescent="0.25">
      <c r="A172" s="200" t="str">
        <f>CADASTRO!A$1589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 t="s">
        <v>193</v>
      </c>
      <c r="K172" s="203"/>
      <c r="L172" s="203"/>
      <c r="M172" s="205">
        <f>ROUND((V$20/V$23),2)</f>
        <v>0.96</v>
      </c>
      <c r="N172" s="205"/>
      <c r="O172" s="205"/>
      <c r="P172" s="204">
        <f>C163*M172</f>
        <v>26880</v>
      </c>
      <c r="Q172" s="203"/>
      <c r="R172" s="203"/>
      <c r="S172" s="203"/>
      <c r="T172" s="203" t="str">
        <f>CADASTRO!$P$1614</f>
        <v>1011 Q.S.E.</v>
      </c>
      <c r="U172" s="203"/>
      <c r="V172" s="203"/>
      <c r="W172" s="203"/>
      <c r="X172" s="203">
        <f>M$20</f>
        <v>1636</v>
      </c>
      <c r="Y172" s="203"/>
      <c r="Z172" s="203"/>
    </row>
    <row r="173" spans="1:26" x14ac:dyDescent="0.25">
      <c r="A173" s="200" t="str">
        <f>CADASTRO!A$1590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>
        <v>0</v>
      </c>
      <c r="K173" s="203"/>
      <c r="L173" s="203"/>
      <c r="M173" s="205">
        <f>ROUND((V$21/V$23),2)</f>
        <v>0</v>
      </c>
      <c r="N173" s="205"/>
      <c r="O173" s="205"/>
      <c r="P173" s="204">
        <f>C163*M173</f>
        <v>0</v>
      </c>
      <c r="Q173" s="203"/>
      <c r="R173" s="203"/>
      <c r="S173" s="203"/>
      <c r="T173" s="203">
        <f>CADASTRO!$P$1615</f>
        <v>0</v>
      </c>
      <c r="U173" s="203"/>
      <c r="V173" s="203"/>
      <c r="W173" s="203"/>
      <c r="X173" s="203">
        <f>M$21</f>
        <v>0</v>
      </c>
      <c r="Y173" s="203"/>
      <c r="Z173" s="203"/>
    </row>
    <row r="174" spans="1:26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</row>
    <row r="176" spans="1:26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6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6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</row>
    <row r="179" spans="1:26" x14ac:dyDescent="0.25">
      <c r="A179" s="9" t="s">
        <v>12</v>
      </c>
      <c r="B179" s="72"/>
      <c r="C179" s="72"/>
      <c r="D179" s="72"/>
      <c r="E179" s="72"/>
      <c r="F179" s="72"/>
      <c r="G179" s="72"/>
      <c r="H179" s="72"/>
      <c r="I179" s="76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11" t="s">
        <v>40</v>
      </c>
      <c r="Y179" s="211"/>
      <c r="Z179" s="211"/>
    </row>
    <row r="180" spans="1:26" x14ac:dyDescent="0.25">
      <c r="A180" s="210" t="str">
        <f>CADASTRO!A$1581</f>
        <v xml:space="preserve">ESCOLA ESTADUAL: 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0</v>
      </c>
      <c r="N180" s="218"/>
      <c r="O180" s="218"/>
      <c r="P180" s="202">
        <f>SUM(P181:S183)</f>
        <v>0</v>
      </c>
      <c r="Q180" s="201"/>
      <c r="R180" s="201"/>
      <c r="S180" s="201"/>
      <c r="T180" s="6"/>
      <c r="U180" s="6"/>
      <c r="V180" s="6"/>
      <c r="W180" s="6"/>
    </row>
    <row r="181" spans="1:26" x14ac:dyDescent="0.25">
      <c r="A181" s="200" t="str">
        <f>CADASTRO!A$1582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>
        <v>0</v>
      </c>
      <c r="K181" s="203"/>
      <c r="L181" s="203"/>
      <c r="M181" s="205">
        <f>ROUND((V$12/V$23),2)</f>
        <v>0</v>
      </c>
      <c r="N181" s="205"/>
      <c r="O181" s="205"/>
      <c r="P181" s="204">
        <f>C178*M181</f>
        <v>0</v>
      </c>
      <c r="Q181" s="203"/>
      <c r="R181" s="203"/>
      <c r="S181" s="203"/>
      <c r="T181" s="203">
        <f>CADASTRO!$P$1607</f>
        <v>0</v>
      </c>
      <c r="U181" s="203"/>
      <c r="V181" s="203"/>
      <c r="W181" s="203"/>
      <c r="X181" s="203">
        <f>M$12</f>
        <v>0</v>
      </c>
      <c r="Y181" s="203"/>
      <c r="Z181" s="203"/>
    </row>
    <row r="182" spans="1:26" x14ac:dyDescent="0.25">
      <c r="A182" s="200" t="str">
        <f>CADASTRO!A$1583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>
        <v>0</v>
      </c>
      <c r="K182" s="203"/>
      <c r="L182" s="203"/>
      <c r="M182" s="205">
        <f>ROUND((V$13/V$23),2)</f>
        <v>0</v>
      </c>
      <c r="N182" s="205"/>
      <c r="O182" s="205"/>
      <c r="P182" s="204">
        <f>C178*M182</f>
        <v>0</v>
      </c>
      <c r="Q182" s="203"/>
      <c r="R182" s="203"/>
      <c r="S182" s="203"/>
      <c r="T182" s="203">
        <f>CADASTRO!$P$1608</f>
        <v>0</v>
      </c>
      <c r="U182" s="203"/>
      <c r="V182" s="203"/>
      <c r="W182" s="203"/>
      <c r="X182" s="203">
        <f>M$13</f>
        <v>0</v>
      </c>
      <c r="Y182" s="203"/>
      <c r="Z182" s="203"/>
    </row>
    <row r="183" spans="1:26" x14ac:dyDescent="0.25">
      <c r="A183" s="200" t="str">
        <f>CADASTRO!A$1584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>
        <v>0</v>
      </c>
      <c r="K183" s="203"/>
      <c r="L183" s="203"/>
      <c r="M183" s="205">
        <f>ROUND((V$14/V$23),2)</f>
        <v>0</v>
      </c>
      <c r="N183" s="205"/>
      <c r="O183" s="205"/>
      <c r="P183" s="204">
        <f>C178*M183</f>
        <v>0</v>
      </c>
      <c r="Q183" s="203"/>
      <c r="R183" s="203"/>
      <c r="S183" s="203"/>
      <c r="T183" s="203">
        <f>CADASTRO!$P$1609</f>
        <v>0</v>
      </c>
      <c r="U183" s="203"/>
      <c r="V183" s="203"/>
      <c r="W183" s="203"/>
      <c r="X183" s="203">
        <f>M$14</f>
        <v>0</v>
      </c>
      <c r="Y183" s="203"/>
      <c r="Z183" s="203"/>
    </row>
    <row r="184" spans="1:26" x14ac:dyDescent="0.25">
      <c r="A184" s="201" t="str">
        <f>CADASTRO!A$1586</f>
        <v>ESCOLA MUN. ARLINDO B. PIRES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1</v>
      </c>
      <c r="N184" s="218"/>
      <c r="O184" s="218"/>
      <c r="P184" s="202">
        <f>SUM(P185:S188)</f>
        <v>31000</v>
      </c>
      <c r="Q184" s="201"/>
      <c r="R184" s="201"/>
      <c r="S184" s="201"/>
    </row>
    <row r="185" spans="1:26" x14ac:dyDescent="0.25">
      <c r="A185" s="200" t="str">
        <f>CADASTRO!A$1587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 t="s">
        <v>192</v>
      </c>
      <c r="K185" s="203"/>
      <c r="L185" s="203"/>
      <c r="M185" s="205">
        <f>ROUND((V$18/V$23),2)</f>
        <v>0.04</v>
      </c>
      <c r="N185" s="205"/>
      <c r="O185" s="205"/>
      <c r="P185" s="204">
        <f>C178*M185</f>
        <v>1240</v>
      </c>
      <c r="Q185" s="203"/>
      <c r="R185" s="203"/>
      <c r="S185" s="203"/>
      <c r="T185" s="203" t="str">
        <f>CADASTRO!$P$1612</f>
        <v>1011 Q.S.E.</v>
      </c>
      <c r="U185" s="203"/>
      <c r="V185" s="203"/>
      <c r="W185" s="203"/>
      <c r="X185" s="203">
        <f>M$18</f>
        <v>1652</v>
      </c>
      <c r="Y185" s="203"/>
      <c r="Z185" s="203"/>
    </row>
    <row r="186" spans="1:26" x14ac:dyDescent="0.25">
      <c r="A186" s="200" t="str">
        <f>CADASTRO!A$1588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>
        <v>0</v>
      </c>
      <c r="K186" s="203"/>
      <c r="L186" s="203"/>
      <c r="M186" s="205">
        <f>ROUND((V$19/V$23),2)</f>
        <v>0</v>
      </c>
      <c r="N186" s="205"/>
      <c r="O186" s="205"/>
      <c r="P186" s="204">
        <f>C178*M186</f>
        <v>0</v>
      </c>
      <c r="Q186" s="203"/>
      <c r="R186" s="203"/>
      <c r="S186" s="203"/>
      <c r="T186" s="203">
        <f>CADASTRO!$P$1613</f>
        <v>0</v>
      </c>
      <c r="U186" s="203"/>
      <c r="V186" s="203"/>
      <c r="W186" s="203"/>
      <c r="X186" s="203">
        <f>M$19</f>
        <v>0</v>
      </c>
      <c r="Y186" s="203"/>
      <c r="Z186" s="203"/>
    </row>
    <row r="187" spans="1:26" x14ac:dyDescent="0.25">
      <c r="A187" s="200" t="str">
        <f>CADASTRO!A$1589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 t="s">
        <v>193</v>
      </c>
      <c r="K187" s="203"/>
      <c r="L187" s="203"/>
      <c r="M187" s="205">
        <f>ROUND((V$20/V$23),2)</f>
        <v>0.96</v>
      </c>
      <c r="N187" s="205"/>
      <c r="O187" s="205"/>
      <c r="P187" s="204">
        <f>C178*M187</f>
        <v>29760</v>
      </c>
      <c r="Q187" s="203"/>
      <c r="R187" s="203"/>
      <c r="S187" s="203"/>
      <c r="T187" s="203" t="str">
        <f>CADASTRO!$P$1614</f>
        <v>1011 Q.S.E.</v>
      </c>
      <c r="U187" s="203"/>
      <c r="V187" s="203"/>
      <c r="W187" s="203"/>
      <c r="X187" s="203">
        <f>M$20</f>
        <v>1636</v>
      </c>
      <c r="Y187" s="203"/>
      <c r="Z187" s="203"/>
    </row>
    <row r="188" spans="1:26" x14ac:dyDescent="0.25">
      <c r="A188" s="200" t="str">
        <f>CADASTRO!A$1590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>
        <v>0</v>
      </c>
      <c r="K188" s="203"/>
      <c r="L188" s="203"/>
      <c r="M188" s="205">
        <f>ROUND((V$21/V$23),2)</f>
        <v>0</v>
      </c>
      <c r="N188" s="205"/>
      <c r="O188" s="205"/>
      <c r="P188" s="204">
        <f>C178*M188</f>
        <v>0</v>
      </c>
      <c r="Q188" s="203"/>
      <c r="R188" s="203"/>
      <c r="S188" s="203"/>
      <c r="T188" s="203">
        <f>CADASTRO!$P$1615</f>
        <v>0</v>
      </c>
      <c r="U188" s="203"/>
      <c r="V188" s="203"/>
      <c r="W188" s="203"/>
      <c r="X188" s="203">
        <f>M$21</f>
        <v>0</v>
      </c>
      <c r="Y188" s="203"/>
      <c r="Z188" s="203"/>
    </row>
    <row r="189" spans="1:26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</row>
  </sheetData>
  <mergeCells count="763">
    <mergeCell ref="A189:I189"/>
    <mergeCell ref="M189:O189"/>
    <mergeCell ref="P189:S189"/>
    <mergeCell ref="A188:I188"/>
    <mergeCell ref="J188:L188"/>
    <mergeCell ref="M188:O188"/>
    <mergeCell ref="P188:S188"/>
    <mergeCell ref="T188:W188"/>
    <mergeCell ref="X188:Z188"/>
    <mergeCell ref="A187:I187"/>
    <mergeCell ref="J187:L187"/>
    <mergeCell ref="M187:O187"/>
    <mergeCell ref="P187:S187"/>
    <mergeCell ref="T187:W187"/>
    <mergeCell ref="X187:Z187"/>
    <mergeCell ref="T185:W185"/>
    <mergeCell ref="X185:Z185"/>
    <mergeCell ref="A186:I186"/>
    <mergeCell ref="J186:L186"/>
    <mergeCell ref="M186:O186"/>
    <mergeCell ref="P186:S186"/>
    <mergeCell ref="T186:W186"/>
    <mergeCell ref="X186:Z186"/>
    <mergeCell ref="A184:I184"/>
    <mergeCell ref="M184:O184"/>
    <mergeCell ref="P184:S184"/>
    <mergeCell ref="A185:I185"/>
    <mergeCell ref="J185:L185"/>
    <mergeCell ref="M185:O185"/>
    <mergeCell ref="P185:S185"/>
    <mergeCell ref="A183:I183"/>
    <mergeCell ref="J183:L183"/>
    <mergeCell ref="M183:O183"/>
    <mergeCell ref="P183:S183"/>
    <mergeCell ref="T183:W183"/>
    <mergeCell ref="X183:Z183"/>
    <mergeCell ref="A182:I182"/>
    <mergeCell ref="J182:L182"/>
    <mergeCell ref="M182:O182"/>
    <mergeCell ref="P182:S182"/>
    <mergeCell ref="T182:W182"/>
    <mergeCell ref="X182:Z182"/>
    <mergeCell ref="X179:Z179"/>
    <mergeCell ref="A180:I180"/>
    <mergeCell ref="M180:O180"/>
    <mergeCell ref="P180:S180"/>
    <mergeCell ref="A181:I181"/>
    <mergeCell ref="J181:L181"/>
    <mergeCell ref="M181:O181"/>
    <mergeCell ref="P181:S181"/>
    <mergeCell ref="T181:W181"/>
    <mergeCell ref="X181:Z181"/>
    <mergeCell ref="C178:G178"/>
    <mergeCell ref="L178:O178"/>
    <mergeCell ref="P178:U178"/>
    <mergeCell ref="J179:L179"/>
    <mergeCell ref="M179:O179"/>
    <mergeCell ref="P179:S179"/>
    <mergeCell ref="T179:W179"/>
    <mergeCell ref="A174:I174"/>
    <mergeCell ref="M174:O174"/>
    <mergeCell ref="P174:S174"/>
    <mergeCell ref="F176:K176"/>
    <mergeCell ref="G177:K177"/>
    <mergeCell ref="L177:N177"/>
    <mergeCell ref="O177:R177"/>
    <mergeCell ref="A173:I173"/>
    <mergeCell ref="J173:L173"/>
    <mergeCell ref="M173:O173"/>
    <mergeCell ref="P173:S173"/>
    <mergeCell ref="T173:W173"/>
    <mergeCell ref="X173:Z173"/>
    <mergeCell ref="A172:I172"/>
    <mergeCell ref="J172:L172"/>
    <mergeCell ref="M172:O172"/>
    <mergeCell ref="P172:S172"/>
    <mergeCell ref="T172:W172"/>
    <mergeCell ref="X172:Z172"/>
    <mergeCell ref="T170:W170"/>
    <mergeCell ref="X170:Z170"/>
    <mergeCell ref="A171:I171"/>
    <mergeCell ref="J171:L171"/>
    <mergeCell ref="M171:O171"/>
    <mergeCell ref="P171:S171"/>
    <mergeCell ref="T171:W171"/>
    <mergeCell ref="X171:Z171"/>
    <mergeCell ref="A169:I169"/>
    <mergeCell ref="M169:O169"/>
    <mergeCell ref="P169:S169"/>
    <mergeCell ref="A170:I170"/>
    <mergeCell ref="J170:L170"/>
    <mergeCell ref="M170:O170"/>
    <mergeCell ref="P170:S170"/>
    <mergeCell ref="A168:I168"/>
    <mergeCell ref="J168:L168"/>
    <mergeCell ref="M168:O168"/>
    <mergeCell ref="P168:S168"/>
    <mergeCell ref="T168:W168"/>
    <mergeCell ref="X168:Z168"/>
    <mergeCell ref="A167:I167"/>
    <mergeCell ref="J167:L167"/>
    <mergeCell ref="M167:O167"/>
    <mergeCell ref="P167:S167"/>
    <mergeCell ref="T167:W167"/>
    <mergeCell ref="X167:Z167"/>
    <mergeCell ref="X164:Z164"/>
    <mergeCell ref="A165:I165"/>
    <mergeCell ref="M165:O165"/>
    <mergeCell ref="P165:S165"/>
    <mergeCell ref="A166:I166"/>
    <mergeCell ref="J166:L166"/>
    <mergeCell ref="M166:O166"/>
    <mergeCell ref="P166:S166"/>
    <mergeCell ref="T166:W166"/>
    <mergeCell ref="X166:Z166"/>
    <mergeCell ref="C163:G163"/>
    <mergeCell ref="L163:O163"/>
    <mergeCell ref="P163:U163"/>
    <mergeCell ref="J164:L164"/>
    <mergeCell ref="M164:O164"/>
    <mergeCell ref="P164:S164"/>
    <mergeCell ref="T164:W164"/>
    <mergeCell ref="A159:I159"/>
    <mergeCell ref="M159:O159"/>
    <mergeCell ref="P159:S159"/>
    <mergeCell ref="F161:K161"/>
    <mergeCell ref="G162:K162"/>
    <mergeCell ref="L162:N162"/>
    <mergeCell ref="O162:R162"/>
    <mergeCell ref="A158:I158"/>
    <mergeCell ref="J158:L158"/>
    <mergeCell ref="M158:O158"/>
    <mergeCell ref="P158:S158"/>
    <mergeCell ref="T158:W158"/>
    <mergeCell ref="X158:Z158"/>
    <mergeCell ref="A157:I157"/>
    <mergeCell ref="J157:L157"/>
    <mergeCell ref="M157:O157"/>
    <mergeCell ref="P157:S157"/>
    <mergeCell ref="T157:W157"/>
    <mergeCell ref="X157:Z157"/>
    <mergeCell ref="T155:W155"/>
    <mergeCell ref="X155:Z155"/>
    <mergeCell ref="A156:I156"/>
    <mergeCell ref="J156:L156"/>
    <mergeCell ref="M156:O156"/>
    <mergeCell ref="P156:S156"/>
    <mergeCell ref="T156:W156"/>
    <mergeCell ref="X156:Z156"/>
    <mergeCell ref="A154:I154"/>
    <mergeCell ref="M154:O154"/>
    <mergeCell ref="P154:S154"/>
    <mergeCell ref="A155:I155"/>
    <mergeCell ref="J155:L155"/>
    <mergeCell ref="M155:O155"/>
    <mergeCell ref="P155:S155"/>
    <mergeCell ref="A153:I153"/>
    <mergeCell ref="J153:L153"/>
    <mergeCell ref="M153:O153"/>
    <mergeCell ref="P153:S153"/>
    <mergeCell ref="T153:W153"/>
    <mergeCell ref="X153:Z153"/>
    <mergeCell ref="A152:I152"/>
    <mergeCell ref="J152:L152"/>
    <mergeCell ref="M152:O152"/>
    <mergeCell ref="P152:S152"/>
    <mergeCell ref="T152:W152"/>
    <mergeCell ref="X152:Z152"/>
    <mergeCell ref="X149:Z149"/>
    <mergeCell ref="A150:I150"/>
    <mergeCell ref="M150:O150"/>
    <mergeCell ref="P150:S150"/>
    <mergeCell ref="A151:I151"/>
    <mergeCell ref="J151:L151"/>
    <mergeCell ref="M151:O151"/>
    <mergeCell ref="P151:S151"/>
    <mergeCell ref="T151:W151"/>
    <mergeCell ref="X151:Z151"/>
    <mergeCell ref="C148:G148"/>
    <mergeCell ref="L148:O148"/>
    <mergeCell ref="P148:U148"/>
    <mergeCell ref="J149:L149"/>
    <mergeCell ref="M149:O149"/>
    <mergeCell ref="P149:S149"/>
    <mergeCell ref="T149:W149"/>
    <mergeCell ref="A144:I144"/>
    <mergeCell ref="M144:O144"/>
    <mergeCell ref="P144:S144"/>
    <mergeCell ref="F146:K146"/>
    <mergeCell ref="G147:K147"/>
    <mergeCell ref="L147:N147"/>
    <mergeCell ref="O147:R147"/>
    <mergeCell ref="A143:I143"/>
    <mergeCell ref="J143:L143"/>
    <mergeCell ref="M143:O143"/>
    <mergeCell ref="P143:S143"/>
    <mergeCell ref="T143:W143"/>
    <mergeCell ref="X143:Z143"/>
    <mergeCell ref="A142:I142"/>
    <mergeCell ref="J142:L142"/>
    <mergeCell ref="M142:O142"/>
    <mergeCell ref="P142:S142"/>
    <mergeCell ref="T142:W142"/>
    <mergeCell ref="X142:Z142"/>
    <mergeCell ref="T140:W140"/>
    <mergeCell ref="X140:Z140"/>
    <mergeCell ref="A141:I141"/>
    <mergeCell ref="J141:L141"/>
    <mergeCell ref="M141:O141"/>
    <mergeCell ref="P141:S141"/>
    <mergeCell ref="T141:W141"/>
    <mergeCell ref="X141:Z141"/>
    <mergeCell ref="A139:I139"/>
    <mergeCell ref="M139:O139"/>
    <mergeCell ref="P139:S139"/>
    <mergeCell ref="A140:I140"/>
    <mergeCell ref="J140:L140"/>
    <mergeCell ref="M140:O140"/>
    <mergeCell ref="P140:S140"/>
    <mergeCell ref="A138:I138"/>
    <mergeCell ref="J138:L138"/>
    <mergeCell ref="M138:O138"/>
    <mergeCell ref="P138:S138"/>
    <mergeCell ref="T138:W138"/>
    <mergeCell ref="X138:Z138"/>
    <mergeCell ref="A137:I137"/>
    <mergeCell ref="J137:L137"/>
    <mergeCell ref="M137:O137"/>
    <mergeCell ref="P137:S137"/>
    <mergeCell ref="T137:W137"/>
    <mergeCell ref="X137:Z137"/>
    <mergeCell ref="X134:Z134"/>
    <mergeCell ref="A135:I135"/>
    <mergeCell ref="M135:O135"/>
    <mergeCell ref="P135:S135"/>
    <mergeCell ref="A136:I136"/>
    <mergeCell ref="J136:L136"/>
    <mergeCell ref="M136:O136"/>
    <mergeCell ref="P136:S136"/>
    <mergeCell ref="T136:W136"/>
    <mergeCell ref="X136:Z136"/>
    <mergeCell ref="C133:G133"/>
    <mergeCell ref="L133:O133"/>
    <mergeCell ref="P133:U133"/>
    <mergeCell ref="J134:L134"/>
    <mergeCell ref="M134:O134"/>
    <mergeCell ref="P134:S134"/>
    <mergeCell ref="T134:W134"/>
    <mergeCell ref="A129:I129"/>
    <mergeCell ref="M129:O129"/>
    <mergeCell ref="P129:S129"/>
    <mergeCell ref="F131:K131"/>
    <mergeCell ref="G132:K132"/>
    <mergeCell ref="L132:N132"/>
    <mergeCell ref="O132:R132"/>
    <mergeCell ref="A128:I128"/>
    <mergeCell ref="J128:L128"/>
    <mergeCell ref="M128:O128"/>
    <mergeCell ref="P128:S128"/>
    <mergeCell ref="T128:W128"/>
    <mergeCell ref="X128:Z128"/>
    <mergeCell ref="A127:I127"/>
    <mergeCell ref="J127:L127"/>
    <mergeCell ref="M127:O127"/>
    <mergeCell ref="P127:S127"/>
    <mergeCell ref="T127:W127"/>
    <mergeCell ref="X127:Z127"/>
    <mergeCell ref="T125:W125"/>
    <mergeCell ref="X125:Z125"/>
    <mergeCell ref="A126:I126"/>
    <mergeCell ref="J126:L126"/>
    <mergeCell ref="M126:O126"/>
    <mergeCell ref="P126:S126"/>
    <mergeCell ref="T126:W126"/>
    <mergeCell ref="X126:Z126"/>
    <mergeCell ref="A124:I124"/>
    <mergeCell ref="M124:O124"/>
    <mergeCell ref="P124:S124"/>
    <mergeCell ref="A125:I125"/>
    <mergeCell ref="J125:L125"/>
    <mergeCell ref="M125:O125"/>
    <mergeCell ref="P125:S125"/>
    <mergeCell ref="A123:I123"/>
    <mergeCell ref="J123:L123"/>
    <mergeCell ref="M123:O123"/>
    <mergeCell ref="P123:S123"/>
    <mergeCell ref="T123:W123"/>
    <mergeCell ref="X123:Z123"/>
    <mergeCell ref="A122:I122"/>
    <mergeCell ref="J122:L122"/>
    <mergeCell ref="M122:O122"/>
    <mergeCell ref="P122:S122"/>
    <mergeCell ref="T122:W122"/>
    <mergeCell ref="X122:Z122"/>
    <mergeCell ref="X119:Z119"/>
    <mergeCell ref="A120:I120"/>
    <mergeCell ref="M120:O120"/>
    <mergeCell ref="P120:S120"/>
    <mergeCell ref="A121:I121"/>
    <mergeCell ref="J121:L121"/>
    <mergeCell ref="M121:O121"/>
    <mergeCell ref="P121:S121"/>
    <mergeCell ref="T121:W121"/>
    <mergeCell ref="X121:Z121"/>
    <mergeCell ref="C118:G118"/>
    <mergeCell ref="L118:O118"/>
    <mergeCell ref="P118:U118"/>
    <mergeCell ref="J119:L119"/>
    <mergeCell ref="M119:O119"/>
    <mergeCell ref="P119:S119"/>
    <mergeCell ref="T119:W119"/>
    <mergeCell ref="A114:I114"/>
    <mergeCell ref="M114:O114"/>
    <mergeCell ref="P114:S114"/>
    <mergeCell ref="F116:K116"/>
    <mergeCell ref="G117:K117"/>
    <mergeCell ref="L117:N117"/>
    <mergeCell ref="O117:R117"/>
    <mergeCell ref="A113:I113"/>
    <mergeCell ref="J113:L113"/>
    <mergeCell ref="M113:O113"/>
    <mergeCell ref="P113:S113"/>
    <mergeCell ref="T113:W113"/>
    <mergeCell ref="X113:Z113"/>
    <mergeCell ref="A112:I112"/>
    <mergeCell ref="J112:L112"/>
    <mergeCell ref="M112:O112"/>
    <mergeCell ref="P112:S112"/>
    <mergeCell ref="T112:W112"/>
    <mergeCell ref="X112:Z112"/>
    <mergeCell ref="T110:W110"/>
    <mergeCell ref="X110:Z110"/>
    <mergeCell ref="A111:I111"/>
    <mergeCell ref="J111:L111"/>
    <mergeCell ref="M111:O111"/>
    <mergeCell ref="P111:S111"/>
    <mergeCell ref="T111:W111"/>
    <mergeCell ref="X111:Z111"/>
    <mergeCell ref="A109:I109"/>
    <mergeCell ref="M109:O109"/>
    <mergeCell ref="P109:S109"/>
    <mergeCell ref="A110:I110"/>
    <mergeCell ref="J110:L110"/>
    <mergeCell ref="M110:O110"/>
    <mergeCell ref="P110:S110"/>
    <mergeCell ref="A108:I108"/>
    <mergeCell ref="J108:L108"/>
    <mergeCell ref="M108:O108"/>
    <mergeCell ref="P108:S108"/>
    <mergeCell ref="T108:W108"/>
    <mergeCell ref="X108:Z108"/>
    <mergeCell ref="A107:I107"/>
    <mergeCell ref="J107:L107"/>
    <mergeCell ref="M107:O107"/>
    <mergeCell ref="P107:S107"/>
    <mergeCell ref="T107:W107"/>
    <mergeCell ref="X107:Z107"/>
    <mergeCell ref="X104:Z104"/>
    <mergeCell ref="A105:I105"/>
    <mergeCell ref="M105:O105"/>
    <mergeCell ref="P105:S105"/>
    <mergeCell ref="A106:I106"/>
    <mergeCell ref="J106:L106"/>
    <mergeCell ref="M106:O106"/>
    <mergeCell ref="P106:S106"/>
    <mergeCell ref="T106:W106"/>
    <mergeCell ref="X106:Z106"/>
    <mergeCell ref="C103:G103"/>
    <mergeCell ref="L103:O103"/>
    <mergeCell ref="P103:U103"/>
    <mergeCell ref="J104:L104"/>
    <mergeCell ref="M104:O104"/>
    <mergeCell ref="P104:S104"/>
    <mergeCell ref="T104:W104"/>
    <mergeCell ref="A99:I99"/>
    <mergeCell ref="M99:O99"/>
    <mergeCell ref="P99:S99"/>
    <mergeCell ref="F101:K101"/>
    <mergeCell ref="G102:K102"/>
    <mergeCell ref="L102:N102"/>
    <mergeCell ref="O102:R102"/>
    <mergeCell ref="A98:I98"/>
    <mergeCell ref="J98:L98"/>
    <mergeCell ref="M98:O98"/>
    <mergeCell ref="P98:S98"/>
    <mergeCell ref="T98:W98"/>
    <mergeCell ref="X98:Z98"/>
    <mergeCell ref="A97:I97"/>
    <mergeCell ref="J97:L97"/>
    <mergeCell ref="M97:O97"/>
    <mergeCell ref="P97:S97"/>
    <mergeCell ref="T97:W97"/>
    <mergeCell ref="X97:Z97"/>
    <mergeCell ref="T95:W95"/>
    <mergeCell ref="X95:Z95"/>
    <mergeCell ref="A96:I96"/>
    <mergeCell ref="J96:L96"/>
    <mergeCell ref="M96:O96"/>
    <mergeCell ref="P96:S96"/>
    <mergeCell ref="T96:W96"/>
    <mergeCell ref="X96:Z96"/>
    <mergeCell ref="A94:I94"/>
    <mergeCell ref="M94:O94"/>
    <mergeCell ref="P94:S94"/>
    <mergeCell ref="A95:I95"/>
    <mergeCell ref="J95:L95"/>
    <mergeCell ref="M95:O95"/>
    <mergeCell ref="P95:S95"/>
    <mergeCell ref="A93:I93"/>
    <mergeCell ref="J93:L93"/>
    <mergeCell ref="M93:O93"/>
    <mergeCell ref="P93:S93"/>
    <mergeCell ref="T93:W93"/>
    <mergeCell ref="X93:Z93"/>
    <mergeCell ref="A92:I92"/>
    <mergeCell ref="J92:L92"/>
    <mergeCell ref="M92:O92"/>
    <mergeCell ref="P92:S92"/>
    <mergeCell ref="T92:W92"/>
    <mergeCell ref="X92:Z92"/>
    <mergeCell ref="X89:Z89"/>
    <mergeCell ref="A90:I90"/>
    <mergeCell ref="M90:O90"/>
    <mergeCell ref="P90:S90"/>
    <mergeCell ref="A91:I91"/>
    <mergeCell ref="J91:L91"/>
    <mergeCell ref="M91:O91"/>
    <mergeCell ref="P91:S91"/>
    <mergeCell ref="T91:W91"/>
    <mergeCell ref="X91:Z91"/>
    <mergeCell ref="C88:G88"/>
    <mergeCell ref="L88:O88"/>
    <mergeCell ref="P88:U88"/>
    <mergeCell ref="J89:L89"/>
    <mergeCell ref="M89:O89"/>
    <mergeCell ref="P89:S89"/>
    <mergeCell ref="T89:W89"/>
    <mergeCell ref="A84:I84"/>
    <mergeCell ref="M84:O84"/>
    <mergeCell ref="P84:S84"/>
    <mergeCell ref="F86:K86"/>
    <mergeCell ref="G87:K87"/>
    <mergeCell ref="L87:N87"/>
    <mergeCell ref="O87:R87"/>
    <mergeCell ref="A83:I83"/>
    <mergeCell ref="J83:L83"/>
    <mergeCell ref="M83:O83"/>
    <mergeCell ref="P83:S83"/>
    <mergeCell ref="T83:W83"/>
    <mergeCell ref="X83:Z83"/>
    <mergeCell ref="A82:I82"/>
    <mergeCell ref="J82:L82"/>
    <mergeCell ref="M82:O82"/>
    <mergeCell ref="P82:S82"/>
    <mergeCell ref="T82:W82"/>
    <mergeCell ref="X82:Z82"/>
    <mergeCell ref="T80:W80"/>
    <mergeCell ref="X80:Z80"/>
    <mergeCell ref="A81:I81"/>
    <mergeCell ref="J81:L81"/>
    <mergeCell ref="M81:O81"/>
    <mergeCell ref="P81:S81"/>
    <mergeCell ref="T81:W81"/>
    <mergeCell ref="X81:Z81"/>
    <mergeCell ref="A79:I79"/>
    <mergeCell ref="M79:O79"/>
    <mergeCell ref="P79:S79"/>
    <mergeCell ref="A80:I80"/>
    <mergeCell ref="J80:L80"/>
    <mergeCell ref="M80:O80"/>
    <mergeCell ref="P80:S80"/>
    <mergeCell ref="A78:I78"/>
    <mergeCell ref="J78:L78"/>
    <mergeCell ref="M78:O78"/>
    <mergeCell ref="P78:S78"/>
    <mergeCell ref="T78:W78"/>
    <mergeCell ref="X78:Z78"/>
    <mergeCell ref="A77:I77"/>
    <mergeCell ref="J77:L77"/>
    <mergeCell ref="M77:O77"/>
    <mergeCell ref="P77:S77"/>
    <mergeCell ref="T77:W77"/>
    <mergeCell ref="X77:Z77"/>
    <mergeCell ref="X74:Z74"/>
    <mergeCell ref="A75:I75"/>
    <mergeCell ref="M75:O75"/>
    <mergeCell ref="P75:S75"/>
    <mergeCell ref="A76:I76"/>
    <mergeCell ref="J76:L76"/>
    <mergeCell ref="M76:O76"/>
    <mergeCell ref="P76:S76"/>
    <mergeCell ref="T76:W76"/>
    <mergeCell ref="X76:Z76"/>
    <mergeCell ref="C73:G73"/>
    <mergeCell ref="L73:O73"/>
    <mergeCell ref="P73:U73"/>
    <mergeCell ref="J74:L74"/>
    <mergeCell ref="M74:O74"/>
    <mergeCell ref="P74:S74"/>
    <mergeCell ref="T74:W74"/>
    <mergeCell ref="A69:I69"/>
    <mergeCell ref="M69:O69"/>
    <mergeCell ref="P69:S69"/>
    <mergeCell ref="F71:K71"/>
    <mergeCell ref="G72:K72"/>
    <mergeCell ref="L72:N72"/>
    <mergeCell ref="O72:R72"/>
    <mergeCell ref="A68:I68"/>
    <mergeCell ref="J68:L68"/>
    <mergeCell ref="M68:O68"/>
    <mergeCell ref="P68:S68"/>
    <mergeCell ref="T68:W68"/>
    <mergeCell ref="X68:Z68"/>
    <mergeCell ref="A67:I67"/>
    <mergeCell ref="J67:L67"/>
    <mergeCell ref="M67:O67"/>
    <mergeCell ref="P67:S67"/>
    <mergeCell ref="T67:W67"/>
    <mergeCell ref="X67:Z67"/>
    <mergeCell ref="T65:W65"/>
    <mergeCell ref="X65:Z65"/>
    <mergeCell ref="A66:I66"/>
    <mergeCell ref="J66:L66"/>
    <mergeCell ref="M66:O66"/>
    <mergeCell ref="P66:S66"/>
    <mergeCell ref="T66:W66"/>
    <mergeCell ref="X66:Z66"/>
    <mergeCell ref="A64:I64"/>
    <mergeCell ref="M64:O64"/>
    <mergeCell ref="P64:S64"/>
    <mergeCell ref="A65:I65"/>
    <mergeCell ref="J65:L65"/>
    <mergeCell ref="M65:O65"/>
    <mergeCell ref="P65:S65"/>
    <mergeCell ref="A63:I63"/>
    <mergeCell ref="J63:L63"/>
    <mergeCell ref="M63:O63"/>
    <mergeCell ref="P63:S63"/>
    <mergeCell ref="T63:W63"/>
    <mergeCell ref="X63:Z63"/>
    <mergeCell ref="A62:I62"/>
    <mergeCell ref="J62:L62"/>
    <mergeCell ref="M62:O62"/>
    <mergeCell ref="P62:S62"/>
    <mergeCell ref="T62:W62"/>
    <mergeCell ref="X62:Z62"/>
    <mergeCell ref="X59:Z59"/>
    <mergeCell ref="A60:I60"/>
    <mergeCell ref="M60:O60"/>
    <mergeCell ref="P60:S60"/>
    <mergeCell ref="A61:I61"/>
    <mergeCell ref="J61:L61"/>
    <mergeCell ref="M61:O61"/>
    <mergeCell ref="P61:S61"/>
    <mergeCell ref="T61:W61"/>
    <mergeCell ref="X61:Z61"/>
    <mergeCell ref="C58:G58"/>
    <mergeCell ref="L58:O58"/>
    <mergeCell ref="P58:U58"/>
    <mergeCell ref="J59:L59"/>
    <mergeCell ref="M59:O59"/>
    <mergeCell ref="P59:S59"/>
    <mergeCell ref="T59:W59"/>
    <mergeCell ref="A54:I54"/>
    <mergeCell ref="M54:O54"/>
    <mergeCell ref="P54:S54"/>
    <mergeCell ref="F56:K56"/>
    <mergeCell ref="G57:K57"/>
    <mergeCell ref="L57:N57"/>
    <mergeCell ref="O57:R57"/>
    <mergeCell ref="A53:I53"/>
    <mergeCell ref="J53:L53"/>
    <mergeCell ref="M53:O53"/>
    <mergeCell ref="P53:S53"/>
    <mergeCell ref="T53:W53"/>
    <mergeCell ref="X53:Z53"/>
    <mergeCell ref="A52:I52"/>
    <mergeCell ref="J52:L52"/>
    <mergeCell ref="M52:O52"/>
    <mergeCell ref="P52:S52"/>
    <mergeCell ref="T52:W52"/>
    <mergeCell ref="X52:Z52"/>
    <mergeCell ref="T50:W50"/>
    <mergeCell ref="X50:Z50"/>
    <mergeCell ref="A51:I51"/>
    <mergeCell ref="J51:L51"/>
    <mergeCell ref="M51:O51"/>
    <mergeCell ref="P51:S51"/>
    <mergeCell ref="T51:W51"/>
    <mergeCell ref="X51:Z51"/>
    <mergeCell ref="A49:I49"/>
    <mergeCell ref="M49:O49"/>
    <mergeCell ref="P49:S49"/>
    <mergeCell ref="A50:I50"/>
    <mergeCell ref="J50:L50"/>
    <mergeCell ref="M50:O50"/>
    <mergeCell ref="P50:S50"/>
    <mergeCell ref="A48:I48"/>
    <mergeCell ref="J48:L48"/>
    <mergeCell ref="M48:O48"/>
    <mergeCell ref="P48:S48"/>
    <mergeCell ref="T48:W48"/>
    <mergeCell ref="X48:Z48"/>
    <mergeCell ref="A47:I47"/>
    <mergeCell ref="J47:L47"/>
    <mergeCell ref="M47:O47"/>
    <mergeCell ref="P47:S47"/>
    <mergeCell ref="T47:W47"/>
    <mergeCell ref="X47:Z47"/>
    <mergeCell ref="X44:Z44"/>
    <mergeCell ref="A45:I45"/>
    <mergeCell ref="M45:O45"/>
    <mergeCell ref="P45:S45"/>
    <mergeCell ref="A46:I46"/>
    <mergeCell ref="J46:L46"/>
    <mergeCell ref="M46:O46"/>
    <mergeCell ref="P46:S46"/>
    <mergeCell ref="T46:W46"/>
    <mergeCell ref="X46:Z46"/>
    <mergeCell ref="C43:G43"/>
    <mergeCell ref="L43:O43"/>
    <mergeCell ref="P43:U43"/>
    <mergeCell ref="J44:L44"/>
    <mergeCell ref="M44:O44"/>
    <mergeCell ref="P44:S44"/>
    <mergeCell ref="T44:W44"/>
    <mergeCell ref="A39:I39"/>
    <mergeCell ref="M39:O39"/>
    <mergeCell ref="P39:S39"/>
    <mergeCell ref="F41:K41"/>
    <mergeCell ref="G42:K42"/>
    <mergeCell ref="L42:N42"/>
    <mergeCell ref="O42:R42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3"/>
  <sheetViews>
    <sheetView topLeftCell="A10" workbookViewId="0">
      <selection activeCell="A10" sqref="A1:XFD1048576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CADASTRO!D1594</f>
        <v>2156 ARCO AURÉLIO BATISTA BIERHALS ME</v>
      </c>
    </row>
    <row r="2" spans="1:26" x14ac:dyDescent="0.25">
      <c r="A2" s="113" t="s">
        <v>6</v>
      </c>
      <c r="B2" s="113"/>
      <c r="C2" s="113"/>
      <c r="D2" t="str">
        <f>CADASTRO!D1595</f>
        <v>09.279.469/0001-86</v>
      </c>
    </row>
    <row r="3" spans="1:26" x14ac:dyDescent="0.25">
      <c r="A3" s="113" t="s">
        <v>94</v>
      </c>
      <c r="B3" s="113"/>
      <c r="C3" s="113"/>
      <c r="D3" s="200" t="str">
        <f>CADASTRO!D1596</f>
        <v>005/2017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3" t="str">
        <f>CADASTRO!F1622</f>
        <v>VIII - 021/2017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CADASTRO!D1598</f>
        <v>14</v>
      </c>
    </row>
    <row r="6" spans="1:26" x14ac:dyDescent="0.25">
      <c r="A6" s="3" t="s">
        <v>8</v>
      </c>
      <c r="B6" s="3"/>
      <c r="C6" s="3"/>
      <c r="D6" s="208">
        <f>CADASTRO!D1624</f>
        <v>4.83</v>
      </c>
      <c r="E6" s="208"/>
      <c r="F6" s="208"/>
      <c r="H6" s="3" t="s">
        <v>9</v>
      </c>
      <c r="K6" s="203">
        <f>CADASTRO!K1624</f>
        <v>1.8</v>
      </c>
      <c r="L6" s="203"/>
      <c r="M6" s="3" t="s">
        <v>11</v>
      </c>
      <c r="Q6" s="203">
        <v>40.659999999999997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353.49804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CADASTRO!A$1581</f>
        <v xml:space="preserve">ESCOLA ESTADUAL: 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CADASTRO!A$1582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CADASTRO!J1607</f>
        <v>0</v>
      </c>
      <c r="K12" s="203"/>
      <c r="L12" s="203"/>
      <c r="M12" s="203">
        <f>CADASTRO!M1607</f>
        <v>0</v>
      </c>
      <c r="N12" s="203"/>
      <c r="O12" s="203"/>
      <c r="P12" s="203">
        <f>CADASTRO!$P1607</f>
        <v>0</v>
      </c>
      <c r="Q12" s="203"/>
      <c r="R12" s="203"/>
      <c r="S12" s="203"/>
      <c r="T12" s="219">
        <f>CADASTRO!V1607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CADASTRO!A$1583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CADASTRO!J1608</f>
        <v>0</v>
      </c>
      <c r="K13" s="203"/>
      <c r="L13" s="203"/>
      <c r="M13" s="203">
        <f>CADASTRO!M1608</f>
        <v>0</v>
      </c>
      <c r="N13" s="203"/>
      <c r="O13" s="203"/>
      <c r="P13" s="203">
        <f>CADASTRO!$P1608</f>
        <v>0</v>
      </c>
      <c r="Q13" s="203"/>
      <c r="R13" s="203"/>
      <c r="S13" s="203"/>
      <c r="T13" s="219">
        <f>CADASTRO!V1608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CADASTRO!A$1584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CADASTRO!J1609</f>
        <v>0</v>
      </c>
      <c r="K14" s="203"/>
      <c r="L14" s="203"/>
      <c r="M14" s="203">
        <f>CADASTRO!M1609</f>
        <v>0</v>
      </c>
      <c r="N14" s="203"/>
      <c r="O14" s="203"/>
      <c r="P14" s="203">
        <f>CADASTRO!$P1609</f>
        <v>0</v>
      </c>
      <c r="Q14" s="203"/>
      <c r="R14" s="203"/>
      <c r="S14" s="203"/>
      <c r="T14" s="219">
        <f>CADASTRO!V1609</f>
        <v>0</v>
      </c>
      <c r="U14" s="203"/>
      <c r="V14" s="204">
        <f>E$7*T14</f>
        <v>0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0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CADASTRO!A$1586</f>
        <v>ESCOLA MUN. ARLINDO B. PIRES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CADASTRO!A$1587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CADASTRO!J1612</f>
        <v>108306</v>
      </c>
      <c r="K18" s="203"/>
      <c r="L18" s="203"/>
      <c r="M18" s="203">
        <f>CADASTRO!M1612</f>
        <v>1652</v>
      </c>
      <c r="N18" s="203"/>
      <c r="O18" s="203"/>
      <c r="P18" s="203" t="str">
        <f>CADASTRO!$P1612</f>
        <v>1011 Q.S.E.</v>
      </c>
      <c r="Q18" s="203"/>
      <c r="R18" s="203"/>
      <c r="S18" s="203"/>
      <c r="T18" s="219">
        <f>CADASTRO!V1637</f>
        <v>3.8461538461538464E-2</v>
      </c>
      <c r="U18" s="203"/>
      <c r="V18" s="204">
        <f>E$7*T18</f>
        <v>13.596078461538463</v>
      </c>
      <c r="W18" s="204"/>
      <c r="X18" s="204"/>
      <c r="Y18" s="204"/>
      <c r="Z18" s="204"/>
    </row>
    <row r="19" spans="1:26" x14ac:dyDescent="0.25">
      <c r="A19" s="200" t="str">
        <f>CADASTRO!A$1588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CADASTRO!J1613</f>
        <v>0</v>
      </c>
      <c r="K19" s="203"/>
      <c r="L19" s="203"/>
      <c r="M19" s="203">
        <f>CADASTRO!M1613</f>
        <v>0</v>
      </c>
      <c r="N19" s="203"/>
      <c r="O19" s="203"/>
      <c r="P19" s="203">
        <f>CADASTRO!$P1613</f>
        <v>0</v>
      </c>
      <c r="Q19" s="203"/>
      <c r="R19" s="203"/>
      <c r="S19" s="203"/>
      <c r="T19" s="219">
        <f>CADASTRO!V1613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CADASTRO!A$1589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CADASTRO!J1614</f>
        <v>108004</v>
      </c>
      <c r="K20" s="203"/>
      <c r="L20" s="203"/>
      <c r="M20" s="203">
        <f>CADASTRO!M1614</f>
        <v>1636</v>
      </c>
      <c r="N20" s="203"/>
      <c r="O20" s="203"/>
      <c r="P20" s="203" t="str">
        <f>CADASTRO!$P1614</f>
        <v>1011 Q.S.E.</v>
      </c>
      <c r="Q20" s="203"/>
      <c r="R20" s="203"/>
      <c r="S20" s="203"/>
      <c r="T20" s="219">
        <f>CADASTRO!V1639</f>
        <v>0.96153846153846156</v>
      </c>
      <c r="U20" s="203"/>
      <c r="V20" s="204">
        <f>E$7*T20</f>
        <v>339.90196153846153</v>
      </c>
      <c r="W20" s="204"/>
      <c r="X20" s="204"/>
      <c r="Y20" s="204"/>
      <c r="Z20" s="204"/>
    </row>
    <row r="21" spans="1:26" x14ac:dyDescent="0.25">
      <c r="A21" s="200" t="str">
        <f>CADASTRO!A$1590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CADASTRO!J1615</f>
        <v>0</v>
      </c>
      <c r="K21" s="203"/>
      <c r="L21" s="203"/>
      <c r="M21" s="203">
        <f>CADASTRO!M1615</f>
        <v>0</v>
      </c>
      <c r="N21" s="203"/>
      <c r="O21" s="203"/>
      <c r="P21" s="203">
        <f>CADASTRO!$P1615</f>
        <v>0</v>
      </c>
      <c r="Q21" s="203"/>
      <c r="R21" s="203"/>
      <c r="S21" s="203"/>
      <c r="T21" s="219">
        <f>CADASTRO!V1615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353.49804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353.49804</v>
      </c>
      <c r="W23" s="201"/>
      <c r="X23" s="201"/>
      <c r="Y23" s="201"/>
      <c r="Z23" s="201"/>
    </row>
    <row r="25" spans="1:26" x14ac:dyDescent="0.25">
      <c r="A25" s="3" t="s">
        <v>37</v>
      </c>
      <c r="B25" s="3"/>
      <c r="C25" s="3"/>
      <c r="D25" s="3"/>
      <c r="E25" s="3"/>
      <c r="F25" s="203" t="s">
        <v>52</v>
      </c>
      <c r="G25" s="203"/>
      <c r="H25" s="203"/>
      <c r="I25" s="203"/>
      <c r="J25" s="203"/>
      <c r="K25" s="203"/>
    </row>
    <row r="26" spans="1:26" x14ac:dyDescent="0.25">
      <c r="A26" s="3" t="s">
        <v>38</v>
      </c>
      <c r="G26" s="203">
        <v>6</v>
      </c>
      <c r="H26" s="203"/>
      <c r="I26" s="203"/>
      <c r="J26" s="203"/>
      <c r="K26" s="203"/>
      <c r="L26" s="220" t="s">
        <v>39</v>
      </c>
      <c r="M26" s="220"/>
      <c r="N26" s="220"/>
      <c r="O26" s="223">
        <v>43315</v>
      </c>
      <c r="P26" s="203"/>
      <c r="Q26" s="203"/>
      <c r="R26" s="203"/>
    </row>
    <row r="27" spans="1:26" x14ac:dyDescent="0.25">
      <c r="A27" s="3" t="s">
        <v>41</v>
      </c>
      <c r="C27" s="208">
        <v>35000</v>
      </c>
      <c r="D27" s="208"/>
      <c r="E27" s="208"/>
      <c r="F27" s="208"/>
      <c r="G27" s="208"/>
      <c r="L27" s="220" t="s">
        <v>59</v>
      </c>
      <c r="M27" s="220"/>
      <c r="N27" s="220"/>
      <c r="O27" s="220"/>
      <c r="P27" s="221">
        <v>1500</v>
      </c>
      <c r="Q27" s="221"/>
      <c r="R27" s="221"/>
      <c r="S27" s="221"/>
      <c r="T27" s="221"/>
      <c r="U27" s="221"/>
    </row>
    <row r="28" spans="1:26" x14ac:dyDescent="0.25">
      <c r="A28" s="9" t="s">
        <v>12</v>
      </c>
      <c r="B28" s="115"/>
      <c r="C28" s="115"/>
      <c r="D28" s="115"/>
      <c r="E28" s="115"/>
      <c r="F28" s="115"/>
      <c r="G28" s="115"/>
      <c r="H28" s="115"/>
      <c r="I28" s="117"/>
      <c r="J28" s="210" t="s">
        <v>29</v>
      </c>
      <c r="K28" s="210"/>
      <c r="L28" s="210"/>
      <c r="M28" s="210" t="s">
        <v>25</v>
      </c>
      <c r="N28" s="210"/>
      <c r="O28" s="210"/>
      <c r="P28" s="210" t="s">
        <v>30</v>
      </c>
      <c r="Q28" s="210"/>
      <c r="R28" s="210"/>
      <c r="S28" s="210"/>
      <c r="T28" s="222" t="s">
        <v>21</v>
      </c>
      <c r="U28" s="222"/>
      <c r="V28" s="222"/>
      <c r="W28" s="222"/>
      <c r="X28" s="211" t="s">
        <v>40</v>
      </c>
      <c r="Y28" s="211"/>
      <c r="Z28" s="211"/>
    </row>
    <row r="29" spans="1:26" x14ac:dyDescent="0.25">
      <c r="A29" s="210" t="str">
        <f>CADASTRO!A$1581</f>
        <v xml:space="preserve">ESCOLA ESTADUAL: </v>
      </c>
      <c r="B29" s="210"/>
      <c r="C29" s="210"/>
      <c r="D29" s="210"/>
      <c r="E29" s="210"/>
      <c r="F29" s="210"/>
      <c r="G29" s="210"/>
      <c r="H29" s="210"/>
      <c r="I29" s="210"/>
      <c r="M29" s="218">
        <f>SUM(M30:N32)</f>
        <v>0</v>
      </c>
      <c r="N29" s="218"/>
      <c r="O29" s="218"/>
      <c r="P29" s="202">
        <f>SUM(P30:S32)</f>
        <v>0</v>
      </c>
      <c r="Q29" s="201"/>
      <c r="R29" s="201"/>
      <c r="S29" s="201"/>
      <c r="T29" s="6"/>
      <c r="U29" s="6"/>
      <c r="V29" s="6"/>
      <c r="W29" s="6"/>
    </row>
    <row r="30" spans="1:26" x14ac:dyDescent="0.25">
      <c r="A30" s="200" t="str">
        <f>CADASTRO!A$1582</f>
        <v>Ensino Fundamental</v>
      </c>
      <c r="B30" s="200"/>
      <c r="C30" s="200"/>
      <c r="D30" s="200"/>
      <c r="E30" s="200"/>
      <c r="F30" s="200"/>
      <c r="G30" s="200"/>
      <c r="H30" s="200"/>
      <c r="I30" s="200"/>
      <c r="J30" s="203">
        <v>0</v>
      </c>
      <c r="K30" s="203"/>
      <c r="L30" s="203"/>
      <c r="M30" s="205">
        <f>ROUND((V$12/V$23),2)</f>
        <v>0</v>
      </c>
      <c r="N30" s="205"/>
      <c r="O30" s="205"/>
      <c r="P30" s="204">
        <f>C27*M30</f>
        <v>0</v>
      </c>
      <c r="Q30" s="203"/>
      <c r="R30" s="203"/>
      <c r="S30" s="203"/>
      <c r="T30" s="203">
        <f>CADASTRO!$P$1607</f>
        <v>0</v>
      </c>
      <c r="U30" s="203"/>
      <c r="V30" s="203"/>
      <c r="W30" s="203"/>
      <c r="X30" s="203">
        <f>M$12</f>
        <v>0</v>
      </c>
      <c r="Y30" s="203"/>
      <c r="Z30" s="203"/>
    </row>
    <row r="31" spans="1:26" x14ac:dyDescent="0.25">
      <c r="A31" s="200" t="str">
        <f>CADASTRO!A$1583</f>
        <v>Ensino Médio - Eja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ROUND((V$13/V$23),2)</f>
        <v>0</v>
      </c>
      <c r="N31" s="205"/>
      <c r="O31" s="205"/>
      <c r="P31" s="204">
        <f>C27*M31</f>
        <v>0</v>
      </c>
      <c r="Q31" s="203"/>
      <c r="R31" s="203"/>
      <c r="S31" s="203"/>
      <c r="T31" s="203">
        <f>CADASTRO!$P$1608</f>
        <v>0</v>
      </c>
      <c r="U31" s="203"/>
      <c r="V31" s="203"/>
      <c r="W31" s="203"/>
      <c r="X31" s="203">
        <f>M$13</f>
        <v>0</v>
      </c>
      <c r="Y31" s="203"/>
      <c r="Z31" s="203"/>
    </row>
    <row r="32" spans="1:26" x14ac:dyDescent="0.25">
      <c r="A32" s="200" t="str">
        <f>CADASTRO!A$1584</f>
        <v xml:space="preserve">Ensino Médio 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ROUND((V$14/V$23),2)</f>
        <v>0</v>
      </c>
      <c r="N32" s="205"/>
      <c r="O32" s="205"/>
      <c r="P32" s="204">
        <f>C27*M32</f>
        <v>0</v>
      </c>
      <c r="Q32" s="203"/>
      <c r="R32" s="203"/>
      <c r="S32" s="203"/>
      <c r="T32" s="203">
        <f>CADASTRO!$P$1609</f>
        <v>0</v>
      </c>
      <c r="U32" s="203"/>
      <c r="V32" s="203"/>
      <c r="W32" s="203"/>
      <c r="X32" s="203">
        <f>M$14</f>
        <v>0</v>
      </c>
      <c r="Y32" s="203"/>
      <c r="Z32" s="203"/>
    </row>
    <row r="33" spans="1:26" x14ac:dyDescent="0.25">
      <c r="A33" s="201" t="str">
        <f>CADASTRO!A$1586</f>
        <v>ESCOLA MUN. ARLINDO B. PIRES</v>
      </c>
      <c r="B33" s="201"/>
      <c r="C33" s="201"/>
      <c r="D33" s="201"/>
      <c r="E33" s="201"/>
      <c r="F33" s="201"/>
      <c r="G33" s="201"/>
      <c r="H33" s="201"/>
      <c r="I33" s="201"/>
      <c r="M33" s="218">
        <f>SUM(M34:N37)</f>
        <v>1</v>
      </c>
      <c r="N33" s="218"/>
      <c r="O33" s="218"/>
      <c r="P33" s="202">
        <f>SUM(P34:S37)</f>
        <v>35000</v>
      </c>
      <c r="Q33" s="201"/>
      <c r="R33" s="201"/>
      <c r="S33" s="201"/>
    </row>
    <row r="34" spans="1:26" x14ac:dyDescent="0.25">
      <c r="A34" s="200" t="str">
        <f>CADASTRO!A$1587</f>
        <v>Ed. Infantil</v>
      </c>
      <c r="B34" s="200"/>
      <c r="C34" s="200"/>
      <c r="D34" s="200"/>
      <c r="E34" s="200"/>
      <c r="F34" s="200"/>
      <c r="G34" s="200"/>
      <c r="H34" s="200"/>
      <c r="I34" s="200"/>
      <c r="J34" s="203" t="s">
        <v>283</v>
      </c>
      <c r="K34" s="203"/>
      <c r="L34" s="203"/>
      <c r="M34" s="205">
        <f>ROUND((V$18/V$23),2)</f>
        <v>0.04</v>
      </c>
      <c r="N34" s="205"/>
      <c r="O34" s="205"/>
      <c r="P34" s="204">
        <f>C27*M34</f>
        <v>1400</v>
      </c>
      <c r="Q34" s="203"/>
      <c r="R34" s="203"/>
      <c r="S34" s="203"/>
      <c r="T34" s="203" t="str">
        <f>CADASTRO!$P$1612</f>
        <v>1011 Q.S.E.</v>
      </c>
      <c r="U34" s="203"/>
      <c r="V34" s="203"/>
      <c r="W34" s="203"/>
      <c r="X34" s="203">
        <f>M$18</f>
        <v>1652</v>
      </c>
      <c r="Y34" s="203"/>
      <c r="Z34" s="203"/>
    </row>
    <row r="35" spans="1:26" x14ac:dyDescent="0.25">
      <c r="A35" s="200" t="str">
        <f>CADASTRO!A$1588</f>
        <v>Ed. Especial</v>
      </c>
      <c r="B35" s="200"/>
      <c r="C35" s="200"/>
      <c r="D35" s="200"/>
      <c r="E35" s="200"/>
      <c r="F35" s="200"/>
      <c r="G35" s="200"/>
      <c r="H35" s="200"/>
      <c r="I35" s="200"/>
      <c r="J35" s="203">
        <v>0</v>
      </c>
      <c r="K35" s="203"/>
      <c r="L35" s="203"/>
      <c r="M35" s="205">
        <f>ROUND((V$19/V$23),2)</f>
        <v>0</v>
      </c>
      <c r="N35" s="205"/>
      <c r="O35" s="205"/>
      <c r="P35" s="204">
        <f>C27*M35</f>
        <v>0</v>
      </c>
      <c r="Q35" s="203"/>
      <c r="R35" s="203"/>
      <c r="S35" s="203"/>
      <c r="T35" s="203">
        <f>CADASTRO!$P$1613</f>
        <v>0</v>
      </c>
      <c r="U35" s="203"/>
      <c r="V35" s="203"/>
      <c r="W35" s="203"/>
      <c r="X35" s="203">
        <f>M$19</f>
        <v>0</v>
      </c>
      <c r="Y35" s="203"/>
      <c r="Z35" s="203"/>
    </row>
    <row r="36" spans="1:26" x14ac:dyDescent="0.25">
      <c r="A36" s="200" t="str">
        <f>CADASTRO!A$1589</f>
        <v>Ensino Fundamental</v>
      </c>
      <c r="B36" s="200"/>
      <c r="C36" s="200"/>
      <c r="D36" s="200"/>
      <c r="E36" s="200"/>
      <c r="F36" s="200"/>
      <c r="G36" s="200"/>
      <c r="H36" s="200"/>
      <c r="I36" s="200"/>
      <c r="J36" s="203" t="s">
        <v>284</v>
      </c>
      <c r="K36" s="203"/>
      <c r="L36" s="203"/>
      <c r="M36" s="205">
        <f>ROUND((V$20/V$23),2)</f>
        <v>0.96</v>
      </c>
      <c r="N36" s="205"/>
      <c r="O36" s="205"/>
      <c r="P36" s="204">
        <f>C27*M36</f>
        <v>33600</v>
      </c>
      <c r="Q36" s="203"/>
      <c r="R36" s="203"/>
      <c r="S36" s="203"/>
      <c r="T36" s="203" t="str">
        <f>CADASTRO!$P$1614</f>
        <v>1011 Q.S.E.</v>
      </c>
      <c r="U36" s="203"/>
      <c r="V36" s="203"/>
      <c r="W36" s="203"/>
      <c r="X36" s="203">
        <f>M$20</f>
        <v>1636</v>
      </c>
      <c r="Y36" s="203"/>
      <c r="Z36" s="203"/>
    </row>
    <row r="37" spans="1:26" x14ac:dyDescent="0.25">
      <c r="A37" s="200" t="str">
        <f>CADASTRO!A$1590</f>
        <v>Ed. Jovens e Adultos</v>
      </c>
      <c r="B37" s="200"/>
      <c r="C37" s="200"/>
      <c r="D37" s="200"/>
      <c r="E37" s="200"/>
      <c r="F37" s="200"/>
      <c r="G37" s="200"/>
      <c r="H37" s="200"/>
      <c r="I37" s="200"/>
      <c r="J37" s="203">
        <v>0</v>
      </c>
      <c r="K37" s="203"/>
      <c r="L37" s="203"/>
      <c r="M37" s="205">
        <f>ROUND((V$21/V$23),2)</f>
        <v>0</v>
      </c>
      <c r="N37" s="205"/>
      <c r="O37" s="205"/>
      <c r="P37" s="204">
        <f>C27*M37</f>
        <v>0</v>
      </c>
      <c r="Q37" s="203"/>
      <c r="R37" s="203"/>
      <c r="S37" s="203"/>
      <c r="T37" s="203">
        <f>CADASTRO!$P$1615</f>
        <v>0</v>
      </c>
      <c r="U37" s="203"/>
      <c r="V37" s="203"/>
      <c r="W37" s="203"/>
      <c r="X37" s="203">
        <f>M$21</f>
        <v>0</v>
      </c>
      <c r="Y37" s="203"/>
      <c r="Z37" s="203"/>
    </row>
    <row r="38" spans="1:26" x14ac:dyDescent="0.25">
      <c r="A38" s="201" t="s">
        <v>26</v>
      </c>
      <c r="B38" s="201"/>
      <c r="C38" s="201"/>
      <c r="D38" s="201"/>
      <c r="E38" s="201"/>
      <c r="F38" s="201"/>
      <c r="G38" s="201"/>
      <c r="H38" s="201"/>
      <c r="I38" s="201"/>
      <c r="J38" s="3"/>
      <c r="K38" s="3"/>
      <c r="L38" s="3"/>
      <c r="M38" s="218">
        <f>M29+M33</f>
        <v>1</v>
      </c>
      <c r="N38" s="218"/>
      <c r="O38" s="218"/>
      <c r="P38" s="202">
        <f>P33+P29</f>
        <v>35000</v>
      </c>
      <c r="Q38" s="201"/>
      <c r="R38" s="201"/>
      <c r="S38" s="201"/>
      <c r="T38" s="3"/>
      <c r="U38" s="3"/>
      <c r="V38" s="3"/>
      <c r="W38" s="3"/>
      <c r="X38" s="3"/>
      <c r="Y38" s="3"/>
      <c r="Z38" s="3"/>
    </row>
    <row r="40" spans="1:26" x14ac:dyDescent="0.25">
      <c r="A40" s="3" t="s">
        <v>37</v>
      </c>
      <c r="B40" s="3"/>
      <c r="C40" s="3"/>
      <c r="D40" s="3"/>
      <c r="E40" s="3"/>
      <c r="F40" s="203" t="s">
        <v>53</v>
      </c>
      <c r="G40" s="203"/>
      <c r="H40" s="203"/>
      <c r="I40" s="203"/>
      <c r="J40" s="203"/>
      <c r="K40" s="203"/>
    </row>
    <row r="41" spans="1:26" x14ac:dyDescent="0.25">
      <c r="A41" s="3" t="s">
        <v>38</v>
      </c>
      <c r="G41" s="203">
        <v>7</v>
      </c>
      <c r="H41" s="203"/>
      <c r="I41" s="203"/>
      <c r="J41" s="203"/>
      <c r="K41" s="203"/>
      <c r="L41" s="220" t="s">
        <v>39</v>
      </c>
      <c r="M41" s="220"/>
      <c r="N41" s="220"/>
      <c r="O41" s="223">
        <v>43348</v>
      </c>
      <c r="P41" s="203"/>
      <c r="Q41" s="203"/>
      <c r="R41" s="203"/>
    </row>
    <row r="42" spans="1:26" x14ac:dyDescent="0.25">
      <c r="A42" s="3" t="s">
        <v>41</v>
      </c>
      <c r="C42" s="208">
        <v>40000</v>
      </c>
      <c r="D42" s="208"/>
      <c r="E42" s="208"/>
      <c r="F42" s="208"/>
      <c r="G42" s="208"/>
      <c r="L42" s="220" t="s">
        <v>59</v>
      </c>
      <c r="M42" s="220"/>
      <c r="N42" s="220"/>
      <c r="O42" s="220"/>
      <c r="P42" s="221">
        <v>1300</v>
      </c>
      <c r="Q42" s="221"/>
      <c r="R42" s="221"/>
      <c r="S42" s="221"/>
      <c r="T42" s="221"/>
      <c r="U42" s="221"/>
    </row>
    <row r="43" spans="1:26" x14ac:dyDescent="0.25">
      <c r="A43" s="9" t="s">
        <v>12</v>
      </c>
      <c r="B43" s="115"/>
      <c r="C43" s="115"/>
      <c r="D43" s="115"/>
      <c r="E43" s="115"/>
      <c r="F43" s="115"/>
      <c r="G43" s="115"/>
      <c r="H43" s="115"/>
      <c r="I43" s="117"/>
      <c r="J43" s="210" t="s">
        <v>29</v>
      </c>
      <c r="K43" s="210"/>
      <c r="L43" s="210"/>
      <c r="M43" s="210" t="s">
        <v>25</v>
      </c>
      <c r="N43" s="210"/>
      <c r="O43" s="210"/>
      <c r="P43" s="210" t="s">
        <v>30</v>
      </c>
      <c r="Q43" s="210"/>
      <c r="R43" s="210"/>
      <c r="S43" s="210"/>
      <c r="T43" s="222" t="s">
        <v>21</v>
      </c>
      <c r="U43" s="222"/>
      <c r="V43" s="222"/>
      <c r="W43" s="222"/>
      <c r="X43" s="211" t="s">
        <v>40</v>
      </c>
      <c r="Y43" s="211"/>
      <c r="Z43" s="211"/>
    </row>
    <row r="44" spans="1:26" x14ac:dyDescent="0.25">
      <c r="A44" s="210" t="str">
        <f>CADASTRO!A$1581</f>
        <v xml:space="preserve">ESCOLA ESTADUAL: </v>
      </c>
      <c r="B44" s="210"/>
      <c r="C44" s="210"/>
      <c r="D44" s="210"/>
      <c r="E44" s="210"/>
      <c r="F44" s="210"/>
      <c r="G44" s="210"/>
      <c r="H44" s="210"/>
      <c r="I44" s="210"/>
      <c r="M44" s="218">
        <f>SUM(M45:N47)</f>
        <v>0</v>
      </c>
      <c r="N44" s="218"/>
      <c r="O44" s="218"/>
      <c r="P44" s="202">
        <f>SUM(P45:S47)</f>
        <v>0</v>
      </c>
      <c r="Q44" s="201"/>
      <c r="R44" s="201"/>
      <c r="S44" s="201"/>
      <c r="T44" s="6"/>
      <c r="U44" s="6"/>
      <c r="V44" s="6"/>
      <c r="W44" s="6"/>
    </row>
    <row r="45" spans="1:26" x14ac:dyDescent="0.25">
      <c r="A45" s="200" t="str">
        <f>CADASTRO!A$1582</f>
        <v>Ensino Fundamental</v>
      </c>
      <c r="B45" s="200"/>
      <c r="C45" s="200"/>
      <c r="D45" s="200"/>
      <c r="E45" s="200"/>
      <c r="F45" s="200"/>
      <c r="G45" s="200"/>
      <c r="H45" s="200"/>
      <c r="I45" s="200"/>
      <c r="J45" s="203">
        <v>0</v>
      </c>
      <c r="K45" s="203"/>
      <c r="L45" s="203"/>
      <c r="M45" s="205">
        <f>ROUND((V$12/V$23),2)</f>
        <v>0</v>
      </c>
      <c r="N45" s="205"/>
      <c r="O45" s="205"/>
      <c r="P45" s="204">
        <f>C42*M45</f>
        <v>0</v>
      </c>
      <c r="Q45" s="203"/>
      <c r="R45" s="203"/>
      <c r="S45" s="203"/>
      <c r="T45" s="203">
        <f>CADASTRO!$P$1607</f>
        <v>0</v>
      </c>
      <c r="U45" s="203"/>
      <c r="V45" s="203"/>
      <c r="W45" s="203"/>
      <c r="X45" s="203">
        <f>M$12</f>
        <v>0</v>
      </c>
      <c r="Y45" s="203"/>
      <c r="Z45" s="203"/>
    </row>
    <row r="46" spans="1:26" x14ac:dyDescent="0.25">
      <c r="A46" s="200" t="str">
        <f>CADASTRO!A$1583</f>
        <v>Ensino Médio - Eja</v>
      </c>
      <c r="B46" s="200"/>
      <c r="C46" s="200"/>
      <c r="D46" s="200"/>
      <c r="E46" s="200"/>
      <c r="F46" s="200"/>
      <c r="G46" s="200"/>
      <c r="H46" s="200"/>
      <c r="I46" s="200"/>
      <c r="J46" s="203">
        <v>0</v>
      </c>
      <c r="K46" s="203"/>
      <c r="L46" s="203"/>
      <c r="M46" s="205">
        <f>ROUND((V$13/V$23),2)</f>
        <v>0</v>
      </c>
      <c r="N46" s="205"/>
      <c r="O46" s="205"/>
      <c r="P46" s="204">
        <f>C42*M46</f>
        <v>0</v>
      </c>
      <c r="Q46" s="203"/>
      <c r="R46" s="203"/>
      <c r="S46" s="203"/>
      <c r="T46" s="203">
        <f>CADASTRO!$P$1608</f>
        <v>0</v>
      </c>
      <c r="U46" s="203"/>
      <c r="V46" s="203"/>
      <c r="W46" s="203"/>
      <c r="X46" s="203">
        <f>M$13</f>
        <v>0</v>
      </c>
      <c r="Y46" s="203"/>
      <c r="Z46" s="203"/>
    </row>
    <row r="47" spans="1:26" x14ac:dyDescent="0.25">
      <c r="A47" s="200" t="str">
        <f>CADASTRO!A$1584</f>
        <v xml:space="preserve">Ensino Médio </v>
      </c>
      <c r="B47" s="200"/>
      <c r="C47" s="200"/>
      <c r="D47" s="200"/>
      <c r="E47" s="200"/>
      <c r="F47" s="200"/>
      <c r="G47" s="200"/>
      <c r="H47" s="200"/>
      <c r="I47" s="200"/>
      <c r="J47" s="203">
        <v>0</v>
      </c>
      <c r="K47" s="203"/>
      <c r="L47" s="203"/>
      <c r="M47" s="205">
        <f>ROUND((V$14/V$23),2)</f>
        <v>0</v>
      </c>
      <c r="N47" s="205"/>
      <c r="O47" s="205"/>
      <c r="P47" s="204">
        <f>C42*M47</f>
        <v>0</v>
      </c>
      <c r="Q47" s="203"/>
      <c r="R47" s="203"/>
      <c r="S47" s="203"/>
      <c r="T47" s="203">
        <f>CADASTRO!$P$1609</f>
        <v>0</v>
      </c>
      <c r="U47" s="203"/>
      <c r="V47" s="203"/>
      <c r="W47" s="203"/>
      <c r="X47" s="203">
        <f>M$14</f>
        <v>0</v>
      </c>
      <c r="Y47" s="203"/>
      <c r="Z47" s="203"/>
    </row>
    <row r="48" spans="1:26" x14ac:dyDescent="0.25">
      <c r="A48" s="201" t="str">
        <f>CADASTRO!A$1586</f>
        <v>ESCOLA MUN. ARLINDO B. PIRES</v>
      </c>
      <c r="B48" s="201"/>
      <c r="C48" s="201"/>
      <c r="D48" s="201"/>
      <c r="E48" s="201"/>
      <c r="F48" s="201"/>
      <c r="G48" s="201"/>
      <c r="H48" s="201"/>
      <c r="I48" s="201"/>
      <c r="M48" s="218">
        <f>SUM(M49:N52)</f>
        <v>1</v>
      </c>
      <c r="N48" s="218"/>
      <c r="O48" s="218"/>
      <c r="P48" s="202">
        <f>SUM(P49:S52)</f>
        <v>40000</v>
      </c>
      <c r="Q48" s="201"/>
      <c r="R48" s="201"/>
      <c r="S48" s="201"/>
    </row>
    <row r="49" spans="1:26" x14ac:dyDescent="0.25">
      <c r="A49" s="200" t="str">
        <f>CADASTRO!A$1587</f>
        <v>Ed. Infantil</v>
      </c>
      <c r="B49" s="200"/>
      <c r="C49" s="200"/>
      <c r="D49" s="200"/>
      <c r="E49" s="200"/>
      <c r="F49" s="200"/>
      <c r="G49" s="200"/>
      <c r="H49" s="200"/>
      <c r="I49" s="200"/>
      <c r="J49" s="203" t="s">
        <v>283</v>
      </c>
      <c r="K49" s="203"/>
      <c r="L49" s="203"/>
      <c r="M49" s="205">
        <f>ROUND((V$18/V$23),2)</f>
        <v>0.04</v>
      </c>
      <c r="N49" s="205"/>
      <c r="O49" s="205"/>
      <c r="P49" s="204">
        <f>C42*M49</f>
        <v>1600</v>
      </c>
      <c r="Q49" s="203"/>
      <c r="R49" s="203"/>
      <c r="S49" s="203"/>
      <c r="T49" s="203" t="str">
        <f>CADASTRO!$P$1612</f>
        <v>1011 Q.S.E.</v>
      </c>
      <c r="U49" s="203"/>
      <c r="V49" s="203"/>
      <c r="W49" s="203"/>
      <c r="X49" s="203">
        <f>M$18</f>
        <v>1652</v>
      </c>
      <c r="Y49" s="203"/>
      <c r="Z49" s="203"/>
    </row>
    <row r="50" spans="1:26" x14ac:dyDescent="0.25">
      <c r="A50" s="200" t="str">
        <f>CADASTRO!A$1588</f>
        <v>Ed. Especial</v>
      </c>
      <c r="B50" s="200"/>
      <c r="C50" s="200"/>
      <c r="D50" s="200"/>
      <c r="E50" s="200"/>
      <c r="F50" s="200"/>
      <c r="G50" s="200"/>
      <c r="H50" s="200"/>
      <c r="I50" s="200"/>
      <c r="J50" s="203">
        <v>0</v>
      </c>
      <c r="K50" s="203"/>
      <c r="L50" s="203"/>
      <c r="M50" s="205">
        <f>ROUND((V$19/V$23),2)</f>
        <v>0</v>
      </c>
      <c r="N50" s="205"/>
      <c r="O50" s="205"/>
      <c r="P50" s="204">
        <f>C42*M50</f>
        <v>0</v>
      </c>
      <c r="Q50" s="203"/>
      <c r="R50" s="203"/>
      <c r="S50" s="203"/>
      <c r="T50" s="203">
        <f>CADASTRO!$P$1613</f>
        <v>0</v>
      </c>
      <c r="U50" s="203"/>
      <c r="V50" s="203"/>
      <c r="W50" s="203"/>
      <c r="X50" s="203">
        <f>M$19</f>
        <v>0</v>
      </c>
      <c r="Y50" s="203"/>
      <c r="Z50" s="203"/>
    </row>
    <row r="51" spans="1:26" x14ac:dyDescent="0.25">
      <c r="A51" s="200" t="str">
        <f>CADASTRO!A$1589</f>
        <v>Ensino Fundamental</v>
      </c>
      <c r="B51" s="200"/>
      <c r="C51" s="200"/>
      <c r="D51" s="200"/>
      <c r="E51" s="200"/>
      <c r="F51" s="200"/>
      <c r="G51" s="200"/>
      <c r="H51" s="200"/>
      <c r="I51" s="200"/>
      <c r="J51" s="203" t="s">
        <v>284</v>
      </c>
      <c r="K51" s="203"/>
      <c r="L51" s="203"/>
      <c r="M51" s="205">
        <f>ROUND((V$20/V$23),2)</f>
        <v>0.96</v>
      </c>
      <c r="N51" s="205"/>
      <c r="O51" s="205"/>
      <c r="P51" s="204">
        <f>C42*M51</f>
        <v>38400</v>
      </c>
      <c r="Q51" s="203"/>
      <c r="R51" s="203"/>
      <c r="S51" s="203"/>
      <c r="T51" s="203" t="str">
        <f>CADASTRO!$P$1614</f>
        <v>1011 Q.S.E.</v>
      </c>
      <c r="U51" s="203"/>
      <c r="V51" s="203"/>
      <c r="W51" s="203"/>
      <c r="X51" s="203">
        <f>M$20</f>
        <v>1636</v>
      </c>
      <c r="Y51" s="203"/>
      <c r="Z51" s="203"/>
    </row>
    <row r="52" spans="1:26" x14ac:dyDescent="0.25">
      <c r="A52" s="200" t="str">
        <f>CADASTRO!A$1590</f>
        <v>Ed. Jovens e Adultos</v>
      </c>
      <c r="B52" s="200"/>
      <c r="C52" s="200"/>
      <c r="D52" s="200"/>
      <c r="E52" s="200"/>
      <c r="F52" s="200"/>
      <c r="G52" s="200"/>
      <c r="H52" s="200"/>
      <c r="I52" s="200"/>
      <c r="J52" s="203">
        <v>0</v>
      </c>
      <c r="K52" s="203"/>
      <c r="L52" s="203"/>
      <c r="M52" s="205">
        <f>ROUND((V$21/V$23),2)</f>
        <v>0</v>
      </c>
      <c r="N52" s="205"/>
      <c r="O52" s="205"/>
      <c r="P52" s="204">
        <f>C42*M52</f>
        <v>0</v>
      </c>
      <c r="Q52" s="203"/>
      <c r="R52" s="203"/>
      <c r="S52" s="203"/>
      <c r="T52" s="203">
        <f>CADASTRO!$P$1615</f>
        <v>0</v>
      </c>
      <c r="U52" s="203"/>
      <c r="V52" s="203"/>
      <c r="W52" s="203"/>
      <c r="X52" s="203">
        <f>M$21</f>
        <v>0</v>
      </c>
      <c r="Y52" s="203"/>
      <c r="Z52" s="203"/>
    </row>
    <row r="53" spans="1:26" x14ac:dyDescent="0.25">
      <c r="A53" s="201" t="s">
        <v>26</v>
      </c>
      <c r="B53" s="201"/>
      <c r="C53" s="201"/>
      <c r="D53" s="201"/>
      <c r="E53" s="201"/>
      <c r="F53" s="201"/>
      <c r="G53" s="201"/>
      <c r="H53" s="201"/>
      <c r="I53" s="201"/>
      <c r="J53" s="3"/>
      <c r="K53" s="3"/>
      <c r="L53" s="3"/>
      <c r="M53" s="218">
        <f>M44+M48</f>
        <v>1</v>
      </c>
      <c r="N53" s="218"/>
      <c r="O53" s="218"/>
      <c r="P53" s="202">
        <f>P48+P44</f>
        <v>40000</v>
      </c>
      <c r="Q53" s="201"/>
      <c r="R53" s="201"/>
      <c r="S53" s="201"/>
      <c r="T53" s="3"/>
      <c r="U53" s="3"/>
      <c r="V53" s="3"/>
      <c r="W53" s="3"/>
      <c r="X53" s="3"/>
      <c r="Y53" s="3"/>
      <c r="Z53" s="3"/>
    </row>
    <row r="55" spans="1:26" x14ac:dyDescent="0.25">
      <c r="A55" s="3" t="s">
        <v>37</v>
      </c>
      <c r="B55" s="3"/>
      <c r="C55" s="3"/>
      <c r="D55" s="3"/>
      <c r="E55" s="3"/>
      <c r="F55" s="203" t="s">
        <v>54</v>
      </c>
      <c r="G55" s="203"/>
      <c r="H55" s="203"/>
      <c r="I55" s="203"/>
      <c r="J55" s="203"/>
      <c r="K55" s="203"/>
    </row>
    <row r="56" spans="1:26" x14ac:dyDescent="0.25">
      <c r="A56" s="3" t="s">
        <v>38</v>
      </c>
      <c r="G56" s="203">
        <v>8</v>
      </c>
      <c r="H56" s="203"/>
      <c r="I56" s="203"/>
      <c r="J56" s="203"/>
      <c r="K56" s="203"/>
      <c r="L56" s="220" t="s">
        <v>39</v>
      </c>
      <c r="M56" s="220"/>
      <c r="N56" s="220"/>
      <c r="O56" s="223">
        <v>43378</v>
      </c>
      <c r="P56" s="203"/>
      <c r="Q56" s="203"/>
      <c r="R56" s="203"/>
    </row>
    <row r="57" spans="1:26" x14ac:dyDescent="0.25">
      <c r="A57" s="3" t="s">
        <v>41</v>
      </c>
      <c r="C57" s="208">
        <v>21000</v>
      </c>
      <c r="D57" s="208"/>
      <c r="E57" s="208"/>
      <c r="F57" s="208"/>
      <c r="G57" s="208"/>
      <c r="L57" s="220" t="s">
        <v>59</v>
      </c>
      <c r="M57" s="220"/>
      <c r="N57" s="220"/>
      <c r="O57" s="220"/>
      <c r="P57" s="221">
        <v>1600</v>
      </c>
      <c r="Q57" s="221"/>
      <c r="R57" s="221"/>
      <c r="S57" s="221"/>
      <c r="T57" s="221"/>
      <c r="U57" s="221"/>
    </row>
    <row r="58" spans="1:26" x14ac:dyDescent="0.25">
      <c r="A58" s="9" t="s">
        <v>12</v>
      </c>
      <c r="B58" s="115"/>
      <c r="C58" s="115"/>
      <c r="D58" s="115"/>
      <c r="E58" s="115"/>
      <c r="F58" s="115"/>
      <c r="G58" s="115"/>
      <c r="H58" s="115"/>
      <c r="I58" s="117"/>
      <c r="J58" s="210" t="s">
        <v>29</v>
      </c>
      <c r="K58" s="210"/>
      <c r="L58" s="210"/>
      <c r="M58" s="210" t="s">
        <v>25</v>
      </c>
      <c r="N58" s="210"/>
      <c r="O58" s="210"/>
      <c r="P58" s="210" t="s">
        <v>30</v>
      </c>
      <c r="Q58" s="210"/>
      <c r="R58" s="210"/>
      <c r="S58" s="210"/>
      <c r="T58" s="222" t="s">
        <v>21</v>
      </c>
      <c r="U58" s="222"/>
      <c r="V58" s="222"/>
      <c r="W58" s="222"/>
      <c r="X58" s="211" t="s">
        <v>40</v>
      </c>
      <c r="Y58" s="211"/>
      <c r="Z58" s="211"/>
    </row>
    <row r="59" spans="1:26" x14ac:dyDescent="0.25">
      <c r="A59" s="210" t="str">
        <f>CADASTRO!A$1581</f>
        <v xml:space="preserve">ESCOLA ESTADUAL: </v>
      </c>
      <c r="B59" s="210"/>
      <c r="C59" s="210"/>
      <c r="D59" s="210"/>
      <c r="E59" s="210"/>
      <c r="F59" s="210"/>
      <c r="G59" s="210"/>
      <c r="H59" s="210"/>
      <c r="I59" s="210"/>
      <c r="M59" s="218">
        <f>SUM(M60:N62)</f>
        <v>0</v>
      </c>
      <c r="N59" s="218"/>
      <c r="O59" s="218"/>
      <c r="P59" s="202">
        <f>SUM(P60:S62)</f>
        <v>0</v>
      </c>
      <c r="Q59" s="201"/>
      <c r="R59" s="201"/>
      <c r="S59" s="201"/>
      <c r="T59" s="6"/>
      <c r="U59" s="6"/>
      <c r="V59" s="6"/>
      <c r="W59" s="6"/>
    </row>
    <row r="60" spans="1:26" x14ac:dyDescent="0.25">
      <c r="A60" s="200" t="str">
        <f>CADASTRO!A$1582</f>
        <v>Ensino Fundamental</v>
      </c>
      <c r="B60" s="200"/>
      <c r="C60" s="200"/>
      <c r="D60" s="200"/>
      <c r="E60" s="200"/>
      <c r="F60" s="200"/>
      <c r="G60" s="200"/>
      <c r="H60" s="200"/>
      <c r="I60" s="200"/>
      <c r="J60" s="203">
        <v>0</v>
      </c>
      <c r="K60" s="203"/>
      <c r="L60" s="203"/>
      <c r="M60" s="205">
        <f>ROUND((V$12/V$23),2)</f>
        <v>0</v>
      </c>
      <c r="N60" s="205"/>
      <c r="O60" s="205"/>
      <c r="P60" s="204">
        <f>C57*M60</f>
        <v>0</v>
      </c>
      <c r="Q60" s="203"/>
      <c r="R60" s="203"/>
      <c r="S60" s="203"/>
      <c r="T60" s="203">
        <f>CADASTRO!$P$1607</f>
        <v>0</v>
      </c>
      <c r="U60" s="203"/>
      <c r="V60" s="203"/>
      <c r="W60" s="203"/>
      <c r="X60" s="203">
        <f>M$12</f>
        <v>0</v>
      </c>
      <c r="Y60" s="203"/>
      <c r="Z60" s="203"/>
    </row>
    <row r="61" spans="1:26" x14ac:dyDescent="0.25">
      <c r="A61" s="200" t="str">
        <f>CADASTRO!A$1583</f>
        <v>Ensino Médio - Eja</v>
      </c>
      <c r="B61" s="200"/>
      <c r="C61" s="200"/>
      <c r="D61" s="200"/>
      <c r="E61" s="200"/>
      <c r="F61" s="200"/>
      <c r="G61" s="200"/>
      <c r="H61" s="200"/>
      <c r="I61" s="200"/>
      <c r="J61" s="203">
        <v>0</v>
      </c>
      <c r="K61" s="203"/>
      <c r="L61" s="203"/>
      <c r="M61" s="205">
        <f>ROUND((V$13/V$23),2)</f>
        <v>0</v>
      </c>
      <c r="N61" s="205"/>
      <c r="O61" s="205"/>
      <c r="P61" s="204">
        <f>C57*M61</f>
        <v>0</v>
      </c>
      <c r="Q61" s="203"/>
      <c r="R61" s="203"/>
      <c r="S61" s="203"/>
      <c r="T61" s="203">
        <f>CADASTRO!$P$1608</f>
        <v>0</v>
      </c>
      <c r="U61" s="203"/>
      <c r="V61" s="203"/>
      <c r="W61" s="203"/>
      <c r="X61" s="203">
        <f>M$13</f>
        <v>0</v>
      </c>
      <c r="Y61" s="203"/>
      <c r="Z61" s="203"/>
    </row>
    <row r="62" spans="1:26" x14ac:dyDescent="0.25">
      <c r="A62" s="200" t="str">
        <f>CADASTRO!A$1584</f>
        <v xml:space="preserve">Ensino Médio </v>
      </c>
      <c r="B62" s="200"/>
      <c r="C62" s="200"/>
      <c r="D62" s="200"/>
      <c r="E62" s="200"/>
      <c r="F62" s="200"/>
      <c r="G62" s="200"/>
      <c r="H62" s="200"/>
      <c r="I62" s="200"/>
      <c r="J62" s="203">
        <v>0</v>
      </c>
      <c r="K62" s="203"/>
      <c r="L62" s="203"/>
      <c r="M62" s="205">
        <f>ROUND((V$14/V$23),2)</f>
        <v>0</v>
      </c>
      <c r="N62" s="205"/>
      <c r="O62" s="205"/>
      <c r="P62" s="204">
        <f>C57*M62</f>
        <v>0</v>
      </c>
      <c r="Q62" s="203"/>
      <c r="R62" s="203"/>
      <c r="S62" s="203"/>
      <c r="T62" s="203">
        <f>CADASTRO!$P$1609</f>
        <v>0</v>
      </c>
      <c r="U62" s="203"/>
      <c r="V62" s="203"/>
      <c r="W62" s="203"/>
      <c r="X62" s="203">
        <f>M$14</f>
        <v>0</v>
      </c>
      <c r="Y62" s="203"/>
      <c r="Z62" s="203"/>
    </row>
    <row r="63" spans="1:26" x14ac:dyDescent="0.25">
      <c r="A63" s="201" t="str">
        <f>CADASTRO!A$1586</f>
        <v>ESCOLA MUN. ARLINDO B. PIRES</v>
      </c>
      <c r="B63" s="201"/>
      <c r="C63" s="201"/>
      <c r="D63" s="201"/>
      <c r="E63" s="201"/>
      <c r="F63" s="201"/>
      <c r="G63" s="201"/>
      <c r="H63" s="201"/>
      <c r="I63" s="201"/>
      <c r="M63" s="218">
        <f>SUM(M64:N67)</f>
        <v>1</v>
      </c>
      <c r="N63" s="218"/>
      <c r="O63" s="218"/>
      <c r="P63" s="202">
        <f>SUM(P64:S67)</f>
        <v>21000</v>
      </c>
      <c r="Q63" s="201"/>
      <c r="R63" s="201"/>
      <c r="S63" s="201"/>
    </row>
    <row r="64" spans="1:26" x14ac:dyDescent="0.25">
      <c r="A64" s="200" t="str">
        <f>CADASTRO!A$1587</f>
        <v>Ed. Infantil</v>
      </c>
      <c r="B64" s="200"/>
      <c r="C64" s="200"/>
      <c r="D64" s="200"/>
      <c r="E64" s="200"/>
      <c r="F64" s="200"/>
      <c r="G64" s="200"/>
      <c r="H64" s="200"/>
      <c r="I64" s="200"/>
      <c r="J64" s="203" t="s">
        <v>283</v>
      </c>
      <c r="K64" s="203"/>
      <c r="L64" s="203"/>
      <c r="M64" s="205">
        <f>ROUND((V$18/V$23),2)</f>
        <v>0.04</v>
      </c>
      <c r="N64" s="205"/>
      <c r="O64" s="205"/>
      <c r="P64" s="204">
        <f>C57*M64</f>
        <v>840</v>
      </c>
      <c r="Q64" s="203"/>
      <c r="R64" s="203"/>
      <c r="S64" s="203"/>
      <c r="T64" s="203" t="str">
        <f>CADASTRO!$P$1612</f>
        <v>1011 Q.S.E.</v>
      </c>
      <c r="U64" s="203"/>
      <c r="V64" s="203"/>
      <c r="W64" s="203"/>
      <c r="X64" s="203">
        <f>M$18</f>
        <v>1652</v>
      </c>
      <c r="Y64" s="203"/>
      <c r="Z64" s="203"/>
    </row>
    <row r="65" spans="1:26" x14ac:dyDescent="0.25">
      <c r="A65" s="200" t="str">
        <f>CADASTRO!A$1588</f>
        <v>Ed. Especial</v>
      </c>
      <c r="B65" s="200"/>
      <c r="C65" s="200"/>
      <c r="D65" s="200"/>
      <c r="E65" s="200"/>
      <c r="F65" s="200"/>
      <c r="G65" s="200"/>
      <c r="H65" s="200"/>
      <c r="I65" s="200"/>
      <c r="J65" s="203">
        <v>0</v>
      </c>
      <c r="K65" s="203"/>
      <c r="L65" s="203"/>
      <c r="M65" s="205">
        <f>ROUND((V$19/V$23),2)</f>
        <v>0</v>
      </c>
      <c r="N65" s="205"/>
      <c r="O65" s="205"/>
      <c r="P65" s="204">
        <f>C57*M65</f>
        <v>0</v>
      </c>
      <c r="Q65" s="203"/>
      <c r="R65" s="203"/>
      <c r="S65" s="203"/>
      <c r="T65" s="203">
        <f>CADASTRO!$P$1613</f>
        <v>0</v>
      </c>
      <c r="U65" s="203"/>
      <c r="V65" s="203"/>
      <c r="W65" s="203"/>
      <c r="X65" s="203">
        <f>M$19</f>
        <v>0</v>
      </c>
      <c r="Y65" s="203"/>
      <c r="Z65" s="203"/>
    </row>
    <row r="66" spans="1:26" x14ac:dyDescent="0.25">
      <c r="A66" s="200" t="str">
        <f>CADASTRO!A$1589</f>
        <v>Ensino Fundamental</v>
      </c>
      <c r="B66" s="200"/>
      <c r="C66" s="200"/>
      <c r="D66" s="200"/>
      <c r="E66" s="200"/>
      <c r="F66" s="200"/>
      <c r="G66" s="200"/>
      <c r="H66" s="200"/>
      <c r="I66" s="200"/>
      <c r="J66" s="203" t="s">
        <v>284</v>
      </c>
      <c r="K66" s="203"/>
      <c r="L66" s="203"/>
      <c r="M66" s="205">
        <f>ROUND((V$20/V$23),2)</f>
        <v>0.96</v>
      </c>
      <c r="N66" s="205"/>
      <c r="O66" s="205"/>
      <c r="P66" s="204">
        <f>C57*M66</f>
        <v>20160</v>
      </c>
      <c r="Q66" s="203"/>
      <c r="R66" s="203"/>
      <c r="S66" s="203"/>
      <c r="T66" s="203" t="str">
        <f>CADASTRO!$P$1614</f>
        <v>1011 Q.S.E.</v>
      </c>
      <c r="U66" s="203"/>
      <c r="V66" s="203"/>
      <c r="W66" s="203"/>
      <c r="X66" s="203">
        <f>M$20</f>
        <v>1636</v>
      </c>
      <c r="Y66" s="203"/>
      <c r="Z66" s="203"/>
    </row>
    <row r="67" spans="1:26" x14ac:dyDescent="0.25">
      <c r="A67" s="200" t="str">
        <f>CADASTRO!A$1590</f>
        <v>Ed. Jovens e Adultos</v>
      </c>
      <c r="B67" s="200"/>
      <c r="C67" s="200"/>
      <c r="D67" s="200"/>
      <c r="E67" s="200"/>
      <c r="F67" s="200"/>
      <c r="G67" s="200"/>
      <c r="H67" s="200"/>
      <c r="I67" s="200"/>
      <c r="J67" s="203">
        <v>0</v>
      </c>
      <c r="K67" s="203"/>
      <c r="L67" s="203"/>
      <c r="M67" s="205">
        <f>ROUND((V$21/V$23),2)</f>
        <v>0</v>
      </c>
      <c r="N67" s="205"/>
      <c r="O67" s="205"/>
      <c r="P67" s="204">
        <f>C57*M67</f>
        <v>0</v>
      </c>
      <c r="Q67" s="203"/>
      <c r="R67" s="203"/>
      <c r="S67" s="203"/>
      <c r="T67" s="203">
        <f>CADASTRO!$P$1615</f>
        <v>0</v>
      </c>
      <c r="U67" s="203"/>
      <c r="V67" s="203"/>
      <c r="W67" s="203"/>
      <c r="X67" s="203">
        <f>M$21</f>
        <v>0</v>
      </c>
      <c r="Y67" s="203"/>
      <c r="Z67" s="203"/>
    </row>
    <row r="68" spans="1:26" x14ac:dyDescent="0.25">
      <c r="A68" s="201" t="s">
        <v>26</v>
      </c>
      <c r="B68" s="201"/>
      <c r="C68" s="201"/>
      <c r="D68" s="201"/>
      <c r="E68" s="201"/>
      <c r="F68" s="201"/>
      <c r="G68" s="201"/>
      <c r="H68" s="201"/>
      <c r="I68" s="201"/>
      <c r="J68" s="3"/>
      <c r="K68" s="3"/>
      <c r="L68" s="3"/>
      <c r="M68" s="218">
        <f>M59+M63</f>
        <v>1</v>
      </c>
      <c r="N68" s="218"/>
      <c r="O68" s="218"/>
      <c r="P68" s="202">
        <f>P63+P59</f>
        <v>21000</v>
      </c>
      <c r="Q68" s="201"/>
      <c r="R68" s="201"/>
      <c r="S68" s="201"/>
      <c r="T68" s="3"/>
      <c r="U68" s="3"/>
      <c r="V68" s="3"/>
      <c r="W68" s="3"/>
      <c r="X68" s="3"/>
      <c r="Y68" s="3"/>
      <c r="Z68" s="3"/>
    </row>
    <row r="70" spans="1:26" x14ac:dyDescent="0.25">
      <c r="A70" s="3" t="s">
        <v>37</v>
      </c>
      <c r="B70" s="3"/>
      <c r="C70" s="3"/>
      <c r="D70" s="3"/>
      <c r="E70" s="3"/>
      <c r="F70" s="203" t="s">
        <v>55</v>
      </c>
      <c r="G70" s="203"/>
      <c r="H70" s="203"/>
      <c r="I70" s="203"/>
      <c r="J70" s="203"/>
      <c r="K70" s="203"/>
    </row>
    <row r="71" spans="1:26" x14ac:dyDescent="0.25">
      <c r="A71" s="3" t="s">
        <v>38</v>
      </c>
      <c r="G71" s="203">
        <v>9</v>
      </c>
      <c r="H71" s="203"/>
      <c r="I71" s="203"/>
      <c r="J71" s="203"/>
      <c r="K71" s="203"/>
      <c r="L71" s="220" t="s">
        <v>39</v>
      </c>
      <c r="M71" s="220"/>
      <c r="N71" s="220"/>
      <c r="O71" s="223">
        <v>43410</v>
      </c>
      <c r="P71" s="203"/>
      <c r="Q71" s="203"/>
      <c r="R71" s="203"/>
    </row>
    <row r="72" spans="1:26" x14ac:dyDescent="0.25">
      <c r="A72" s="3" t="s">
        <v>41</v>
      </c>
      <c r="C72" s="208">
        <v>22000</v>
      </c>
      <c r="D72" s="208"/>
      <c r="E72" s="208"/>
      <c r="F72" s="208"/>
      <c r="G72" s="208"/>
      <c r="L72" s="220" t="s">
        <v>59</v>
      </c>
      <c r="M72" s="220"/>
      <c r="N72" s="220"/>
      <c r="O72" s="220"/>
      <c r="P72" s="221">
        <v>1700</v>
      </c>
      <c r="Q72" s="221"/>
      <c r="R72" s="221"/>
      <c r="S72" s="221"/>
      <c r="T72" s="221"/>
      <c r="U72" s="221"/>
    </row>
    <row r="73" spans="1:26" x14ac:dyDescent="0.25">
      <c r="A73" s="9" t="s">
        <v>12</v>
      </c>
      <c r="B73" s="115"/>
      <c r="C73" s="115"/>
      <c r="D73" s="115"/>
      <c r="E73" s="115"/>
      <c r="F73" s="115"/>
      <c r="G73" s="115"/>
      <c r="H73" s="115"/>
      <c r="I73" s="117"/>
      <c r="J73" s="210" t="s">
        <v>29</v>
      </c>
      <c r="K73" s="210"/>
      <c r="L73" s="210"/>
      <c r="M73" s="210" t="s">
        <v>25</v>
      </c>
      <c r="N73" s="210"/>
      <c r="O73" s="210"/>
      <c r="P73" s="210" t="s">
        <v>30</v>
      </c>
      <c r="Q73" s="210"/>
      <c r="R73" s="210"/>
      <c r="S73" s="210"/>
      <c r="T73" s="222" t="s">
        <v>21</v>
      </c>
      <c r="U73" s="222"/>
      <c r="V73" s="222"/>
      <c r="W73" s="222"/>
      <c r="X73" s="211" t="s">
        <v>40</v>
      </c>
      <c r="Y73" s="211"/>
      <c r="Z73" s="211"/>
    </row>
    <row r="74" spans="1:26" x14ac:dyDescent="0.25">
      <c r="A74" s="210" t="str">
        <f>CADASTRO!A$1581</f>
        <v xml:space="preserve">ESCOLA ESTADUAL: </v>
      </c>
      <c r="B74" s="210"/>
      <c r="C74" s="210"/>
      <c r="D74" s="210"/>
      <c r="E74" s="210"/>
      <c r="F74" s="210"/>
      <c r="G74" s="210"/>
      <c r="H74" s="210"/>
      <c r="I74" s="210"/>
      <c r="M74" s="218">
        <f>SUM(M75:N77)</f>
        <v>0</v>
      </c>
      <c r="N74" s="218"/>
      <c r="O74" s="218"/>
      <c r="P74" s="202">
        <f>SUM(P75:S77)</f>
        <v>0</v>
      </c>
      <c r="Q74" s="201"/>
      <c r="R74" s="201"/>
      <c r="S74" s="201"/>
      <c r="T74" s="6"/>
      <c r="U74" s="6"/>
      <c r="V74" s="6"/>
      <c r="W74" s="6"/>
    </row>
    <row r="75" spans="1:26" x14ac:dyDescent="0.25">
      <c r="A75" s="200" t="str">
        <f>CADASTRO!A$1582</f>
        <v>Ensino Fundamental</v>
      </c>
      <c r="B75" s="200"/>
      <c r="C75" s="200"/>
      <c r="D75" s="200"/>
      <c r="E75" s="200"/>
      <c r="F75" s="200"/>
      <c r="G75" s="200"/>
      <c r="H75" s="200"/>
      <c r="I75" s="200"/>
      <c r="J75" s="203">
        <v>0</v>
      </c>
      <c r="K75" s="203"/>
      <c r="L75" s="203"/>
      <c r="M75" s="205">
        <f>ROUND((V$12/V$23),2)</f>
        <v>0</v>
      </c>
      <c r="N75" s="205"/>
      <c r="O75" s="205"/>
      <c r="P75" s="204">
        <f>C72*M75</f>
        <v>0</v>
      </c>
      <c r="Q75" s="203"/>
      <c r="R75" s="203"/>
      <c r="S75" s="203"/>
      <c r="T75" s="203">
        <f>CADASTRO!$P$1607</f>
        <v>0</v>
      </c>
      <c r="U75" s="203"/>
      <c r="V75" s="203"/>
      <c r="W75" s="203"/>
      <c r="X75" s="203">
        <f>M$12</f>
        <v>0</v>
      </c>
      <c r="Y75" s="203"/>
      <c r="Z75" s="203"/>
    </row>
    <row r="76" spans="1:26" x14ac:dyDescent="0.25">
      <c r="A76" s="200" t="str">
        <f>CADASTRO!A$1583</f>
        <v>Ensino Médio - Eja</v>
      </c>
      <c r="B76" s="200"/>
      <c r="C76" s="200"/>
      <c r="D76" s="200"/>
      <c r="E76" s="200"/>
      <c r="F76" s="200"/>
      <c r="G76" s="200"/>
      <c r="H76" s="200"/>
      <c r="I76" s="200"/>
      <c r="J76" s="203">
        <v>0</v>
      </c>
      <c r="K76" s="203"/>
      <c r="L76" s="203"/>
      <c r="M76" s="205">
        <f>ROUND((V$13/V$23),2)</f>
        <v>0</v>
      </c>
      <c r="N76" s="205"/>
      <c r="O76" s="205"/>
      <c r="P76" s="204">
        <f>C72*M76</f>
        <v>0</v>
      </c>
      <c r="Q76" s="203"/>
      <c r="R76" s="203"/>
      <c r="S76" s="203"/>
      <c r="T76" s="203">
        <f>CADASTRO!$P$1608</f>
        <v>0</v>
      </c>
      <c r="U76" s="203"/>
      <c r="V76" s="203"/>
      <c r="W76" s="203"/>
      <c r="X76" s="203">
        <f>M$13</f>
        <v>0</v>
      </c>
      <c r="Y76" s="203"/>
      <c r="Z76" s="203"/>
    </row>
    <row r="77" spans="1:26" x14ac:dyDescent="0.25">
      <c r="A77" s="200" t="str">
        <f>CADASTRO!A$1584</f>
        <v xml:space="preserve">Ensino Médio </v>
      </c>
      <c r="B77" s="200"/>
      <c r="C77" s="200"/>
      <c r="D77" s="200"/>
      <c r="E77" s="200"/>
      <c r="F77" s="200"/>
      <c r="G77" s="200"/>
      <c r="H77" s="200"/>
      <c r="I77" s="200"/>
      <c r="J77" s="203">
        <v>0</v>
      </c>
      <c r="K77" s="203"/>
      <c r="L77" s="203"/>
      <c r="M77" s="205">
        <f>ROUND((V$14/V$23),2)</f>
        <v>0</v>
      </c>
      <c r="N77" s="205"/>
      <c r="O77" s="205"/>
      <c r="P77" s="204">
        <f>C72*M77</f>
        <v>0</v>
      </c>
      <c r="Q77" s="203"/>
      <c r="R77" s="203"/>
      <c r="S77" s="203"/>
      <c r="T77" s="203">
        <f>CADASTRO!$P$1609</f>
        <v>0</v>
      </c>
      <c r="U77" s="203"/>
      <c r="V77" s="203"/>
      <c r="W77" s="203"/>
      <c r="X77" s="203">
        <f>M$14</f>
        <v>0</v>
      </c>
      <c r="Y77" s="203"/>
      <c r="Z77" s="203"/>
    </row>
    <row r="78" spans="1:26" x14ac:dyDescent="0.25">
      <c r="A78" s="201" t="str">
        <f>CADASTRO!A$1586</f>
        <v>ESCOLA MUN. ARLINDO B. PIRES</v>
      </c>
      <c r="B78" s="201"/>
      <c r="C78" s="201"/>
      <c r="D78" s="201"/>
      <c r="E78" s="201"/>
      <c r="F78" s="201"/>
      <c r="G78" s="201"/>
      <c r="H78" s="201"/>
      <c r="I78" s="201"/>
      <c r="M78" s="218">
        <f>SUM(M79:N82)</f>
        <v>1</v>
      </c>
      <c r="N78" s="218"/>
      <c r="O78" s="218"/>
      <c r="P78" s="202">
        <f>SUM(P79:S82)</f>
        <v>22000</v>
      </c>
      <c r="Q78" s="201"/>
      <c r="R78" s="201"/>
      <c r="S78" s="201"/>
    </row>
    <row r="79" spans="1:26" x14ac:dyDescent="0.25">
      <c r="A79" s="200" t="str">
        <f>CADASTRO!A$1587</f>
        <v>Ed. Infantil</v>
      </c>
      <c r="B79" s="200"/>
      <c r="C79" s="200"/>
      <c r="D79" s="200"/>
      <c r="E79" s="200"/>
      <c r="F79" s="200"/>
      <c r="G79" s="200"/>
      <c r="H79" s="200"/>
      <c r="I79" s="200"/>
      <c r="J79" s="203" t="s">
        <v>283</v>
      </c>
      <c r="K79" s="203"/>
      <c r="L79" s="203"/>
      <c r="M79" s="205">
        <f>ROUND((V$18/V$23),2)</f>
        <v>0.04</v>
      </c>
      <c r="N79" s="205"/>
      <c r="O79" s="205"/>
      <c r="P79" s="204">
        <f>C72*M79</f>
        <v>880</v>
      </c>
      <c r="Q79" s="203"/>
      <c r="R79" s="203"/>
      <c r="S79" s="203"/>
      <c r="T79" s="203" t="str">
        <f>CADASTRO!$P$1612</f>
        <v>1011 Q.S.E.</v>
      </c>
      <c r="U79" s="203"/>
      <c r="V79" s="203"/>
      <c r="W79" s="203"/>
      <c r="X79" s="203">
        <f>M$18</f>
        <v>1652</v>
      </c>
      <c r="Y79" s="203"/>
      <c r="Z79" s="203"/>
    </row>
    <row r="80" spans="1:26" x14ac:dyDescent="0.25">
      <c r="A80" s="200" t="str">
        <f>CADASTRO!A$1588</f>
        <v>Ed. Especial</v>
      </c>
      <c r="B80" s="200"/>
      <c r="C80" s="200"/>
      <c r="D80" s="200"/>
      <c r="E80" s="200"/>
      <c r="F80" s="200"/>
      <c r="G80" s="200"/>
      <c r="H80" s="200"/>
      <c r="I80" s="200"/>
      <c r="J80" s="203">
        <v>0</v>
      </c>
      <c r="K80" s="203"/>
      <c r="L80" s="203"/>
      <c r="M80" s="205">
        <f>ROUND((V$19/V$23),2)</f>
        <v>0</v>
      </c>
      <c r="N80" s="205"/>
      <c r="O80" s="205"/>
      <c r="P80" s="204">
        <f>C72*M80</f>
        <v>0</v>
      </c>
      <c r="Q80" s="203"/>
      <c r="R80" s="203"/>
      <c r="S80" s="203"/>
      <c r="T80" s="203">
        <f>CADASTRO!$P$1613</f>
        <v>0</v>
      </c>
      <c r="U80" s="203"/>
      <c r="V80" s="203"/>
      <c r="W80" s="203"/>
      <c r="X80" s="203">
        <f>M$19</f>
        <v>0</v>
      </c>
      <c r="Y80" s="203"/>
      <c r="Z80" s="203"/>
    </row>
    <row r="81" spans="1:26" x14ac:dyDescent="0.25">
      <c r="A81" s="200" t="str">
        <f>CADASTRO!A$1589</f>
        <v>Ensino Fundamental</v>
      </c>
      <c r="B81" s="200"/>
      <c r="C81" s="200"/>
      <c r="D81" s="200"/>
      <c r="E81" s="200"/>
      <c r="F81" s="200"/>
      <c r="G81" s="200"/>
      <c r="H81" s="200"/>
      <c r="I81" s="200"/>
      <c r="J81" s="203" t="s">
        <v>284</v>
      </c>
      <c r="K81" s="203"/>
      <c r="L81" s="203"/>
      <c r="M81" s="205">
        <f>ROUND((V$20/V$23),2)</f>
        <v>0.96</v>
      </c>
      <c r="N81" s="205"/>
      <c r="O81" s="205"/>
      <c r="P81" s="204">
        <f>C72*M81</f>
        <v>21120</v>
      </c>
      <c r="Q81" s="203"/>
      <c r="R81" s="203"/>
      <c r="S81" s="203"/>
      <c r="T81" s="203" t="str">
        <f>CADASTRO!$P$1614</f>
        <v>1011 Q.S.E.</v>
      </c>
      <c r="U81" s="203"/>
      <c r="V81" s="203"/>
      <c r="W81" s="203"/>
      <c r="X81" s="203">
        <f>M$20</f>
        <v>1636</v>
      </c>
      <c r="Y81" s="203"/>
      <c r="Z81" s="203"/>
    </row>
    <row r="82" spans="1:26" x14ac:dyDescent="0.25">
      <c r="A82" s="200" t="str">
        <f>CADASTRO!A$1590</f>
        <v>Ed. Jovens e Adultos</v>
      </c>
      <c r="B82" s="200"/>
      <c r="C82" s="200"/>
      <c r="D82" s="200"/>
      <c r="E82" s="200"/>
      <c r="F82" s="200"/>
      <c r="G82" s="200"/>
      <c r="H82" s="200"/>
      <c r="I82" s="200"/>
      <c r="J82" s="203">
        <v>0</v>
      </c>
      <c r="K82" s="203"/>
      <c r="L82" s="203"/>
      <c r="M82" s="205">
        <f>ROUND((V$21/V$23),2)</f>
        <v>0</v>
      </c>
      <c r="N82" s="205"/>
      <c r="O82" s="205"/>
      <c r="P82" s="204">
        <f>C72*M82</f>
        <v>0</v>
      </c>
      <c r="Q82" s="203"/>
      <c r="R82" s="203"/>
      <c r="S82" s="203"/>
      <c r="T82" s="203">
        <f>CADASTRO!$P$1615</f>
        <v>0</v>
      </c>
      <c r="U82" s="203"/>
      <c r="V82" s="203"/>
      <c r="W82" s="203"/>
      <c r="X82" s="203">
        <f>M$21</f>
        <v>0</v>
      </c>
      <c r="Y82" s="203"/>
      <c r="Z82" s="203"/>
    </row>
    <row r="83" spans="1:26" x14ac:dyDescent="0.25">
      <c r="A83" s="201" t="s">
        <v>26</v>
      </c>
      <c r="B83" s="201"/>
      <c r="C83" s="201"/>
      <c r="D83" s="201"/>
      <c r="E83" s="201"/>
      <c r="F83" s="201"/>
      <c r="G83" s="201"/>
      <c r="H83" s="201"/>
      <c r="I83" s="201"/>
      <c r="J83" s="3"/>
      <c r="K83" s="3"/>
      <c r="L83" s="3"/>
      <c r="M83" s="218">
        <f>M74+M78</f>
        <v>1</v>
      </c>
      <c r="N83" s="218"/>
      <c r="O83" s="218"/>
      <c r="P83" s="202">
        <f>P78+P74</f>
        <v>22000</v>
      </c>
      <c r="Q83" s="201"/>
      <c r="R83" s="201"/>
      <c r="S83" s="201"/>
      <c r="T83" s="3"/>
      <c r="U83" s="3"/>
      <c r="V83" s="3"/>
      <c r="W83" s="3"/>
      <c r="X83" s="3"/>
      <c r="Y83" s="3"/>
      <c r="Z83" s="3"/>
    </row>
    <row r="85" spans="1:26" x14ac:dyDescent="0.25">
      <c r="A85" s="3" t="s">
        <v>37</v>
      </c>
      <c r="B85" s="3"/>
      <c r="C85" s="3"/>
      <c r="D85" s="3"/>
      <c r="E85" s="3"/>
      <c r="F85" s="203" t="s">
        <v>56</v>
      </c>
      <c r="G85" s="203"/>
      <c r="H85" s="203"/>
      <c r="I85" s="203"/>
      <c r="J85" s="203"/>
      <c r="K85" s="203"/>
    </row>
    <row r="86" spans="1:26" x14ac:dyDescent="0.25">
      <c r="A86" s="3" t="s">
        <v>38</v>
      </c>
      <c r="G86" s="203">
        <v>10</v>
      </c>
      <c r="H86" s="203"/>
      <c r="I86" s="203"/>
      <c r="J86" s="203"/>
      <c r="K86" s="203"/>
      <c r="L86" s="220" t="s">
        <v>39</v>
      </c>
      <c r="M86" s="220"/>
      <c r="N86" s="220"/>
      <c r="O86" s="223">
        <v>43441</v>
      </c>
      <c r="P86" s="203"/>
      <c r="Q86" s="203"/>
      <c r="R86" s="203"/>
    </row>
    <row r="87" spans="1:26" x14ac:dyDescent="0.25">
      <c r="A87" s="3" t="s">
        <v>41</v>
      </c>
      <c r="C87" s="208">
        <v>28000</v>
      </c>
      <c r="D87" s="208"/>
      <c r="E87" s="208"/>
      <c r="F87" s="208"/>
      <c r="G87" s="208"/>
      <c r="L87" s="220" t="s">
        <v>59</v>
      </c>
      <c r="M87" s="220"/>
      <c r="N87" s="220"/>
      <c r="O87" s="220"/>
      <c r="P87" s="221">
        <v>1500</v>
      </c>
      <c r="Q87" s="221"/>
      <c r="R87" s="221"/>
      <c r="S87" s="221"/>
      <c r="T87" s="221"/>
      <c r="U87" s="221"/>
    </row>
    <row r="88" spans="1:26" x14ac:dyDescent="0.25">
      <c r="A88" s="9" t="s">
        <v>12</v>
      </c>
      <c r="B88" s="115"/>
      <c r="C88" s="115"/>
      <c r="D88" s="115"/>
      <c r="E88" s="115"/>
      <c r="F88" s="115"/>
      <c r="G88" s="115"/>
      <c r="H88" s="115"/>
      <c r="I88" s="117"/>
      <c r="J88" s="210" t="s">
        <v>29</v>
      </c>
      <c r="K88" s="210"/>
      <c r="L88" s="210"/>
      <c r="M88" s="210" t="s">
        <v>25</v>
      </c>
      <c r="N88" s="210"/>
      <c r="O88" s="210"/>
      <c r="P88" s="210" t="s">
        <v>30</v>
      </c>
      <c r="Q88" s="210"/>
      <c r="R88" s="210"/>
      <c r="S88" s="210"/>
      <c r="T88" s="222" t="s">
        <v>21</v>
      </c>
      <c r="U88" s="222"/>
      <c r="V88" s="222"/>
      <c r="W88" s="222"/>
      <c r="X88" s="211" t="s">
        <v>40</v>
      </c>
      <c r="Y88" s="211"/>
      <c r="Z88" s="211"/>
    </row>
    <row r="89" spans="1:26" x14ac:dyDescent="0.25">
      <c r="A89" s="210" t="str">
        <f>CADASTRO!A$1581</f>
        <v xml:space="preserve">ESCOLA ESTADUAL: </v>
      </c>
      <c r="B89" s="210"/>
      <c r="C89" s="210"/>
      <c r="D89" s="210"/>
      <c r="E89" s="210"/>
      <c r="F89" s="210"/>
      <c r="G89" s="210"/>
      <c r="H89" s="210"/>
      <c r="I89" s="210"/>
      <c r="M89" s="218">
        <f>SUM(M90:N92)</f>
        <v>0</v>
      </c>
      <c r="N89" s="218"/>
      <c r="O89" s="218"/>
      <c r="P89" s="202">
        <f>SUM(P90:S92)</f>
        <v>0</v>
      </c>
      <c r="Q89" s="201"/>
      <c r="R89" s="201"/>
      <c r="S89" s="201"/>
      <c r="T89" s="6"/>
      <c r="U89" s="6"/>
      <c r="V89" s="6"/>
      <c r="W89" s="6"/>
    </row>
    <row r="90" spans="1:26" x14ac:dyDescent="0.25">
      <c r="A90" s="200" t="str">
        <f>CADASTRO!A$1582</f>
        <v>Ensino Fundamental</v>
      </c>
      <c r="B90" s="200"/>
      <c r="C90" s="200"/>
      <c r="D90" s="200"/>
      <c r="E90" s="200"/>
      <c r="F90" s="200"/>
      <c r="G90" s="200"/>
      <c r="H90" s="200"/>
      <c r="I90" s="200"/>
      <c r="J90" s="203">
        <v>0</v>
      </c>
      <c r="K90" s="203"/>
      <c r="L90" s="203"/>
      <c r="M90" s="205">
        <f>ROUND((V$12/V$23),2)</f>
        <v>0</v>
      </c>
      <c r="N90" s="205"/>
      <c r="O90" s="205"/>
      <c r="P90" s="204">
        <f>C87*M90</f>
        <v>0</v>
      </c>
      <c r="Q90" s="203"/>
      <c r="R90" s="203"/>
      <c r="S90" s="203"/>
      <c r="T90" s="203">
        <f>CADASTRO!$P$1607</f>
        <v>0</v>
      </c>
      <c r="U90" s="203"/>
      <c r="V90" s="203"/>
      <c r="W90" s="203"/>
      <c r="X90" s="203">
        <f>M$12</f>
        <v>0</v>
      </c>
      <c r="Y90" s="203"/>
      <c r="Z90" s="203"/>
    </row>
    <row r="91" spans="1:26" x14ac:dyDescent="0.25">
      <c r="A91" s="200" t="str">
        <f>CADASTRO!A$1583</f>
        <v>Ensino Médio - Eja</v>
      </c>
      <c r="B91" s="200"/>
      <c r="C91" s="200"/>
      <c r="D91" s="200"/>
      <c r="E91" s="200"/>
      <c r="F91" s="200"/>
      <c r="G91" s="200"/>
      <c r="H91" s="200"/>
      <c r="I91" s="200"/>
      <c r="J91" s="203">
        <v>0</v>
      </c>
      <c r="K91" s="203"/>
      <c r="L91" s="203"/>
      <c r="M91" s="205">
        <f>ROUND((V$13/V$23),2)</f>
        <v>0</v>
      </c>
      <c r="N91" s="205"/>
      <c r="O91" s="205"/>
      <c r="P91" s="204">
        <f>C87*M91</f>
        <v>0</v>
      </c>
      <c r="Q91" s="203"/>
      <c r="R91" s="203"/>
      <c r="S91" s="203"/>
      <c r="T91" s="203">
        <f>CADASTRO!$P$1608</f>
        <v>0</v>
      </c>
      <c r="U91" s="203"/>
      <c r="V91" s="203"/>
      <c r="W91" s="203"/>
      <c r="X91" s="203">
        <f>M$13</f>
        <v>0</v>
      </c>
      <c r="Y91" s="203"/>
      <c r="Z91" s="203"/>
    </row>
    <row r="92" spans="1:26" x14ac:dyDescent="0.25">
      <c r="A92" s="200" t="str">
        <f>CADASTRO!A$1584</f>
        <v xml:space="preserve">Ensino Médio </v>
      </c>
      <c r="B92" s="200"/>
      <c r="C92" s="200"/>
      <c r="D92" s="200"/>
      <c r="E92" s="200"/>
      <c r="F92" s="200"/>
      <c r="G92" s="200"/>
      <c r="H92" s="200"/>
      <c r="I92" s="200"/>
      <c r="J92" s="203">
        <v>0</v>
      </c>
      <c r="K92" s="203"/>
      <c r="L92" s="203"/>
      <c r="M92" s="205">
        <f>ROUND((V$14/V$23),2)</f>
        <v>0</v>
      </c>
      <c r="N92" s="205"/>
      <c r="O92" s="205"/>
      <c r="P92" s="204">
        <f>C87*M92</f>
        <v>0</v>
      </c>
      <c r="Q92" s="203"/>
      <c r="R92" s="203"/>
      <c r="S92" s="203"/>
      <c r="T92" s="203">
        <f>CADASTRO!$P$1609</f>
        <v>0</v>
      </c>
      <c r="U92" s="203"/>
      <c r="V92" s="203"/>
      <c r="W92" s="203"/>
      <c r="X92" s="203">
        <f>M$14</f>
        <v>0</v>
      </c>
      <c r="Y92" s="203"/>
      <c r="Z92" s="203"/>
    </row>
    <row r="93" spans="1:26" x14ac:dyDescent="0.25">
      <c r="A93" s="201" t="str">
        <f>CADASTRO!A$1586</f>
        <v>ESCOLA MUN. ARLINDO B. PIRES</v>
      </c>
      <c r="B93" s="201"/>
      <c r="C93" s="201"/>
      <c r="D93" s="201"/>
      <c r="E93" s="201"/>
      <c r="F93" s="201"/>
      <c r="G93" s="201"/>
      <c r="H93" s="201"/>
      <c r="I93" s="201"/>
      <c r="M93" s="218">
        <f>SUM(M94:N97)</f>
        <v>1</v>
      </c>
      <c r="N93" s="218"/>
      <c r="O93" s="218"/>
      <c r="P93" s="202">
        <f>SUM(P94:S97)</f>
        <v>28000</v>
      </c>
      <c r="Q93" s="201"/>
      <c r="R93" s="201"/>
      <c r="S93" s="201"/>
    </row>
    <row r="94" spans="1:26" x14ac:dyDescent="0.25">
      <c r="A94" s="200" t="str">
        <f>CADASTRO!A$1587</f>
        <v>Ed. Infantil</v>
      </c>
      <c r="B94" s="200"/>
      <c r="C94" s="200"/>
      <c r="D94" s="200"/>
      <c r="E94" s="200"/>
      <c r="F94" s="200"/>
      <c r="G94" s="200"/>
      <c r="H94" s="200"/>
      <c r="I94" s="200"/>
      <c r="J94" s="203" t="s">
        <v>283</v>
      </c>
      <c r="K94" s="203"/>
      <c r="L94" s="203"/>
      <c r="M94" s="205">
        <f>ROUND((V$18/V$23),2)</f>
        <v>0.04</v>
      </c>
      <c r="N94" s="205"/>
      <c r="O94" s="205"/>
      <c r="P94" s="204">
        <f>C87*M94</f>
        <v>1120</v>
      </c>
      <c r="Q94" s="203"/>
      <c r="R94" s="203"/>
      <c r="S94" s="203"/>
      <c r="T94" s="203" t="str">
        <f>CADASTRO!$P$1612</f>
        <v>1011 Q.S.E.</v>
      </c>
      <c r="U94" s="203"/>
      <c r="V94" s="203"/>
      <c r="W94" s="203"/>
      <c r="X94" s="203">
        <f>M$18</f>
        <v>1652</v>
      </c>
      <c r="Y94" s="203"/>
      <c r="Z94" s="203"/>
    </row>
    <row r="95" spans="1:26" x14ac:dyDescent="0.25">
      <c r="A95" s="200" t="str">
        <f>CADASTRO!A$1588</f>
        <v>Ed. Especial</v>
      </c>
      <c r="B95" s="200"/>
      <c r="C95" s="200"/>
      <c r="D95" s="200"/>
      <c r="E95" s="200"/>
      <c r="F95" s="200"/>
      <c r="G95" s="200"/>
      <c r="H95" s="200"/>
      <c r="I95" s="200"/>
      <c r="J95" s="203">
        <v>0</v>
      </c>
      <c r="K95" s="203"/>
      <c r="L95" s="203"/>
      <c r="M95" s="205">
        <f>ROUND((V$19/V$23),2)</f>
        <v>0</v>
      </c>
      <c r="N95" s="205"/>
      <c r="O95" s="205"/>
      <c r="P95" s="204">
        <f>C87*M95</f>
        <v>0</v>
      </c>
      <c r="Q95" s="203"/>
      <c r="R95" s="203"/>
      <c r="S95" s="203"/>
      <c r="T95" s="203">
        <f>CADASTRO!$P$1613</f>
        <v>0</v>
      </c>
      <c r="U95" s="203"/>
      <c r="V95" s="203"/>
      <c r="W95" s="203"/>
      <c r="X95" s="203">
        <f>M$19</f>
        <v>0</v>
      </c>
      <c r="Y95" s="203"/>
      <c r="Z95" s="203"/>
    </row>
    <row r="96" spans="1:26" x14ac:dyDescent="0.25">
      <c r="A96" s="200" t="str">
        <f>CADASTRO!A$1589</f>
        <v>Ensino Fundamental</v>
      </c>
      <c r="B96" s="200"/>
      <c r="C96" s="200"/>
      <c r="D96" s="200"/>
      <c r="E96" s="200"/>
      <c r="F96" s="200"/>
      <c r="G96" s="200"/>
      <c r="H96" s="200"/>
      <c r="I96" s="200"/>
      <c r="J96" s="203" t="s">
        <v>284</v>
      </c>
      <c r="K96" s="203"/>
      <c r="L96" s="203"/>
      <c r="M96" s="205">
        <f>ROUND((V$20/V$23),2)</f>
        <v>0.96</v>
      </c>
      <c r="N96" s="205"/>
      <c r="O96" s="205"/>
      <c r="P96" s="204">
        <f>C87*M96</f>
        <v>26880</v>
      </c>
      <c r="Q96" s="203"/>
      <c r="R96" s="203"/>
      <c r="S96" s="203"/>
      <c r="T96" s="203" t="str">
        <f>CADASTRO!$P$1614</f>
        <v>1011 Q.S.E.</v>
      </c>
      <c r="U96" s="203"/>
      <c r="V96" s="203"/>
      <c r="W96" s="203"/>
      <c r="X96" s="203">
        <f>M$20</f>
        <v>1636</v>
      </c>
      <c r="Y96" s="203"/>
      <c r="Z96" s="203"/>
    </row>
    <row r="97" spans="1:26" x14ac:dyDescent="0.25">
      <c r="A97" s="200" t="str">
        <f>CADASTRO!A$1590</f>
        <v>Ed. Jovens e Adultos</v>
      </c>
      <c r="B97" s="200"/>
      <c r="C97" s="200"/>
      <c r="D97" s="200"/>
      <c r="E97" s="200"/>
      <c r="F97" s="200"/>
      <c r="G97" s="200"/>
      <c r="H97" s="200"/>
      <c r="I97" s="200"/>
      <c r="J97" s="203">
        <v>0</v>
      </c>
      <c r="K97" s="203"/>
      <c r="L97" s="203"/>
      <c r="M97" s="205">
        <f>ROUND((V$21/V$23),2)</f>
        <v>0</v>
      </c>
      <c r="N97" s="205"/>
      <c r="O97" s="205"/>
      <c r="P97" s="204">
        <f>C87*M97</f>
        <v>0</v>
      </c>
      <c r="Q97" s="203"/>
      <c r="R97" s="203"/>
      <c r="S97" s="203"/>
      <c r="T97" s="203">
        <f>CADASTRO!$P$1615</f>
        <v>0</v>
      </c>
      <c r="U97" s="203"/>
      <c r="V97" s="203"/>
      <c r="W97" s="203"/>
      <c r="X97" s="203">
        <f>M$21</f>
        <v>0</v>
      </c>
      <c r="Y97" s="203"/>
      <c r="Z97" s="203"/>
    </row>
    <row r="98" spans="1:26" x14ac:dyDescent="0.25">
      <c r="A98" s="201" t="s">
        <v>26</v>
      </c>
      <c r="B98" s="201"/>
      <c r="C98" s="201"/>
      <c r="D98" s="201"/>
      <c r="E98" s="201"/>
      <c r="F98" s="201"/>
      <c r="G98" s="201"/>
      <c r="H98" s="201"/>
      <c r="I98" s="201"/>
      <c r="J98" s="3"/>
      <c r="K98" s="3"/>
      <c r="L98" s="3"/>
      <c r="M98" s="218">
        <f>M89+M93</f>
        <v>1</v>
      </c>
      <c r="N98" s="218"/>
      <c r="O98" s="218"/>
      <c r="P98" s="202">
        <f>P93+P89</f>
        <v>28000</v>
      </c>
      <c r="Q98" s="201"/>
      <c r="R98" s="201"/>
      <c r="S98" s="201"/>
      <c r="T98" s="3"/>
      <c r="U98" s="3"/>
      <c r="V98" s="3"/>
      <c r="W98" s="3"/>
      <c r="X98" s="3"/>
      <c r="Y98" s="3"/>
      <c r="Z98" s="3"/>
    </row>
    <row r="100" spans="1:26" x14ac:dyDescent="0.25">
      <c r="A100" s="3" t="s">
        <v>37</v>
      </c>
      <c r="B100" s="3"/>
      <c r="C100" s="3"/>
      <c r="D100" s="3"/>
      <c r="E100" s="3"/>
      <c r="F100" s="203" t="s">
        <v>60</v>
      </c>
      <c r="G100" s="203"/>
      <c r="H100" s="203"/>
      <c r="I100" s="203"/>
      <c r="J100" s="203"/>
      <c r="K100" s="203"/>
    </row>
    <row r="101" spans="1:26" x14ac:dyDescent="0.25">
      <c r="A101" s="3" t="s">
        <v>38</v>
      </c>
      <c r="G101" s="203">
        <v>11</v>
      </c>
      <c r="H101" s="203"/>
      <c r="I101" s="203"/>
      <c r="J101" s="203"/>
      <c r="K101" s="203"/>
      <c r="L101" s="220" t="s">
        <v>39</v>
      </c>
      <c r="M101" s="220"/>
      <c r="N101" s="220"/>
      <c r="O101" s="223">
        <v>43465</v>
      </c>
      <c r="P101" s="203"/>
      <c r="Q101" s="203"/>
      <c r="R101" s="203"/>
    </row>
    <row r="102" spans="1:26" x14ac:dyDescent="0.25">
      <c r="A102" s="3" t="s">
        <v>41</v>
      </c>
      <c r="C102" s="208">
        <v>31000</v>
      </c>
      <c r="D102" s="208"/>
      <c r="E102" s="208"/>
      <c r="F102" s="208"/>
      <c r="G102" s="208"/>
      <c r="L102" s="220" t="s">
        <v>59</v>
      </c>
      <c r="M102" s="220"/>
      <c r="N102" s="220"/>
      <c r="O102" s="220"/>
      <c r="P102" s="221">
        <v>1950</v>
      </c>
      <c r="Q102" s="221"/>
      <c r="R102" s="221"/>
      <c r="S102" s="221"/>
      <c r="T102" s="221"/>
      <c r="U102" s="221"/>
    </row>
    <row r="103" spans="1:26" x14ac:dyDescent="0.25">
      <c r="A103" s="9" t="s">
        <v>12</v>
      </c>
      <c r="B103" s="115"/>
      <c r="C103" s="115"/>
      <c r="D103" s="115"/>
      <c r="E103" s="115"/>
      <c r="F103" s="115"/>
      <c r="G103" s="115"/>
      <c r="H103" s="115"/>
      <c r="I103" s="117"/>
      <c r="J103" s="210" t="s">
        <v>29</v>
      </c>
      <c r="K103" s="210"/>
      <c r="L103" s="210"/>
      <c r="M103" s="210" t="s">
        <v>25</v>
      </c>
      <c r="N103" s="210"/>
      <c r="O103" s="210"/>
      <c r="P103" s="210" t="s">
        <v>30</v>
      </c>
      <c r="Q103" s="210"/>
      <c r="R103" s="210"/>
      <c r="S103" s="210"/>
      <c r="T103" s="222" t="s">
        <v>21</v>
      </c>
      <c r="U103" s="222"/>
      <c r="V103" s="222"/>
      <c r="W103" s="222"/>
      <c r="X103" s="211" t="s">
        <v>40</v>
      </c>
      <c r="Y103" s="211"/>
      <c r="Z103" s="211"/>
    </row>
    <row r="104" spans="1:26" x14ac:dyDescent="0.25">
      <c r="A104" s="210" t="str">
        <f>CADASTRO!A$1581</f>
        <v xml:space="preserve">ESCOLA ESTADUAL: </v>
      </c>
      <c r="B104" s="210"/>
      <c r="C104" s="210"/>
      <c r="D104" s="210"/>
      <c r="E104" s="210"/>
      <c r="F104" s="210"/>
      <c r="G104" s="210"/>
      <c r="H104" s="210"/>
      <c r="I104" s="210"/>
      <c r="M104" s="218">
        <f>SUM(M105:N107)</f>
        <v>0</v>
      </c>
      <c r="N104" s="218"/>
      <c r="O104" s="218"/>
      <c r="P104" s="202">
        <f>SUM(P105:S107)</f>
        <v>0</v>
      </c>
      <c r="Q104" s="201"/>
      <c r="R104" s="201"/>
      <c r="S104" s="201"/>
      <c r="T104" s="6"/>
      <c r="U104" s="6"/>
      <c r="V104" s="6"/>
      <c r="W104" s="6"/>
    </row>
    <row r="105" spans="1:26" x14ac:dyDescent="0.25">
      <c r="A105" s="200" t="str">
        <f>CADASTRO!A$1582</f>
        <v>Ensino Fundamental</v>
      </c>
      <c r="B105" s="200"/>
      <c r="C105" s="200"/>
      <c r="D105" s="200"/>
      <c r="E105" s="200"/>
      <c r="F105" s="200"/>
      <c r="G105" s="200"/>
      <c r="H105" s="200"/>
      <c r="I105" s="200"/>
      <c r="J105" s="203">
        <v>0</v>
      </c>
      <c r="K105" s="203"/>
      <c r="L105" s="203"/>
      <c r="M105" s="205">
        <f>ROUND((V$12/V$23),2)</f>
        <v>0</v>
      </c>
      <c r="N105" s="205"/>
      <c r="O105" s="205"/>
      <c r="P105" s="204">
        <f>C102*M105</f>
        <v>0</v>
      </c>
      <c r="Q105" s="203"/>
      <c r="R105" s="203"/>
      <c r="S105" s="203"/>
      <c r="T105" s="203">
        <f>CADASTRO!$P$1607</f>
        <v>0</v>
      </c>
      <c r="U105" s="203"/>
      <c r="V105" s="203"/>
      <c r="W105" s="203"/>
      <c r="X105" s="203">
        <f>M$12</f>
        <v>0</v>
      </c>
      <c r="Y105" s="203"/>
      <c r="Z105" s="203"/>
    </row>
    <row r="106" spans="1:26" x14ac:dyDescent="0.25">
      <c r="A106" s="200" t="str">
        <f>CADASTRO!A$1583</f>
        <v>Ensino Médio - Eja</v>
      </c>
      <c r="B106" s="200"/>
      <c r="C106" s="200"/>
      <c r="D106" s="200"/>
      <c r="E106" s="200"/>
      <c r="F106" s="200"/>
      <c r="G106" s="200"/>
      <c r="H106" s="200"/>
      <c r="I106" s="200"/>
      <c r="J106" s="203">
        <v>0</v>
      </c>
      <c r="K106" s="203"/>
      <c r="L106" s="203"/>
      <c r="M106" s="205">
        <f>ROUND((V$13/V$23),2)</f>
        <v>0</v>
      </c>
      <c r="N106" s="205"/>
      <c r="O106" s="205"/>
      <c r="P106" s="204">
        <f>C102*M106</f>
        <v>0</v>
      </c>
      <c r="Q106" s="203"/>
      <c r="R106" s="203"/>
      <c r="S106" s="203"/>
      <c r="T106" s="203">
        <f>CADASTRO!$P$1608</f>
        <v>0</v>
      </c>
      <c r="U106" s="203"/>
      <c r="V106" s="203"/>
      <c r="W106" s="203"/>
      <c r="X106" s="203">
        <f>M$13</f>
        <v>0</v>
      </c>
      <c r="Y106" s="203"/>
      <c r="Z106" s="203"/>
    </row>
    <row r="107" spans="1:26" x14ac:dyDescent="0.25">
      <c r="A107" s="200" t="str">
        <f>CADASTRO!A$1584</f>
        <v xml:space="preserve">Ensino Médio </v>
      </c>
      <c r="B107" s="200"/>
      <c r="C107" s="200"/>
      <c r="D107" s="200"/>
      <c r="E107" s="200"/>
      <c r="F107" s="200"/>
      <c r="G107" s="200"/>
      <c r="H107" s="200"/>
      <c r="I107" s="200"/>
      <c r="J107" s="203">
        <v>0</v>
      </c>
      <c r="K107" s="203"/>
      <c r="L107" s="203"/>
      <c r="M107" s="205">
        <f>ROUND((V$14/V$23),2)</f>
        <v>0</v>
      </c>
      <c r="N107" s="205"/>
      <c r="O107" s="205"/>
      <c r="P107" s="204">
        <f>C102*M107</f>
        <v>0</v>
      </c>
      <c r="Q107" s="203"/>
      <c r="R107" s="203"/>
      <c r="S107" s="203"/>
      <c r="T107" s="203">
        <f>CADASTRO!$P$1609</f>
        <v>0</v>
      </c>
      <c r="U107" s="203"/>
      <c r="V107" s="203"/>
      <c r="W107" s="203"/>
      <c r="X107" s="203">
        <f>M$14</f>
        <v>0</v>
      </c>
      <c r="Y107" s="203"/>
      <c r="Z107" s="203"/>
    </row>
    <row r="108" spans="1:26" x14ac:dyDescent="0.25">
      <c r="A108" s="201" t="str">
        <f>CADASTRO!A$1586</f>
        <v>ESCOLA MUN. ARLINDO B. PIRES</v>
      </c>
      <c r="B108" s="201"/>
      <c r="C108" s="201"/>
      <c r="D108" s="201"/>
      <c r="E108" s="201"/>
      <c r="F108" s="201"/>
      <c r="G108" s="201"/>
      <c r="H108" s="201"/>
      <c r="I108" s="201"/>
      <c r="M108" s="218">
        <f>SUM(M109:N112)</f>
        <v>1</v>
      </c>
      <c r="N108" s="218"/>
      <c r="O108" s="218"/>
      <c r="P108" s="202">
        <f>SUM(P109:S112)</f>
        <v>31000</v>
      </c>
      <c r="Q108" s="201"/>
      <c r="R108" s="201"/>
      <c r="S108" s="201"/>
    </row>
    <row r="109" spans="1:26" x14ac:dyDescent="0.25">
      <c r="A109" s="200" t="str">
        <f>CADASTRO!A$1587</f>
        <v>Ed. Infantil</v>
      </c>
      <c r="B109" s="200"/>
      <c r="C109" s="200"/>
      <c r="D109" s="200"/>
      <c r="E109" s="200"/>
      <c r="F109" s="200"/>
      <c r="G109" s="200"/>
      <c r="H109" s="200"/>
      <c r="I109" s="200"/>
      <c r="J109" s="203" t="s">
        <v>283</v>
      </c>
      <c r="K109" s="203"/>
      <c r="L109" s="203"/>
      <c r="M109" s="205">
        <f>ROUND((V$18/V$23),2)</f>
        <v>0.04</v>
      </c>
      <c r="N109" s="205"/>
      <c r="O109" s="205"/>
      <c r="P109" s="204">
        <f>C102*M109</f>
        <v>1240</v>
      </c>
      <c r="Q109" s="203"/>
      <c r="R109" s="203"/>
      <c r="S109" s="203"/>
      <c r="T109" s="203" t="str">
        <f>CADASTRO!$P$1612</f>
        <v>1011 Q.S.E.</v>
      </c>
      <c r="U109" s="203"/>
      <c r="V109" s="203"/>
      <c r="W109" s="203"/>
      <c r="X109" s="203">
        <f>M$18</f>
        <v>1652</v>
      </c>
      <c r="Y109" s="203"/>
      <c r="Z109" s="203"/>
    </row>
    <row r="110" spans="1:26" x14ac:dyDescent="0.25">
      <c r="A110" s="200" t="str">
        <f>CADASTRO!A$1588</f>
        <v>Ed. Especial</v>
      </c>
      <c r="B110" s="200"/>
      <c r="C110" s="200"/>
      <c r="D110" s="200"/>
      <c r="E110" s="200"/>
      <c r="F110" s="200"/>
      <c r="G110" s="200"/>
      <c r="H110" s="200"/>
      <c r="I110" s="200"/>
      <c r="J110" s="203">
        <v>0</v>
      </c>
      <c r="K110" s="203"/>
      <c r="L110" s="203"/>
      <c r="M110" s="205">
        <f>ROUND((V$19/V$23),2)</f>
        <v>0</v>
      </c>
      <c r="N110" s="205"/>
      <c r="O110" s="205"/>
      <c r="P110" s="204">
        <f>C102*M110</f>
        <v>0</v>
      </c>
      <c r="Q110" s="203"/>
      <c r="R110" s="203"/>
      <c r="S110" s="203"/>
      <c r="T110" s="203">
        <f>CADASTRO!$P$1613</f>
        <v>0</v>
      </c>
      <c r="U110" s="203"/>
      <c r="V110" s="203"/>
      <c r="W110" s="203"/>
      <c r="X110" s="203">
        <f>M$19</f>
        <v>0</v>
      </c>
      <c r="Y110" s="203"/>
      <c r="Z110" s="203"/>
    </row>
    <row r="111" spans="1:26" x14ac:dyDescent="0.25">
      <c r="A111" s="200" t="str">
        <f>CADASTRO!A$1589</f>
        <v>Ensino Fundamental</v>
      </c>
      <c r="B111" s="200"/>
      <c r="C111" s="200"/>
      <c r="D111" s="200"/>
      <c r="E111" s="200"/>
      <c r="F111" s="200"/>
      <c r="G111" s="200"/>
      <c r="H111" s="200"/>
      <c r="I111" s="200"/>
      <c r="J111" s="203" t="s">
        <v>284</v>
      </c>
      <c r="K111" s="203"/>
      <c r="L111" s="203"/>
      <c r="M111" s="205">
        <f>ROUND((V$20/V$23),2)</f>
        <v>0.96</v>
      </c>
      <c r="N111" s="205"/>
      <c r="O111" s="205"/>
      <c r="P111" s="204">
        <f>C102*M111</f>
        <v>29760</v>
      </c>
      <c r="Q111" s="203"/>
      <c r="R111" s="203"/>
      <c r="S111" s="203"/>
      <c r="T111" s="203" t="str">
        <f>CADASTRO!$P$1614</f>
        <v>1011 Q.S.E.</v>
      </c>
      <c r="U111" s="203"/>
      <c r="V111" s="203"/>
      <c r="W111" s="203"/>
      <c r="X111" s="203">
        <f>M$20</f>
        <v>1636</v>
      </c>
      <c r="Y111" s="203"/>
      <c r="Z111" s="203"/>
    </row>
    <row r="112" spans="1:26" x14ac:dyDescent="0.25">
      <c r="A112" s="200" t="str">
        <f>CADASTRO!A$1590</f>
        <v>Ed. Jovens e Adultos</v>
      </c>
      <c r="B112" s="200"/>
      <c r="C112" s="200"/>
      <c r="D112" s="200"/>
      <c r="E112" s="200"/>
      <c r="F112" s="200"/>
      <c r="G112" s="200"/>
      <c r="H112" s="200"/>
      <c r="I112" s="200"/>
      <c r="J112" s="203">
        <v>0</v>
      </c>
      <c r="K112" s="203"/>
      <c r="L112" s="203"/>
      <c r="M112" s="205">
        <f>ROUND((V$21/V$23),2)</f>
        <v>0</v>
      </c>
      <c r="N112" s="205"/>
      <c r="O112" s="205"/>
      <c r="P112" s="204">
        <f>C102*M112</f>
        <v>0</v>
      </c>
      <c r="Q112" s="203"/>
      <c r="R112" s="203"/>
      <c r="S112" s="203"/>
      <c r="T112" s="203">
        <f>CADASTRO!$P$1615</f>
        <v>0</v>
      </c>
      <c r="U112" s="203"/>
      <c r="V112" s="203"/>
      <c r="W112" s="203"/>
      <c r="X112" s="203">
        <f>M$21</f>
        <v>0</v>
      </c>
      <c r="Y112" s="203"/>
      <c r="Z112" s="203"/>
    </row>
    <row r="113" spans="1:26" x14ac:dyDescent="0.25">
      <c r="A113" s="201" t="s">
        <v>26</v>
      </c>
      <c r="B113" s="201"/>
      <c r="C113" s="201"/>
      <c r="D113" s="201"/>
      <c r="E113" s="201"/>
      <c r="F113" s="201"/>
      <c r="G113" s="201"/>
      <c r="H113" s="201"/>
      <c r="I113" s="201"/>
      <c r="J113" s="3"/>
      <c r="K113" s="3"/>
      <c r="L113" s="3"/>
      <c r="M113" s="218">
        <f>M104+M108</f>
        <v>1</v>
      </c>
      <c r="N113" s="218"/>
      <c r="O113" s="218"/>
      <c r="P113" s="202">
        <f>P108+P104</f>
        <v>31000</v>
      </c>
      <c r="Q113" s="201"/>
      <c r="R113" s="201"/>
      <c r="S113" s="201"/>
      <c r="T113" s="3"/>
      <c r="U113" s="3"/>
      <c r="V113" s="3"/>
      <c r="W113" s="3"/>
      <c r="X113" s="3"/>
      <c r="Y113" s="3"/>
      <c r="Z113" s="3"/>
    </row>
  </sheetData>
  <mergeCells count="447">
    <mergeCell ref="A113:I113"/>
    <mergeCell ref="M113:O113"/>
    <mergeCell ref="P113:S113"/>
    <mergeCell ref="A112:I112"/>
    <mergeCell ref="J112:L112"/>
    <mergeCell ref="M112:O112"/>
    <mergeCell ref="P112:S112"/>
    <mergeCell ref="T112:W112"/>
    <mergeCell ref="X112:Z112"/>
    <mergeCell ref="A111:I111"/>
    <mergeCell ref="J111:L111"/>
    <mergeCell ref="M111:O111"/>
    <mergeCell ref="P111:S111"/>
    <mergeCell ref="T111:W111"/>
    <mergeCell ref="X111:Z111"/>
    <mergeCell ref="T109:W109"/>
    <mergeCell ref="X109:Z109"/>
    <mergeCell ref="A110:I110"/>
    <mergeCell ref="J110:L110"/>
    <mergeCell ref="M110:O110"/>
    <mergeCell ref="P110:S110"/>
    <mergeCell ref="T110:W110"/>
    <mergeCell ref="X110:Z110"/>
    <mergeCell ref="A108:I108"/>
    <mergeCell ref="M108:O108"/>
    <mergeCell ref="P108:S108"/>
    <mergeCell ref="A109:I109"/>
    <mergeCell ref="J109:L109"/>
    <mergeCell ref="M109:O109"/>
    <mergeCell ref="P109:S109"/>
    <mergeCell ref="A107:I107"/>
    <mergeCell ref="J107:L107"/>
    <mergeCell ref="M107:O107"/>
    <mergeCell ref="P107:S107"/>
    <mergeCell ref="T107:W107"/>
    <mergeCell ref="X107:Z107"/>
    <mergeCell ref="A106:I106"/>
    <mergeCell ref="J106:L106"/>
    <mergeCell ref="M106:O106"/>
    <mergeCell ref="P106:S106"/>
    <mergeCell ref="T106:W106"/>
    <mergeCell ref="X106:Z106"/>
    <mergeCell ref="X103:Z103"/>
    <mergeCell ref="A104:I104"/>
    <mergeCell ref="M104:O104"/>
    <mergeCell ref="P104:S104"/>
    <mergeCell ref="A105:I105"/>
    <mergeCell ref="J105:L105"/>
    <mergeCell ref="M105:O105"/>
    <mergeCell ref="P105:S105"/>
    <mergeCell ref="T105:W105"/>
    <mergeCell ref="X105:Z105"/>
    <mergeCell ref="C102:G102"/>
    <mergeCell ref="L102:O102"/>
    <mergeCell ref="P102:U102"/>
    <mergeCell ref="J103:L103"/>
    <mergeCell ref="M103:O103"/>
    <mergeCell ref="P103:S103"/>
    <mergeCell ref="T103:W103"/>
    <mergeCell ref="A98:I98"/>
    <mergeCell ref="M98:O98"/>
    <mergeCell ref="P98:S98"/>
    <mergeCell ref="F100:K100"/>
    <mergeCell ref="G101:K101"/>
    <mergeCell ref="L101:N101"/>
    <mergeCell ref="O101:R101"/>
    <mergeCell ref="A97:I97"/>
    <mergeCell ref="J97:L97"/>
    <mergeCell ref="M97:O97"/>
    <mergeCell ref="P97:S97"/>
    <mergeCell ref="T97:W97"/>
    <mergeCell ref="X97:Z97"/>
    <mergeCell ref="A96:I96"/>
    <mergeCell ref="J96:L96"/>
    <mergeCell ref="M96:O96"/>
    <mergeCell ref="P96:S96"/>
    <mergeCell ref="T96:W96"/>
    <mergeCell ref="X96:Z96"/>
    <mergeCell ref="T94:W94"/>
    <mergeCell ref="X94:Z94"/>
    <mergeCell ref="A95:I95"/>
    <mergeCell ref="J95:L95"/>
    <mergeCell ref="M95:O95"/>
    <mergeCell ref="P95:S95"/>
    <mergeCell ref="T95:W95"/>
    <mergeCell ref="X95:Z95"/>
    <mergeCell ref="A93:I93"/>
    <mergeCell ref="M93:O93"/>
    <mergeCell ref="P93:S93"/>
    <mergeCell ref="A94:I94"/>
    <mergeCell ref="J94:L94"/>
    <mergeCell ref="M94:O94"/>
    <mergeCell ref="P94:S94"/>
    <mergeCell ref="A92:I92"/>
    <mergeCell ref="J92:L92"/>
    <mergeCell ref="M92:O92"/>
    <mergeCell ref="P92:S92"/>
    <mergeCell ref="T92:W92"/>
    <mergeCell ref="X92:Z92"/>
    <mergeCell ref="A91:I91"/>
    <mergeCell ref="J91:L91"/>
    <mergeCell ref="M91:O91"/>
    <mergeCell ref="P91:S91"/>
    <mergeCell ref="T91:W91"/>
    <mergeCell ref="X91:Z91"/>
    <mergeCell ref="X88:Z88"/>
    <mergeCell ref="A89:I89"/>
    <mergeCell ref="M89:O89"/>
    <mergeCell ref="P89:S89"/>
    <mergeCell ref="A90:I90"/>
    <mergeCell ref="J90:L90"/>
    <mergeCell ref="M90:O90"/>
    <mergeCell ref="P90:S90"/>
    <mergeCell ref="T90:W90"/>
    <mergeCell ref="X90:Z90"/>
    <mergeCell ref="C87:G87"/>
    <mergeCell ref="L87:O87"/>
    <mergeCell ref="P87:U87"/>
    <mergeCell ref="J88:L88"/>
    <mergeCell ref="M88:O88"/>
    <mergeCell ref="P88:S88"/>
    <mergeCell ref="T88:W88"/>
    <mergeCell ref="A83:I83"/>
    <mergeCell ref="M83:O83"/>
    <mergeCell ref="P83:S83"/>
    <mergeCell ref="F85:K85"/>
    <mergeCell ref="G86:K86"/>
    <mergeCell ref="L86:N86"/>
    <mergeCell ref="O86:R86"/>
    <mergeCell ref="A82:I82"/>
    <mergeCell ref="J82:L82"/>
    <mergeCell ref="M82:O82"/>
    <mergeCell ref="P82:S82"/>
    <mergeCell ref="T82:W82"/>
    <mergeCell ref="X82:Z82"/>
    <mergeCell ref="A81:I81"/>
    <mergeCell ref="J81:L81"/>
    <mergeCell ref="M81:O81"/>
    <mergeCell ref="P81:S81"/>
    <mergeCell ref="T81:W81"/>
    <mergeCell ref="X81:Z81"/>
    <mergeCell ref="T79:W79"/>
    <mergeCell ref="X79:Z79"/>
    <mergeCell ref="A80:I80"/>
    <mergeCell ref="J80:L80"/>
    <mergeCell ref="M80:O80"/>
    <mergeCell ref="P80:S80"/>
    <mergeCell ref="T80:W80"/>
    <mergeCell ref="X80:Z80"/>
    <mergeCell ref="A78:I78"/>
    <mergeCell ref="M78:O78"/>
    <mergeCell ref="P78:S78"/>
    <mergeCell ref="A79:I79"/>
    <mergeCell ref="J79:L79"/>
    <mergeCell ref="M79:O79"/>
    <mergeCell ref="P79:S79"/>
    <mergeCell ref="A77:I77"/>
    <mergeCell ref="J77:L77"/>
    <mergeCell ref="M77:O77"/>
    <mergeCell ref="P77:S77"/>
    <mergeCell ref="T77:W77"/>
    <mergeCell ref="X77:Z77"/>
    <mergeCell ref="A76:I76"/>
    <mergeCell ref="J76:L76"/>
    <mergeCell ref="M76:O76"/>
    <mergeCell ref="P76:S76"/>
    <mergeCell ref="T76:W76"/>
    <mergeCell ref="X76:Z76"/>
    <mergeCell ref="X73:Z73"/>
    <mergeCell ref="A74:I74"/>
    <mergeCell ref="M74:O74"/>
    <mergeCell ref="P74:S74"/>
    <mergeCell ref="A75:I75"/>
    <mergeCell ref="J75:L75"/>
    <mergeCell ref="M75:O75"/>
    <mergeCell ref="P75:S75"/>
    <mergeCell ref="T75:W75"/>
    <mergeCell ref="X75:Z75"/>
    <mergeCell ref="C72:G72"/>
    <mergeCell ref="L72:O72"/>
    <mergeCell ref="P72:U72"/>
    <mergeCell ref="J73:L73"/>
    <mergeCell ref="M73:O73"/>
    <mergeCell ref="P73:S73"/>
    <mergeCell ref="T73:W73"/>
    <mergeCell ref="A68:I68"/>
    <mergeCell ref="M68:O68"/>
    <mergeCell ref="P68:S68"/>
    <mergeCell ref="F70:K70"/>
    <mergeCell ref="G71:K71"/>
    <mergeCell ref="L71:N71"/>
    <mergeCell ref="O71:R71"/>
    <mergeCell ref="A67:I67"/>
    <mergeCell ref="J67:L67"/>
    <mergeCell ref="M67:O67"/>
    <mergeCell ref="P67:S67"/>
    <mergeCell ref="T67:W67"/>
    <mergeCell ref="X67:Z67"/>
    <mergeCell ref="A66:I66"/>
    <mergeCell ref="J66:L66"/>
    <mergeCell ref="M66:O66"/>
    <mergeCell ref="P66:S66"/>
    <mergeCell ref="T66:W66"/>
    <mergeCell ref="X66:Z66"/>
    <mergeCell ref="T64:W64"/>
    <mergeCell ref="X64:Z64"/>
    <mergeCell ref="A65:I65"/>
    <mergeCell ref="J65:L65"/>
    <mergeCell ref="M65:O65"/>
    <mergeCell ref="P65:S65"/>
    <mergeCell ref="T65:W65"/>
    <mergeCell ref="X65:Z65"/>
    <mergeCell ref="A63:I63"/>
    <mergeCell ref="M63:O63"/>
    <mergeCell ref="P63:S63"/>
    <mergeCell ref="A64:I64"/>
    <mergeCell ref="J64:L64"/>
    <mergeCell ref="M64:O64"/>
    <mergeCell ref="P64:S64"/>
    <mergeCell ref="A62:I62"/>
    <mergeCell ref="J62:L62"/>
    <mergeCell ref="M62:O62"/>
    <mergeCell ref="P62:S62"/>
    <mergeCell ref="T62:W62"/>
    <mergeCell ref="X62:Z62"/>
    <mergeCell ref="A61:I61"/>
    <mergeCell ref="J61:L61"/>
    <mergeCell ref="M61:O61"/>
    <mergeCell ref="P61:S61"/>
    <mergeCell ref="T61:W61"/>
    <mergeCell ref="X61:Z61"/>
    <mergeCell ref="X58:Z58"/>
    <mergeCell ref="A59:I59"/>
    <mergeCell ref="M59:O59"/>
    <mergeCell ref="P59:S59"/>
    <mergeCell ref="A60:I60"/>
    <mergeCell ref="J60:L60"/>
    <mergeCell ref="M60:O60"/>
    <mergeCell ref="P60:S60"/>
    <mergeCell ref="T60:W60"/>
    <mergeCell ref="X60:Z60"/>
    <mergeCell ref="C57:G57"/>
    <mergeCell ref="L57:O57"/>
    <mergeCell ref="P57:U57"/>
    <mergeCell ref="J58:L58"/>
    <mergeCell ref="M58:O58"/>
    <mergeCell ref="P58:S58"/>
    <mergeCell ref="T58:W58"/>
    <mergeCell ref="A53:I53"/>
    <mergeCell ref="M53:O53"/>
    <mergeCell ref="P53:S53"/>
    <mergeCell ref="F55:K55"/>
    <mergeCell ref="G56:K56"/>
    <mergeCell ref="L56:N56"/>
    <mergeCell ref="O56:R56"/>
    <mergeCell ref="A52:I52"/>
    <mergeCell ref="J52:L52"/>
    <mergeCell ref="M52:O52"/>
    <mergeCell ref="P52:S52"/>
    <mergeCell ref="T52:W52"/>
    <mergeCell ref="X52:Z52"/>
    <mergeCell ref="A51:I51"/>
    <mergeCell ref="J51:L51"/>
    <mergeCell ref="M51:O51"/>
    <mergeCell ref="P51:S51"/>
    <mergeCell ref="T51:W51"/>
    <mergeCell ref="X51:Z51"/>
    <mergeCell ref="T49:W49"/>
    <mergeCell ref="X49:Z49"/>
    <mergeCell ref="A50:I50"/>
    <mergeCell ref="J50:L50"/>
    <mergeCell ref="M50:O50"/>
    <mergeCell ref="P50:S50"/>
    <mergeCell ref="T50:W50"/>
    <mergeCell ref="X50:Z50"/>
    <mergeCell ref="A48:I48"/>
    <mergeCell ref="M48:O48"/>
    <mergeCell ref="P48:S48"/>
    <mergeCell ref="A49:I49"/>
    <mergeCell ref="J49:L49"/>
    <mergeCell ref="M49:O49"/>
    <mergeCell ref="P49:S49"/>
    <mergeCell ref="A47:I47"/>
    <mergeCell ref="J47:L47"/>
    <mergeCell ref="M47:O47"/>
    <mergeCell ref="P47:S47"/>
    <mergeCell ref="T47:W47"/>
    <mergeCell ref="X47:Z47"/>
    <mergeCell ref="A46:I46"/>
    <mergeCell ref="J46:L46"/>
    <mergeCell ref="M46:O46"/>
    <mergeCell ref="P46:S46"/>
    <mergeCell ref="T46:W46"/>
    <mergeCell ref="X46:Z46"/>
    <mergeCell ref="X43:Z43"/>
    <mergeCell ref="A44:I44"/>
    <mergeCell ref="M44:O44"/>
    <mergeCell ref="P44:S44"/>
    <mergeCell ref="A45:I45"/>
    <mergeCell ref="J45:L45"/>
    <mergeCell ref="M45:O45"/>
    <mergeCell ref="P45:S45"/>
    <mergeCell ref="T45:W45"/>
    <mergeCell ref="X45:Z45"/>
    <mergeCell ref="C42:G42"/>
    <mergeCell ref="L42:O42"/>
    <mergeCell ref="P42:U42"/>
    <mergeCell ref="J43:L43"/>
    <mergeCell ref="M43:O43"/>
    <mergeCell ref="P43:S43"/>
    <mergeCell ref="T43:W43"/>
    <mergeCell ref="A38:I38"/>
    <mergeCell ref="M38:O38"/>
    <mergeCell ref="P38:S38"/>
    <mergeCell ref="F40:K40"/>
    <mergeCell ref="G41:K41"/>
    <mergeCell ref="L41:N41"/>
    <mergeCell ref="O41:R41"/>
    <mergeCell ref="A37:I37"/>
    <mergeCell ref="J37:L37"/>
    <mergeCell ref="M37:O37"/>
    <mergeCell ref="P37:S37"/>
    <mergeCell ref="T37:W37"/>
    <mergeCell ref="X37:Z37"/>
    <mergeCell ref="A36:I36"/>
    <mergeCell ref="J36:L36"/>
    <mergeCell ref="M36:O36"/>
    <mergeCell ref="P36:S36"/>
    <mergeCell ref="T36:W36"/>
    <mergeCell ref="X36:Z36"/>
    <mergeCell ref="T34:W34"/>
    <mergeCell ref="X34:Z34"/>
    <mergeCell ref="A35:I35"/>
    <mergeCell ref="J35:L35"/>
    <mergeCell ref="M35:O35"/>
    <mergeCell ref="P35:S35"/>
    <mergeCell ref="T35:W35"/>
    <mergeCell ref="X35:Z35"/>
    <mergeCell ref="A33:I33"/>
    <mergeCell ref="M33:O33"/>
    <mergeCell ref="P33:S33"/>
    <mergeCell ref="A34:I34"/>
    <mergeCell ref="J34:L34"/>
    <mergeCell ref="M34:O34"/>
    <mergeCell ref="P34:S34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X28:Z28"/>
    <mergeCell ref="A29:I29"/>
    <mergeCell ref="M29:O29"/>
    <mergeCell ref="P29:S29"/>
    <mergeCell ref="A30:I30"/>
    <mergeCell ref="J30:L30"/>
    <mergeCell ref="M30:O30"/>
    <mergeCell ref="P30:S30"/>
    <mergeCell ref="T30:W30"/>
    <mergeCell ref="X30:Z30"/>
    <mergeCell ref="C27:G27"/>
    <mergeCell ref="L27:O27"/>
    <mergeCell ref="P27:U27"/>
    <mergeCell ref="J28:L28"/>
    <mergeCell ref="M28:O28"/>
    <mergeCell ref="P28:S28"/>
    <mergeCell ref="T28:W28"/>
    <mergeCell ref="F25:K25"/>
    <mergeCell ref="G26:K26"/>
    <mergeCell ref="L26:N26"/>
    <mergeCell ref="O26:R26"/>
    <mergeCell ref="A22:U22"/>
    <mergeCell ref="V22:Z22"/>
    <mergeCell ref="A23:U23"/>
    <mergeCell ref="V23:Z23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27" workbookViewId="0">
      <selection activeCell="A42" sqref="A42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CADASTRO!D1594</f>
        <v>2156 ARCO AURÉLIO BATISTA BIERHALS ME</v>
      </c>
    </row>
    <row r="2" spans="1:26" x14ac:dyDescent="0.25">
      <c r="A2" s="188" t="s">
        <v>6</v>
      </c>
      <c r="B2" s="188"/>
      <c r="C2" s="188"/>
      <c r="D2" t="str">
        <f>CADASTRO!D1595</f>
        <v>09.279.469/0001-86</v>
      </c>
    </row>
    <row r="3" spans="1:26" x14ac:dyDescent="0.25">
      <c r="A3" s="188" t="s">
        <v>94</v>
      </c>
      <c r="B3" s="188"/>
      <c r="C3" s="188"/>
      <c r="D3" s="200" t="str">
        <f>CADASTRO!D1596</f>
        <v>005/2017</v>
      </c>
      <c r="E3" s="200"/>
      <c r="F3" s="200"/>
      <c r="G3" s="200"/>
    </row>
    <row r="4" spans="1:26" x14ac:dyDescent="0.25">
      <c r="A4" s="3" t="s">
        <v>2</v>
      </c>
      <c r="B4" s="3"/>
      <c r="C4" s="3"/>
      <c r="F4" s="203" t="str">
        <f>CADASTRO!F1648</f>
        <v>X - 021/2017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CADASTRO!D1649</f>
        <v>14</v>
      </c>
    </row>
    <row r="6" spans="1:26" x14ac:dyDescent="0.25">
      <c r="A6" s="3" t="s">
        <v>8</v>
      </c>
      <c r="B6" s="3"/>
      <c r="C6" s="3"/>
      <c r="D6" s="208">
        <f>CADASTRO!D1650</f>
        <v>4.9000000000000004</v>
      </c>
      <c r="E6" s="208"/>
      <c r="F6" s="208"/>
      <c r="H6" s="3" t="s">
        <v>9</v>
      </c>
      <c r="K6" s="203">
        <f>CADASTRO!K1650</f>
        <v>56</v>
      </c>
      <c r="L6" s="203"/>
      <c r="M6" s="3" t="s">
        <v>11</v>
      </c>
      <c r="Q6" s="204">
        <v>1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274.40000000000003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CADASTRO!A$1581</f>
        <v xml:space="preserve">ESCOLA ESTADUAL: 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CADASTRO!A$1582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CADASTRO!J1607</f>
        <v>0</v>
      </c>
      <c r="K12" s="203"/>
      <c r="L12" s="203"/>
      <c r="M12" s="203">
        <f>CADASTRO!M1607</f>
        <v>0</v>
      </c>
      <c r="N12" s="203"/>
      <c r="O12" s="203"/>
      <c r="P12" s="203">
        <f>CADASTRO!$P1607</f>
        <v>0</v>
      </c>
      <c r="Q12" s="203"/>
      <c r="R12" s="203"/>
      <c r="S12" s="203"/>
      <c r="T12" s="219">
        <f>CADASTRO!V1607</f>
        <v>0</v>
      </c>
      <c r="U12" s="203"/>
      <c r="V12" s="204">
        <f>E$7*T12</f>
        <v>0</v>
      </c>
      <c r="W12" s="204"/>
      <c r="X12" s="204"/>
      <c r="Y12" s="204"/>
      <c r="Z12" s="204"/>
    </row>
    <row r="13" spans="1:26" x14ac:dyDescent="0.25">
      <c r="A13" s="200" t="str">
        <f>CADASTRO!A$1583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CADASTRO!J1608</f>
        <v>0</v>
      </c>
      <c r="K13" s="203"/>
      <c r="L13" s="203"/>
      <c r="M13" s="203">
        <f>CADASTRO!M1608</f>
        <v>0</v>
      </c>
      <c r="N13" s="203"/>
      <c r="O13" s="203"/>
      <c r="P13" s="203">
        <f>CADASTRO!$P1608</f>
        <v>0</v>
      </c>
      <c r="Q13" s="203"/>
      <c r="R13" s="203"/>
      <c r="S13" s="203"/>
      <c r="T13" s="219">
        <f>CADASTRO!V1608</f>
        <v>0</v>
      </c>
      <c r="U13" s="203"/>
      <c r="V13" s="204">
        <f>E$7*T13</f>
        <v>0</v>
      </c>
      <c r="W13" s="204"/>
      <c r="X13" s="204"/>
      <c r="Y13" s="204"/>
      <c r="Z13" s="204"/>
    </row>
    <row r="14" spans="1:26" x14ac:dyDescent="0.25">
      <c r="A14" s="200" t="str">
        <f>CADASTRO!A$1584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CADASTRO!J1609</f>
        <v>0</v>
      </c>
      <c r="K14" s="203"/>
      <c r="L14" s="203"/>
      <c r="M14" s="203">
        <f>CADASTRO!M1609</f>
        <v>0</v>
      </c>
      <c r="N14" s="203"/>
      <c r="O14" s="203"/>
      <c r="P14" s="203">
        <f>CADASTRO!$P1609</f>
        <v>0</v>
      </c>
      <c r="Q14" s="203"/>
      <c r="R14" s="203"/>
      <c r="S14" s="203"/>
      <c r="T14" s="219">
        <f>CADASTRO!V1609</f>
        <v>0</v>
      </c>
      <c r="U14" s="203"/>
      <c r="V14" s="204">
        <f>E$7*T14</f>
        <v>0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0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CADASTRO!A$1586</f>
        <v>ESCOLA MUN. ARLINDO B. PIRES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CADASTRO!A$1587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CADASTRO!J1612</f>
        <v>108306</v>
      </c>
      <c r="K18" s="203"/>
      <c r="L18" s="203"/>
      <c r="M18" s="203">
        <f>CADASTRO!M1612</f>
        <v>1652</v>
      </c>
      <c r="N18" s="203"/>
      <c r="O18" s="203"/>
      <c r="P18" s="203" t="str">
        <f>CADASTRO!$P1612</f>
        <v>1011 Q.S.E.</v>
      </c>
      <c r="Q18" s="203"/>
      <c r="R18" s="203"/>
      <c r="S18" s="203"/>
      <c r="T18" s="219">
        <f>CADASTRO!V1637</f>
        <v>3.8461538461538464E-2</v>
      </c>
      <c r="U18" s="203"/>
      <c r="V18" s="204">
        <f>E$7*T18</f>
        <v>10.553846153846155</v>
      </c>
      <c r="W18" s="204"/>
      <c r="X18" s="204"/>
      <c r="Y18" s="204"/>
      <c r="Z18" s="204"/>
    </row>
    <row r="19" spans="1:26" x14ac:dyDescent="0.25">
      <c r="A19" s="200" t="str">
        <f>CADASTRO!A$1588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CADASTRO!J1613</f>
        <v>0</v>
      </c>
      <c r="K19" s="203"/>
      <c r="L19" s="203"/>
      <c r="M19" s="203">
        <f>CADASTRO!M1613</f>
        <v>0</v>
      </c>
      <c r="N19" s="203"/>
      <c r="O19" s="203"/>
      <c r="P19" s="203">
        <f>CADASTRO!$P1613</f>
        <v>0</v>
      </c>
      <c r="Q19" s="203"/>
      <c r="R19" s="203"/>
      <c r="S19" s="203"/>
      <c r="T19" s="219">
        <f>CADASTRO!V1613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CADASTRO!A$1589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CADASTRO!J1614</f>
        <v>108004</v>
      </c>
      <c r="K20" s="203"/>
      <c r="L20" s="203"/>
      <c r="M20" s="203">
        <f>CADASTRO!M1614</f>
        <v>1636</v>
      </c>
      <c r="N20" s="203"/>
      <c r="O20" s="203"/>
      <c r="P20" s="203" t="str">
        <f>CADASTRO!$P1614</f>
        <v>1011 Q.S.E.</v>
      </c>
      <c r="Q20" s="203"/>
      <c r="R20" s="203"/>
      <c r="S20" s="203"/>
      <c r="T20" s="219">
        <f>CADASTRO!V1639</f>
        <v>0.96153846153846156</v>
      </c>
      <c r="U20" s="203"/>
      <c r="V20" s="204">
        <f>E$7*T20</f>
        <v>263.84615384615387</v>
      </c>
      <c r="W20" s="204"/>
      <c r="X20" s="204"/>
      <c r="Y20" s="204"/>
      <c r="Z20" s="204"/>
    </row>
    <row r="21" spans="1:26" x14ac:dyDescent="0.25">
      <c r="A21" s="200" t="str">
        <f>CADASTRO!A$1590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CADASTRO!J1615</f>
        <v>0</v>
      </c>
      <c r="K21" s="203"/>
      <c r="L21" s="203"/>
      <c r="M21" s="203">
        <f>CADASTRO!M1615</f>
        <v>0</v>
      </c>
      <c r="N21" s="203"/>
      <c r="O21" s="203"/>
      <c r="P21" s="203">
        <f>CADASTRO!$P1615</f>
        <v>0</v>
      </c>
      <c r="Q21" s="203"/>
      <c r="R21" s="203"/>
      <c r="S21" s="203"/>
      <c r="T21" s="219">
        <f>CADASTRO!V1615</f>
        <v>0</v>
      </c>
      <c r="U21" s="203"/>
      <c r="V21" s="204">
        <f>E$7*T21</f>
        <v>0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</f>
        <v>274.40000000000003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274.40000000000003</v>
      </c>
      <c r="W23" s="201"/>
      <c r="X23" s="201"/>
      <c r="Y23" s="201"/>
      <c r="Z23" s="201"/>
    </row>
    <row r="26" spans="1:26" x14ac:dyDescent="0.25">
      <c r="A26" s="3" t="s">
        <v>37</v>
      </c>
      <c r="B26" s="3"/>
      <c r="C26" s="3"/>
      <c r="D26" s="3"/>
      <c r="E26" s="3"/>
      <c r="F26" s="224">
        <v>43344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291</v>
      </c>
      <c r="H27" s="203"/>
      <c r="I27" s="203"/>
      <c r="J27" s="203"/>
      <c r="K27" s="203"/>
      <c r="L27" s="220" t="s">
        <v>39</v>
      </c>
      <c r="M27" s="220"/>
      <c r="N27" s="220"/>
      <c r="O27" s="223">
        <v>43410</v>
      </c>
      <c r="P27" s="203"/>
      <c r="Q27" s="203"/>
      <c r="R27" s="203"/>
    </row>
    <row r="28" spans="1:26" x14ac:dyDescent="0.25">
      <c r="A28" s="3" t="s">
        <v>41</v>
      </c>
      <c r="C28" s="208">
        <v>274.39999999999998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56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85"/>
      <c r="C29" s="185"/>
      <c r="D29" s="185"/>
      <c r="E29" s="185"/>
      <c r="F29" s="185"/>
      <c r="G29" s="185"/>
      <c r="H29" s="185"/>
      <c r="I29" s="189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CADASTRO!A$1581</f>
        <v xml:space="preserve">ESCOLA ESTADUAL: 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</v>
      </c>
      <c r="N30" s="218"/>
      <c r="O30" s="218"/>
      <c r="P30" s="202">
        <f>SUM(P31:S33)</f>
        <v>0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CADASTRO!A$1582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</v>
      </c>
      <c r="N31" s="205"/>
      <c r="O31" s="205"/>
      <c r="P31" s="204">
        <f>C28*M31</f>
        <v>0</v>
      </c>
      <c r="Q31" s="203"/>
      <c r="R31" s="203"/>
      <c r="S31" s="203"/>
      <c r="T31" s="203">
        <f>CADASTRO!$P$1607</f>
        <v>0</v>
      </c>
      <c r="U31" s="203"/>
      <c r="V31" s="203"/>
      <c r="W31" s="203"/>
      <c r="X31" s="203">
        <f>M$12</f>
        <v>0</v>
      </c>
      <c r="Y31" s="203"/>
      <c r="Z31" s="203"/>
    </row>
    <row r="32" spans="1:26" x14ac:dyDescent="0.25">
      <c r="A32" s="200" t="str">
        <f>CADASTRO!A$1583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0</v>
      </c>
      <c r="N32" s="205"/>
      <c r="O32" s="205"/>
      <c r="P32" s="204">
        <f>C28*M32</f>
        <v>0</v>
      </c>
      <c r="Q32" s="203"/>
      <c r="R32" s="203"/>
      <c r="S32" s="203"/>
      <c r="T32" s="203">
        <f>CADASTRO!$P$1608</f>
        <v>0</v>
      </c>
      <c r="U32" s="203"/>
      <c r="V32" s="203"/>
      <c r="W32" s="203"/>
      <c r="X32" s="203">
        <f>M$13</f>
        <v>0</v>
      </c>
      <c r="Y32" s="203"/>
      <c r="Z32" s="203"/>
    </row>
    <row r="33" spans="1:26" x14ac:dyDescent="0.25">
      <c r="A33" s="200" t="str">
        <f>CADASTRO!A$1584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05">
        <f>ROUND((V$14/V$23),2)</f>
        <v>0</v>
      </c>
      <c r="N33" s="205"/>
      <c r="O33" s="205"/>
      <c r="P33" s="204">
        <f>C28*M33</f>
        <v>0</v>
      </c>
      <c r="Q33" s="203"/>
      <c r="R33" s="203"/>
      <c r="S33" s="203"/>
      <c r="T33" s="203">
        <f>CADASTRO!$P$1609</f>
        <v>0</v>
      </c>
      <c r="U33" s="203"/>
      <c r="V33" s="203"/>
      <c r="W33" s="203"/>
      <c r="X33" s="203">
        <f>M$14</f>
        <v>0</v>
      </c>
      <c r="Y33" s="203"/>
      <c r="Z33" s="203"/>
    </row>
    <row r="34" spans="1:26" x14ac:dyDescent="0.25">
      <c r="A34" s="201" t="str">
        <f>CADASTRO!A$1586</f>
        <v>ESCOLA MUN. ARLINDO B. PIRES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1</v>
      </c>
      <c r="N34" s="218"/>
      <c r="O34" s="218"/>
      <c r="P34" s="202">
        <f>SUM(P35:S38)</f>
        <v>274.39999999999998</v>
      </c>
      <c r="Q34" s="201"/>
      <c r="R34" s="201"/>
      <c r="S34" s="201"/>
    </row>
    <row r="35" spans="1:26" x14ac:dyDescent="0.25">
      <c r="A35" s="200" t="str">
        <f>CADASTRO!A$1587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283</v>
      </c>
      <c r="K35" s="203"/>
      <c r="L35" s="203"/>
      <c r="M35" s="205">
        <f>T18</f>
        <v>3.8461538461538464E-2</v>
      </c>
      <c r="N35" s="205"/>
      <c r="O35" s="205"/>
      <c r="P35" s="204">
        <f>C28*M35</f>
        <v>10.553846153846154</v>
      </c>
      <c r="Q35" s="203"/>
      <c r="R35" s="203"/>
      <c r="S35" s="203"/>
      <c r="T35" s="203" t="str">
        <f>CADASTRO!$P$1612</f>
        <v>1011 Q.S.E.</v>
      </c>
      <c r="U35" s="203"/>
      <c r="V35" s="203"/>
      <c r="W35" s="203"/>
      <c r="X35" s="203">
        <f>M$18</f>
        <v>1652</v>
      </c>
      <c r="Y35" s="203"/>
      <c r="Z35" s="203"/>
    </row>
    <row r="36" spans="1:26" x14ac:dyDescent="0.25">
      <c r="A36" s="200" t="str">
        <f>CADASTRO!A$1588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CADASTRO!$P$1613</f>
        <v>0</v>
      </c>
      <c r="U36" s="203"/>
      <c r="V36" s="203"/>
      <c r="W36" s="203"/>
      <c r="X36" s="203">
        <f>M$19</f>
        <v>0</v>
      </c>
      <c r="Y36" s="203"/>
      <c r="Z36" s="203"/>
    </row>
    <row r="37" spans="1:26" x14ac:dyDescent="0.25">
      <c r="A37" s="200" t="str">
        <f>CADASTRO!A$1589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284</v>
      </c>
      <c r="K37" s="203"/>
      <c r="L37" s="203"/>
      <c r="M37" s="205">
        <f>T20</f>
        <v>0.96153846153846156</v>
      </c>
      <c r="N37" s="205"/>
      <c r="O37" s="205"/>
      <c r="P37" s="204">
        <f>C28*M37</f>
        <v>263.84615384615381</v>
      </c>
      <c r="Q37" s="203"/>
      <c r="R37" s="203"/>
      <c r="S37" s="203"/>
      <c r="T37" s="203" t="str">
        <f>CADASTRO!$P$1614</f>
        <v>1011 Q.S.E.</v>
      </c>
      <c r="U37" s="203"/>
      <c r="V37" s="203"/>
      <c r="W37" s="203"/>
      <c r="X37" s="203">
        <f>M$20</f>
        <v>1636</v>
      </c>
      <c r="Y37" s="203"/>
      <c r="Z37" s="203"/>
    </row>
    <row r="38" spans="1:26" x14ac:dyDescent="0.25">
      <c r="A38" s="200" t="str">
        <f>CADASTRO!A$1590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CADASTRO!$P$1615</f>
        <v>0</v>
      </c>
      <c r="U38" s="203"/>
      <c r="V38" s="203"/>
      <c r="W38" s="203"/>
      <c r="X38" s="203">
        <f>M$21</f>
        <v>0</v>
      </c>
      <c r="Y38" s="203"/>
      <c r="Z38" s="203"/>
    </row>
    <row r="39" spans="1:26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J39" s="3"/>
      <c r="K39" s="3"/>
      <c r="L39" s="3"/>
      <c r="M39" s="218">
        <f>M30+M34</f>
        <v>1</v>
      </c>
      <c r="N39" s="218"/>
      <c r="O39" s="218"/>
      <c r="P39" s="202">
        <f>P34+P30</f>
        <v>274.39999999999998</v>
      </c>
      <c r="Q39" s="201"/>
      <c r="R39" s="201"/>
      <c r="S39" s="201"/>
      <c r="T39" s="3"/>
      <c r="U39" s="3"/>
      <c r="V39" s="3"/>
      <c r="W39" s="3"/>
      <c r="X39" s="3"/>
      <c r="Y39" s="3"/>
      <c r="Z39" s="3"/>
    </row>
  </sheetData>
  <mergeCells count="132">
    <mergeCell ref="A39:I39"/>
    <mergeCell ref="M39:O39"/>
    <mergeCell ref="P39:S39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X29:Z29"/>
    <mergeCell ref="A30:I30"/>
    <mergeCell ref="M30:O30"/>
    <mergeCell ref="P30:S30"/>
    <mergeCell ref="A31:I31"/>
    <mergeCell ref="J31:L31"/>
    <mergeCell ref="M31:O31"/>
    <mergeCell ref="P31:S31"/>
    <mergeCell ref="T31:W31"/>
    <mergeCell ref="X31:Z31"/>
    <mergeCell ref="C28:G28"/>
    <mergeCell ref="L28:O28"/>
    <mergeCell ref="P28:U28"/>
    <mergeCell ref="J29:L29"/>
    <mergeCell ref="M29:O29"/>
    <mergeCell ref="P29:S29"/>
    <mergeCell ref="T29:W29"/>
    <mergeCell ref="F26:K26"/>
    <mergeCell ref="G27:K27"/>
    <mergeCell ref="L27:N27"/>
    <mergeCell ref="O27:R27"/>
    <mergeCell ref="A22:U22"/>
    <mergeCell ref="V22:Z22"/>
    <mergeCell ref="A23:U23"/>
    <mergeCell ref="V23:Z23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89"/>
  <sheetViews>
    <sheetView topLeftCell="A133" workbookViewId="0">
      <selection activeCell="AD145" sqref="AD145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7" x14ac:dyDescent="0.25">
      <c r="A1" s="198" t="s">
        <v>1</v>
      </c>
      <c r="B1" s="198"/>
      <c r="C1" s="198"/>
      <c r="D1" t="str">
        <f>CADASTRO!D1671</f>
        <v>6304 QUITERIA TRANSPORTE ESCOLAR LTDA ME</v>
      </c>
    </row>
    <row r="2" spans="1:27" x14ac:dyDescent="0.25">
      <c r="A2" s="33" t="s">
        <v>6</v>
      </c>
      <c r="B2" s="33"/>
      <c r="C2" s="33"/>
      <c r="D2" t="str">
        <f>CADASTRO!D1672</f>
        <v>10.761.388/0001-05</v>
      </c>
    </row>
    <row r="3" spans="1:27" x14ac:dyDescent="0.25">
      <c r="A3" s="33" t="s">
        <v>94</v>
      </c>
      <c r="B3" s="33"/>
      <c r="C3" s="33"/>
      <c r="D3" s="200" t="str">
        <f>CADASTRO!D1673</f>
        <v>040/2017</v>
      </c>
      <c r="E3" s="200"/>
      <c r="F3" s="200"/>
      <c r="G3" s="200"/>
    </row>
    <row r="4" spans="1:27" x14ac:dyDescent="0.25">
      <c r="A4" s="3" t="s">
        <v>2</v>
      </c>
      <c r="B4" s="3"/>
      <c r="C4" s="3"/>
      <c r="F4" s="203" t="str">
        <f>CADASTRO!F1674</f>
        <v>II - 096/2017</v>
      </c>
      <c r="G4" s="203"/>
      <c r="H4" s="203"/>
      <c r="I4" s="203"/>
    </row>
    <row r="5" spans="1:27" x14ac:dyDescent="0.25">
      <c r="A5" s="3" t="s">
        <v>3</v>
      </c>
      <c r="B5" s="3"/>
      <c r="C5" s="3"/>
      <c r="D5">
        <f>CADASTRO!D1675</f>
        <v>15</v>
      </c>
    </row>
    <row r="6" spans="1:27" x14ac:dyDescent="0.25">
      <c r="A6" s="3" t="s">
        <v>8</v>
      </c>
      <c r="B6" s="3"/>
      <c r="C6" s="3"/>
      <c r="D6" s="208">
        <f>CADASTRO!D1676</f>
        <v>6.81</v>
      </c>
      <c r="E6" s="208"/>
      <c r="F6" s="208"/>
      <c r="H6" s="3" t="s">
        <v>9</v>
      </c>
      <c r="K6" s="203">
        <f>CADASTRO!K1676</f>
        <v>45.8</v>
      </c>
      <c r="L6" s="203"/>
      <c r="M6" s="3" t="s">
        <v>11</v>
      </c>
      <c r="Q6" s="203">
        <f>CADASTRO!Q151</f>
        <v>200</v>
      </c>
      <c r="R6" s="203"/>
      <c r="S6" s="203"/>
    </row>
    <row r="7" spans="1:27" x14ac:dyDescent="0.25">
      <c r="A7" s="3" t="s">
        <v>10</v>
      </c>
      <c r="B7" s="3"/>
      <c r="C7" s="3"/>
      <c r="E7" s="209">
        <f>Q6*K6*D6</f>
        <v>62379.6</v>
      </c>
      <c r="F7" s="209"/>
      <c r="G7" s="209"/>
      <c r="H7" s="209"/>
      <c r="I7" s="209"/>
      <c r="J7" s="209"/>
    </row>
    <row r="9" spans="1:27" x14ac:dyDescent="0.25">
      <c r="I9" s="9"/>
      <c r="M9" s="6"/>
      <c r="N9" s="6"/>
      <c r="O9" s="6"/>
      <c r="P9" s="6"/>
      <c r="Q9" s="6"/>
      <c r="R9" s="6"/>
      <c r="S9" s="6"/>
    </row>
    <row r="10" spans="1:27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  <c r="AA10" s="201"/>
    </row>
    <row r="11" spans="1:27" x14ac:dyDescent="0.25">
      <c r="A11" s="210" t="str">
        <f>CADASTRO!A$1683</f>
        <v>ESCOLA ESTADUAL: Hilário Mariano Uczak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/>
      <c r="W11" s="201" t="s">
        <v>35</v>
      </c>
      <c r="X11" s="201"/>
      <c r="Y11" s="201"/>
      <c r="Z11" s="201"/>
      <c r="AA11" s="201"/>
    </row>
    <row r="12" spans="1:27" x14ac:dyDescent="0.25">
      <c r="A12" s="200" t="str">
        <f>CADASTRO!A$1684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CADASTRO!J1684</f>
        <v>105107</v>
      </c>
      <c r="K12" s="203"/>
      <c r="L12" s="203"/>
      <c r="M12" s="203">
        <f>CADASTRO!M1684</f>
        <v>1687</v>
      </c>
      <c r="N12" s="203"/>
      <c r="O12" s="203"/>
      <c r="P12" s="203" t="str">
        <f>CADASTRO!$P1684</f>
        <v>1013 P.E.A.T.E.</v>
      </c>
      <c r="Q12" s="203"/>
      <c r="R12" s="203"/>
      <c r="S12" s="203"/>
      <c r="T12" s="219">
        <f>CADASTRO!V1684</f>
        <v>1</v>
      </c>
      <c r="U12" s="219"/>
      <c r="V12" s="203"/>
      <c r="W12" s="204">
        <f>E$7*T12</f>
        <v>62379.6</v>
      </c>
      <c r="X12" s="204"/>
      <c r="Y12" s="204"/>
      <c r="Z12" s="204"/>
      <c r="AA12" s="204"/>
    </row>
    <row r="13" spans="1:27" x14ac:dyDescent="0.25">
      <c r="A13" s="200" t="str">
        <f>CADASTRO!A$1685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CADASTRO!J1685</f>
        <v>0</v>
      </c>
      <c r="K13" s="203"/>
      <c r="L13" s="203"/>
      <c r="M13" s="203">
        <f>CADASTRO!M1685</f>
        <v>0</v>
      </c>
      <c r="N13" s="203"/>
      <c r="O13" s="203"/>
      <c r="P13" s="203">
        <f>CADASTRO!$P1685</f>
        <v>0</v>
      </c>
      <c r="Q13" s="203"/>
      <c r="R13" s="203"/>
      <c r="S13" s="203"/>
      <c r="T13" s="219">
        <f>CADASTRO!V1685</f>
        <v>0</v>
      </c>
      <c r="U13" s="219"/>
      <c r="V13" s="203"/>
      <c r="W13" s="204">
        <f>E$7*T13</f>
        <v>0</v>
      </c>
      <c r="X13" s="204"/>
      <c r="Y13" s="204"/>
      <c r="Z13" s="204"/>
      <c r="AA13" s="204"/>
    </row>
    <row r="14" spans="1:27" x14ac:dyDescent="0.25">
      <c r="A14" s="200" t="str">
        <f>CADASTRO!A$1686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CADASTRO!J1686</f>
        <v>0</v>
      </c>
      <c r="K14" s="203"/>
      <c r="L14" s="203"/>
      <c r="M14" s="203">
        <f>CADASTRO!M1686</f>
        <v>0</v>
      </c>
      <c r="N14" s="203"/>
      <c r="O14" s="203"/>
      <c r="P14" s="203">
        <f>CADASTRO!$P1686</f>
        <v>0</v>
      </c>
      <c r="Q14" s="203"/>
      <c r="R14" s="203"/>
      <c r="S14" s="203"/>
      <c r="T14" s="219">
        <f>CADASTRO!V1686</f>
        <v>0</v>
      </c>
      <c r="U14" s="219"/>
      <c r="V14" s="203"/>
      <c r="W14" s="204">
        <f>E$7*T14</f>
        <v>0</v>
      </c>
      <c r="X14" s="204"/>
      <c r="Y14" s="204"/>
      <c r="Z14" s="204"/>
      <c r="AA14" s="204"/>
    </row>
    <row r="15" spans="1:27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2">
        <f>SUM(W12:AA14)</f>
        <v>62379.6</v>
      </c>
      <c r="X15" s="201"/>
      <c r="Y15" s="201"/>
      <c r="Z15" s="201"/>
      <c r="AA15" s="201"/>
    </row>
    <row r="16" spans="1:27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  <c r="AA16" s="201"/>
    </row>
    <row r="17" spans="1:27" x14ac:dyDescent="0.25">
      <c r="A17" s="201" t="str">
        <f>CADASTRO!A$1688</f>
        <v>ESCOLA MUN. ARLINDO B. PIRES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/>
      <c r="W17" s="201" t="s">
        <v>35</v>
      </c>
      <c r="X17" s="201"/>
      <c r="Y17" s="201"/>
      <c r="Z17" s="201"/>
      <c r="AA17" s="201"/>
    </row>
    <row r="18" spans="1:27" x14ac:dyDescent="0.25">
      <c r="A18" s="200" t="str">
        <f>CADASTRO!A$1689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CADASTRO!J1689</f>
        <v>0</v>
      </c>
      <c r="K18" s="203"/>
      <c r="L18" s="203"/>
      <c r="M18" s="203">
        <f>CADASTRO!M1689</f>
        <v>0</v>
      </c>
      <c r="N18" s="203"/>
      <c r="O18" s="203"/>
      <c r="P18" s="203">
        <f>CADASTRO!$P1689</f>
        <v>0</v>
      </c>
      <c r="Q18" s="203"/>
      <c r="R18" s="203"/>
      <c r="S18" s="203"/>
      <c r="T18" s="219">
        <f>CADASTRO!V1689</f>
        <v>0</v>
      </c>
      <c r="U18" s="219"/>
      <c r="V18" s="203"/>
      <c r="W18" s="204">
        <f>E$7*T18</f>
        <v>0</v>
      </c>
      <c r="X18" s="204"/>
      <c r="Y18" s="204"/>
      <c r="Z18" s="204"/>
      <c r="AA18" s="204"/>
    </row>
    <row r="19" spans="1:27" x14ac:dyDescent="0.25">
      <c r="A19" s="200" t="str">
        <f>CADASTRO!A$1690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CADASTRO!J1690</f>
        <v>0</v>
      </c>
      <c r="K19" s="203"/>
      <c r="L19" s="203"/>
      <c r="M19" s="203">
        <f>CADASTRO!M1690</f>
        <v>0</v>
      </c>
      <c r="N19" s="203"/>
      <c r="O19" s="203"/>
      <c r="P19" s="203">
        <f>CADASTRO!$P1690</f>
        <v>0</v>
      </c>
      <c r="Q19" s="203"/>
      <c r="R19" s="203"/>
      <c r="S19" s="203"/>
      <c r="T19" s="219">
        <f>CADASTRO!V1690</f>
        <v>0</v>
      </c>
      <c r="U19" s="219"/>
      <c r="V19" s="203"/>
      <c r="W19" s="204">
        <f>E$7*T19</f>
        <v>0</v>
      </c>
      <c r="X19" s="204"/>
      <c r="Y19" s="204"/>
      <c r="Z19" s="204"/>
      <c r="AA19" s="204"/>
    </row>
    <row r="20" spans="1:27" x14ac:dyDescent="0.25">
      <c r="A20" s="200" t="str">
        <f>CADASTRO!A$1691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CADASTRO!J1691</f>
        <v>0</v>
      </c>
      <c r="K20" s="203"/>
      <c r="L20" s="203"/>
      <c r="M20" s="203">
        <f>CADASTRO!M1691</f>
        <v>0</v>
      </c>
      <c r="N20" s="203"/>
      <c r="O20" s="203"/>
      <c r="P20" s="203">
        <f>CADASTRO!$P1691</f>
        <v>0</v>
      </c>
      <c r="Q20" s="203"/>
      <c r="R20" s="203"/>
      <c r="S20" s="203"/>
      <c r="T20" s="219">
        <f>CADASTRO!V1691</f>
        <v>0</v>
      </c>
      <c r="U20" s="219"/>
      <c r="V20" s="203"/>
      <c r="W20" s="204">
        <f>E$7*T20</f>
        <v>0</v>
      </c>
      <c r="X20" s="204"/>
      <c r="Y20" s="204"/>
      <c r="Z20" s="204"/>
      <c r="AA20" s="204"/>
    </row>
    <row r="21" spans="1:27" x14ac:dyDescent="0.25">
      <c r="A21" s="200" t="str">
        <f>CADASTRO!A$1692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CADASTRO!J1692</f>
        <v>0</v>
      </c>
      <c r="K21" s="203"/>
      <c r="L21" s="203"/>
      <c r="M21" s="203">
        <f>CADASTRO!M1692</f>
        <v>0</v>
      </c>
      <c r="N21" s="203"/>
      <c r="O21" s="203"/>
      <c r="P21" s="203">
        <f>CADASTRO!$P1692</f>
        <v>0</v>
      </c>
      <c r="Q21" s="203"/>
      <c r="R21" s="203"/>
      <c r="S21" s="203"/>
      <c r="T21" s="219">
        <f>CADASTRO!V1692</f>
        <v>0</v>
      </c>
      <c r="U21" s="219"/>
      <c r="V21" s="203"/>
      <c r="W21" s="204">
        <f>E$7*T21</f>
        <v>0</v>
      </c>
      <c r="X21" s="204"/>
      <c r="Y21" s="204"/>
      <c r="Z21" s="204"/>
      <c r="AA21" s="204"/>
    </row>
    <row r="22" spans="1:27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2">
        <f>SUM(W18:AA21)</f>
        <v>0</v>
      </c>
      <c r="X22" s="201"/>
      <c r="Y22" s="201"/>
      <c r="Z22" s="201"/>
      <c r="AA22" s="201"/>
    </row>
    <row r="23" spans="1:27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2">
        <f>W22+W15</f>
        <v>62379.6</v>
      </c>
      <c r="X23" s="201"/>
      <c r="Y23" s="201"/>
      <c r="Z23" s="201"/>
      <c r="AA23" s="201"/>
    </row>
    <row r="25" spans="1:27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</row>
    <row r="26" spans="1:27" x14ac:dyDescent="0.25">
      <c r="A26" s="3" t="s">
        <v>37</v>
      </c>
      <c r="F26" s="203" t="s">
        <v>47</v>
      </c>
      <c r="G26" s="203"/>
      <c r="H26" s="203"/>
      <c r="I26" s="203"/>
      <c r="J26" s="203"/>
      <c r="K26" s="203"/>
    </row>
    <row r="27" spans="1:27" x14ac:dyDescent="0.25">
      <c r="A27" s="3" t="s">
        <v>38</v>
      </c>
      <c r="G27" s="203">
        <v>93</v>
      </c>
      <c r="H27" s="203"/>
      <c r="I27" s="203"/>
      <c r="J27" s="203"/>
      <c r="K27" s="203"/>
      <c r="L27" s="220" t="s">
        <v>39</v>
      </c>
      <c r="M27" s="220"/>
      <c r="N27" s="220"/>
      <c r="O27" s="223">
        <v>43223</v>
      </c>
      <c r="P27" s="203"/>
      <c r="Q27" s="203"/>
      <c r="R27" s="203"/>
    </row>
    <row r="28" spans="1:27" x14ac:dyDescent="0.25">
      <c r="A28" s="3" t="s">
        <v>41</v>
      </c>
      <c r="C28" s="208">
        <v>935.69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137.4</v>
      </c>
      <c r="Q28" s="221"/>
      <c r="R28" s="221"/>
      <c r="S28" s="221"/>
      <c r="T28" s="221"/>
      <c r="U28" s="221"/>
      <c r="V28" s="221"/>
    </row>
    <row r="29" spans="1:27" x14ac:dyDescent="0.25">
      <c r="A29" s="9" t="s">
        <v>12</v>
      </c>
      <c r="B29" s="31"/>
      <c r="C29" s="31"/>
      <c r="D29" s="31"/>
      <c r="E29" s="31"/>
      <c r="F29" s="31"/>
      <c r="G29" s="31"/>
      <c r="H29" s="31"/>
      <c r="I29" s="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22"/>
      <c r="Y29" s="211" t="s">
        <v>40</v>
      </c>
      <c r="Z29" s="211"/>
      <c r="AA29" s="211"/>
    </row>
    <row r="30" spans="1:27" x14ac:dyDescent="0.25">
      <c r="A30" s="210" t="str">
        <f>CADASTRO!A$1683</f>
        <v>ESCOLA ESTADUAL: Hilário Mariano Uczak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1</v>
      </c>
      <c r="N30" s="218"/>
      <c r="O30" s="218"/>
      <c r="P30" s="202">
        <f>SUM(P31:S33)</f>
        <v>935.69</v>
      </c>
      <c r="Q30" s="201"/>
      <c r="R30" s="201"/>
      <c r="S30" s="201"/>
      <c r="T30" s="6"/>
      <c r="U30" s="6"/>
      <c r="V30" s="6"/>
      <c r="W30" s="6"/>
      <c r="X30" s="6"/>
    </row>
    <row r="31" spans="1:27" x14ac:dyDescent="0.25">
      <c r="A31" s="200" t="str">
        <f>CADASTRO!A$1684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 t="s">
        <v>194</v>
      </c>
      <c r="K31" s="203"/>
      <c r="L31" s="203"/>
      <c r="M31" s="205">
        <f>ROUND((W$12/W$23),2)</f>
        <v>1</v>
      </c>
      <c r="N31" s="205"/>
      <c r="O31" s="205"/>
      <c r="P31" s="204">
        <f>C28*M31</f>
        <v>935.69</v>
      </c>
      <c r="Q31" s="203"/>
      <c r="R31" s="203"/>
      <c r="S31" s="203"/>
      <c r="T31" s="203" t="str">
        <f>CADASTRO!$P$1684</f>
        <v>1013 P.E.A.T.E.</v>
      </c>
      <c r="U31" s="203"/>
      <c r="V31" s="203"/>
      <c r="W31" s="203"/>
      <c r="X31" s="203"/>
      <c r="Y31" s="203">
        <f>M$12</f>
        <v>1687</v>
      </c>
      <c r="Z31" s="203"/>
      <c r="AA31" s="203"/>
    </row>
    <row r="32" spans="1:27" x14ac:dyDescent="0.25">
      <c r="A32" s="200" t="str">
        <f>CADASTRO!A$1685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ROUND((W$13/W$23),2)</f>
        <v>0</v>
      </c>
      <c r="N32" s="205"/>
      <c r="O32" s="205"/>
      <c r="P32" s="204">
        <f>C28*M32</f>
        <v>0</v>
      </c>
      <c r="Q32" s="203"/>
      <c r="R32" s="203"/>
      <c r="S32" s="203"/>
      <c r="T32" s="203">
        <f>CADASTRO!$P$1685</f>
        <v>0</v>
      </c>
      <c r="U32" s="203"/>
      <c r="V32" s="203"/>
      <c r="W32" s="203"/>
      <c r="X32" s="203"/>
      <c r="Y32" s="203">
        <f>M$13</f>
        <v>0</v>
      </c>
      <c r="Z32" s="203"/>
      <c r="AA32" s="203"/>
    </row>
    <row r="33" spans="1:27" x14ac:dyDescent="0.25">
      <c r="A33" s="200" t="str">
        <f>CADASTRO!A$1686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05">
        <f>ROUND((W$14/W$23),2)</f>
        <v>0</v>
      </c>
      <c r="N33" s="205"/>
      <c r="O33" s="205"/>
      <c r="P33" s="204">
        <f>C28*M33</f>
        <v>0</v>
      </c>
      <c r="Q33" s="203"/>
      <c r="R33" s="203"/>
      <c r="S33" s="203"/>
      <c r="T33" s="203">
        <f>CADASTRO!$P$1686</f>
        <v>0</v>
      </c>
      <c r="U33" s="203"/>
      <c r="V33" s="203"/>
      <c r="W33" s="203"/>
      <c r="X33" s="203"/>
      <c r="Y33" s="203">
        <f>M$14</f>
        <v>0</v>
      </c>
      <c r="Z33" s="203"/>
      <c r="AA33" s="203"/>
    </row>
    <row r="34" spans="1:27" x14ac:dyDescent="0.25">
      <c r="A34" s="201" t="str">
        <f>CADASTRO!A$1688</f>
        <v>ESCOLA MUN. ARLINDO B. PIRES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</v>
      </c>
      <c r="N34" s="218"/>
      <c r="O34" s="218"/>
      <c r="P34" s="202">
        <f>SUM(P35:S38)</f>
        <v>0</v>
      </c>
      <c r="Q34" s="201"/>
      <c r="R34" s="201"/>
      <c r="S34" s="201"/>
    </row>
    <row r="35" spans="1:27" x14ac:dyDescent="0.25">
      <c r="A35" s="200" t="str">
        <f>CADASTRO!A$1689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>
        <v>0</v>
      </c>
      <c r="K35" s="203"/>
      <c r="L35" s="203"/>
      <c r="M35" s="205">
        <f>ROUND((W$18/W$23),2)</f>
        <v>0</v>
      </c>
      <c r="N35" s="205"/>
      <c r="O35" s="205"/>
      <c r="P35" s="204">
        <f>C28*M35</f>
        <v>0</v>
      </c>
      <c r="Q35" s="203"/>
      <c r="R35" s="203"/>
      <c r="S35" s="203"/>
      <c r="T35" s="203">
        <f>CADASTRO!$P$1689</f>
        <v>0</v>
      </c>
      <c r="U35" s="203"/>
      <c r="V35" s="203"/>
      <c r="W35" s="203"/>
      <c r="X35" s="203"/>
      <c r="Y35" s="203">
        <f>M$18</f>
        <v>0</v>
      </c>
      <c r="Z35" s="203"/>
      <c r="AA35" s="203"/>
    </row>
    <row r="36" spans="1:27" x14ac:dyDescent="0.25">
      <c r="A36" s="200" t="str">
        <f>CADASTRO!A$1690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ROUND((W$19/W$23),2)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CADASTRO!$P$1690</f>
        <v>0</v>
      </c>
      <c r="U36" s="203"/>
      <c r="V36" s="203"/>
      <c r="W36" s="203"/>
      <c r="X36" s="203"/>
      <c r="Y36" s="203">
        <f>M$19</f>
        <v>0</v>
      </c>
      <c r="Z36" s="203"/>
      <c r="AA36" s="203"/>
    </row>
    <row r="37" spans="1:27" x14ac:dyDescent="0.25">
      <c r="A37" s="200" t="str">
        <f>CADASTRO!A$1691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>
        <v>0</v>
      </c>
      <c r="K37" s="203"/>
      <c r="L37" s="203"/>
      <c r="M37" s="205">
        <f>ROUND((W$20/W$23),2)</f>
        <v>0</v>
      </c>
      <c r="N37" s="205"/>
      <c r="O37" s="205"/>
      <c r="P37" s="204">
        <f>C28*M37</f>
        <v>0</v>
      </c>
      <c r="Q37" s="203"/>
      <c r="R37" s="203"/>
      <c r="S37" s="203"/>
      <c r="T37" s="203">
        <f>CADASTRO!$P$1691</f>
        <v>0</v>
      </c>
      <c r="U37" s="203"/>
      <c r="V37" s="203"/>
      <c r="W37" s="203"/>
      <c r="X37" s="203"/>
      <c r="Y37" s="203">
        <f>M$20</f>
        <v>0</v>
      </c>
      <c r="Z37" s="203"/>
      <c r="AA37" s="203"/>
    </row>
    <row r="38" spans="1:27" x14ac:dyDescent="0.25">
      <c r="A38" s="200" t="str">
        <f>CADASTRO!A$1692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ROUND((W$21/W$23),2)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CADASTRO!$P$1692</f>
        <v>0</v>
      </c>
      <c r="U38" s="203"/>
      <c r="V38" s="203"/>
      <c r="W38" s="203"/>
      <c r="X38" s="203"/>
      <c r="Y38" s="203">
        <f>M$21</f>
        <v>0</v>
      </c>
      <c r="Z38" s="203"/>
      <c r="AA38" s="203"/>
    </row>
    <row r="39" spans="1:27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935.69</v>
      </c>
      <c r="Q39" s="201"/>
      <c r="R39" s="201"/>
      <c r="S39" s="201"/>
    </row>
    <row r="41" spans="1:27" x14ac:dyDescent="0.25">
      <c r="A41" s="3" t="s">
        <v>37</v>
      </c>
      <c r="F41" s="203" t="s">
        <v>48</v>
      </c>
      <c r="G41" s="203"/>
      <c r="H41" s="203"/>
      <c r="I41" s="203"/>
      <c r="J41" s="203"/>
      <c r="K41" s="203"/>
    </row>
    <row r="42" spans="1:27" x14ac:dyDescent="0.25">
      <c r="A42" s="3" t="s">
        <v>38</v>
      </c>
      <c r="G42" s="203">
        <v>94</v>
      </c>
      <c r="H42" s="203"/>
      <c r="I42" s="203"/>
      <c r="J42" s="203"/>
      <c r="K42" s="203"/>
      <c r="L42" s="220" t="s">
        <v>39</v>
      </c>
      <c r="M42" s="220"/>
      <c r="N42" s="220"/>
      <c r="O42" s="223">
        <v>43223</v>
      </c>
      <c r="P42" s="203"/>
      <c r="Q42" s="203"/>
      <c r="R42" s="203"/>
    </row>
    <row r="43" spans="1:27" x14ac:dyDescent="0.25">
      <c r="A43" s="3" t="s">
        <v>41</v>
      </c>
      <c r="C43" s="208">
        <v>6237.96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916</v>
      </c>
      <c r="Q43" s="221"/>
      <c r="R43" s="221"/>
      <c r="S43" s="221"/>
      <c r="T43" s="221"/>
      <c r="U43" s="221"/>
      <c r="V43" s="221"/>
    </row>
    <row r="44" spans="1:27" x14ac:dyDescent="0.25">
      <c r="A44" s="9" t="s">
        <v>12</v>
      </c>
      <c r="B44" s="31"/>
      <c r="C44" s="31"/>
      <c r="D44" s="31"/>
      <c r="E44" s="31"/>
      <c r="F44" s="31"/>
      <c r="G44" s="31"/>
      <c r="H44" s="31"/>
      <c r="I44" s="8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22"/>
      <c r="Y44" s="211" t="s">
        <v>40</v>
      </c>
      <c r="Z44" s="211"/>
      <c r="AA44" s="211"/>
    </row>
    <row r="45" spans="1:27" x14ac:dyDescent="0.25">
      <c r="A45" s="210" t="str">
        <f>CADASTRO!A$1683</f>
        <v>ESCOLA ESTADUAL: Hilário Mariano Uczak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1</v>
      </c>
      <c r="N45" s="218"/>
      <c r="O45" s="218"/>
      <c r="P45" s="202">
        <f>SUM(P46:S48)</f>
        <v>6237.96</v>
      </c>
      <c r="Q45" s="201"/>
      <c r="R45" s="201"/>
      <c r="S45" s="201"/>
      <c r="T45" s="6"/>
      <c r="U45" s="6"/>
      <c r="V45" s="6"/>
      <c r="W45" s="6"/>
      <c r="X45" s="6"/>
    </row>
    <row r="46" spans="1:27" x14ac:dyDescent="0.25">
      <c r="A46" s="200" t="str">
        <f>CADASTRO!A$1684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 t="s">
        <v>194</v>
      </c>
      <c r="K46" s="203"/>
      <c r="L46" s="203"/>
      <c r="M46" s="205">
        <f>ROUND((W$12/W$23),2)</f>
        <v>1</v>
      </c>
      <c r="N46" s="205"/>
      <c r="O46" s="205"/>
      <c r="P46" s="204">
        <f>C43*M46</f>
        <v>6237.96</v>
      </c>
      <c r="Q46" s="203"/>
      <c r="R46" s="203"/>
      <c r="S46" s="203"/>
      <c r="T46" s="203" t="str">
        <f>CADASTRO!$P$1684</f>
        <v>1013 P.E.A.T.E.</v>
      </c>
      <c r="U46" s="203"/>
      <c r="V46" s="203"/>
      <c r="W46" s="203"/>
      <c r="X46" s="203"/>
      <c r="Y46" s="203">
        <f>M$12</f>
        <v>1687</v>
      </c>
      <c r="Z46" s="203"/>
      <c r="AA46" s="203"/>
    </row>
    <row r="47" spans="1:27" x14ac:dyDescent="0.25">
      <c r="A47" s="200" t="str">
        <f>CADASTRO!A$1685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>
        <v>0</v>
      </c>
      <c r="K47" s="203"/>
      <c r="L47" s="203"/>
      <c r="M47" s="205">
        <f>ROUND((W$13/W$23),2)</f>
        <v>0</v>
      </c>
      <c r="N47" s="205"/>
      <c r="O47" s="205"/>
      <c r="P47" s="204">
        <f>C43*M47</f>
        <v>0</v>
      </c>
      <c r="Q47" s="203"/>
      <c r="R47" s="203"/>
      <c r="S47" s="203"/>
      <c r="T47" s="203">
        <f>CADASTRO!$P$1685</f>
        <v>0</v>
      </c>
      <c r="U47" s="203"/>
      <c r="V47" s="203"/>
      <c r="W47" s="203"/>
      <c r="X47" s="203"/>
      <c r="Y47" s="203">
        <f>M$13</f>
        <v>0</v>
      </c>
      <c r="Z47" s="203"/>
      <c r="AA47" s="203"/>
    </row>
    <row r="48" spans="1:27" x14ac:dyDescent="0.25">
      <c r="A48" s="200" t="str">
        <f>CADASTRO!A$1686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>
        <v>0</v>
      </c>
      <c r="K48" s="203"/>
      <c r="L48" s="203"/>
      <c r="M48" s="205">
        <f>ROUND((W$14/W$23),2)</f>
        <v>0</v>
      </c>
      <c r="N48" s="205"/>
      <c r="O48" s="205"/>
      <c r="P48" s="204">
        <f>C43*M48</f>
        <v>0</v>
      </c>
      <c r="Q48" s="203"/>
      <c r="R48" s="203"/>
      <c r="S48" s="203"/>
      <c r="T48" s="203">
        <f>CADASTRO!$P$1686</f>
        <v>0</v>
      </c>
      <c r="U48" s="203"/>
      <c r="V48" s="203"/>
      <c r="W48" s="203"/>
      <c r="X48" s="203"/>
      <c r="Y48" s="203">
        <f>M$14</f>
        <v>0</v>
      </c>
      <c r="Z48" s="203"/>
      <c r="AA48" s="203"/>
    </row>
    <row r="49" spans="1:36" x14ac:dyDescent="0.25">
      <c r="A49" s="201" t="str">
        <f>CADASTRO!A$1688</f>
        <v>ESCOLA MUN. ARLINDO B. PIRES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0</v>
      </c>
      <c r="N49" s="218"/>
      <c r="O49" s="218"/>
      <c r="P49" s="202">
        <f>SUM(P50:S53)</f>
        <v>0</v>
      </c>
      <c r="Q49" s="201"/>
      <c r="R49" s="201"/>
      <c r="S49" s="201"/>
    </row>
    <row r="50" spans="1:36" x14ac:dyDescent="0.25">
      <c r="A50" s="200" t="str">
        <f>CADASTRO!A$1689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>
        <v>0</v>
      </c>
      <c r="K50" s="203"/>
      <c r="L50" s="203"/>
      <c r="M50" s="205">
        <f>ROUND((W$18/W$23),2)</f>
        <v>0</v>
      </c>
      <c r="N50" s="205"/>
      <c r="O50" s="205"/>
      <c r="P50" s="204">
        <f>C43*M50</f>
        <v>0</v>
      </c>
      <c r="Q50" s="203"/>
      <c r="R50" s="203"/>
      <c r="S50" s="203"/>
      <c r="T50" s="203">
        <f>CADASTRO!$P$1689</f>
        <v>0</v>
      </c>
      <c r="U50" s="203"/>
      <c r="V50" s="203"/>
      <c r="W50" s="203"/>
      <c r="X50" s="203"/>
      <c r="Y50" s="203">
        <f>M$18</f>
        <v>0</v>
      </c>
      <c r="Z50" s="203"/>
      <c r="AA50" s="203"/>
    </row>
    <row r="51" spans="1:36" x14ac:dyDescent="0.25">
      <c r="A51" s="200" t="str">
        <f>CADASTRO!A$1690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>
        <v>0</v>
      </c>
      <c r="K51" s="203"/>
      <c r="L51" s="203"/>
      <c r="M51" s="205">
        <f>ROUND((W$19/W$23),2)</f>
        <v>0</v>
      </c>
      <c r="N51" s="205"/>
      <c r="O51" s="205"/>
      <c r="P51" s="204">
        <f>C43*M51</f>
        <v>0</v>
      </c>
      <c r="Q51" s="203"/>
      <c r="R51" s="203"/>
      <c r="S51" s="203"/>
      <c r="T51" s="203">
        <f>CADASTRO!$P$1690</f>
        <v>0</v>
      </c>
      <c r="U51" s="203"/>
      <c r="V51" s="203"/>
      <c r="W51" s="203"/>
      <c r="X51" s="203"/>
      <c r="Y51" s="203">
        <f>M$19</f>
        <v>0</v>
      </c>
      <c r="Z51" s="203"/>
      <c r="AA51" s="203"/>
      <c r="AJ51" s="3"/>
    </row>
    <row r="52" spans="1:36" x14ac:dyDescent="0.25">
      <c r="A52" s="200" t="str">
        <f>CADASTRO!A$1691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>
        <v>0</v>
      </c>
      <c r="K52" s="203"/>
      <c r="L52" s="203"/>
      <c r="M52" s="205">
        <f>ROUND((W$20/W$23),2)</f>
        <v>0</v>
      </c>
      <c r="N52" s="205"/>
      <c r="O52" s="205"/>
      <c r="P52" s="204">
        <f>C43*M52</f>
        <v>0</v>
      </c>
      <c r="Q52" s="203"/>
      <c r="R52" s="203"/>
      <c r="S52" s="203"/>
      <c r="T52" s="203">
        <f>CADASTRO!$P$1691</f>
        <v>0</v>
      </c>
      <c r="U52" s="203"/>
      <c r="V52" s="203"/>
      <c r="W52" s="203"/>
      <c r="X52" s="203"/>
      <c r="Y52" s="203">
        <f>M$20</f>
        <v>0</v>
      </c>
      <c r="Z52" s="203"/>
      <c r="AA52" s="203"/>
    </row>
    <row r="53" spans="1:36" x14ac:dyDescent="0.25">
      <c r="A53" s="200" t="str">
        <f>CADASTRO!A$1692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>
        <v>0</v>
      </c>
      <c r="K53" s="203"/>
      <c r="L53" s="203"/>
      <c r="M53" s="205">
        <f>ROUND((W$21/W$23),2)</f>
        <v>0</v>
      </c>
      <c r="N53" s="205"/>
      <c r="O53" s="205"/>
      <c r="P53" s="204">
        <f>C43*M53</f>
        <v>0</v>
      </c>
      <c r="Q53" s="203"/>
      <c r="R53" s="203"/>
      <c r="S53" s="203"/>
      <c r="T53" s="203">
        <f>CADASTRO!$P$1692</f>
        <v>0</v>
      </c>
      <c r="U53" s="203"/>
      <c r="V53" s="203"/>
      <c r="W53" s="203"/>
      <c r="X53" s="203"/>
      <c r="Y53" s="203">
        <f>M$21</f>
        <v>0</v>
      </c>
      <c r="Z53" s="203"/>
      <c r="AA53" s="203"/>
    </row>
    <row r="54" spans="1:36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6237.96</v>
      </c>
      <c r="Q54" s="201"/>
      <c r="R54" s="201"/>
      <c r="S54" s="201"/>
      <c r="T54" s="3"/>
      <c r="U54" s="3"/>
      <c r="V54" s="3"/>
      <c r="W54" s="3"/>
      <c r="X54" s="3"/>
      <c r="Y54" s="3"/>
      <c r="Z54" s="3"/>
      <c r="AA54" s="3"/>
    </row>
    <row r="55" spans="1:36" x14ac:dyDescent="0.25">
      <c r="A55" s="29"/>
      <c r="B55" s="29"/>
      <c r="C55" s="29"/>
      <c r="D55" s="29"/>
      <c r="E55" s="29"/>
      <c r="F55" s="29"/>
      <c r="G55" s="29"/>
      <c r="H55" s="29"/>
      <c r="I55" s="29"/>
      <c r="J55" s="3"/>
      <c r="K55" s="3"/>
      <c r="L55" s="3"/>
      <c r="M55" s="35"/>
      <c r="N55" s="35"/>
      <c r="O55" s="35"/>
      <c r="P55" s="34"/>
      <c r="Q55" s="29"/>
      <c r="R55" s="29"/>
      <c r="S55" s="29"/>
      <c r="T55" s="3"/>
      <c r="U55" s="3"/>
      <c r="V55" s="3"/>
      <c r="W55" s="3"/>
      <c r="X55" s="3"/>
      <c r="Y55" s="3"/>
      <c r="Z55" s="3"/>
      <c r="AA55" s="3"/>
    </row>
    <row r="56" spans="1:36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6" x14ac:dyDescent="0.25">
      <c r="A57" s="3" t="s">
        <v>38</v>
      </c>
      <c r="G57" s="203">
        <v>98</v>
      </c>
      <c r="H57" s="203"/>
      <c r="I57" s="203"/>
      <c r="J57" s="203"/>
      <c r="K57" s="203"/>
      <c r="L57" s="220" t="s">
        <v>39</v>
      </c>
      <c r="M57" s="220"/>
      <c r="N57" s="220"/>
      <c r="O57" s="223">
        <v>43371</v>
      </c>
      <c r="P57" s="203"/>
      <c r="Q57" s="203"/>
      <c r="R57" s="203"/>
    </row>
    <row r="58" spans="1:36" x14ac:dyDescent="0.25">
      <c r="A58" s="3" t="s">
        <v>41</v>
      </c>
      <c r="C58" s="208">
        <v>6549.85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961.8</v>
      </c>
      <c r="Q58" s="221"/>
      <c r="R58" s="221"/>
      <c r="S58" s="221"/>
      <c r="T58" s="221"/>
      <c r="U58" s="221"/>
      <c r="V58" s="221"/>
    </row>
    <row r="59" spans="1:36" x14ac:dyDescent="0.25">
      <c r="A59" s="9" t="s">
        <v>12</v>
      </c>
      <c r="B59" s="31"/>
      <c r="C59" s="31"/>
      <c r="D59" s="31"/>
      <c r="E59" s="31"/>
      <c r="F59" s="31"/>
      <c r="G59" s="31"/>
      <c r="H59" s="31"/>
      <c r="I59" s="8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22"/>
      <c r="Y59" s="211" t="s">
        <v>40</v>
      </c>
      <c r="Z59" s="211"/>
      <c r="AA59" s="211"/>
    </row>
    <row r="60" spans="1:36" x14ac:dyDescent="0.25">
      <c r="A60" s="210" t="str">
        <f>CADASTRO!A$1683</f>
        <v>ESCOLA ESTADUAL: Hilário Mariano Uczak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1</v>
      </c>
      <c r="N60" s="218"/>
      <c r="O60" s="218"/>
      <c r="P60" s="202">
        <f>SUM(P61:S63)</f>
        <v>6549.85</v>
      </c>
      <c r="Q60" s="201"/>
      <c r="R60" s="201"/>
      <c r="S60" s="201"/>
      <c r="T60" s="6"/>
      <c r="U60" s="6"/>
      <c r="V60" s="6"/>
      <c r="W60" s="6"/>
      <c r="X60" s="6"/>
    </row>
    <row r="61" spans="1:36" x14ac:dyDescent="0.25">
      <c r="A61" s="200" t="str">
        <f>CADASTRO!A$1684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 t="s">
        <v>194</v>
      </c>
      <c r="K61" s="203"/>
      <c r="L61" s="203"/>
      <c r="M61" s="205">
        <f>ROUND((W$12/W$23),2)</f>
        <v>1</v>
      </c>
      <c r="N61" s="205"/>
      <c r="O61" s="205"/>
      <c r="P61" s="204">
        <f>C58*M61</f>
        <v>6549.85</v>
      </c>
      <c r="Q61" s="203"/>
      <c r="R61" s="203"/>
      <c r="S61" s="203"/>
      <c r="T61" s="203" t="str">
        <f>CADASTRO!$P$1684</f>
        <v>1013 P.E.A.T.E.</v>
      </c>
      <c r="U61" s="203"/>
      <c r="V61" s="203"/>
      <c r="W61" s="203"/>
      <c r="X61" s="203"/>
      <c r="Y61" s="203">
        <f>M$12</f>
        <v>1687</v>
      </c>
      <c r="Z61" s="203"/>
      <c r="AA61" s="203"/>
    </row>
    <row r="62" spans="1:36" x14ac:dyDescent="0.25">
      <c r="A62" s="200" t="str">
        <f>CADASTRO!A$1685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>
        <v>0</v>
      </c>
      <c r="K62" s="203"/>
      <c r="L62" s="203"/>
      <c r="M62" s="205">
        <f>ROUND((W$13/W$23),2)</f>
        <v>0</v>
      </c>
      <c r="N62" s="205"/>
      <c r="O62" s="205"/>
      <c r="P62" s="204">
        <f>C58*M62</f>
        <v>0</v>
      </c>
      <c r="Q62" s="203"/>
      <c r="R62" s="203"/>
      <c r="S62" s="203"/>
      <c r="T62" s="203">
        <f>CADASTRO!$P$1685</f>
        <v>0</v>
      </c>
      <c r="U62" s="203"/>
      <c r="V62" s="203"/>
      <c r="W62" s="203"/>
      <c r="X62" s="203"/>
      <c r="Y62" s="203">
        <f>M$13</f>
        <v>0</v>
      </c>
      <c r="Z62" s="203"/>
      <c r="AA62" s="203"/>
    </row>
    <row r="63" spans="1:36" x14ac:dyDescent="0.25">
      <c r="A63" s="200" t="str">
        <f>CADASTRO!A$1686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>
        <v>0</v>
      </c>
      <c r="K63" s="203"/>
      <c r="L63" s="203"/>
      <c r="M63" s="205">
        <f>ROUND((W$14/W$23),2)</f>
        <v>0</v>
      </c>
      <c r="N63" s="205"/>
      <c r="O63" s="205"/>
      <c r="P63" s="204">
        <f>C58*M63</f>
        <v>0</v>
      </c>
      <c r="Q63" s="203"/>
      <c r="R63" s="203"/>
      <c r="S63" s="203"/>
      <c r="T63" s="203">
        <f>CADASTRO!$P$1686</f>
        <v>0</v>
      </c>
      <c r="U63" s="203"/>
      <c r="V63" s="203"/>
      <c r="W63" s="203"/>
      <c r="X63" s="203"/>
      <c r="Y63" s="203">
        <f>M$14</f>
        <v>0</v>
      </c>
      <c r="Z63" s="203"/>
      <c r="AA63" s="203"/>
    </row>
    <row r="64" spans="1:36" x14ac:dyDescent="0.25">
      <c r="A64" s="201" t="str">
        <f>CADASTRO!A$1688</f>
        <v>ESCOLA MUN. ARLINDO B. PIRES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0</v>
      </c>
      <c r="N64" s="218"/>
      <c r="O64" s="218"/>
      <c r="P64" s="202">
        <f>SUM(P65:S68)</f>
        <v>0</v>
      </c>
      <c r="Q64" s="201"/>
      <c r="R64" s="201"/>
      <c r="S64" s="201"/>
    </row>
    <row r="65" spans="1:27" x14ac:dyDescent="0.25">
      <c r="A65" s="200" t="str">
        <f>CADASTRO!A$1689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>
        <v>0</v>
      </c>
      <c r="K65" s="203"/>
      <c r="L65" s="203"/>
      <c r="M65" s="205">
        <f>ROUND((W$18/W$23),2)</f>
        <v>0</v>
      </c>
      <c r="N65" s="205"/>
      <c r="O65" s="205"/>
      <c r="P65" s="204">
        <f>C58*M65</f>
        <v>0</v>
      </c>
      <c r="Q65" s="203"/>
      <c r="R65" s="203"/>
      <c r="S65" s="203"/>
      <c r="T65" s="203">
        <f>CADASTRO!$P$1689</f>
        <v>0</v>
      </c>
      <c r="U65" s="203"/>
      <c r="V65" s="203"/>
      <c r="W65" s="203"/>
      <c r="X65" s="203"/>
      <c r="Y65" s="203">
        <f>M$18</f>
        <v>0</v>
      </c>
      <c r="Z65" s="203"/>
      <c r="AA65" s="203"/>
    </row>
    <row r="66" spans="1:27" x14ac:dyDescent="0.25">
      <c r="A66" s="200" t="str">
        <f>CADASTRO!A$1690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>
        <v>0</v>
      </c>
      <c r="K66" s="203"/>
      <c r="L66" s="203"/>
      <c r="M66" s="205">
        <f>ROUND((W$19/W$23),2)</f>
        <v>0</v>
      </c>
      <c r="N66" s="205"/>
      <c r="O66" s="205"/>
      <c r="P66" s="204">
        <f>C58*M66</f>
        <v>0</v>
      </c>
      <c r="Q66" s="203"/>
      <c r="R66" s="203"/>
      <c r="S66" s="203"/>
      <c r="T66" s="203">
        <f>CADASTRO!$P$1690</f>
        <v>0</v>
      </c>
      <c r="U66" s="203"/>
      <c r="V66" s="203"/>
      <c r="W66" s="203"/>
      <c r="X66" s="203"/>
      <c r="Y66" s="203">
        <f>M$19</f>
        <v>0</v>
      </c>
      <c r="Z66" s="203"/>
      <c r="AA66" s="203"/>
    </row>
    <row r="67" spans="1:27" x14ac:dyDescent="0.25">
      <c r="A67" s="200" t="str">
        <f>CADASTRO!A$1691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>
        <v>0</v>
      </c>
      <c r="K67" s="203"/>
      <c r="L67" s="203"/>
      <c r="M67" s="205">
        <f>ROUND((W$20/W$23),2)</f>
        <v>0</v>
      </c>
      <c r="N67" s="205"/>
      <c r="O67" s="205"/>
      <c r="P67" s="204">
        <f>C58*M67</f>
        <v>0</v>
      </c>
      <c r="Q67" s="203"/>
      <c r="R67" s="203"/>
      <c r="S67" s="203"/>
      <c r="T67" s="203">
        <f>CADASTRO!$P$1691</f>
        <v>0</v>
      </c>
      <c r="U67" s="203"/>
      <c r="V67" s="203"/>
      <c r="W67" s="203"/>
      <c r="X67" s="203"/>
      <c r="Y67" s="203">
        <f>M$20</f>
        <v>0</v>
      </c>
      <c r="Z67" s="203"/>
      <c r="AA67" s="203"/>
    </row>
    <row r="68" spans="1:27" x14ac:dyDescent="0.25">
      <c r="A68" s="200" t="str">
        <f>CADASTRO!A$1692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>
        <v>0</v>
      </c>
      <c r="K68" s="203"/>
      <c r="L68" s="203"/>
      <c r="M68" s="205">
        <f>ROUND((W$21/W$23),2)</f>
        <v>0</v>
      </c>
      <c r="N68" s="205"/>
      <c r="O68" s="205"/>
      <c r="P68" s="204">
        <f>C58*M68</f>
        <v>0</v>
      </c>
      <c r="Q68" s="203"/>
      <c r="R68" s="203"/>
      <c r="S68" s="203"/>
      <c r="T68" s="203">
        <f>CADASTRO!$P$1692</f>
        <v>0</v>
      </c>
      <c r="U68" s="203"/>
      <c r="V68" s="203"/>
      <c r="W68" s="203"/>
      <c r="X68" s="203"/>
      <c r="Y68" s="203">
        <f>M$21</f>
        <v>0</v>
      </c>
      <c r="Z68" s="203"/>
      <c r="AA68" s="203"/>
    </row>
    <row r="69" spans="1:27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</f>
        <v>6549.85</v>
      </c>
      <c r="Q69" s="201"/>
      <c r="R69" s="201"/>
      <c r="S69" s="201"/>
      <c r="T69" s="3"/>
      <c r="U69" s="3"/>
      <c r="V69" s="3"/>
      <c r="W69" s="3"/>
      <c r="X69" s="3"/>
      <c r="Y69" s="3"/>
      <c r="Z69" s="3"/>
      <c r="AA69" s="3"/>
    </row>
    <row r="71" spans="1:27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27" x14ac:dyDescent="0.25">
      <c r="A72" s="3" t="s">
        <v>38</v>
      </c>
      <c r="G72" s="203">
        <v>100</v>
      </c>
      <c r="H72" s="203"/>
      <c r="I72" s="203"/>
      <c r="J72" s="203"/>
      <c r="K72" s="203"/>
      <c r="L72" s="220" t="s">
        <v>39</v>
      </c>
      <c r="M72" s="220"/>
      <c r="N72" s="220"/>
      <c r="O72" s="223">
        <v>43371</v>
      </c>
      <c r="P72" s="203"/>
      <c r="Q72" s="203"/>
      <c r="R72" s="203"/>
    </row>
    <row r="73" spans="1:27" x14ac:dyDescent="0.25">
      <c r="A73" s="3" t="s">
        <v>41</v>
      </c>
      <c r="C73" s="208">
        <v>5307.71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779.4</v>
      </c>
      <c r="Q73" s="221"/>
      <c r="R73" s="221"/>
      <c r="S73" s="221"/>
      <c r="T73" s="221"/>
      <c r="U73" s="221"/>
      <c r="V73" s="221"/>
    </row>
    <row r="74" spans="1:27" x14ac:dyDescent="0.25">
      <c r="A74" s="9" t="s">
        <v>12</v>
      </c>
      <c r="B74" s="31"/>
      <c r="C74" s="31"/>
      <c r="D74" s="31"/>
      <c r="E74" s="31"/>
      <c r="F74" s="31"/>
      <c r="G74" s="31"/>
      <c r="H74" s="31"/>
      <c r="I74" s="8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22"/>
      <c r="Y74" s="211" t="s">
        <v>40</v>
      </c>
      <c r="Z74" s="211"/>
      <c r="AA74" s="211"/>
    </row>
    <row r="75" spans="1:27" x14ac:dyDescent="0.25">
      <c r="A75" s="210" t="str">
        <f>CADASTRO!A$1683</f>
        <v>ESCOLA ESTADUAL: Hilário Mariano Uczak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1</v>
      </c>
      <c r="N75" s="218"/>
      <c r="O75" s="218"/>
      <c r="P75" s="202">
        <f>SUM(P76:S78)</f>
        <v>5307.71</v>
      </c>
      <c r="Q75" s="201"/>
      <c r="R75" s="201"/>
      <c r="S75" s="201"/>
      <c r="T75" s="6"/>
      <c r="U75" s="6"/>
      <c r="V75" s="6"/>
      <c r="W75" s="6"/>
      <c r="X75" s="6"/>
    </row>
    <row r="76" spans="1:27" x14ac:dyDescent="0.25">
      <c r="A76" s="200" t="str">
        <f>CADASTRO!A$1684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 t="s">
        <v>194</v>
      </c>
      <c r="K76" s="203"/>
      <c r="L76" s="203"/>
      <c r="M76" s="205">
        <f>ROUND((W$12/W$23),2)</f>
        <v>1</v>
      </c>
      <c r="N76" s="205"/>
      <c r="O76" s="205"/>
      <c r="P76" s="204">
        <f>C73*M76</f>
        <v>5307.71</v>
      </c>
      <c r="Q76" s="203"/>
      <c r="R76" s="203"/>
      <c r="S76" s="203"/>
      <c r="T76" s="203" t="str">
        <f>CADASTRO!$P$1684</f>
        <v>1013 P.E.A.T.E.</v>
      </c>
      <c r="U76" s="203"/>
      <c r="V76" s="203"/>
      <c r="W76" s="203"/>
      <c r="X76" s="203"/>
      <c r="Y76" s="203">
        <f>M$12</f>
        <v>1687</v>
      </c>
      <c r="Z76" s="203"/>
      <c r="AA76" s="203"/>
    </row>
    <row r="77" spans="1:27" x14ac:dyDescent="0.25">
      <c r="A77" s="200" t="str">
        <f>CADASTRO!A$1685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>
        <v>0</v>
      </c>
      <c r="K77" s="203"/>
      <c r="L77" s="203"/>
      <c r="M77" s="205">
        <f>ROUND((W$13/W$23),2)</f>
        <v>0</v>
      </c>
      <c r="N77" s="205"/>
      <c r="O77" s="205"/>
      <c r="P77" s="204">
        <f>C73*M77</f>
        <v>0</v>
      </c>
      <c r="Q77" s="203"/>
      <c r="R77" s="203"/>
      <c r="S77" s="203"/>
      <c r="T77" s="203">
        <f>CADASTRO!$P$1685</f>
        <v>0</v>
      </c>
      <c r="U77" s="203"/>
      <c r="V77" s="203"/>
      <c r="W77" s="203"/>
      <c r="X77" s="203"/>
      <c r="Y77" s="203">
        <f>M$13</f>
        <v>0</v>
      </c>
      <c r="Z77" s="203"/>
      <c r="AA77" s="203"/>
    </row>
    <row r="78" spans="1:27" x14ac:dyDescent="0.25">
      <c r="A78" s="200" t="str">
        <f>CADASTRO!A$1686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>
        <v>0</v>
      </c>
      <c r="K78" s="203"/>
      <c r="L78" s="203"/>
      <c r="M78" s="205">
        <f>ROUND((W$14/W$23),2)</f>
        <v>0</v>
      </c>
      <c r="N78" s="205"/>
      <c r="O78" s="205"/>
      <c r="P78" s="204">
        <f>C73*M78</f>
        <v>0</v>
      </c>
      <c r="Q78" s="203"/>
      <c r="R78" s="203"/>
      <c r="S78" s="203"/>
      <c r="T78" s="203">
        <f>CADASTRO!$P$1686</f>
        <v>0</v>
      </c>
      <c r="U78" s="203"/>
      <c r="V78" s="203"/>
      <c r="W78" s="203"/>
      <c r="X78" s="203"/>
      <c r="Y78" s="203">
        <f>M$14</f>
        <v>0</v>
      </c>
      <c r="Z78" s="203"/>
      <c r="AA78" s="203"/>
    </row>
    <row r="79" spans="1:27" x14ac:dyDescent="0.25">
      <c r="A79" s="201" t="str">
        <f>CADASTRO!A$1688</f>
        <v>ESCOLA MUN. ARLINDO B. PIRES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0</v>
      </c>
      <c r="N79" s="218"/>
      <c r="O79" s="218"/>
      <c r="P79" s="202">
        <f>SUM(P80:S83)</f>
        <v>0</v>
      </c>
      <c r="Q79" s="201"/>
      <c r="R79" s="201"/>
      <c r="S79" s="201"/>
    </row>
    <row r="80" spans="1:27" x14ac:dyDescent="0.25">
      <c r="A80" s="200" t="str">
        <f>CADASTRO!A$1689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>
        <v>0</v>
      </c>
      <c r="K80" s="203"/>
      <c r="L80" s="203"/>
      <c r="M80" s="205">
        <f>ROUND((W$18/W$23),2)</f>
        <v>0</v>
      </c>
      <c r="N80" s="205"/>
      <c r="O80" s="205"/>
      <c r="P80" s="204">
        <f>C73*M80</f>
        <v>0</v>
      </c>
      <c r="Q80" s="203"/>
      <c r="R80" s="203"/>
      <c r="S80" s="203"/>
      <c r="T80" s="203">
        <f>CADASTRO!$P$1689</f>
        <v>0</v>
      </c>
      <c r="U80" s="203"/>
      <c r="V80" s="203"/>
      <c r="W80" s="203"/>
      <c r="X80" s="203"/>
      <c r="Y80" s="203">
        <f>M$18</f>
        <v>0</v>
      </c>
      <c r="Z80" s="203"/>
      <c r="AA80" s="203"/>
    </row>
    <row r="81" spans="1:27" x14ac:dyDescent="0.25">
      <c r="A81" s="200" t="str">
        <f>CADASTRO!A$1690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>
        <v>0</v>
      </c>
      <c r="K81" s="203"/>
      <c r="L81" s="203"/>
      <c r="M81" s="205">
        <f>ROUND((W$19/W$23),2)</f>
        <v>0</v>
      </c>
      <c r="N81" s="205"/>
      <c r="O81" s="205"/>
      <c r="P81" s="204">
        <f>C73*M81</f>
        <v>0</v>
      </c>
      <c r="Q81" s="203"/>
      <c r="R81" s="203"/>
      <c r="S81" s="203"/>
      <c r="T81" s="203">
        <f>CADASTRO!$P$1690</f>
        <v>0</v>
      </c>
      <c r="U81" s="203"/>
      <c r="V81" s="203"/>
      <c r="W81" s="203"/>
      <c r="X81" s="203"/>
      <c r="Y81" s="203">
        <f>M$19</f>
        <v>0</v>
      </c>
      <c r="Z81" s="203"/>
      <c r="AA81" s="203"/>
    </row>
    <row r="82" spans="1:27" x14ac:dyDescent="0.25">
      <c r="A82" s="200" t="str">
        <f>CADASTRO!A$1691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>
        <v>0</v>
      </c>
      <c r="K82" s="203"/>
      <c r="L82" s="203"/>
      <c r="M82" s="205">
        <f>ROUND((W$20/W$23),2)</f>
        <v>0</v>
      </c>
      <c r="N82" s="205"/>
      <c r="O82" s="205"/>
      <c r="P82" s="204">
        <f>C73*M82</f>
        <v>0</v>
      </c>
      <c r="Q82" s="203"/>
      <c r="R82" s="203"/>
      <c r="S82" s="203"/>
      <c r="T82" s="203">
        <f>CADASTRO!$P$1691</f>
        <v>0</v>
      </c>
      <c r="U82" s="203"/>
      <c r="V82" s="203"/>
      <c r="W82" s="203"/>
      <c r="X82" s="203"/>
      <c r="Y82" s="203">
        <f>M$20</f>
        <v>0</v>
      </c>
      <c r="Z82" s="203"/>
      <c r="AA82" s="203"/>
    </row>
    <row r="83" spans="1:27" x14ac:dyDescent="0.25">
      <c r="A83" s="200" t="str">
        <f>CADASTRO!A$1692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>
        <v>0</v>
      </c>
      <c r="K83" s="203"/>
      <c r="L83" s="203"/>
      <c r="M83" s="205">
        <f>ROUND((W$21/W$23),2)</f>
        <v>0</v>
      </c>
      <c r="N83" s="205"/>
      <c r="O83" s="205"/>
      <c r="P83" s="204">
        <f>C73*M83</f>
        <v>0</v>
      </c>
      <c r="Q83" s="203"/>
      <c r="R83" s="203"/>
      <c r="S83" s="203"/>
      <c r="T83" s="203">
        <f>CADASTRO!$P$1692</f>
        <v>0</v>
      </c>
      <c r="U83" s="203"/>
      <c r="V83" s="203"/>
      <c r="W83" s="203"/>
      <c r="X83" s="203"/>
      <c r="Y83" s="203">
        <f>M$21</f>
        <v>0</v>
      </c>
      <c r="Z83" s="203"/>
      <c r="AA83" s="203"/>
    </row>
    <row r="84" spans="1:27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5307.71</v>
      </c>
      <c r="Q84" s="201"/>
      <c r="R84" s="201"/>
      <c r="S84" s="201"/>
      <c r="T84" s="3"/>
      <c r="U84" s="3"/>
      <c r="V84" s="3"/>
      <c r="W84" s="3"/>
      <c r="X84" s="3"/>
      <c r="Y84" s="3"/>
      <c r="Z84" s="3"/>
      <c r="AA84" s="3"/>
    </row>
    <row r="86" spans="1:27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7" x14ac:dyDescent="0.25">
      <c r="A87" s="3" t="s">
        <v>38</v>
      </c>
      <c r="G87" s="203">
        <v>102</v>
      </c>
      <c r="H87" s="203"/>
      <c r="I87" s="203"/>
      <c r="J87" s="203"/>
      <c r="K87" s="203"/>
      <c r="L87" s="220" t="s">
        <v>39</v>
      </c>
      <c r="M87" s="220"/>
      <c r="N87" s="220"/>
      <c r="O87" s="223">
        <v>43371</v>
      </c>
      <c r="P87" s="203"/>
      <c r="Q87" s="203"/>
      <c r="R87" s="203"/>
    </row>
    <row r="88" spans="1:27" x14ac:dyDescent="0.25">
      <c r="A88" s="3" t="s">
        <v>41</v>
      </c>
      <c r="C88" s="208">
        <v>5926.06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870.2</v>
      </c>
      <c r="Q88" s="221"/>
      <c r="R88" s="221"/>
      <c r="S88" s="221"/>
      <c r="T88" s="221"/>
      <c r="U88" s="221"/>
      <c r="V88" s="221"/>
    </row>
    <row r="89" spans="1:27" x14ac:dyDescent="0.25">
      <c r="A89" s="9" t="s">
        <v>12</v>
      </c>
      <c r="B89" s="31"/>
      <c r="C89" s="31"/>
      <c r="D89" s="31"/>
      <c r="E89" s="31"/>
      <c r="F89" s="31"/>
      <c r="G89" s="31"/>
      <c r="H89" s="31"/>
      <c r="I89" s="8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22"/>
      <c r="Y89" s="211" t="s">
        <v>40</v>
      </c>
      <c r="Z89" s="211"/>
      <c r="AA89" s="211"/>
    </row>
    <row r="90" spans="1:27" x14ac:dyDescent="0.25">
      <c r="A90" s="210" t="str">
        <f>CADASTRO!A$1683</f>
        <v>ESCOLA ESTADUAL: Hilário Mariano Uczak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1</v>
      </c>
      <c r="N90" s="218"/>
      <c r="O90" s="218"/>
      <c r="P90" s="202">
        <f>SUM(P91:S93)</f>
        <v>5926.06</v>
      </c>
      <c r="Q90" s="201"/>
      <c r="R90" s="201"/>
      <c r="S90" s="201"/>
      <c r="T90" s="6"/>
      <c r="U90" s="6"/>
      <c r="V90" s="6"/>
      <c r="W90" s="6"/>
      <c r="X90" s="6"/>
    </row>
    <row r="91" spans="1:27" x14ac:dyDescent="0.25">
      <c r="A91" s="200" t="str">
        <f>CADASTRO!A$1684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 t="s">
        <v>194</v>
      </c>
      <c r="K91" s="203"/>
      <c r="L91" s="203"/>
      <c r="M91" s="205">
        <f>ROUND((W$12/W$23),2)</f>
        <v>1</v>
      </c>
      <c r="N91" s="205"/>
      <c r="O91" s="205"/>
      <c r="P91" s="204">
        <f>C88*M91</f>
        <v>5926.06</v>
      </c>
      <c r="Q91" s="203"/>
      <c r="R91" s="203"/>
      <c r="S91" s="203"/>
      <c r="T91" s="203" t="str">
        <f>CADASTRO!$P$1684</f>
        <v>1013 P.E.A.T.E.</v>
      </c>
      <c r="U91" s="203"/>
      <c r="V91" s="203"/>
      <c r="W91" s="203"/>
      <c r="X91" s="203"/>
      <c r="Y91" s="203">
        <f>M$12</f>
        <v>1687</v>
      </c>
      <c r="Z91" s="203"/>
      <c r="AA91" s="203"/>
    </row>
    <row r="92" spans="1:27" x14ac:dyDescent="0.25">
      <c r="A92" s="200" t="str">
        <f>CADASTRO!A$1685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>
        <v>0</v>
      </c>
      <c r="K92" s="203"/>
      <c r="L92" s="203"/>
      <c r="M92" s="205">
        <f>ROUND((W$13/W$23),2)</f>
        <v>0</v>
      </c>
      <c r="N92" s="205"/>
      <c r="O92" s="205"/>
      <c r="P92" s="204">
        <f>C88*M92</f>
        <v>0</v>
      </c>
      <c r="Q92" s="203"/>
      <c r="R92" s="203"/>
      <c r="S92" s="203"/>
      <c r="T92" s="203">
        <f>CADASTRO!$P$1685</f>
        <v>0</v>
      </c>
      <c r="U92" s="203"/>
      <c r="V92" s="203"/>
      <c r="W92" s="203"/>
      <c r="X92" s="203"/>
      <c r="Y92" s="203">
        <f>M$13</f>
        <v>0</v>
      </c>
      <c r="Z92" s="203"/>
      <c r="AA92" s="203"/>
    </row>
    <row r="93" spans="1:27" x14ac:dyDescent="0.25">
      <c r="A93" s="200" t="str">
        <f>CADASTRO!A$1686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>
        <v>0</v>
      </c>
      <c r="K93" s="203"/>
      <c r="L93" s="203"/>
      <c r="M93" s="205">
        <f>ROUND((W$14/W$23),2)</f>
        <v>0</v>
      </c>
      <c r="N93" s="205"/>
      <c r="O93" s="205"/>
      <c r="P93" s="204">
        <f>C88*M93</f>
        <v>0</v>
      </c>
      <c r="Q93" s="203"/>
      <c r="R93" s="203"/>
      <c r="S93" s="203"/>
      <c r="T93" s="203">
        <f>CADASTRO!$P$1686</f>
        <v>0</v>
      </c>
      <c r="U93" s="203"/>
      <c r="V93" s="203"/>
      <c r="W93" s="203"/>
      <c r="X93" s="203"/>
      <c r="Y93" s="203">
        <f>M$14</f>
        <v>0</v>
      </c>
      <c r="Z93" s="203"/>
      <c r="AA93" s="203"/>
    </row>
    <row r="94" spans="1:27" x14ac:dyDescent="0.25">
      <c r="A94" s="201" t="str">
        <f>CADASTRO!A$1688</f>
        <v>ESCOLA MUN. ARLINDO B. PIRES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0</v>
      </c>
      <c r="N94" s="218"/>
      <c r="O94" s="218"/>
      <c r="P94" s="202">
        <f>SUM(P95:S98)</f>
        <v>0</v>
      </c>
      <c r="Q94" s="201"/>
      <c r="R94" s="201"/>
      <c r="S94" s="201"/>
    </row>
    <row r="95" spans="1:27" x14ac:dyDescent="0.25">
      <c r="A95" s="200" t="str">
        <f>CADASTRO!A$1689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>
        <v>0</v>
      </c>
      <c r="K95" s="203"/>
      <c r="L95" s="203"/>
      <c r="M95" s="205">
        <f>ROUND((W$18/W$23),2)</f>
        <v>0</v>
      </c>
      <c r="N95" s="205"/>
      <c r="O95" s="205"/>
      <c r="P95" s="204">
        <f>C88*M95</f>
        <v>0</v>
      </c>
      <c r="Q95" s="203"/>
      <c r="R95" s="203"/>
      <c r="S95" s="203"/>
      <c r="T95" s="203">
        <f>CADASTRO!$P$1689</f>
        <v>0</v>
      </c>
      <c r="U95" s="203"/>
      <c r="V95" s="203"/>
      <c r="W95" s="203"/>
      <c r="X95" s="203"/>
      <c r="Y95" s="203">
        <f>M$18</f>
        <v>0</v>
      </c>
      <c r="Z95" s="203"/>
      <c r="AA95" s="203"/>
    </row>
    <row r="96" spans="1:27" x14ac:dyDescent="0.25">
      <c r="A96" s="200" t="str">
        <f>CADASTRO!A$1690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>
        <v>0</v>
      </c>
      <c r="K96" s="203"/>
      <c r="L96" s="203"/>
      <c r="M96" s="205">
        <f>ROUND((W$19/W$23),2)</f>
        <v>0</v>
      </c>
      <c r="N96" s="205"/>
      <c r="O96" s="205"/>
      <c r="P96" s="204">
        <f>C88*M96</f>
        <v>0</v>
      </c>
      <c r="Q96" s="203"/>
      <c r="R96" s="203"/>
      <c r="S96" s="203"/>
      <c r="T96" s="203">
        <f>CADASTRO!$P$1690</f>
        <v>0</v>
      </c>
      <c r="U96" s="203"/>
      <c r="V96" s="203"/>
      <c r="W96" s="203"/>
      <c r="X96" s="203"/>
      <c r="Y96" s="203">
        <f>M$19</f>
        <v>0</v>
      </c>
      <c r="Z96" s="203"/>
      <c r="AA96" s="203"/>
    </row>
    <row r="97" spans="1:27" x14ac:dyDescent="0.25">
      <c r="A97" s="200" t="str">
        <f>CADASTRO!A$1691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>
        <v>0</v>
      </c>
      <c r="K97" s="203"/>
      <c r="L97" s="203"/>
      <c r="M97" s="205">
        <f>ROUND((W$20/W$23),2)</f>
        <v>0</v>
      </c>
      <c r="N97" s="205"/>
      <c r="O97" s="205"/>
      <c r="P97" s="204">
        <f>C88*M97</f>
        <v>0</v>
      </c>
      <c r="Q97" s="203"/>
      <c r="R97" s="203"/>
      <c r="S97" s="203"/>
      <c r="T97" s="203">
        <f>CADASTRO!$P$1691</f>
        <v>0</v>
      </c>
      <c r="U97" s="203"/>
      <c r="V97" s="203"/>
      <c r="W97" s="203"/>
      <c r="X97" s="203"/>
      <c r="Y97" s="203">
        <f>M$20</f>
        <v>0</v>
      </c>
      <c r="Z97" s="203"/>
      <c r="AA97" s="203"/>
    </row>
    <row r="98" spans="1:27" x14ac:dyDescent="0.25">
      <c r="A98" s="200" t="str">
        <f>CADASTRO!A$1692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>
        <v>0</v>
      </c>
      <c r="K98" s="203"/>
      <c r="L98" s="203"/>
      <c r="M98" s="205">
        <f>ROUND((W$21/W$23),2)</f>
        <v>0</v>
      </c>
      <c r="N98" s="205"/>
      <c r="O98" s="205"/>
      <c r="P98" s="204">
        <f>C88*M98</f>
        <v>0</v>
      </c>
      <c r="Q98" s="203"/>
      <c r="R98" s="203"/>
      <c r="S98" s="203"/>
      <c r="T98" s="203">
        <f>CADASTRO!$P$1692</f>
        <v>0</v>
      </c>
      <c r="U98" s="203"/>
      <c r="V98" s="203"/>
      <c r="W98" s="203"/>
      <c r="X98" s="203"/>
      <c r="Y98" s="203">
        <f>M$21</f>
        <v>0</v>
      </c>
      <c r="Z98" s="203"/>
      <c r="AA98" s="203"/>
    </row>
    <row r="99" spans="1:27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</f>
        <v>5926.06</v>
      </c>
      <c r="Q99" s="201"/>
      <c r="R99" s="201"/>
      <c r="S99" s="201"/>
      <c r="T99" s="3"/>
      <c r="U99" s="3"/>
      <c r="V99" s="3"/>
      <c r="W99" s="3"/>
      <c r="X99" s="3"/>
      <c r="Y99" s="3"/>
      <c r="Z99" s="3"/>
      <c r="AA99" s="3"/>
    </row>
    <row r="101" spans="1:27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27" x14ac:dyDescent="0.25">
      <c r="A102" s="3" t="s">
        <v>38</v>
      </c>
      <c r="G102" s="203">
        <v>104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43371</v>
      </c>
      <c r="P102" s="203"/>
      <c r="Q102" s="203"/>
      <c r="R102" s="203"/>
    </row>
    <row r="103" spans="1:27" x14ac:dyDescent="0.25">
      <c r="A103" s="3" t="s">
        <v>41</v>
      </c>
      <c r="C103" s="208">
        <v>4678.47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687</v>
      </c>
      <c r="Q103" s="221"/>
      <c r="R103" s="221"/>
      <c r="S103" s="221"/>
      <c r="T103" s="221"/>
      <c r="U103" s="221"/>
      <c r="V103" s="221"/>
    </row>
    <row r="104" spans="1:27" x14ac:dyDescent="0.25">
      <c r="A104" s="9" t="s">
        <v>12</v>
      </c>
      <c r="B104" s="31"/>
      <c r="C104" s="31"/>
      <c r="D104" s="31"/>
      <c r="E104" s="31"/>
      <c r="F104" s="31"/>
      <c r="G104" s="31"/>
      <c r="H104" s="31"/>
      <c r="I104" s="8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22"/>
      <c r="Y104" s="211" t="s">
        <v>40</v>
      </c>
      <c r="Z104" s="211"/>
      <c r="AA104" s="211"/>
    </row>
    <row r="105" spans="1:27" x14ac:dyDescent="0.25">
      <c r="A105" s="210" t="str">
        <f>CADASTRO!A$1683</f>
        <v>ESCOLA ESTADUAL: Hilário Mariano Uczak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1</v>
      </c>
      <c r="N105" s="218"/>
      <c r="O105" s="218"/>
      <c r="P105" s="202">
        <f>SUM(P106:S108)</f>
        <v>4678.47</v>
      </c>
      <c r="Q105" s="201"/>
      <c r="R105" s="201"/>
      <c r="S105" s="201"/>
      <c r="T105" s="6"/>
      <c r="U105" s="6"/>
      <c r="V105" s="6"/>
      <c r="W105" s="6"/>
      <c r="X105" s="6"/>
    </row>
    <row r="106" spans="1:27" x14ac:dyDescent="0.25">
      <c r="A106" s="200" t="str">
        <f>CADASTRO!A$1684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 t="s">
        <v>194</v>
      </c>
      <c r="K106" s="203"/>
      <c r="L106" s="203"/>
      <c r="M106" s="205">
        <f>ROUND((W$12/W$23),2)</f>
        <v>1</v>
      </c>
      <c r="N106" s="205"/>
      <c r="O106" s="205"/>
      <c r="P106" s="204">
        <f>C103*M106</f>
        <v>4678.47</v>
      </c>
      <c r="Q106" s="203"/>
      <c r="R106" s="203"/>
      <c r="S106" s="203"/>
      <c r="T106" s="203" t="str">
        <f>CADASTRO!$P$1684</f>
        <v>1013 P.E.A.T.E.</v>
      </c>
      <c r="U106" s="203"/>
      <c r="V106" s="203"/>
      <c r="W106" s="203"/>
      <c r="X106" s="203"/>
      <c r="Y106" s="203">
        <f>M$12</f>
        <v>1687</v>
      </c>
      <c r="Z106" s="203"/>
      <c r="AA106" s="203"/>
    </row>
    <row r="107" spans="1:27" x14ac:dyDescent="0.25">
      <c r="A107" s="200" t="str">
        <f>CADASTRO!A$1685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>
        <v>0</v>
      </c>
      <c r="K107" s="203"/>
      <c r="L107" s="203"/>
      <c r="M107" s="205">
        <f>ROUND((W$13/W$23),2)</f>
        <v>0</v>
      </c>
      <c r="N107" s="205"/>
      <c r="O107" s="205"/>
      <c r="P107" s="204">
        <f>C103*M107</f>
        <v>0</v>
      </c>
      <c r="Q107" s="203"/>
      <c r="R107" s="203"/>
      <c r="S107" s="203"/>
      <c r="T107" s="203">
        <f>CADASTRO!$P$1685</f>
        <v>0</v>
      </c>
      <c r="U107" s="203"/>
      <c r="V107" s="203"/>
      <c r="W107" s="203"/>
      <c r="X107" s="203"/>
      <c r="Y107" s="203">
        <f>M$13</f>
        <v>0</v>
      </c>
      <c r="Z107" s="203"/>
      <c r="AA107" s="203"/>
    </row>
    <row r="108" spans="1:27" x14ac:dyDescent="0.25">
      <c r="A108" s="200" t="str">
        <f>CADASTRO!A$1686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>
        <v>0</v>
      </c>
      <c r="K108" s="203"/>
      <c r="L108" s="203"/>
      <c r="M108" s="205">
        <f>ROUND((W$14/W$23),2)</f>
        <v>0</v>
      </c>
      <c r="N108" s="205"/>
      <c r="O108" s="205"/>
      <c r="P108" s="204">
        <f>C103*M108</f>
        <v>0</v>
      </c>
      <c r="Q108" s="203"/>
      <c r="R108" s="203"/>
      <c r="S108" s="203"/>
      <c r="T108" s="203">
        <f>CADASTRO!$P$1686</f>
        <v>0</v>
      </c>
      <c r="U108" s="203"/>
      <c r="V108" s="203"/>
      <c r="W108" s="203"/>
      <c r="X108" s="203"/>
      <c r="Y108" s="203">
        <f>M$14</f>
        <v>0</v>
      </c>
      <c r="Z108" s="203"/>
      <c r="AA108" s="203"/>
    </row>
    <row r="109" spans="1:27" x14ac:dyDescent="0.25">
      <c r="A109" s="201" t="str">
        <f>CADASTRO!A$1688</f>
        <v>ESCOLA MUN. ARLINDO B. PIRES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0</v>
      </c>
      <c r="N109" s="218"/>
      <c r="O109" s="218"/>
      <c r="P109" s="202">
        <f>SUM(P110:S113)</f>
        <v>0</v>
      </c>
      <c r="Q109" s="201"/>
      <c r="R109" s="201"/>
      <c r="S109" s="201"/>
    </row>
    <row r="110" spans="1:27" x14ac:dyDescent="0.25">
      <c r="A110" s="200" t="str">
        <f>CADASTRO!A$1689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>
        <v>0</v>
      </c>
      <c r="K110" s="203"/>
      <c r="L110" s="203"/>
      <c r="M110" s="205">
        <f>ROUND((W$18/W$23),2)</f>
        <v>0</v>
      </c>
      <c r="N110" s="205"/>
      <c r="O110" s="205"/>
      <c r="P110" s="204">
        <f>C103*M110</f>
        <v>0</v>
      </c>
      <c r="Q110" s="203"/>
      <c r="R110" s="203"/>
      <c r="S110" s="203"/>
      <c r="T110" s="203">
        <f>CADASTRO!$P$1689</f>
        <v>0</v>
      </c>
      <c r="U110" s="203"/>
      <c r="V110" s="203"/>
      <c r="W110" s="203"/>
      <c r="X110" s="203"/>
      <c r="Y110" s="203">
        <f>M$18</f>
        <v>0</v>
      </c>
      <c r="Z110" s="203"/>
      <c r="AA110" s="203"/>
    </row>
    <row r="111" spans="1:27" x14ac:dyDescent="0.25">
      <c r="A111" s="200" t="str">
        <f>CADASTRO!A$1690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>
        <v>0</v>
      </c>
      <c r="K111" s="203"/>
      <c r="L111" s="203"/>
      <c r="M111" s="205">
        <f>ROUND((W$19/W$23),2)</f>
        <v>0</v>
      </c>
      <c r="N111" s="205"/>
      <c r="O111" s="205"/>
      <c r="P111" s="204">
        <f>C103*M111</f>
        <v>0</v>
      </c>
      <c r="Q111" s="203"/>
      <c r="R111" s="203"/>
      <c r="S111" s="203"/>
      <c r="T111" s="203">
        <f>CADASTRO!$P$1690</f>
        <v>0</v>
      </c>
      <c r="U111" s="203"/>
      <c r="V111" s="203"/>
      <c r="W111" s="203"/>
      <c r="X111" s="203"/>
      <c r="Y111" s="203">
        <f>M$19</f>
        <v>0</v>
      </c>
      <c r="Z111" s="203"/>
      <c r="AA111" s="203"/>
    </row>
    <row r="112" spans="1:27" x14ac:dyDescent="0.25">
      <c r="A112" s="200" t="str">
        <f>CADASTRO!A$1691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>
        <v>0</v>
      </c>
      <c r="K112" s="203"/>
      <c r="L112" s="203"/>
      <c r="M112" s="205">
        <f>ROUND((W$20/W$23),2)</f>
        <v>0</v>
      </c>
      <c r="N112" s="205"/>
      <c r="O112" s="205"/>
      <c r="P112" s="204">
        <f>C103*M112</f>
        <v>0</v>
      </c>
      <c r="Q112" s="203"/>
      <c r="R112" s="203"/>
      <c r="S112" s="203"/>
      <c r="T112" s="203">
        <f>CADASTRO!$P$1691</f>
        <v>0</v>
      </c>
      <c r="U112" s="203"/>
      <c r="V112" s="203"/>
      <c r="W112" s="203"/>
      <c r="X112" s="203"/>
      <c r="Y112" s="203">
        <f>M$20</f>
        <v>0</v>
      </c>
      <c r="Z112" s="203"/>
      <c r="AA112" s="203"/>
    </row>
    <row r="113" spans="1:27" x14ac:dyDescent="0.25">
      <c r="A113" s="200" t="str">
        <f>CADASTRO!A$1692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>
        <v>0</v>
      </c>
      <c r="K113" s="203"/>
      <c r="L113" s="203"/>
      <c r="M113" s="205">
        <f>ROUND((W$21/W$23),2)</f>
        <v>0</v>
      </c>
      <c r="N113" s="205"/>
      <c r="O113" s="205"/>
      <c r="P113" s="204">
        <f>C103*M113</f>
        <v>0</v>
      </c>
      <c r="Q113" s="203"/>
      <c r="R113" s="203"/>
      <c r="S113" s="203"/>
      <c r="T113" s="203">
        <f>CADASTRO!$P$1692</f>
        <v>0</v>
      </c>
      <c r="U113" s="203"/>
      <c r="V113" s="203"/>
      <c r="W113" s="203"/>
      <c r="X113" s="203"/>
      <c r="Y113" s="203">
        <f>M$21</f>
        <v>0</v>
      </c>
      <c r="Z113" s="203"/>
      <c r="AA113" s="203"/>
    </row>
    <row r="114" spans="1:27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</f>
        <v>4678.47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  <c r="AA114" s="3"/>
    </row>
    <row r="116" spans="1:27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7" x14ac:dyDescent="0.25">
      <c r="A117" s="3" t="s">
        <v>38</v>
      </c>
      <c r="G117" s="203">
        <v>106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43371</v>
      </c>
      <c r="P117" s="203"/>
      <c r="Q117" s="203"/>
      <c r="R117" s="203"/>
    </row>
    <row r="118" spans="1:27" x14ac:dyDescent="0.25">
      <c r="A118" s="3" t="s">
        <v>41</v>
      </c>
      <c r="C118" s="208">
        <v>7173.65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1053.4000000000001</v>
      </c>
      <c r="Q118" s="221"/>
      <c r="R118" s="221"/>
      <c r="S118" s="221"/>
      <c r="T118" s="221"/>
      <c r="U118" s="221"/>
      <c r="V118" s="221"/>
    </row>
    <row r="119" spans="1:27" x14ac:dyDescent="0.25">
      <c r="A119" s="9" t="s">
        <v>12</v>
      </c>
      <c r="B119" s="31"/>
      <c r="C119" s="31"/>
      <c r="D119" s="31"/>
      <c r="E119" s="31"/>
      <c r="F119" s="31"/>
      <c r="G119" s="31"/>
      <c r="H119" s="31"/>
      <c r="I119" s="8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22"/>
      <c r="Y119" s="211" t="s">
        <v>40</v>
      </c>
      <c r="Z119" s="211"/>
      <c r="AA119" s="211"/>
    </row>
    <row r="120" spans="1:27" x14ac:dyDescent="0.25">
      <c r="A120" s="210" t="str">
        <f>CADASTRO!A$1683</f>
        <v>ESCOLA ESTADUAL: Hilário Mariano Uczak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1</v>
      </c>
      <c r="N120" s="218"/>
      <c r="O120" s="218"/>
      <c r="P120" s="202">
        <f>SUM(P121:S123)</f>
        <v>7173.65</v>
      </c>
      <c r="Q120" s="201"/>
      <c r="R120" s="201"/>
      <c r="S120" s="201"/>
      <c r="T120" s="6"/>
      <c r="U120" s="6"/>
      <c r="V120" s="6"/>
      <c r="W120" s="6"/>
      <c r="X120" s="6"/>
    </row>
    <row r="121" spans="1:27" x14ac:dyDescent="0.25">
      <c r="A121" s="200" t="str">
        <f>CADASTRO!A$1684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 t="s">
        <v>194</v>
      </c>
      <c r="K121" s="203"/>
      <c r="L121" s="203"/>
      <c r="M121" s="205">
        <f>ROUND((W$12/W$23),2)</f>
        <v>1</v>
      </c>
      <c r="N121" s="205"/>
      <c r="O121" s="205"/>
      <c r="P121" s="204">
        <f>C118*M121</f>
        <v>7173.65</v>
      </c>
      <c r="Q121" s="203"/>
      <c r="R121" s="203"/>
      <c r="S121" s="203"/>
      <c r="T121" s="203" t="str">
        <f>CADASTRO!$P$1684</f>
        <v>1013 P.E.A.T.E.</v>
      </c>
      <c r="U121" s="203"/>
      <c r="V121" s="203"/>
      <c r="W121" s="203"/>
      <c r="X121" s="203"/>
      <c r="Y121" s="203">
        <f>M$12</f>
        <v>1687</v>
      </c>
      <c r="Z121" s="203"/>
      <c r="AA121" s="203"/>
    </row>
    <row r="122" spans="1:27" x14ac:dyDescent="0.25">
      <c r="A122" s="200" t="str">
        <f>CADASTRO!A$1685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>
        <v>0</v>
      </c>
      <c r="K122" s="203"/>
      <c r="L122" s="203"/>
      <c r="M122" s="205">
        <f>ROUND((W$13/W$23),2)</f>
        <v>0</v>
      </c>
      <c r="N122" s="205"/>
      <c r="O122" s="205"/>
      <c r="P122" s="204">
        <f>C118*M122</f>
        <v>0</v>
      </c>
      <c r="Q122" s="203"/>
      <c r="R122" s="203"/>
      <c r="S122" s="203"/>
      <c r="T122" s="203">
        <f>CADASTRO!$P$1685</f>
        <v>0</v>
      </c>
      <c r="U122" s="203"/>
      <c r="V122" s="203"/>
      <c r="W122" s="203"/>
      <c r="X122" s="203"/>
      <c r="Y122" s="203">
        <f>M$13</f>
        <v>0</v>
      </c>
      <c r="Z122" s="203"/>
      <c r="AA122" s="203"/>
    </row>
    <row r="123" spans="1:27" x14ac:dyDescent="0.25">
      <c r="A123" s="200" t="str">
        <f>CADASTRO!A$1686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03">
        <v>0</v>
      </c>
      <c r="K123" s="203"/>
      <c r="L123" s="203"/>
      <c r="M123" s="205">
        <f>ROUND((W$14/W$23),2)</f>
        <v>0</v>
      </c>
      <c r="N123" s="205"/>
      <c r="O123" s="205"/>
      <c r="P123" s="204">
        <f>C118*M123</f>
        <v>0</v>
      </c>
      <c r="Q123" s="203"/>
      <c r="R123" s="203"/>
      <c r="S123" s="203"/>
      <c r="T123" s="203">
        <f>CADASTRO!$P$1686</f>
        <v>0</v>
      </c>
      <c r="U123" s="203"/>
      <c r="V123" s="203"/>
      <c r="W123" s="203"/>
      <c r="X123" s="203"/>
      <c r="Y123" s="203">
        <f>M$14</f>
        <v>0</v>
      </c>
      <c r="Z123" s="203"/>
      <c r="AA123" s="203"/>
    </row>
    <row r="124" spans="1:27" x14ac:dyDescent="0.25">
      <c r="A124" s="201" t="str">
        <f>CADASTRO!A$1688</f>
        <v>ESCOLA MUN. ARLINDO B. PIRES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0</v>
      </c>
      <c r="N124" s="218"/>
      <c r="O124" s="218"/>
      <c r="P124" s="202">
        <f>SUM(P125:S128)</f>
        <v>0</v>
      </c>
      <c r="Q124" s="201"/>
      <c r="R124" s="201"/>
      <c r="S124" s="201"/>
    </row>
    <row r="125" spans="1:27" x14ac:dyDescent="0.25">
      <c r="A125" s="200" t="str">
        <f>CADASTRO!A$1689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>
        <v>0</v>
      </c>
      <c r="K125" s="203"/>
      <c r="L125" s="203"/>
      <c r="M125" s="205">
        <f>ROUND((W$18/W$23),2)</f>
        <v>0</v>
      </c>
      <c r="N125" s="205"/>
      <c r="O125" s="205"/>
      <c r="P125" s="204">
        <f>C118*M125</f>
        <v>0</v>
      </c>
      <c r="Q125" s="203"/>
      <c r="R125" s="203"/>
      <c r="S125" s="203"/>
      <c r="T125" s="203">
        <f>CADASTRO!$P$1689</f>
        <v>0</v>
      </c>
      <c r="U125" s="203"/>
      <c r="V125" s="203"/>
      <c r="W125" s="203"/>
      <c r="X125" s="203"/>
      <c r="Y125" s="203">
        <f>M$18</f>
        <v>0</v>
      </c>
      <c r="Z125" s="203"/>
      <c r="AA125" s="203"/>
    </row>
    <row r="126" spans="1:27" x14ac:dyDescent="0.25">
      <c r="A126" s="200" t="str">
        <f>CADASTRO!A$1690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>
        <v>0</v>
      </c>
      <c r="K126" s="203"/>
      <c r="L126" s="203"/>
      <c r="M126" s="205">
        <f>ROUND((W$19/W$23),2)</f>
        <v>0</v>
      </c>
      <c r="N126" s="205"/>
      <c r="O126" s="205"/>
      <c r="P126" s="204">
        <f>C118*M126</f>
        <v>0</v>
      </c>
      <c r="Q126" s="203"/>
      <c r="R126" s="203"/>
      <c r="S126" s="203"/>
      <c r="T126" s="203">
        <f>CADASTRO!$P$1690</f>
        <v>0</v>
      </c>
      <c r="U126" s="203"/>
      <c r="V126" s="203"/>
      <c r="W126" s="203"/>
      <c r="X126" s="203"/>
      <c r="Y126" s="203">
        <f>M$19</f>
        <v>0</v>
      </c>
      <c r="Z126" s="203"/>
      <c r="AA126" s="203"/>
    </row>
    <row r="127" spans="1:27" x14ac:dyDescent="0.25">
      <c r="A127" s="200" t="str">
        <f>CADASTRO!A$1691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>
        <v>0</v>
      </c>
      <c r="K127" s="203"/>
      <c r="L127" s="203"/>
      <c r="M127" s="205">
        <f>ROUND((W$20/W$23),2)</f>
        <v>0</v>
      </c>
      <c r="N127" s="205"/>
      <c r="O127" s="205"/>
      <c r="P127" s="204">
        <f>C118*M127</f>
        <v>0</v>
      </c>
      <c r="Q127" s="203"/>
      <c r="R127" s="203"/>
      <c r="S127" s="203"/>
      <c r="T127" s="203">
        <f>CADASTRO!$P$1691</f>
        <v>0</v>
      </c>
      <c r="U127" s="203"/>
      <c r="V127" s="203"/>
      <c r="W127" s="203"/>
      <c r="X127" s="203"/>
      <c r="Y127" s="203">
        <f>M$20</f>
        <v>0</v>
      </c>
      <c r="Z127" s="203"/>
      <c r="AA127" s="203"/>
    </row>
    <row r="128" spans="1:27" x14ac:dyDescent="0.25">
      <c r="A128" s="200" t="str">
        <f>CADASTRO!A$1692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>
        <v>0</v>
      </c>
      <c r="K128" s="203"/>
      <c r="L128" s="203"/>
      <c r="M128" s="205">
        <f>ROUND((W$21/W$23),2)</f>
        <v>0</v>
      </c>
      <c r="N128" s="205"/>
      <c r="O128" s="205"/>
      <c r="P128" s="204">
        <f>C118*M128</f>
        <v>0</v>
      </c>
      <c r="Q128" s="203"/>
      <c r="R128" s="203"/>
      <c r="S128" s="203"/>
      <c r="T128" s="203">
        <f>CADASTRO!$P$1692</f>
        <v>0</v>
      </c>
      <c r="U128" s="203"/>
      <c r="V128" s="203"/>
      <c r="W128" s="203"/>
      <c r="X128" s="203"/>
      <c r="Y128" s="203">
        <f>M$21</f>
        <v>0</v>
      </c>
      <c r="Z128" s="203"/>
      <c r="AA128" s="203"/>
    </row>
    <row r="129" spans="1:27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7173.65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  <c r="AA129" s="3"/>
    </row>
    <row r="131" spans="1:27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27" x14ac:dyDescent="0.25">
      <c r="A132" s="3" t="s">
        <v>38</v>
      </c>
      <c r="G132" s="203">
        <v>108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43416</v>
      </c>
      <c r="P132" s="203"/>
      <c r="Q132" s="203"/>
      <c r="R132" s="203"/>
    </row>
    <row r="133" spans="1:27" x14ac:dyDescent="0.25">
      <c r="A133" s="3" t="s">
        <v>41</v>
      </c>
      <c r="C133" s="208">
        <v>4990.3599999999997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732.8</v>
      </c>
      <c r="Q133" s="221"/>
      <c r="R133" s="221"/>
      <c r="S133" s="221"/>
      <c r="T133" s="221"/>
      <c r="U133" s="221"/>
      <c r="V133" s="221"/>
    </row>
    <row r="134" spans="1:27" x14ac:dyDescent="0.25">
      <c r="A134" s="9" t="s">
        <v>12</v>
      </c>
      <c r="B134" s="31"/>
      <c r="C134" s="31"/>
      <c r="D134" s="31"/>
      <c r="E134" s="31"/>
      <c r="F134" s="31"/>
      <c r="G134" s="31"/>
      <c r="H134" s="31"/>
      <c r="I134" s="8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22"/>
      <c r="Y134" s="211" t="s">
        <v>40</v>
      </c>
      <c r="Z134" s="211"/>
      <c r="AA134" s="211"/>
    </row>
    <row r="135" spans="1:27" x14ac:dyDescent="0.25">
      <c r="A135" s="210" t="str">
        <f>CADASTRO!A$1683</f>
        <v>ESCOLA ESTADUAL: Hilário Mariano Uczak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1</v>
      </c>
      <c r="N135" s="218"/>
      <c r="O135" s="218"/>
      <c r="P135" s="202">
        <f>SUM(P136:S138)</f>
        <v>4990.3599999999997</v>
      </c>
      <c r="Q135" s="201"/>
      <c r="R135" s="201"/>
      <c r="S135" s="201"/>
      <c r="T135" s="6"/>
      <c r="U135" s="6"/>
      <c r="V135" s="6"/>
      <c r="W135" s="6"/>
      <c r="X135" s="6"/>
    </row>
    <row r="136" spans="1:27" x14ac:dyDescent="0.25">
      <c r="A136" s="200" t="str">
        <f>CADASTRO!A$1684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 t="s">
        <v>194</v>
      </c>
      <c r="K136" s="203"/>
      <c r="L136" s="203"/>
      <c r="M136" s="205">
        <f>ROUND((W$12/W$23),2)</f>
        <v>1</v>
      </c>
      <c r="N136" s="205"/>
      <c r="O136" s="205"/>
      <c r="P136" s="204">
        <f>C133*M136</f>
        <v>4990.3599999999997</v>
      </c>
      <c r="Q136" s="203"/>
      <c r="R136" s="203"/>
      <c r="S136" s="203"/>
      <c r="T136" s="203" t="str">
        <f>CADASTRO!$P$1684</f>
        <v>1013 P.E.A.T.E.</v>
      </c>
      <c r="U136" s="203"/>
      <c r="V136" s="203"/>
      <c r="W136" s="203"/>
      <c r="X136" s="203"/>
      <c r="Y136" s="203">
        <f>M$12</f>
        <v>1687</v>
      </c>
      <c r="Z136" s="203"/>
      <c r="AA136" s="203"/>
    </row>
    <row r="137" spans="1:27" x14ac:dyDescent="0.25">
      <c r="A137" s="200" t="str">
        <f>CADASTRO!A$1685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>
        <v>0</v>
      </c>
      <c r="K137" s="203"/>
      <c r="L137" s="203"/>
      <c r="M137" s="205">
        <f>ROUND((W$13/W$23),2)</f>
        <v>0</v>
      </c>
      <c r="N137" s="205"/>
      <c r="O137" s="205"/>
      <c r="P137" s="204">
        <f>C133*M137</f>
        <v>0</v>
      </c>
      <c r="Q137" s="203"/>
      <c r="R137" s="203"/>
      <c r="S137" s="203"/>
      <c r="T137" s="203">
        <f>CADASTRO!$P$1685</f>
        <v>0</v>
      </c>
      <c r="U137" s="203"/>
      <c r="V137" s="203"/>
      <c r="W137" s="203"/>
      <c r="X137" s="203"/>
      <c r="Y137" s="203">
        <f>M$13</f>
        <v>0</v>
      </c>
      <c r="Z137" s="203"/>
      <c r="AA137" s="203"/>
    </row>
    <row r="138" spans="1:27" x14ac:dyDescent="0.25">
      <c r="A138" s="200" t="str">
        <f>CADASTRO!A$1686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>
        <v>0</v>
      </c>
      <c r="K138" s="203"/>
      <c r="L138" s="203"/>
      <c r="M138" s="205">
        <f>ROUND((W$14/W$23),2)</f>
        <v>0</v>
      </c>
      <c r="N138" s="205"/>
      <c r="O138" s="205"/>
      <c r="P138" s="204">
        <f>C133*M138</f>
        <v>0</v>
      </c>
      <c r="Q138" s="203"/>
      <c r="R138" s="203"/>
      <c r="S138" s="203"/>
      <c r="T138" s="203">
        <f>CADASTRO!$P$1686</f>
        <v>0</v>
      </c>
      <c r="U138" s="203"/>
      <c r="V138" s="203"/>
      <c r="W138" s="203"/>
      <c r="X138" s="203"/>
      <c r="Y138" s="203">
        <f>M$14</f>
        <v>0</v>
      </c>
      <c r="Z138" s="203"/>
      <c r="AA138" s="203"/>
    </row>
    <row r="139" spans="1:27" x14ac:dyDescent="0.25">
      <c r="A139" s="201" t="str">
        <f>CADASTRO!A$1688</f>
        <v>ESCOLA MUN. ARLINDO B. PIRES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0</v>
      </c>
      <c r="N139" s="218"/>
      <c r="O139" s="218"/>
      <c r="P139" s="202">
        <f>SUM(P140:S143)</f>
        <v>0</v>
      </c>
      <c r="Q139" s="201"/>
      <c r="R139" s="201"/>
      <c r="S139" s="201"/>
    </row>
    <row r="140" spans="1:27" x14ac:dyDescent="0.25">
      <c r="A140" s="200" t="str">
        <f>CADASTRO!A$1689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>
        <v>0</v>
      </c>
      <c r="K140" s="203"/>
      <c r="L140" s="203"/>
      <c r="M140" s="205">
        <f>ROUND((W$18/W$23),2)</f>
        <v>0</v>
      </c>
      <c r="N140" s="205"/>
      <c r="O140" s="205"/>
      <c r="P140" s="204">
        <f>C133*M140</f>
        <v>0</v>
      </c>
      <c r="Q140" s="203"/>
      <c r="R140" s="203"/>
      <c r="S140" s="203"/>
      <c r="T140" s="203">
        <f>CADASTRO!$P$1689</f>
        <v>0</v>
      </c>
      <c r="U140" s="203"/>
      <c r="V140" s="203"/>
      <c r="W140" s="203"/>
      <c r="X140" s="203"/>
      <c r="Y140" s="203">
        <f>M$18</f>
        <v>0</v>
      </c>
      <c r="Z140" s="203"/>
      <c r="AA140" s="203"/>
    </row>
    <row r="141" spans="1:27" x14ac:dyDescent="0.25">
      <c r="A141" s="200" t="str">
        <f>CADASTRO!A$1690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>
        <v>0</v>
      </c>
      <c r="K141" s="203"/>
      <c r="L141" s="203"/>
      <c r="M141" s="205">
        <f>ROUND((W$19/W$23),2)</f>
        <v>0</v>
      </c>
      <c r="N141" s="205"/>
      <c r="O141" s="205"/>
      <c r="P141" s="204">
        <f>C133*M141</f>
        <v>0</v>
      </c>
      <c r="Q141" s="203"/>
      <c r="R141" s="203"/>
      <c r="S141" s="203"/>
      <c r="T141" s="203">
        <f>CADASTRO!$P$1690</f>
        <v>0</v>
      </c>
      <c r="U141" s="203"/>
      <c r="V141" s="203"/>
      <c r="W141" s="203"/>
      <c r="X141" s="203"/>
      <c r="Y141" s="203">
        <f>M$19</f>
        <v>0</v>
      </c>
      <c r="Z141" s="203"/>
      <c r="AA141" s="203"/>
    </row>
    <row r="142" spans="1:27" x14ac:dyDescent="0.25">
      <c r="A142" s="200" t="str">
        <f>CADASTRO!A$1691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>
        <v>0</v>
      </c>
      <c r="K142" s="203"/>
      <c r="L142" s="203"/>
      <c r="M142" s="205">
        <f>ROUND((W$20/W$23),2)</f>
        <v>0</v>
      </c>
      <c r="N142" s="205"/>
      <c r="O142" s="205"/>
      <c r="P142" s="204">
        <f>C133*M142</f>
        <v>0</v>
      </c>
      <c r="Q142" s="203"/>
      <c r="R142" s="203"/>
      <c r="S142" s="203"/>
      <c r="T142" s="203">
        <f>CADASTRO!$P$1691</f>
        <v>0</v>
      </c>
      <c r="U142" s="203"/>
      <c r="V142" s="203"/>
      <c r="W142" s="203"/>
      <c r="X142" s="203"/>
      <c r="Y142" s="203">
        <f>M$20</f>
        <v>0</v>
      </c>
      <c r="Z142" s="203"/>
      <c r="AA142" s="203"/>
    </row>
    <row r="143" spans="1:27" x14ac:dyDescent="0.25">
      <c r="A143" s="200" t="str">
        <f>CADASTRO!A$1692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>
        <v>0</v>
      </c>
      <c r="K143" s="203"/>
      <c r="L143" s="203"/>
      <c r="M143" s="205">
        <f>ROUND((W$21/W$23),2)</f>
        <v>0</v>
      </c>
      <c r="N143" s="205"/>
      <c r="O143" s="205"/>
      <c r="P143" s="204">
        <f>C133*M143</f>
        <v>0</v>
      </c>
      <c r="Q143" s="203"/>
      <c r="R143" s="203"/>
      <c r="S143" s="203"/>
      <c r="T143" s="203">
        <f>CADASTRO!$P$1692</f>
        <v>0</v>
      </c>
      <c r="U143" s="203"/>
      <c r="V143" s="203"/>
      <c r="W143" s="203"/>
      <c r="X143" s="203"/>
      <c r="Y143" s="203">
        <f>M$21</f>
        <v>0</v>
      </c>
      <c r="Z143" s="203"/>
      <c r="AA143" s="203"/>
    </row>
    <row r="144" spans="1:27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4990.3599999999997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  <c r="AA144" s="3"/>
    </row>
    <row r="145" spans="1:30" x14ac:dyDescent="0.25">
      <c r="AD145" t="s">
        <v>394</v>
      </c>
    </row>
    <row r="146" spans="1:30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30" x14ac:dyDescent="0.25">
      <c r="A147" s="3" t="s">
        <v>38</v>
      </c>
      <c r="G147" s="203">
        <v>110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43416</v>
      </c>
      <c r="P147" s="203"/>
      <c r="Q147" s="203"/>
      <c r="R147" s="203"/>
    </row>
    <row r="148" spans="1:30" x14ac:dyDescent="0.25">
      <c r="A148" s="3" t="s">
        <v>41</v>
      </c>
      <c r="C148" s="208">
        <v>6549.85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1518.5</v>
      </c>
      <c r="Q148" s="221"/>
      <c r="R148" s="221"/>
      <c r="S148" s="221"/>
      <c r="T148" s="221"/>
      <c r="U148" s="221"/>
      <c r="V148" s="221"/>
    </row>
    <row r="149" spans="1:30" x14ac:dyDescent="0.25">
      <c r="A149" s="9" t="s">
        <v>12</v>
      </c>
      <c r="B149" s="31"/>
      <c r="C149" s="31"/>
      <c r="D149" s="31"/>
      <c r="E149" s="31"/>
      <c r="F149" s="31"/>
      <c r="G149" s="31"/>
      <c r="H149" s="31"/>
      <c r="I149" s="8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22"/>
      <c r="Y149" s="211" t="s">
        <v>40</v>
      </c>
      <c r="Z149" s="211"/>
      <c r="AA149" s="211"/>
    </row>
    <row r="150" spans="1:30" x14ac:dyDescent="0.25">
      <c r="A150" s="210" t="str">
        <f>CADASTRO!A$1683</f>
        <v>ESCOLA ESTADUAL: Hilário Mariano Uczak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1</v>
      </c>
      <c r="N150" s="218"/>
      <c r="O150" s="218"/>
      <c r="P150" s="202">
        <f>SUM(P151:S153)</f>
        <v>6549.85</v>
      </c>
      <c r="Q150" s="201"/>
      <c r="R150" s="201"/>
      <c r="S150" s="201"/>
      <c r="T150" s="6"/>
      <c r="U150" s="6"/>
      <c r="V150" s="6"/>
      <c r="W150" s="6"/>
      <c r="X150" s="6"/>
    </row>
    <row r="151" spans="1:30" x14ac:dyDescent="0.25">
      <c r="A151" s="200" t="str">
        <f>CADASTRO!A$1684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 t="s">
        <v>194</v>
      </c>
      <c r="K151" s="203"/>
      <c r="L151" s="203"/>
      <c r="M151" s="205">
        <f>ROUND((W$12/W$23),2)</f>
        <v>1</v>
      </c>
      <c r="N151" s="205"/>
      <c r="O151" s="205"/>
      <c r="P151" s="204">
        <f>C148*M151</f>
        <v>6549.85</v>
      </c>
      <c r="Q151" s="203"/>
      <c r="R151" s="203"/>
      <c r="S151" s="203"/>
      <c r="T151" s="203" t="str">
        <f>CADASTRO!$P$1684</f>
        <v>1013 P.E.A.T.E.</v>
      </c>
      <c r="U151" s="203"/>
      <c r="V151" s="203"/>
      <c r="W151" s="203"/>
      <c r="X151" s="203"/>
      <c r="Y151" s="203">
        <f>M$12</f>
        <v>1687</v>
      </c>
      <c r="Z151" s="203"/>
      <c r="AA151" s="203"/>
    </row>
    <row r="152" spans="1:30" x14ac:dyDescent="0.25">
      <c r="A152" s="200" t="str">
        <f>CADASTRO!A$1685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>
        <v>0</v>
      </c>
      <c r="K152" s="203"/>
      <c r="L152" s="203"/>
      <c r="M152" s="205">
        <f>ROUND((W$13/W$23),2)</f>
        <v>0</v>
      </c>
      <c r="N152" s="205"/>
      <c r="O152" s="205"/>
      <c r="P152" s="204">
        <f>C148*M152</f>
        <v>0</v>
      </c>
      <c r="Q152" s="203"/>
      <c r="R152" s="203"/>
      <c r="S152" s="203"/>
      <c r="T152" s="203">
        <f>CADASTRO!$P$1685</f>
        <v>0</v>
      </c>
      <c r="U152" s="203"/>
      <c r="V152" s="203"/>
      <c r="W152" s="203"/>
      <c r="X152" s="203"/>
      <c r="Y152" s="203">
        <f>M$13</f>
        <v>0</v>
      </c>
      <c r="Z152" s="203"/>
      <c r="AA152" s="203"/>
    </row>
    <row r="153" spans="1:30" x14ac:dyDescent="0.25">
      <c r="A153" s="200" t="str">
        <f>CADASTRO!A$1686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>
        <v>0</v>
      </c>
      <c r="K153" s="203"/>
      <c r="L153" s="203"/>
      <c r="M153" s="205">
        <f>ROUND((W$14/W$23),2)</f>
        <v>0</v>
      </c>
      <c r="N153" s="205"/>
      <c r="O153" s="205"/>
      <c r="P153" s="204">
        <f>C148*M153</f>
        <v>0</v>
      </c>
      <c r="Q153" s="203"/>
      <c r="R153" s="203"/>
      <c r="S153" s="203"/>
      <c r="T153" s="203">
        <f>CADASTRO!$P$1686</f>
        <v>0</v>
      </c>
      <c r="U153" s="203"/>
      <c r="V153" s="203"/>
      <c r="W153" s="203"/>
      <c r="X153" s="203"/>
      <c r="Y153" s="203">
        <f>M$14</f>
        <v>0</v>
      </c>
      <c r="Z153" s="203"/>
      <c r="AA153" s="203"/>
    </row>
    <row r="154" spans="1:30" x14ac:dyDescent="0.25">
      <c r="A154" s="201" t="str">
        <f>CADASTRO!A$1688</f>
        <v>ESCOLA MUN. ARLINDO B. PIRES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0</v>
      </c>
      <c r="N154" s="218"/>
      <c r="O154" s="218"/>
      <c r="P154" s="202">
        <f>SUM(P155:S158)</f>
        <v>0</v>
      </c>
      <c r="Q154" s="201"/>
      <c r="R154" s="201"/>
      <c r="S154" s="201"/>
    </row>
    <row r="155" spans="1:30" x14ac:dyDescent="0.25">
      <c r="A155" s="200" t="str">
        <f>CADASTRO!A$1689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>
        <v>0</v>
      </c>
      <c r="K155" s="203"/>
      <c r="L155" s="203"/>
      <c r="M155" s="205">
        <f>ROUND((W$18/W$23),2)</f>
        <v>0</v>
      </c>
      <c r="N155" s="205"/>
      <c r="O155" s="205"/>
      <c r="P155" s="204">
        <f>C148*M155</f>
        <v>0</v>
      </c>
      <c r="Q155" s="203"/>
      <c r="R155" s="203"/>
      <c r="S155" s="203"/>
      <c r="T155" s="203">
        <f>CADASTRO!$P$1689</f>
        <v>0</v>
      </c>
      <c r="U155" s="203"/>
      <c r="V155" s="203"/>
      <c r="W155" s="203"/>
      <c r="X155" s="203"/>
      <c r="Y155" s="203">
        <f>M$18</f>
        <v>0</v>
      </c>
      <c r="Z155" s="203"/>
      <c r="AA155" s="203"/>
    </row>
    <row r="156" spans="1:30" x14ac:dyDescent="0.25">
      <c r="A156" s="200" t="str">
        <f>CADASTRO!A$1690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>
        <v>0</v>
      </c>
      <c r="K156" s="203"/>
      <c r="L156" s="203"/>
      <c r="M156" s="205">
        <f>ROUND((W$19/W$23),2)</f>
        <v>0</v>
      </c>
      <c r="N156" s="205"/>
      <c r="O156" s="205"/>
      <c r="P156" s="204">
        <f>C148*M156</f>
        <v>0</v>
      </c>
      <c r="Q156" s="203"/>
      <c r="R156" s="203"/>
      <c r="S156" s="203"/>
      <c r="T156" s="203">
        <f>CADASTRO!$P$1690</f>
        <v>0</v>
      </c>
      <c r="U156" s="203"/>
      <c r="V156" s="203"/>
      <c r="W156" s="203"/>
      <c r="X156" s="203"/>
      <c r="Y156" s="203">
        <f>M$19</f>
        <v>0</v>
      </c>
      <c r="Z156" s="203"/>
      <c r="AA156" s="203"/>
    </row>
    <row r="157" spans="1:30" x14ac:dyDescent="0.25">
      <c r="A157" s="200" t="str">
        <f>CADASTRO!A$1691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>
        <v>0</v>
      </c>
      <c r="K157" s="203"/>
      <c r="L157" s="203"/>
      <c r="M157" s="205">
        <f>ROUND((W$20/W$23),2)</f>
        <v>0</v>
      </c>
      <c r="N157" s="205"/>
      <c r="O157" s="205"/>
      <c r="P157" s="204">
        <f>C148*M157</f>
        <v>0</v>
      </c>
      <c r="Q157" s="203"/>
      <c r="R157" s="203"/>
      <c r="S157" s="203"/>
      <c r="T157" s="203">
        <f>CADASTRO!$P$1691</f>
        <v>0</v>
      </c>
      <c r="U157" s="203"/>
      <c r="V157" s="203"/>
      <c r="W157" s="203"/>
      <c r="X157" s="203"/>
      <c r="Y157" s="203">
        <f>M$20</f>
        <v>0</v>
      </c>
      <c r="Z157" s="203"/>
      <c r="AA157" s="203"/>
    </row>
    <row r="158" spans="1:30" x14ac:dyDescent="0.25">
      <c r="A158" s="200" t="str">
        <f>CADASTRO!A$1692</f>
        <v>Ed. Jovens e Adultos</v>
      </c>
      <c r="B158" s="200"/>
      <c r="C158" s="200"/>
      <c r="D158" s="200"/>
      <c r="E158" s="200"/>
      <c r="F158" s="200"/>
      <c r="G158" s="200"/>
      <c r="H158" s="200"/>
      <c r="I158" s="200"/>
      <c r="J158" s="203">
        <v>0</v>
      </c>
      <c r="K158" s="203"/>
      <c r="L158" s="203"/>
      <c r="M158" s="205">
        <f>ROUND((W$21/W$23),2)</f>
        <v>0</v>
      </c>
      <c r="N158" s="205"/>
      <c r="O158" s="205"/>
      <c r="P158" s="204">
        <f>C148*M158</f>
        <v>0</v>
      </c>
      <c r="Q158" s="203"/>
      <c r="R158" s="203"/>
      <c r="S158" s="203"/>
      <c r="T158" s="203">
        <f>CADASTRO!$P$1692</f>
        <v>0</v>
      </c>
      <c r="U158" s="203"/>
      <c r="V158" s="203"/>
      <c r="W158" s="203"/>
      <c r="X158" s="203"/>
      <c r="Y158" s="203">
        <f>M$21</f>
        <v>0</v>
      </c>
      <c r="Z158" s="203"/>
      <c r="AA158" s="203"/>
    </row>
    <row r="159" spans="1:30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6549.85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  <c r="AA159" s="3"/>
    </row>
    <row r="161" spans="1:27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7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7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  <c r="V163" s="221"/>
    </row>
    <row r="164" spans="1:27" x14ac:dyDescent="0.25">
      <c r="A164" s="9" t="s">
        <v>12</v>
      </c>
      <c r="B164" s="31"/>
      <c r="C164" s="31"/>
      <c r="D164" s="31"/>
      <c r="E164" s="31"/>
      <c r="F164" s="31"/>
      <c r="G164" s="31"/>
      <c r="H164" s="31"/>
      <c r="I164" s="8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22"/>
      <c r="Y164" s="211" t="s">
        <v>40</v>
      </c>
      <c r="Z164" s="211"/>
      <c r="AA164" s="211"/>
    </row>
    <row r="165" spans="1:27" x14ac:dyDescent="0.25">
      <c r="A165" s="210" t="str">
        <f>CADASTRO!A$1683</f>
        <v>ESCOLA ESTADUAL: Hilário Mariano Uczak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1</v>
      </c>
      <c r="N165" s="218"/>
      <c r="O165" s="218"/>
      <c r="P165" s="202">
        <f>SUM(P166:S168)</f>
        <v>28000</v>
      </c>
      <c r="Q165" s="201"/>
      <c r="R165" s="201"/>
      <c r="S165" s="201"/>
      <c r="T165" s="6"/>
      <c r="U165" s="6"/>
      <c r="V165" s="6"/>
      <c r="W165" s="6"/>
      <c r="X165" s="6"/>
    </row>
    <row r="166" spans="1:27" x14ac:dyDescent="0.25">
      <c r="A166" s="200" t="str">
        <f>CADASTRO!A$1684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 t="s">
        <v>194</v>
      </c>
      <c r="K166" s="203"/>
      <c r="L166" s="203"/>
      <c r="M166" s="205">
        <f>ROUND((W$12/W$23),2)</f>
        <v>1</v>
      </c>
      <c r="N166" s="205"/>
      <c r="O166" s="205"/>
      <c r="P166" s="204">
        <f>C163*M166</f>
        <v>28000</v>
      </c>
      <c r="Q166" s="203"/>
      <c r="R166" s="203"/>
      <c r="S166" s="203"/>
      <c r="T166" s="203" t="str">
        <f>CADASTRO!$P$1684</f>
        <v>1013 P.E.A.T.E.</v>
      </c>
      <c r="U166" s="203"/>
      <c r="V166" s="203"/>
      <c r="W166" s="203"/>
      <c r="X166" s="203"/>
      <c r="Y166" s="203">
        <f>M$12</f>
        <v>1687</v>
      </c>
      <c r="Z166" s="203"/>
      <c r="AA166" s="203"/>
    </row>
    <row r="167" spans="1:27" x14ac:dyDescent="0.25">
      <c r="A167" s="200" t="str">
        <f>CADASTRO!A$1685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>
        <v>0</v>
      </c>
      <c r="K167" s="203"/>
      <c r="L167" s="203"/>
      <c r="M167" s="205">
        <f>ROUND((W$13/W$23),2)</f>
        <v>0</v>
      </c>
      <c r="N167" s="205"/>
      <c r="O167" s="205"/>
      <c r="P167" s="204">
        <f>C163*M167</f>
        <v>0</v>
      </c>
      <c r="Q167" s="203"/>
      <c r="R167" s="203"/>
      <c r="S167" s="203"/>
      <c r="T167" s="203">
        <f>CADASTRO!$P$1685</f>
        <v>0</v>
      </c>
      <c r="U167" s="203"/>
      <c r="V167" s="203"/>
      <c r="W167" s="203"/>
      <c r="X167" s="203"/>
      <c r="Y167" s="203">
        <f>M$13</f>
        <v>0</v>
      </c>
      <c r="Z167" s="203"/>
      <c r="AA167" s="203"/>
    </row>
    <row r="168" spans="1:27" x14ac:dyDescent="0.25">
      <c r="A168" s="200" t="str">
        <f>CADASTRO!A$1686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>
        <v>0</v>
      </c>
      <c r="K168" s="203"/>
      <c r="L168" s="203"/>
      <c r="M168" s="205">
        <f>ROUND((W$14/W$23),2)</f>
        <v>0</v>
      </c>
      <c r="N168" s="205"/>
      <c r="O168" s="205"/>
      <c r="P168" s="204">
        <f>C163*M168</f>
        <v>0</v>
      </c>
      <c r="Q168" s="203"/>
      <c r="R168" s="203"/>
      <c r="S168" s="203"/>
      <c r="T168" s="203">
        <f>CADASTRO!$P$1686</f>
        <v>0</v>
      </c>
      <c r="U168" s="203"/>
      <c r="V168" s="203"/>
      <c r="W168" s="203"/>
      <c r="X168" s="203"/>
      <c r="Y168" s="203">
        <f>M$14</f>
        <v>0</v>
      </c>
      <c r="Z168" s="203"/>
      <c r="AA168" s="203"/>
    </row>
    <row r="169" spans="1:27" x14ac:dyDescent="0.25">
      <c r="A169" s="201" t="str">
        <f>CADASTRO!A$1688</f>
        <v>ESCOLA MUN. ARLINDO B. PIRES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0</v>
      </c>
      <c r="N169" s="218"/>
      <c r="O169" s="218"/>
      <c r="P169" s="202">
        <f>SUM(P170:S173)</f>
        <v>0</v>
      </c>
      <c r="Q169" s="201"/>
      <c r="R169" s="201"/>
      <c r="S169" s="201"/>
    </row>
    <row r="170" spans="1:27" x14ac:dyDescent="0.25">
      <c r="A170" s="200" t="str">
        <f>CADASTRO!A$1689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>
        <v>0</v>
      </c>
      <c r="K170" s="203"/>
      <c r="L170" s="203"/>
      <c r="M170" s="205">
        <f>ROUND((W$18/W$23),2)</f>
        <v>0</v>
      </c>
      <c r="N170" s="205"/>
      <c r="O170" s="205"/>
      <c r="P170" s="204">
        <f>C163*M170</f>
        <v>0</v>
      </c>
      <c r="Q170" s="203"/>
      <c r="R170" s="203"/>
      <c r="S170" s="203"/>
      <c r="T170" s="203">
        <f>CADASTRO!$P$1689</f>
        <v>0</v>
      </c>
      <c r="U170" s="203"/>
      <c r="V170" s="203"/>
      <c r="W170" s="203"/>
      <c r="X170" s="203"/>
      <c r="Y170" s="203">
        <f>M$18</f>
        <v>0</v>
      </c>
      <c r="Z170" s="203"/>
      <c r="AA170" s="203"/>
    </row>
    <row r="171" spans="1:27" x14ac:dyDescent="0.25">
      <c r="A171" s="200" t="str">
        <f>CADASTRO!A$1690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>
        <v>0</v>
      </c>
      <c r="K171" s="203"/>
      <c r="L171" s="203"/>
      <c r="M171" s="205">
        <f>ROUND((W$19/W$23),2)</f>
        <v>0</v>
      </c>
      <c r="N171" s="205"/>
      <c r="O171" s="205"/>
      <c r="P171" s="204">
        <f>C163*M171</f>
        <v>0</v>
      </c>
      <c r="Q171" s="203"/>
      <c r="R171" s="203"/>
      <c r="S171" s="203"/>
      <c r="T171" s="203">
        <f>CADASTRO!$P$1690</f>
        <v>0</v>
      </c>
      <c r="U171" s="203"/>
      <c r="V171" s="203"/>
      <c r="W171" s="203"/>
      <c r="X171" s="203"/>
      <c r="Y171" s="203">
        <f>M$19</f>
        <v>0</v>
      </c>
      <c r="Z171" s="203"/>
      <c r="AA171" s="203"/>
    </row>
    <row r="172" spans="1:27" x14ac:dyDescent="0.25">
      <c r="A172" s="200" t="str">
        <f>CADASTRO!A$1691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>
        <v>0</v>
      </c>
      <c r="K172" s="203"/>
      <c r="L172" s="203"/>
      <c r="M172" s="205">
        <f>ROUND((W$20/W$23),2)</f>
        <v>0</v>
      </c>
      <c r="N172" s="205"/>
      <c r="O172" s="205"/>
      <c r="P172" s="204">
        <f>C163*M172</f>
        <v>0</v>
      </c>
      <c r="Q172" s="203"/>
      <c r="R172" s="203"/>
      <c r="S172" s="203"/>
      <c r="T172" s="203">
        <f>CADASTRO!$P$1691</f>
        <v>0</v>
      </c>
      <c r="U172" s="203"/>
      <c r="V172" s="203"/>
      <c r="W172" s="203"/>
      <c r="X172" s="203"/>
      <c r="Y172" s="203">
        <f>M$20</f>
        <v>0</v>
      </c>
      <c r="Z172" s="203"/>
      <c r="AA172" s="203"/>
    </row>
    <row r="173" spans="1:27" x14ac:dyDescent="0.25">
      <c r="A173" s="200" t="str">
        <f>CADASTRO!A$1692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>
        <v>0</v>
      </c>
      <c r="K173" s="203"/>
      <c r="L173" s="203"/>
      <c r="M173" s="205">
        <f>ROUND((W$21/W$23),2)</f>
        <v>0</v>
      </c>
      <c r="N173" s="205"/>
      <c r="O173" s="205"/>
      <c r="P173" s="204">
        <f>C163*M173</f>
        <v>0</v>
      </c>
      <c r="Q173" s="203"/>
      <c r="R173" s="203"/>
      <c r="S173" s="203"/>
      <c r="T173" s="203">
        <f>CADASTRO!$P$1692</f>
        <v>0</v>
      </c>
      <c r="U173" s="203"/>
      <c r="V173" s="203"/>
      <c r="W173" s="203"/>
      <c r="X173" s="203"/>
      <c r="Y173" s="203">
        <f>M$21</f>
        <v>0</v>
      </c>
      <c r="Z173" s="203"/>
      <c r="AA173" s="203"/>
    </row>
    <row r="174" spans="1:27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  <c r="AA174" s="3"/>
    </row>
    <row r="176" spans="1:27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7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7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  <c r="V178" s="221"/>
    </row>
    <row r="179" spans="1:27" x14ac:dyDescent="0.25">
      <c r="A179" s="9" t="s">
        <v>12</v>
      </c>
      <c r="B179" s="31"/>
      <c r="C179" s="31"/>
      <c r="D179" s="31"/>
      <c r="E179" s="31"/>
      <c r="F179" s="31"/>
      <c r="G179" s="31"/>
      <c r="H179" s="31"/>
      <c r="I179" s="8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22"/>
      <c r="Y179" s="211" t="s">
        <v>40</v>
      </c>
      <c r="Z179" s="211"/>
      <c r="AA179" s="211"/>
    </row>
    <row r="180" spans="1:27" x14ac:dyDescent="0.25">
      <c r="A180" s="210" t="str">
        <f>CADASTRO!A$1683</f>
        <v>ESCOLA ESTADUAL: Hilário Mariano Uczak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1</v>
      </c>
      <c r="N180" s="218"/>
      <c r="O180" s="218"/>
      <c r="P180" s="202">
        <f>SUM(P181:S183)</f>
        <v>31000</v>
      </c>
      <c r="Q180" s="201"/>
      <c r="R180" s="201"/>
      <c r="S180" s="201"/>
      <c r="T180" s="6"/>
      <c r="U180" s="6"/>
      <c r="V180" s="6"/>
      <c r="W180" s="6"/>
      <c r="X180" s="6"/>
    </row>
    <row r="181" spans="1:27" x14ac:dyDescent="0.25">
      <c r="A181" s="200" t="str">
        <f>CADASTRO!A$1684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 t="s">
        <v>194</v>
      </c>
      <c r="K181" s="203"/>
      <c r="L181" s="203"/>
      <c r="M181" s="205">
        <f>ROUND((W$12/W$23),2)</f>
        <v>1</v>
      </c>
      <c r="N181" s="205"/>
      <c r="O181" s="205"/>
      <c r="P181" s="204">
        <f>C178*M181</f>
        <v>31000</v>
      </c>
      <c r="Q181" s="203"/>
      <c r="R181" s="203"/>
      <c r="S181" s="203"/>
      <c r="T181" s="203" t="str">
        <f>CADASTRO!$P$1684</f>
        <v>1013 P.E.A.T.E.</v>
      </c>
      <c r="U181" s="203"/>
      <c r="V181" s="203"/>
      <c r="W181" s="203"/>
      <c r="X181" s="203"/>
      <c r="Y181" s="203">
        <f>M$12</f>
        <v>1687</v>
      </c>
      <c r="Z181" s="203"/>
      <c r="AA181" s="203"/>
    </row>
    <row r="182" spans="1:27" x14ac:dyDescent="0.25">
      <c r="A182" s="200" t="str">
        <f>CADASTRO!A$1685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>
        <v>0</v>
      </c>
      <c r="K182" s="203"/>
      <c r="L182" s="203"/>
      <c r="M182" s="205">
        <f>ROUND((W$13/W$23),2)</f>
        <v>0</v>
      </c>
      <c r="N182" s="205"/>
      <c r="O182" s="205"/>
      <c r="P182" s="204">
        <f>C178*M182</f>
        <v>0</v>
      </c>
      <c r="Q182" s="203"/>
      <c r="R182" s="203"/>
      <c r="S182" s="203"/>
      <c r="T182" s="203">
        <f>CADASTRO!$P$1685</f>
        <v>0</v>
      </c>
      <c r="U182" s="203"/>
      <c r="V182" s="203"/>
      <c r="W182" s="203"/>
      <c r="X182" s="203"/>
      <c r="Y182" s="203">
        <f>M$13</f>
        <v>0</v>
      </c>
      <c r="Z182" s="203"/>
      <c r="AA182" s="203"/>
    </row>
    <row r="183" spans="1:27" x14ac:dyDescent="0.25">
      <c r="A183" s="200" t="str">
        <f>CADASTRO!A$1686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>
        <v>0</v>
      </c>
      <c r="K183" s="203"/>
      <c r="L183" s="203"/>
      <c r="M183" s="205">
        <f>ROUND((W$14/W$23),2)</f>
        <v>0</v>
      </c>
      <c r="N183" s="205"/>
      <c r="O183" s="205"/>
      <c r="P183" s="204">
        <f>C178*M183</f>
        <v>0</v>
      </c>
      <c r="Q183" s="203"/>
      <c r="R183" s="203"/>
      <c r="S183" s="203"/>
      <c r="T183" s="203">
        <f>CADASTRO!$P$1686</f>
        <v>0</v>
      </c>
      <c r="U183" s="203"/>
      <c r="V183" s="203"/>
      <c r="W183" s="203"/>
      <c r="X183" s="203"/>
      <c r="Y183" s="203">
        <f>M$14</f>
        <v>0</v>
      </c>
      <c r="Z183" s="203"/>
      <c r="AA183" s="203"/>
    </row>
    <row r="184" spans="1:27" x14ac:dyDescent="0.25">
      <c r="A184" s="201" t="str">
        <f>CADASTRO!A$1688</f>
        <v>ESCOLA MUN. ARLINDO B. PIRES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0</v>
      </c>
      <c r="N184" s="218"/>
      <c r="O184" s="218"/>
      <c r="P184" s="202">
        <f>SUM(P185:S188)</f>
        <v>0</v>
      </c>
      <c r="Q184" s="201"/>
      <c r="R184" s="201"/>
      <c r="S184" s="201"/>
    </row>
    <row r="185" spans="1:27" x14ac:dyDescent="0.25">
      <c r="A185" s="200" t="str">
        <f>CADASTRO!A$1689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>
        <v>0</v>
      </c>
      <c r="K185" s="203"/>
      <c r="L185" s="203"/>
      <c r="M185" s="205">
        <f>ROUND((W$18/W$23),2)</f>
        <v>0</v>
      </c>
      <c r="N185" s="205"/>
      <c r="O185" s="205"/>
      <c r="P185" s="204">
        <f>C178*M185</f>
        <v>0</v>
      </c>
      <c r="Q185" s="203"/>
      <c r="R185" s="203"/>
      <c r="S185" s="203"/>
      <c r="T185" s="203">
        <f>CADASTRO!$P$1689</f>
        <v>0</v>
      </c>
      <c r="U185" s="203"/>
      <c r="V185" s="203"/>
      <c r="W185" s="203"/>
      <c r="X185" s="203"/>
      <c r="Y185" s="203">
        <f>M$18</f>
        <v>0</v>
      </c>
      <c r="Z185" s="203"/>
      <c r="AA185" s="203"/>
    </row>
    <row r="186" spans="1:27" x14ac:dyDescent="0.25">
      <c r="A186" s="200" t="str">
        <f>CADASTRO!A$1690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>
        <v>0</v>
      </c>
      <c r="K186" s="203"/>
      <c r="L186" s="203"/>
      <c r="M186" s="205">
        <f>ROUND((W$19/W$23),2)</f>
        <v>0</v>
      </c>
      <c r="N186" s="205"/>
      <c r="O186" s="205"/>
      <c r="P186" s="204">
        <f>C178*M186</f>
        <v>0</v>
      </c>
      <c r="Q186" s="203"/>
      <c r="R186" s="203"/>
      <c r="S186" s="203"/>
      <c r="T186" s="203">
        <f>CADASTRO!$P$1690</f>
        <v>0</v>
      </c>
      <c r="U186" s="203"/>
      <c r="V186" s="203"/>
      <c r="W186" s="203"/>
      <c r="X186" s="203"/>
      <c r="Y186" s="203">
        <f>M$19</f>
        <v>0</v>
      </c>
      <c r="Z186" s="203"/>
      <c r="AA186" s="203"/>
    </row>
    <row r="187" spans="1:27" x14ac:dyDescent="0.25">
      <c r="A187" s="200" t="str">
        <f>CADASTRO!A$1691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>
        <v>0</v>
      </c>
      <c r="K187" s="203"/>
      <c r="L187" s="203"/>
      <c r="M187" s="205">
        <f>ROUND((W$20/W$23),2)</f>
        <v>0</v>
      </c>
      <c r="N187" s="205"/>
      <c r="O187" s="205"/>
      <c r="P187" s="204">
        <f>C178*M187</f>
        <v>0</v>
      </c>
      <c r="Q187" s="203"/>
      <c r="R187" s="203"/>
      <c r="S187" s="203"/>
      <c r="T187" s="203">
        <f>CADASTRO!$P$1691</f>
        <v>0</v>
      </c>
      <c r="U187" s="203"/>
      <c r="V187" s="203"/>
      <c r="W187" s="203"/>
      <c r="X187" s="203"/>
      <c r="Y187" s="203">
        <f>M$20</f>
        <v>0</v>
      </c>
      <c r="Z187" s="203"/>
      <c r="AA187" s="203"/>
    </row>
    <row r="188" spans="1:27" x14ac:dyDescent="0.25">
      <c r="A188" s="200" t="str">
        <f>CADASTRO!A$1692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>
        <v>0</v>
      </c>
      <c r="K188" s="203"/>
      <c r="L188" s="203"/>
      <c r="M188" s="205">
        <f>ROUND((W$21/W$23),2)</f>
        <v>0</v>
      </c>
      <c r="N188" s="205"/>
      <c r="O188" s="205"/>
      <c r="P188" s="204">
        <f>C178*M188</f>
        <v>0</v>
      </c>
      <c r="Q188" s="203"/>
      <c r="R188" s="203"/>
      <c r="S188" s="203"/>
      <c r="T188" s="203">
        <f>CADASTRO!$P$1692</f>
        <v>0</v>
      </c>
      <c r="U188" s="203"/>
      <c r="V188" s="203"/>
      <c r="W188" s="203"/>
      <c r="X188" s="203"/>
      <c r="Y188" s="203">
        <f>M$21</f>
        <v>0</v>
      </c>
      <c r="Z188" s="203"/>
      <c r="AA188" s="203"/>
    </row>
    <row r="189" spans="1:27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  <c r="AA189" s="3"/>
    </row>
  </sheetData>
  <mergeCells count="763">
    <mergeCell ref="A189:I189"/>
    <mergeCell ref="M189:O189"/>
    <mergeCell ref="P189:S189"/>
    <mergeCell ref="A188:I188"/>
    <mergeCell ref="J188:L188"/>
    <mergeCell ref="M188:O188"/>
    <mergeCell ref="P188:S188"/>
    <mergeCell ref="T188:X188"/>
    <mergeCell ref="Y188:AA188"/>
    <mergeCell ref="A187:I187"/>
    <mergeCell ref="J187:L187"/>
    <mergeCell ref="M187:O187"/>
    <mergeCell ref="P187:S187"/>
    <mergeCell ref="T187:X187"/>
    <mergeCell ref="Y187:AA187"/>
    <mergeCell ref="T185:X185"/>
    <mergeCell ref="Y185:AA185"/>
    <mergeCell ref="A186:I186"/>
    <mergeCell ref="J186:L186"/>
    <mergeCell ref="M186:O186"/>
    <mergeCell ref="P186:S186"/>
    <mergeCell ref="T186:X186"/>
    <mergeCell ref="Y186:AA186"/>
    <mergeCell ref="A184:I184"/>
    <mergeCell ref="M184:O184"/>
    <mergeCell ref="P184:S184"/>
    <mergeCell ref="A185:I185"/>
    <mergeCell ref="J185:L185"/>
    <mergeCell ref="M185:O185"/>
    <mergeCell ref="P185:S185"/>
    <mergeCell ref="A183:I183"/>
    <mergeCell ref="J183:L183"/>
    <mergeCell ref="M183:O183"/>
    <mergeCell ref="P183:S183"/>
    <mergeCell ref="T183:X183"/>
    <mergeCell ref="Y183:AA183"/>
    <mergeCell ref="A182:I182"/>
    <mergeCell ref="J182:L182"/>
    <mergeCell ref="M182:O182"/>
    <mergeCell ref="P182:S182"/>
    <mergeCell ref="T182:X182"/>
    <mergeCell ref="Y182:AA182"/>
    <mergeCell ref="Y179:AA179"/>
    <mergeCell ref="A180:I180"/>
    <mergeCell ref="M180:O180"/>
    <mergeCell ref="P180:S180"/>
    <mergeCell ref="A181:I181"/>
    <mergeCell ref="J181:L181"/>
    <mergeCell ref="M181:O181"/>
    <mergeCell ref="P181:S181"/>
    <mergeCell ref="T181:X181"/>
    <mergeCell ref="Y181:AA181"/>
    <mergeCell ref="C178:G178"/>
    <mergeCell ref="L178:O178"/>
    <mergeCell ref="P178:V178"/>
    <mergeCell ref="J179:L179"/>
    <mergeCell ref="M179:O179"/>
    <mergeCell ref="P179:S179"/>
    <mergeCell ref="T179:X179"/>
    <mergeCell ref="A174:I174"/>
    <mergeCell ref="M174:O174"/>
    <mergeCell ref="P174:S174"/>
    <mergeCell ref="F176:K176"/>
    <mergeCell ref="G177:K177"/>
    <mergeCell ref="L177:N177"/>
    <mergeCell ref="O177:R177"/>
    <mergeCell ref="A173:I173"/>
    <mergeCell ref="J173:L173"/>
    <mergeCell ref="M173:O173"/>
    <mergeCell ref="P173:S173"/>
    <mergeCell ref="T173:X173"/>
    <mergeCell ref="Y173:AA173"/>
    <mergeCell ref="A172:I172"/>
    <mergeCell ref="J172:L172"/>
    <mergeCell ref="M172:O172"/>
    <mergeCell ref="P172:S172"/>
    <mergeCell ref="T172:X172"/>
    <mergeCell ref="Y172:AA172"/>
    <mergeCell ref="T170:X170"/>
    <mergeCell ref="Y170:AA170"/>
    <mergeCell ref="A171:I171"/>
    <mergeCell ref="J171:L171"/>
    <mergeCell ref="M171:O171"/>
    <mergeCell ref="P171:S171"/>
    <mergeCell ref="T171:X171"/>
    <mergeCell ref="Y171:AA171"/>
    <mergeCell ref="A169:I169"/>
    <mergeCell ref="M169:O169"/>
    <mergeCell ref="P169:S169"/>
    <mergeCell ref="A170:I170"/>
    <mergeCell ref="J170:L170"/>
    <mergeCell ref="M170:O170"/>
    <mergeCell ref="P170:S170"/>
    <mergeCell ref="A168:I168"/>
    <mergeCell ref="J168:L168"/>
    <mergeCell ref="M168:O168"/>
    <mergeCell ref="P168:S168"/>
    <mergeCell ref="T168:X168"/>
    <mergeCell ref="Y168:AA168"/>
    <mergeCell ref="A167:I167"/>
    <mergeCell ref="J167:L167"/>
    <mergeCell ref="M167:O167"/>
    <mergeCell ref="P167:S167"/>
    <mergeCell ref="T167:X167"/>
    <mergeCell ref="Y167:AA167"/>
    <mergeCell ref="Y164:AA164"/>
    <mergeCell ref="A165:I165"/>
    <mergeCell ref="M165:O165"/>
    <mergeCell ref="P165:S165"/>
    <mergeCell ref="A166:I166"/>
    <mergeCell ref="J166:L166"/>
    <mergeCell ref="M166:O166"/>
    <mergeCell ref="P166:S166"/>
    <mergeCell ref="T166:X166"/>
    <mergeCell ref="Y166:AA166"/>
    <mergeCell ref="C163:G163"/>
    <mergeCell ref="L163:O163"/>
    <mergeCell ref="P163:V163"/>
    <mergeCell ref="J164:L164"/>
    <mergeCell ref="M164:O164"/>
    <mergeCell ref="P164:S164"/>
    <mergeCell ref="T164:X164"/>
    <mergeCell ref="A159:I159"/>
    <mergeCell ref="M159:O159"/>
    <mergeCell ref="P159:S159"/>
    <mergeCell ref="F161:K161"/>
    <mergeCell ref="G162:K162"/>
    <mergeCell ref="L162:N162"/>
    <mergeCell ref="O162:R162"/>
    <mergeCell ref="A158:I158"/>
    <mergeCell ref="J158:L158"/>
    <mergeCell ref="M158:O158"/>
    <mergeCell ref="P158:S158"/>
    <mergeCell ref="T158:X158"/>
    <mergeCell ref="Y158:AA158"/>
    <mergeCell ref="A157:I157"/>
    <mergeCell ref="J157:L157"/>
    <mergeCell ref="M157:O157"/>
    <mergeCell ref="P157:S157"/>
    <mergeCell ref="T157:X157"/>
    <mergeCell ref="Y157:AA157"/>
    <mergeCell ref="T155:X155"/>
    <mergeCell ref="Y155:AA155"/>
    <mergeCell ref="A156:I156"/>
    <mergeCell ref="J156:L156"/>
    <mergeCell ref="M156:O156"/>
    <mergeCell ref="P156:S156"/>
    <mergeCell ref="T156:X156"/>
    <mergeCell ref="Y156:AA156"/>
    <mergeCell ref="A154:I154"/>
    <mergeCell ref="M154:O154"/>
    <mergeCell ref="P154:S154"/>
    <mergeCell ref="A155:I155"/>
    <mergeCell ref="J155:L155"/>
    <mergeCell ref="M155:O155"/>
    <mergeCell ref="P155:S155"/>
    <mergeCell ref="A153:I153"/>
    <mergeCell ref="J153:L153"/>
    <mergeCell ref="M153:O153"/>
    <mergeCell ref="P153:S153"/>
    <mergeCell ref="T153:X153"/>
    <mergeCell ref="Y153:AA153"/>
    <mergeCell ref="A152:I152"/>
    <mergeCell ref="J152:L152"/>
    <mergeCell ref="M152:O152"/>
    <mergeCell ref="P152:S152"/>
    <mergeCell ref="T152:X152"/>
    <mergeCell ref="Y152:AA152"/>
    <mergeCell ref="Y149:AA149"/>
    <mergeCell ref="A150:I150"/>
    <mergeCell ref="M150:O150"/>
    <mergeCell ref="P150:S150"/>
    <mergeCell ref="A151:I151"/>
    <mergeCell ref="J151:L151"/>
    <mergeCell ref="M151:O151"/>
    <mergeCell ref="P151:S151"/>
    <mergeCell ref="T151:X151"/>
    <mergeCell ref="Y151:AA151"/>
    <mergeCell ref="C148:G148"/>
    <mergeCell ref="L148:O148"/>
    <mergeCell ref="P148:V148"/>
    <mergeCell ref="J149:L149"/>
    <mergeCell ref="M149:O149"/>
    <mergeCell ref="P149:S149"/>
    <mergeCell ref="T149:X149"/>
    <mergeCell ref="A144:I144"/>
    <mergeCell ref="M144:O144"/>
    <mergeCell ref="P144:S144"/>
    <mergeCell ref="F146:K146"/>
    <mergeCell ref="G147:K147"/>
    <mergeCell ref="L147:N147"/>
    <mergeCell ref="O147:R147"/>
    <mergeCell ref="A143:I143"/>
    <mergeCell ref="J143:L143"/>
    <mergeCell ref="M143:O143"/>
    <mergeCell ref="P143:S143"/>
    <mergeCell ref="T143:X143"/>
    <mergeCell ref="Y143:AA143"/>
    <mergeCell ref="A142:I142"/>
    <mergeCell ref="J142:L142"/>
    <mergeCell ref="M142:O142"/>
    <mergeCell ref="P142:S142"/>
    <mergeCell ref="T142:X142"/>
    <mergeCell ref="Y142:AA142"/>
    <mergeCell ref="T140:X140"/>
    <mergeCell ref="Y140:AA140"/>
    <mergeCell ref="A141:I141"/>
    <mergeCell ref="J141:L141"/>
    <mergeCell ref="M141:O141"/>
    <mergeCell ref="P141:S141"/>
    <mergeCell ref="T141:X141"/>
    <mergeCell ref="Y141:AA141"/>
    <mergeCell ref="A139:I139"/>
    <mergeCell ref="M139:O139"/>
    <mergeCell ref="P139:S139"/>
    <mergeCell ref="A140:I140"/>
    <mergeCell ref="J140:L140"/>
    <mergeCell ref="M140:O140"/>
    <mergeCell ref="P140:S140"/>
    <mergeCell ref="A138:I138"/>
    <mergeCell ref="J138:L138"/>
    <mergeCell ref="M138:O138"/>
    <mergeCell ref="P138:S138"/>
    <mergeCell ref="T138:X138"/>
    <mergeCell ref="Y138:AA138"/>
    <mergeCell ref="A137:I137"/>
    <mergeCell ref="J137:L137"/>
    <mergeCell ref="M137:O137"/>
    <mergeCell ref="P137:S137"/>
    <mergeCell ref="T137:X137"/>
    <mergeCell ref="Y137:AA137"/>
    <mergeCell ref="Y134:AA134"/>
    <mergeCell ref="A135:I135"/>
    <mergeCell ref="M135:O135"/>
    <mergeCell ref="P135:S135"/>
    <mergeCell ref="A136:I136"/>
    <mergeCell ref="J136:L136"/>
    <mergeCell ref="M136:O136"/>
    <mergeCell ref="P136:S136"/>
    <mergeCell ref="T136:X136"/>
    <mergeCell ref="Y136:AA136"/>
    <mergeCell ref="C133:G133"/>
    <mergeCell ref="L133:O133"/>
    <mergeCell ref="P133:V133"/>
    <mergeCell ref="J134:L134"/>
    <mergeCell ref="M134:O134"/>
    <mergeCell ref="P134:S134"/>
    <mergeCell ref="T134:X134"/>
    <mergeCell ref="A129:I129"/>
    <mergeCell ref="M129:O129"/>
    <mergeCell ref="P129:S129"/>
    <mergeCell ref="F131:K131"/>
    <mergeCell ref="G132:K132"/>
    <mergeCell ref="L132:N132"/>
    <mergeCell ref="O132:R132"/>
    <mergeCell ref="A128:I128"/>
    <mergeCell ref="J128:L128"/>
    <mergeCell ref="M128:O128"/>
    <mergeCell ref="P128:S128"/>
    <mergeCell ref="T128:X128"/>
    <mergeCell ref="Y128:AA128"/>
    <mergeCell ref="A127:I127"/>
    <mergeCell ref="J127:L127"/>
    <mergeCell ref="M127:O127"/>
    <mergeCell ref="P127:S127"/>
    <mergeCell ref="T127:X127"/>
    <mergeCell ref="Y127:AA127"/>
    <mergeCell ref="T125:X125"/>
    <mergeCell ref="Y125:AA125"/>
    <mergeCell ref="A126:I126"/>
    <mergeCell ref="J126:L126"/>
    <mergeCell ref="M126:O126"/>
    <mergeCell ref="P126:S126"/>
    <mergeCell ref="T126:X126"/>
    <mergeCell ref="Y126:AA126"/>
    <mergeCell ref="A124:I124"/>
    <mergeCell ref="M124:O124"/>
    <mergeCell ref="P124:S124"/>
    <mergeCell ref="A125:I125"/>
    <mergeCell ref="J125:L125"/>
    <mergeCell ref="M125:O125"/>
    <mergeCell ref="P125:S125"/>
    <mergeCell ref="A123:I123"/>
    <mergeCell ref="J123:L123"/>
    <mergeCell ref="M123:O123"/>
    <mergeCell ref="P123:S123"/>
    <mergeCell ref="T123:X123"/>
    <mergeCell ref="Y123:AA123"/>
    <mergeCell ref="A122:I122"/>
    <mergeCell ref="J122:L122"/>
    <mergeCell ref="M122:O122"/>
    <mergeCell ref="P122:S122"/>
    <mergeCell ref="T122:X122"/>
    <mergeCell ref="Y122:AA122"/>
    <mergeCell ref="Y119:AA119"/>
    <mergeCell ref="A120:I120"/>
    <mergeCell ref="M120:O120"/>
    <mergeCell ref="P120:S120"/>
    <mergeCell ref="A121:I121"/>
    <mergeCell ref="J121:L121"/>
    <mergeCell ref="M121:O121"/>
    <mergeCell ref="P121:S121"/>
    <mergeCell ref="T121:X121"/>
    <mergeCell ref="Y121:AA121"/>
    <mergeCell ref="C118:G118"/>
    <mergeCell ref="L118:O118"/>
    <mergeCell ref="P118:V118"/>
    <mergeCell ref="J119:L119"/>
    <mergeCell ref="M119:O119"/>
    <mergeCell ref="P119:S119"/>
    <mergeCell ref="T119:X119"/>
    <mergeCell ref="A114:I114"/>
    <mergeCell ref="M114:O114"/>
    <mergeCell ref="P114:S114"/>
    <mergeCell ref="F116:K116"/>
    <mergeCell ref="G117:K117"/>
    <mergeCell ref="L117:N117"/>
    <mergeCell ref="O117:R117"/>
    <mergeCell ref="A113:I113"/>
    <mergeCell ref="J113:L113"/>
    <mergeCell ref="M113:O113"/>
    <mergeCell ref="P113:S113"/>
    <mergeCell ref="T113:X113"/>
    <mergeCell ref="Y113:AA113"/>
    <mergeCell ref="A112:I112"/>
    <mergeCell ref="J112:L112"/>
    <mergeCell ref="M112:O112"/>
    <mergeCell ref="P112:S112"/>
    <mergeCell ref="T112:X112"/>
    <mergeCell ref="Y112:AA112"/>
    <mergeCell ref="T110:X110"/>
    <mergeCell ref="Y110:AA110"/>
    <mergeCell ref="A111:I111"/>
    <mergeCell ref="J111:L111"/>
    <mergeCell ref="M111:O111"/>
    <mergeCell ref="P111:S111"/>
    <mergeCell ref="T111:X111"/>
    <mergeCell ref="Y111:AA111"/>
    <mergeCell ref="A109:I109"/>
    <mergeCell ref="M109:O109"/>
    <mergeCell ref="P109:S109"/>
    <mergeCell ref="A110:I110"/>
    <mergeCell ref="J110:L110"/>
    <mergeCell ref="M110:O110"/>
    <mergeCell ref="P110:S110"/>
    <mergeCell ref="A108:I108"/>
    <mergeCell ref="J108:L108"/>
    <mergeCell ref="M108:O108"/>
    <mergeCell ref="P108:S108"/>
    <mergeCell ref="T108:X108"/>
    <mergeCell ref="Y108:AA108"/>
    <mergeCell ref="A107:I107"/>
    <mergeCell ref="J107:L107"/>
    <mergeCell ref="M107:O107"/>
    <mergeCell ref="P107:S107"/>
    <mergeCell ref="T107:X107"/>
    <mergeCell ref="Y107:AA107"/>
    <mergeCell ref="Y104:AA104"/>
    <mergeCell ref="A105:I105"/>
    <mergeCell ref="M105:O105"/>
    <mergeCell ref="P105:S105"/>
    <mergeCell ref="A106:I106"/>
    <mergeCell ref="J106:L106"/>
    <mergeCell ref="M106:O106"/>
    <mergeCell ref="P106:S106"/>
    <mergeCell ref="T106:X106"/>
    <mergeCell ref="Y106:AA106"/>
    <mergeCell ref="C103:G103"/>
    <mergeCell ref="L103:O103"/>
    <mergeCell ref="P103:V103"/>
    <mergeCell ref="J104:L104"/>
    <mergeCell ref="M104:O104"/>
    <mergeCell ref="P104:S104"/>
    <mergeCell ref="T104:X104"/>
    <mergeCell ref="A99:I99"/>
    <mergeCell ref="M99:O99"/>
    <mergeCell ref="P99:S99"/>
    <mergeCell ref="F101:K101"/>
    <mergeCell ref="G102:K102"/>
    <mergeCell ref="L102:N102"/>
    <mergeCell ref="O102:R102"/>
    <mergeCell ref="A98:I98"/>
    <mergeCell ref="J98:L98"/>
    <mergeCell ref="M98:O98"/>
    <mergeCell ref="P98:S98"/>
    <mergeCell ref="T98:X98"/>
    <mergeCell ref="Y98:AA98"/>
    <mergeCell ref="A97:I97"/>
    <mergeCell ref="J97:L97"/>
    <mergeCell ref="M97:O97"/>
    <mergeCell ref="P97:S97"/>
    <mergeCell ref="T97:X97"/>
    <mergeCell ref="Y97:AA97"/>
    <mergeCell ref="T95:X95"/>
    <mergeCell ref="Y95:AA95"/>
    <mergeCell ref="A96:I96"/>
    <mergeCell ref="J96:L96"/>
    <mergeCell ref="M96:O96"/>
    <mergeCell ref="P96:S96"/>
    <mergeCell ref="T96:X96"/>
    <mergeCell ref="Y96:AA96"/>
    <mergeCell ref="A94:I94"/>
    <mergeCell ref="M94:O94"/>
    <mergeCell ref="P94:S94"/>
    <mergeCell ref="A95:I95"/>
    <mergeCell ref="J95:L95"/>
    <mergeCell ref="M95:O95"/>
    <mergeCell ref="P95:S95"/>
    <mergeCell ref="A93:I93"/>
    <mergeCell ref="J93:L93"/>
    <mergeCell ref="M93:O93"/>
    <mergeCell ref="P93:S93"/>
    <mergeCell ref="T93:X93"/>
    <mergeCell ref="Y93:AA93"/>
    <mergeCell ref="A92:I92"/>
    <mergeCell ref="J92:L92"/>
    <mergeCell ref="M92:O92"/>
    <mergeCell ref="P92:S92"/>
    <mergeCell ref="T92:X92"/>
    <mergeCell ref="Y92:AA92"/>
    <mergeCell ref="Y89:AA89"/>
    <mergeCell ref="A90:I90"/>
    <mergeCell ref="M90:O90"/>
    <mergeCell ref="P90:S90"/>
    <mergeCell ref="A91:I91"/>
    <mergeCell ref="J91:L91"/>
    <mergeCell ref="M91:O91"/>
    <mergeCell ref="P91:S91"/>
    <mergeCell ref="T91:X91"/>
    <mergeCell ref="Y91:AA91"/>
    <mergeCell ref="C88:G88"/>
    <mergeCell ref="L88:O88"/>
    <mergeCell ref="P88:V88"/>
    <mergeCell ref="J89:L89"/>
    <mergeCell ref="M89:O89"/>
    <mergeCell ref="P89:S89"/>
    <mergeCell ref="T89:X89"/>
    <mergeCell ref="A84:I84"/>
    <mergeCell ref="M84:O84"/>
    <mergeCell ref="P84:S84"/>
    <mergeCell ref="F86:K86"/>
    <mergeCell ref="G87:K87"/>
    <mergeCell ref="L87:N87"/>
    <mergeCell ref="O87:R87"/>
    <mergeCell ref="A83:I83"/>
    <mergeCell ref="J83:L83"/>
    <mergeCell ref="M83:O83"/>
    <mergeCell ref="P83:S83"/>
    <mergeCell ref="T83:X83"/>
    <mergeCell ref="Y83:AA83"/>
    <mergeCell ref="A82:I82"/>
    <mergeCell ref="J82:L82"/>
    <mergeCell ref="M82:O82"/>
    <mergeCell ref="P82:S82"/>
    <mergeCell ref="T82:X82"/>
    <mergeCell ref="Y82:AA82"/>
    <mergeCell ref="T80:X80"/>
    <mergeCell ref="Y80:AA80"/>
    <mergeCell ref="A81:I81"/>
    <mergeCell ref="J81:L81"/>
    <mergeCell ref="M81:O81"/>
    <mergeCell ref="P81:S81"/>
    <mergeCell ref="T81:X81"/>
    <mergeCell ref="Y81:AA81"/>
    <mergeCell ref="A79:I79"/>
    <mergeCell ref="M79:O79"/>
    <mergeCell ref="P79:S79"/>
    <mergeCell ref="A80:I80"/>
    <mergeCell ref="J80:L80"/>
    <mergeCell ref="M80:O80"/>
    <mergeCell ref="P80:S80"/>
    <mergeCell ref="A78:I78"/>
    <mergeCell ref="J78:L78"/>
    <mergeCell ref="M78:O78"/>
    <mergeCell ref="P78:S78"/>
    <mergeCell ref="T78:X78"/>
    <mergeCell ref="Y78:AA78"/>
    <mergeCell ref="A77:I77"/>
    <mergeCell ref="J77:L77"/>
    <mergeCell ref="M77:O77"/>
    <mergeCell ref="P77:S77"/>
    <mergeCell ref="T77:X77"/>
    <mergeCell ref="Y77:AA77"/>
    <mergeCell ref="Y74:AA74"/>
    <mergeCell ref="A75:I75"/>
    <mergeCell ref="M75:O75"/>
    <mergeCell ref="P75:S75"/>
    <mergeCell ref="A76:I76"/>
    <mergeCell ref="J76:L76"/>
    <mergeCell ref="M76:O76"/>
    <mergeCell ref="P76:S76"/>
    <mergeCell ref="T76:X76"/>
    <mergeCell ref="Y76:AA76"/>
    <mergeCell ref="C73:G73"/>
    <mergeCell ref="L73:O73"/>
    <mergeCell ref="P73:V73"/>
    <mergeCell ref="J74:L74"/>
    <mergeCell ref="M74:O74"/>
    <mergeCell ref="P74:S74"/>
    <mergeCell ref="T74:X74"/>
    <mergeCell ref="A69:I69"/>
    <mergeCell ref="M69:O69"/>
    <mergeCell ref="P69:S69"/>
    <mergeCell ref="F71:K71"/>
    <mergeCell ref="G72:K72"/>
    <mergeCell ref="L72:N72"/>
    <mergeCell ref="O72:R72"/>
    <mergeCell ref="A68:I68"/>
    <mergeCell ref="J68:L68"/>
    <mergeCell ref="M68:O68"/>
    <mergeCell ref="P68:S68"/>
    <mergeCell ref="T68:X68"/>
    <mergeCell ref="Y68:AA68"/>
    <mergeCell ref="A67:I67"/>
    <mergeCell ref="J67:L67"/>
    <mergeCell ref="M67:O67"/>
    <mergeCell ref="P67:S67"/>
    <mergeCell ref="T67:X67"/>
    <mergeCell ref="Y67:AA67"/>
    <mergeCell ref="T65:X65"/>
    <mergeCell ref="Y65:AA65"/>
    <mergeCell ref="A66:I66"/>
    <mergeCell ref="J66:L66"/>
    <mergeCell ref="M66:O66"/>
    <mergeCell ref="P66:S66"/>
    <mergeCell ref="T66:X66"/>
    <mergeCell ref="Y66:AA66"/>
    <mergeCell ref="A64:I64"/>
    <mergeCell ref="M64:O64"/>
    <mergeCell ref="P64:S64"/>
    <mergeCell ref="A65:I65"/>
    <mergeCell ref="J65:L65"/>
    <mergeCell ref="M65:O65"/>
    <mergeCell ref="P65:S65"/>
    <mergeCell ref="A63:I63"/>
    <mergeCell ref="J63:L63"/>
    <mergeCell ref="M63:O63"/>
    <mergeCell ref="P63:S63"/>
    <mergeCell ref="T63:X63"/>
    <mergeCell ref="Y63:AA63"/>
    <mergeCell ref="A62:I62"/>
    <mergeCell ref="J62:L62"/>
    <mergeCell ref="M62:O62"/>
    <mergeCell ref="P62:S62"/>
    <mergeCell ref="T62:X62"/>
    <mergeCell ref="Y62:AA62"/>
    <mergeCell ref="Y59:AA59"/>
    <mergeCell ref="A60:I60"/>
    <mergeCell ref="M60:O60"/>
    <mergeCell ref="P60:S60"/>
    <mergeCell ref="A61:I61"/>
    <mergeCell ref="J61:L61"/>
    <mergeCell ref="M61:O61"/>
    <mergeCell ref="P61:S61"/>
    <mergeCell ref="T61:X61"/>
    <mergeCell ref="Y61:AA61"/>
    <mergeCell ref="C58:G58"/>
    <mergeCell ref="L58:O58"/>
    <mergeCell ref="P58:V58"/>
    <mergeCell ref="J59:L59"/>
    <mergeCell ref="M59:O59"/>
    <mergeCell ref="P59:S59"/>
    <mergeCell ref="T59:X59"/>
    <mergeCell ref="A54:I54"/>
    <mergeCell ref="M54:O54"/>
    <mergeCell ref="P54:S54"/>
    <mergeCell ref="F56:K56"/>
    <mergeCell ref="G57:K57"/>
    <mergeCell ref="L57:N57"/>
    <mergeCell ref="O57:R57"/>
    <mergeCell ref="A53:I53"/>
    <mergeCell ref="J53:L53"/>
    <mergeCell ref="M53:O53"/>
    <mergeCell ref="P53:S53"/>
    <mergeCell ref="T53:X53"/>
    <mergeCell ref="Y53:AA53"/>
    <mergeCell ref="A52:I52"/>
    <mergeCell ref="J52:L52"/>
    <mergeCell ref="M52:O52"/>
    <mergeCell ref="P52:S52"/>
    <mergeCell ref="T52:X52"/>
    <mergeCell ref="Y52:AA52"/>
    <mergeCell ref="T50:X50"/>
    <mergeCell ref="Y50:AA50"/>
    <mergeCell ref="A51:I51"/>
    <mergeCell ref="J51:L51"/>
    <mergeCell ref="M51:O51"/>
    <mergeCell ref="P51:S51"/>
    <mergeCell ref="T51:X51"/>
    <mergeCell ref="Y51:AA51"/>
    <mergeCell ref="A49:I49"/>
    <mergeCell ref="M49:O49"/>
    <mergeCell ref="P49:S49"/>
    <mergeCell ref="A50:I50"/>
    <mergeCell ref="J50:L50"/>
    <mergeCell ref="M50:O50"/>
    <mergeCell ref="P50:S50"/>
    <mergeCell ref="A48:I48"/>
    <mergeCell ref="J48:L48"/>
    <mergeCell ref="M48:O48"/>
    <mergeCell ref="P48:S48"/>
    <mergeCell ref="T48:X48"/>
    <mergeCell ref="Y48:AA48"/>
    <mergeCell ref="A47:I47"/>
    <mergeCell ref="J47:L47"/>
    <mergeCell ref="M47:O47"/>
    <mergeCell ref="P47:S47"/>
    <mergeCell ref="T47:X47"/>
    <mergeCell ref="Y47:AA47"/>
    <mergeCell ref="Y44:AA44"/>
    <mergeCell ref="A45:I45"/>
    <mergeCell ref="M45:O45"/>
    <mergeCell ref="P45:S45"/>
    <mergeCell ref="A46:I46"/>
    <mergeCell ref="J46:L46"/>
    <mergeCell ref="M46:O46"/>
    <mergeCell ref="P46:S46"/>
    <mergeCell ref="T46:X46"/>
    <mergeCell ref="Y46:AA46"/>
    <mergeCell ref="C43:G43"/>
    <mergeCell ref="L43:O43"/>
    <mergeCell ref="P43:V43"/>
    <mergeCell ref="J44:L44"/>
    <mergeCell ref="M44:O44"/>
    <mergeCell ref="P44:S44"/>
    <mergeCell ref="T44:X44"/>
    <mergeCell ref="A39:I39"/>
    <mergeCell ref="M39:O39"/>
    <mergeCell ref="P39:S39"/>
    <mergeCell ref="F41:K41"/>
    <mergeCell ref="G42:K42"/>
    <mergeCell ref="L42:N42"/>
    <mergeCell ref="O42:R42"/>
    <mergeCell ref="A38:I38"/>
    <mergeCell ref="J38:L38"/>
    <mergeCell ref="M38:O38"/>
    <mergeCell ref="P38:S38"/>
    <mergeCell ref="T38:X38"/>
    <mergeCell ref="Y38:AA38"/>
    <mergeCell ref="A37:I37"/>
    <mergeCell ref="J37:L37"/>
    <mergeCell ref="M37:O37"/>
    <mergeCell ref="P37:S37"/>
    <mergeCell ref="T37:X37"/>
    <mergeCell ref="Y37:AA37"/>
    <mergeCell ref="T35:X35"/>
    <mergeCell ref="Y35:AA35"/>
    <mergeCell ref="A36:I36"/>
    <mergeCell ref="J36:L36"/>
    <mergeCell ref="M36:O36"/>
    <mergeCell ref="P36:S36"/>
    <mergeCell ref="T36:X36"/>
    <mergeCell ref="Y36:AA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X33"/>
    <mergeCell ref="Y33:AA33"/>
    <mergeCell ref="A32:I32"/>
    <mergeCell ref="J32:L32"/>
    <mergeCell ref="M32:O32"/>
    <mergeCell ref="P32:S32"/>
    <mergeCell ref="T32:X32"/>
    <mergeCell ref="Y32:AA32"/>
    <mergeCell ref="A31:I31"/>
    <mergeCell ref="J31:L31"/>
    <mergeCell ref="M31:O31"/>
    <mergeCell ref="P31:S31"/>
    <mergeCell ref="T31:X31"/>
    <mergeCell ref="Y31:AA31"/>
    <mergeCell ref="J29:L29"/>
    <mergeCell ref="M29:O29"/>
    <mergeCell ref="P29:S29"/>
    <mergeCell ref="T29:X29"/>
    <mergeCell ref="Y29:AA29"/>
    <mergeCell ref="A30:I30"/>
    <mergeCell ref="M30:O30"/>
    <mergeCell ref="P30:S30"/>
    <mergeCell ref="G27:K27"/>
    <mergeCell ref="L27:N27"/>
    <mergeCell ref="O27:R27"/>
    <mergeCell ref="C28:G28"/>
    <mergeCell ref="L28:O28"/>
    <mergeCell ref="P28:V28"/>
    <mergeCell ref="A22:V22"/>
    <mergeCell ref="W22:AA22"/>
    <mergeCell ref="A23:V23"/>
    <mergeCell ref="W23:AA23"/>
    <mergeCell ref="A25:AA25"/>
    <mergeCell ref="F26:K26"/>
    <mergeCell ref="A21:I21"/>
    <mergeCell ref="J21:L21"/>
    <mergeCell ref="M21:O21"/>
    <mergeCell ref="P21:S21"/>
    <mergeCell ref="T21:V21"/>
    <mergeCell ref="W21:AA21"/>
    <mergeCell ref="A20:I20"/>
    <mergeCell ref="J20:L20"/>
    <mergeCell ref="M20:O20"/>
    <mergeCell ref="P20:S20"/>
    <mergeCell ref="T20:V20"/>
    <mergeCell ref="W20:AA20"/>
    <mergeCell ref="A19:I19"/>
    <mergeCell ref="J19:L19"/>
    <mergeCell ref="M19:O19"/>
    <mergeCell ref="P19:S19"/>
    <mergeCell ref="T19:V19"/>
    <mergeCell ref="W19:AA19"/>
    <mergeCell ref="A18:I18"/>
    <mergeCell ref="J18:L18"/>
    <mergeCell ref="M18:O18"/>
    <mergeCell ref="P18:S18"/>
    <mergeCell ref="T18:V18"/>
    <mergeCell ref="W18:AA18"/>
    <mergeCell ref="A15:V15"/>
    <mergeCell ref="W15:AA15"/>
    <mergeCell ref="J16:L17"/>
    <mergeCell ref="M16:O17"/>
    <mergeCell ref="P16:S17"/>
    <mergeCell ref="T16:AA16"/>
    <mergeCell ref="A17:I17"/>
    <mergeCell ref="T17:V17"/>
    <mergeCell ref="W17:AA17"/>
    <mergeCell ref="A14:I14"/>
    <mergeCell ref="J14:L14"/>
    <mergeCell ref="M14:O14"/>
    <mergeCell ref="P14:S14"/>
    <mergeCell ref="T14:V14"/>
    <mergeCell ref="W14:AA14"/>
    <mergeCell ref="A13:I13"/>
    <mergeCell ref="J13:L13"/>
    <mergeCell ref="M13:O13"/>
    <mergeCell ref="P13:S13"/>
    <mergeCell ref="T13:V13"/>
    <mergeCell ref="W13:AA13"/>
    <mergeCell ref="T12:V12"/>
    <mergeCell ref="W12:AA12"/>
    <mergeCell ref="E7:J7"/>
    <mergeCell ref="J10:L11"/>
    <mergeCell ref="M10:O11"/>
    <mergeCell ref="P10:S11"/>
    <mergeCell ref="T10:AA10"/>
    <mergeCell ref="A11:I11"/>
    <mergeCell ref="T11:V11"/>
    <mergeCell ref="W11:AA11"/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362204722" right="0.51181102362204722" top="0.78740157480314965" bottom="0.78740157480314965" header="0.31496062992125984" footer="0.31496062992125984"/>
  <pageSetup paperSize="9" scale="90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"/>
  <sheetViews>
    <sheetView workbookViewId="0">
      <selection activeCell="AD20" sqref="AD20"/>
    </sheetView>
  </sheetViews>
  <sheetFormatPr defaultColWidth="3.7109375" defaultRowHeight="15" x14ac:dyDescent="0.25"/>
  <cols>
    <col min="5" max="5" width="4.42578125" customWidth="1"/>
    <col min="8" max="8" width="3.140625" customWidth="1"/>
  </cols>
  <sheetData>
    <row r="1" spans="1:26" x14ac:dyDescent="0.25">
      <c r="A1" s="198" t="s">
        <v>1</v>
      </c>
      <c r="B1" s="198"/>
      <c r="C1" s="198"/>
      <c r="D1" t="str">
        <f>CADASTRO!D1</f>
        <v>6525 JEAN NUNES DA COSTA - ME</v>
      </c>
    </row>
    <row r="2" spans="1:26" x14ac:dyDescent="0.25">
      <c r="A2" s="151" t="s">
        <v>6</v>
      </c>
      <c r="B2" s="151"/>
      <c r="C2" s="151"/>
      <c r="D2" t="str">
        <f>CADASTRO!D2</f>
        <v>21.535.130/0001-07</v>
      </c>
    </row>
    <row r="3" spans="1:26" x14ac:dyDescent="0.25">
      <c r="A3" s="151" t="s">
        <v>94</v>
      </c>
      <c r="B3" s="151"/>
      <c r="C3" s="151"/>
      <c r="D3" s="199" t="str">
        <f>CADASTRO!D3</f>
        <v>005/2017</v>
      </c>
      <c r="E3" s="200"/>
      <c r="F3" s="200"/>
      <c r="G3" s="200"/>
      <c r="H3" s="200"/>
    </row>
    <row r="4" spans="1:26" x14ac:dyDescent="0.25">
      <c r="A4" s="3" t="s">
        <v>2</v>
      </c>
      <c r="B4" s="3"/>
      <c r="C4" s="3"/>
      <c r="F4" s="224" t="str">
        <f>CADASTRO!F99</f>
        <v>VII- 016/2017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CADASTRO!D100</f>
        <v>1</v>
      </c>
    </row>
    <row r="6" spans="1:26" x14ac:dyDescent="0.25">
      <c r="A6" s="3" t="s">
        <v>8</v>
      </c>
      <c r="B6" s="3"/>
      <c r="C6" s="3"/>
      <c r="D6" s="208">
        <f>CADASTRO!D101</f>
        <v>4.71</v>
      </c>
      <c r="E6" s="208"/>
      <c r="F6" s="208"/>
      <c r="H6" s="3" t="s">
        <v>9</v>
      </c>
      <c r="K6">
        <v>1</v>
      </c>
      <c r="M6" s="3" t="s">
        <v>11</v>
      </c>
      <c r="Q6" s="203">
        <f>CADASTRO!Q77</f>
        <v>1.4025000000000001</v>
      </c>
      <c r="R6" s="203"/>
      <c r="S6" s="203"/>
    </row>
    <row r="7" spans="1:26" x14ac:dyDescent="0.25">
      <c r="A7" s="3" t="s">
        <v>10</v>
      </c>
      <c r="B7" s="3"/>
      <c r="C7" s="3"/>
      <c r="E7" s="209">
        <f>CADASTRO!E78</f>
        <v>358.98390000000001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CADASTRO!A$13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CADASTRO!A$14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CADASTRO!J37</f>
        <v>105101</v>
      </c>
      <c r="K12" s="203"/>
      <c r="L12" s="203"/>
      <c r="M12" s="203">
        <f>CADASTRO!M37</f>
        <v>1661</v>
      </c>
      <c r="N12" s="203"/>
      <c r="O12" s="203"/>
      <c r="P12" s="203" t="str">
        <f>CADASTRO!$P$85</f>
        <v>1013 PeateRS</v>
      </c>
      <c r="Q12" s="203"/>
      <c r="R12" s="203"/>
      <c r="S12" s="203"/>
      <c r="T12" s="203">
        <f>CADASTRO!V109</f>
        <v>100</v>
      </c>
      <c r="U12" s="203"/>
      <c r="V12" s="204">
        <f>E$7*T12/100</f>
        <v>358.98390000000001</v>
      </c>
      <c r="W12" s="204"/>
      <c r="X12" s="204"/>
      <c r="Y12" s="204"/>
      <c r="Z12" s="204"/>
    </row>
    <row r="13" spans="1:26" x14ac:dyDescent="0.25">
      <c r="A13" s="200" t="str">
        <f>CADASTRO!A$15</f>
        <v>Ensino Médio</v>
      </c>
      <c r="B13" s="200"/>
      <c r="C13" s="200"/>
      <c r="D13" s="200"/>
      <c r="E13" s="200"/>
      <c r="F13" s="200"/>
      <c r="G13" s="200"/>
      <c r="H13" s="200"/>
      <c r="I13" s="200"/>
      <c r="J13" s="203">
        <f>CADASTRO!J38</f>
        <v>105201</v>
      </c>
      <c r="K13" s="203"/>
      <c r="L13" s="203"/>
      <c r="M13" s="203">
        <f>CADASTRO!M38</f>
        <v>1673</v>
      </c>
      <c r="N13" s="203"/>
      <c r="O13" s="203"/>
      <c r="P13" s="203" t="str">
        <f>CADASTRO!$P$85</f>
        <v>1013 PeateRS</v>
      </c>
      <c r="Q13" s="203"/>
      <c r="R13" s="203"/>
      <c r="S13" s="203"/>
      <c r="T13" s="203">
        <f>CADASTRO!V110</f>
        <v>0</v>
      </c>
      <c r="U13" s="203"/>
      <c r="V13" s="204">
        <f>E$7*T13/100</f>
        <v>0</v>
      </c>
      <c r="W13" s="204"/>
      <c r="X13" s="204"/>
      <c r="Y13" s="204"/>
      <c r="Z13" s="204"/>
    </row>
    <row r="14" spans="1:26" x14ac:dyDescent="0.25">
      <c r="A14" s="201" t="s">
        <v>31</v>
      </c>
      <c r="B14" s="201"/>
      <c r="C14" s="201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2">
        <f>SUM(V12:Z13)</f>
        <v>358.98390000000001</v>
      </c>
      <c r="W14" s="201"/>
      <c r="X14" s="201"/>
      <c r="Y14" s="201"/>
      <c r="Z14" s="201"/>
    </row>
    <row r="15" spans="1:26" x14ac:dyDescent="0.25">
      <c r="A15" s="9" t="s">
        <v>12</v>
      </c>
      <c r="B15" s="9"/>
      <c r="C15" s="9"/>
      <c r="D15" s="9"/>
      <c r="E15" s="9"/>
      <c r="F15" s="9"/>
      <c r="G15" s="9"/>
      <c r="H15" s="9"/>
      <c r="I15" s="9"/>
      <c r="J15" s="210" t="s">
        <v>18</v>
      </c>
      <c r="K15" s="210"/>
      <c r="L15" s="210"/>
      <c r="M15" s="222" t="s">
        <v>20</v>
      </c>
      <c r="N15" s="222"/>
      <c r="O15" s="222"/>
      <c r="P15" s="222" t="s">
        <v>21</v>
      </c>
      <c r="Q15" s="222"/>
      <c r="R15" s="222"/>
      <c r="S15" s="222"/>
      <c r="T15" s="201" t="s">
        <v>34</v>
      </c>
      <c r="U15" s="201"/>
      <c r="V15" s="201"/>
      <c r="W15" s="201"/>
      <c r="X15" s="201"/>
      <c r="Y15" s="201"/>
      <c r="Z15" s="201"/>
    </row>
    <row r="16" spans="1:26" x14ac:dyDescent="0.25">
      <c r="A16" s="201" t="str">
        <f>CADASTRO!A$17</f>
        <v>ESCOLA MUN. SANTA LUZIA</v>
      </c>
      <c r="B16" s="201"/>
      <c r="C16" s="201"/>
      <c r="D16" s="201"/>
      <c r="E16" s="201"/>
      <c r="F16" s="201"/>
      <c r="G16" s="201"/>
      <c r="H16" s="201"/>
      <c r="I16" s="201"/>
      <c r="J16" s="210"/>
      <c r="K16" s="210"/>
      <c r="L16" s="210"/>
      <c r="M16" s="222"/>
      <c r="N16" s="222"/>
      <c r="O16" s="222"/>
      <c r="P16" s="222"/>
      <c r="Q16" s="222"/>
      <c r="R16" s="222"/>
      <c r="S16" s="222"/>
      <c r="T16" s="201" t="s">
        <v>25</v>
      </c>
      <c r="U16" s="201"/>
      <c r="V16" s="201" t="s">
        <v>35</v>
      </c>
      <c r="W16" s="201"/>
      <c r="X16" s="201"/>
      <c r="Y16" s="201"/>
      <c r="Z16" s="201"/>
    </row>
    <row r="17" spans="1:26" x14ac:dyDescent="0.25">
      <c r="A17" s="200" t="str">
        <f>CADASTRO!A$18</f>
        <v>Ed. Infantil</v>
      </c>
      <c r="B17" s="200"/>
      <c r="C17" s="200"/>
      <c r="D17" s="200"/>
      <c r="E17" s="200"/>
      <c r="F17" s="200"/>
      <c r="G17" s="200"/>
      <c r="H17" s="200"/>
      <c r="I17" s="200"/>
      <c r="J17" s="203">
        <f>CADASTRO!J41</f>
        <v>98001</v>
      </c>
      <c r="K17" s="203"/>
      <c r="L17" s="203"/>
      <c r="M17" s="203">
        <f>CADASTRO!M41</f>
        <v>1639</v>
      </c>
      <c r="N17" s="203"/>
      <c r="O17" s="203"/>
      <c r="P17" s="203" t="str">
        <f>CADASTRO!$P$89</f>
        <v>31 FUNDEB</v>
      </c>
      <c r="Q17" s="203"/>
      <c r="R17" s="203"/>
      <c r="S17" s="203"/>
      <c r="T17" s="203">
        <f>CADASTRO!V89</f>
        <v>0</v>
      </c>
      <c r="U17" s="203"/>
      <c r="V17" s="204">
        <f>E$7*T17/100</f>
        <v>0</v>
      </c>
      <c r="W17" s="204"/>
      <c r="X17" s="204"/>
      <c r="Y17" s="204"/>
      <c r="Z17" s="204"/>
    </row>
    <row r="18" spans="1:26" x14ac:dyDescent="0.25">
      <c r="A18" s="200" t="str">
        <f>CADASTRO!A$19</f>
        <v>Ed. Especial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CADASTRO!J42</f>
        <v>103001</v>
      </c>
      <c r="K18" s="203"/>
      <c r="L18" s="203"/>
      <c r="M18" s="203">
        <f>CADASTRO!M42</f>
        <v>1655</v>
      </c>
      <c r="N18" s="203"/>
      <c r="O18" s="203"/>
      <c r="P18" s="203" t="str">
        <f>CADASTRO!$P$89</f>
        <v>31 FUNDEB</v>
      </c>
      <c r="Q18" s="203"/>
      <c r="R18" s="203"/>
      <c r="S18" s="203"/>
      <c r="T18" s="203">
        <f>CADASTRO!V90</f>
        <v>0</v>
      </c>
      <c r="U18" s="203"/>
      <c r="V18" s="204">
        <f>E$7*T18/100</f>
        <v>0</v>
      </c>
      <c r="W18" s="204"/>
      <c r="X18" s="204"/>
      <c r="Y18" s="204"/>
      <c r="Z18" s="204"/>
    </row>
    <row r="19" spans="1:26" x14ac:dyDescent="0.25">
      <c r="A19" s="200" t="str">
        <f>CADASTRO!A$20</f>
        <v>Ensino Fundamental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CADASTRO!J43</f>
        <v>94008</v>
      </c>
      <c r="K19" s="203"/>
      <c r="L19" s="203"/>
      <c r="M19" s="203">
        <f>CADASTRO!M43</f>
        <v>1621</v>
      </c>
      <c r="N19" s="203"/>
      <c r="O19" s="203"/>
      <c r="P19" s="203" t="str">
        <f>CADASTRO!$P$89</f>
        <v>31 FUNDEB</v>
      </c>
      <c r="Q19" s="203"/>
      <c r="R19" s="203"/>
      <c r="S19" s="203"/>
      <c r="T19" s="203">
        <f>CADASTRO!V91</f>
        <v>0</v>
      </c>
      <c r="U19" s="203"/>
      <c r="V19" s="204">
        <f>E$7*T19/100</f>
        <v>0</v>
      </c>
      <c r="W19" s="204"/>
      <c r="X19" s="204"/>
      <c r="Y19" s="204"/>
      <c r="Z19" s="204"/>
    </row>
    <row r="20" spans="1:26" x14ac:dyDescent="0.25">
      <c r="A20" s="201" t="s">
        <v>32</v>
      </c>
      <c r="B20" s="201"/>
      <c r="C20" s="201"/>
      <c r="D20" s="201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2">
        <f>SUM(V17:Z19)</f>
        <v>0</v>
      </c>
      <c r="W20" s="201"/>
      <c r="X20" s="201"/>
      <c r="Y20" s="201"/>
      <c r="Z20" s="201"/>
    </row>
    <row r="21" spans="1:26" x14ac:dyDescent="0.25">
      <c r="A21" s="201" t="s">
        <v>26</v>
      </c>
      <c r="B21" s="201"/>
      <c r="C21" s="201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2">
        <f>V20+V14</f>
        <v>358.98390000000001</v>
      </c>
      <c r="W21" s="201"/>
      <c r="X21" s="201"/>
      <c r="Y21" s="201"/>
      <c r="Z21" s="201"/>
    </row>
    <row r="23" spans="1:26" x14ac:dyDescent="0.25">
      <c r="A23" s="201" t="s">
        <v>36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</row>
    <row r="24" spans="1:26" x14ac:dyDescent="0.25">
      <c r="A24" s="3" t="s">
        <v>37</v>
      </c>
      <c r="F24" s="203" t="s">
        <v>54</v>
      </c>
      <c r="G24" s="203"/>
      <c r="H24" s="203"/>
      <c r="I24" s="203"/>
      <c r="J24" s="203"/>
      <c r="K24" s="203"/>
    </row>
    <row r="25" spans="1:26" x14ac:dyDescent="0.25">
      <c r="A25" s="3" t="s">
        <v>38</v>
      </c>
      <c r="G25" s="203">
        <v>0</v>
      </c>
      <c r="H25" s="203"/>
      <c r="I25" s="203"/>
      <c r="J25" s="203"/>
      <c r="K25" s="203"/>
      <c r="L25" s="220" t="s">
        <v>39</v>
      </c>
      <c r="M25" s="220"/>
      <c r="N25" s="220"/>
      <c r="O25" s="223">
        <v>0</v>
      </c>
      <c r="P25" s="203"/>
      <c r="Q25" s="203"/>
      <c r="R25" s="203"/>
    </row>
    <row r="26" spans="1:26" x14ac:dyDescent="0.25">
      <c r="A26" s="3" t="s">
        <v>41</v>
      </c>
      <c r="C26" s="208">
        <v>0</v>
      </c>
      <c r="D26" s="208"/>
      <c r="E26" s="208"/>
      <c r="F26" s="208"/>
      <c r="G26" s="208"/>
      <c r="L26" s="220" t="s">
        <v>59</v>
      </c>
      <c r="M26" s="220"/>
      <c r="N26" s="220"/>
      <c r="O26" s="220"/>
      <c r="P26" s="221">
        <v>0</v>
      </c>
      <c r="Q26" s="221"/>
      <c r="R26" s="221"/>
      <c r="S26" s="221"/>
      <c r="T26" s="221"/>
      <c r="U26" s="221"/>
    </row>
    <row r="27" spans="1:26" x14ac:dyDescent="0.25">
      <c r="A27" s="9" t="s">
        <v>12</v>
      </c>
      <c r="B27" s="149"/>
      <c r="C27" s="149"/>
      <c r="D27" s="149"/>
      <c r="E27" s="149"/>
      <c r="F27" s="149"/>
      <c r="G27" s="149"/>
      <c r="H27" s="149"/>
      <c r="I27" s="152"/>
      <c r="J27" s="210" t="s">
        <v>29</v>
      </c>
      <c r="K27" s="210"/>
      <c r="L27" s="210"/>
      <c r="M27" s="210" t="s">
        <v>25</v>
      </c>
      <c r="N27" s="210"/>
      <c r="O27" s="210"/>
      <c r="P27" s="210" t="s">
        <v>30</v>
      </c>
      <c r="Q27" s="210"/>
      <c r="R27" s="210"/>
      <c r="S27" s="210"/>
      <c r="T27" s="222" t="s">
        <v>21</v>
      </c>
      <c r="U27" s="222"/>
      <c r="V27" s="222"/>
      <c r="W27" s="222"/>
      <c r="X27" s="211" t="s">
        <v>40</v>
      </c>
      <c r="Y27" s="211"/>
      <c r="Z27" s="211"/>
    </row>
    <row r="28" spans="1:26" x14ac:dyDescent="0.25">
      <c r="A28" s="210" t="str">
        <f>CADASTRO!A$13</f>
        <v>ESCOLA ALAÍDES S. PINHEIRO</v>
      </c>
      <c r="B28" s="210"/>
      <c r="C28" s="210"/>
      <c r="D28" s="210"/>
      <c r="E28" s="210"/>
      <c r="F28" s="210"/>
      <c r="G28" s="210"/>
      <c r="H28" s="210"/>
      <c r="I28" s="210"/>
      <c r="M28" s="226">
        <f>SUM(M29:N30)</f>
        <v>1</v>
      </c>
      <c r="N28" s="226"/>
      <c r="O28" s="226"/>
      <c r="P28" s="202">
        <f>SUM(P29:S30)</f>
        <v>0</v>
      </c>
      <c r="Q28" s="201"/>
      <c r="R28" s="201"/>
      <c r="S28" s="201"/>
      <c r="T28" s="6"/>
      <c r="U28" s="6"/>
      <c r="V28" s="6"/>
      <c r="W28" s="6"/>
    </row>
    <row r="29" spans="1:26" x14ac:dyDescent="0.25">
      <c r="A29" s="200" t="str">
        <f>CADASTRO!A$14</f>
        <v>Ensino Fundamental</v>
      </c>
      <c r="B29" s="200"/>
      <c r="C29" s="200"/>
      <c r="D29" s="200"/>
      <c r="E29" s="200"/>
      <c r="F29" s="200"/>
      <c r="G29" s="200"/>
      <c r="H29" s="200"/>
      <c r="I29" s="200"/>
      <c r="J29" s="203" t="s">
        <v>343</v>
      </c>
      <c r="K29" s="203"/>
      <c r="L29" s="203"/>
      <c r="M29" s="226">
        <v>1</v>
      </c>
      <c r="N29" s="226"/>
      <c r="O29" s="226"/>
      <c r="P29" s="204">
        <f>C$26*M$29</f>
        <v>0</v>
      </c>
      <c r="Q29" s="203"/>
      <c r="R29" s="203"/>
      <c r="S29" s="203"/>
      <c r="T29" s="203" t="str">
        <f>CADASTRO!$P$37</f>
        <v>1013 PeateRS</v>
      </c>
      <c r="U29" s="203"/>
      <c r="V29" s="203"/>
      <c r="W29" s="203"/>
      <c r="X29" s="203">
        <f>M$12</f>
        <v>1661</v>
      </c>
      <c r="Y29" s="203"/>
      <c r="Z29" s="203"/>
    </row>
    <row r="30" spans="1:26" x14ac:dyDescent="0.25">
      <c r="A30" s="200" t="str">
        <f>CADASTRO!A$15</f>
        <v>Ensino Médio</v>
      </c>
      <c r="B30" s="200"/>
      <c r="C30" s="200"/>
      <c r="D30" s="200"/>
      <c r="E30" s="200"/>
      <c r="F30" s="200"/>
      <c r="G30" s="200"/>
      <c r="H30" s="200"/>
      <c r="I30" s="200"/>
      <c r="J30" s="203">
        <v>0</v>
      </c>
      <c r="K30" s="203"/>
      <c r="L30" s="203"/>
      <c r="M30" s="226">
        <v>0</v>
      </c>
      <c r="N30" s="226"/>
      <c r="O30" s="226"/>
      <c r="P30" s="204">
        <f>C$26*M$30</f>
        <v>0</v>
      </c>
      <c r="Q30" s="203"/>
      <c r="R30" s="203"/>
      <c r="S30" s="203"/>
      <c r="T30" s="203" t="str">
        <f>CADASTRO!$P$38</f>
        <v>1013 PeateRS</v>
      </c>
      <c r="U30" s="203"/>
      <c r="V30" s="203"/>
      <c r="W30" s="203"/>
      <c r="X30" s="203">
        <f>M$13</f>
        <v>1673</v>
      </c>
      <c r="Y30" s="203"/>
      <c r="Z30" s="203"/>
    </row>
    <row r="31" spans="1:26" x14ac:dyDescent="0.25">
      <c r="A31" s="201" t="str">
        <f>CADASTRO!A$17</f>
        <v>ESCOLA MUN. SANTA LUZIA</v>
      </c>
      <c r="B31" s="201"/>
      <c r="C31" s="201"/>
      <c r="D31" s="201"/>
      <c r="E31" s="201"/>
      <c r="F31" s="201"/>
      <c r="G31" s="201"/>
      <c r="H31" s="201"/>
      <c r="I31" s="201"/>
      <c r="M31" s="226">
        <f>SUM(M32:N34)</f>
        <v>0</v>
      </c>
      <c r="N31" s="226"/>
      <c r="O31" s="226"/>
      <c r="P31" s="202">
        <f>SUM(P32:S34)</f>
        <v>0</v>
      </c>
      <c r="Q31" s="201"/>
      <c r="R31" s="201"/>
      <c r="S31" s="201"/>
    </row>
    <row r="32" spans="1:26" x14ac:dyDescent="0.25">
      <c r="A32" s="200" t="str">
        <f>CADASTRO!A$18</f>
        <v>Ed. Infantil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26">
        <v>0</v>
      </c>
      <c r="N32" s="226"/>
      <c r="O32" s="226"/>
      <c r="P32" s="204">
        <f>C$26*M$32-0.01</f>
        <v>-0.01</v>
      </c>
      <c r="Q32" s="203"/>
      <c r="R32" s="203"/>
      <c r="S32" s="203"/>
      <c r="T32" s="203" t="str">
        <f>CADASTRO!$P$41</f>
        <v>31 FUNDEB</v>
      </c>
      <c r="U32" s="203"/>
      <c r="V32" s="203"/>
      <c r="W32" s="203"/>
      <c r="X32" s="203">
        <f>M$17</f>
        <v>1639</v>
      </c>
      <c r="Y32" s="203"/>
      <c r="Z32" s="203"/>
    </row>
    <row r="33" spans="1:26" x14ac:dyDescent="0.25">
      <c r="A33" s="200" t="str">
        <f>CADASTRO!A$19</f>
        <v>Ed. Especial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26">
        <v>0</v>
      </c>
      <c r="N33" s="226"/>
      <c r="O33" s="226"/>
      <c r="P33" s="204">
        <f>C$26*M$33</f>
        <v>0</v>
      </c>
      <c r="Q33" s="203"/>
      <c r="R33" s="203"/>
      <c r="S33" s="203"/>
      <c r="T33" s="203" t="str">
        <f>CADASTRO!$P$42</f>
        <v>31 FUNDEB</v>
      </c>
      <c r="U33" s="203"/>
      <c r="V33" s="203"/>
      <c r="W33" s="203"/>
      <c r="X33" s="203">
        <f>M$18</f>
        <v>1655</v>
      </c>
      <c r="Y33" s="203"/>
      <c r="Z33" s="203"/>
    </row>
    <row r="34" spans="1:26" x14ac:dyDescent="0.25">
      <c r="A34" s="200" t="str">
        <f>CADASTRO!A$20</f>
        <v>Ensino Fundamental</v>
      </c>
      <c r="B34" s="200"/>
      <c r="C34" s="200"/>
      <c r="D34" s="200"/>
      <c r="E34" s="200"/>
      <c r="F34" s="200"/>
      <c r="G34" s="200"/>
      <c r="H34" s="200"/>
      <c r="I34" s="200"/>
      <c r="J34" s="203">
        <v>0</v>
      </c>
      <c r="K34" s="203"/>
      <c r="L34" s="203"/>
      <c r="M34" s="226">
        <v>0</v>
      </c>
      <c r="N34" s="226"/>
      <c r="O34" s="226"/>
      <c r="P34" s="204">
        <f>C$26*M$34+0.01</f>
        <v>0.01</v>
      </c>
      <c r="Q34" s="203"/>
      <c r="R34" s="203"/>
      <c r="S34" s="203"/>
      <c r="T34" s="203" t="str">
        <f>CADASTRO!$P$43</f>
        <v>31 FUNDEB</v>
      </c>
      <c r="U34" s="203"/>
      <c r="V34" s="203"/>
      <c r="W34" s="203"/>
      <c r="X34" s="203">
        <f>M$19</f>
        <v>1621</v>
      </c>
      <c r="Y34" s="203"/>
      <c r="Z34" s="203"/>
    </row>
    <row r="35" spans="1:26" s="3" customFormat="1" x14ac:dyDescent="0.25">
      <c r="A35" s="201" t="s">
        <v>26</v>
      </c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25">
        <f>M28+M31</f>
        <v>1</v>
      </c>
      <c r="N35" s="225"/>
      <c r="O35" s="225"/>
      <c r="P35" s="202">
        <f>P31+P28</f>
        <v>0</v>
      </c>
      <c r="Q35" s="201"/>
      <c r="R35" s="201"/>
      <c r="S35" s="201"/>
    </row>
  </sheetData>
  <mergeCells count="108">
    <mergeCell ref="J10:L11"/>
    <mergeCell ref="M10:O11"/>
    <mergeCell ref="P10:S11"/>
    <mergeCell ref="T10:Z10"/>
    <mergeCell ref="A11:I11"/>
    <mergeCell ref="T11:U11"/>
    <mergeCell ref="V11:Z11"/>
    <mergeCell ref="A1:C1"/>
    <mergeCell ref="D3:H3"/>
    <mergeCell ref="F4:I4"/>
    <mergeCell ref="D6:F6"/>
    <mergeCell ref="Q6:S6"/>
    <mergeCell ref="E7:J7"/>
    <mergeCell ref="A13:I13"/>
    <mergeCell ref="J13:L13"/>
    <mergeCell ref="M13:O13"/>
    <mergeCell ref="P13:S13"/>
    <mergeCell ref="T13:U13"/>
    <mergeCell ref="V13:Z13"/>
    <mergeCell ref="A12:I12"/>
    <mergeCell ref="J12:L12"/>
    <mergeCell ref="M12:O12"/>
    <mergeCell ref="P12:S12"/>
    <mergeCell ref="T12:U12"/>
    <mergeCell ref="V12:Z12"/>
    <mergeCell ref="A14:U14"/>
    <mergeCell ref="V14:Z14"/>
    <mergeCell ref="J15:L16"/>
    <mergeCell ref="M15:O16"/>
    <mergeCell ref="P15:S16"/>
    <mergeCell ref="T15:Z15"/>
    <mergeCell ref="A16:I16"/>
    <mergeCell ref="T16:U16"/>
    <mergeCell ref="V16:Z16"/>
    <mergeCell ref="A18:I18"/>
    <mergeCell ref="J18:L18"/>
    <mergeCell ref="M18:O18"/>
    <mergeCell ref="P18:S18"/>
    <mergeCell ref="T18:U18"/>
    <mergeCell ref="V18:Z18"/>
    <mergeCell ref="A17:I17"/>
    <mergeCell ref="J17:L17"/>
    <mergeCell ref="M17:O17"/>
    <mergeCell ref="P17:S17"/>
    <mergeCell ref="T17:U17"/>
    <mergeCell ref="V17:Z17"/>
    <mergeCell ref="A20:U20"/>
    <mergeCell ref="V20:Z20"/>
    <mergeCell ref="A21:U21"/>
    <mergeCell ref="V21:Z21"/>
    <mergeCell ref="A23:Z23"/>
    <mergeCell ref="F24:K24"/>
    <mergeCell ref="A19:I19"/>
    <mergeCell ref="J19:L19"/>
    <mergeCell ref="M19:O19"/>
    <mergeCell ref="P19:S19"/>
    <mergeCell ref="T19:U19"/>
    <mergeCell ref="V19:Z19"/>
    <mergeCell ref="J27:L27"/>
    <mergeCell ref="M27:O27"/>
    <mergeCell ref="P27:S27"/>
    <mergeCell ref="T27:W27"/>
    <mergeCell ref="X27:Z27"/>
    <mergeCell ref="A28:I28"/>
    <mergeCell ref="M28:O28"/>
    <mergeCell ref="P28:S28"/>
    <mergeCell ref="G25:K25"/>
    <mergeCell ref="L25:N25"/>
    <mergeCell ref="O25:R25"/>
    <mergeCell ref="C26:G26"/>
    <mergeCell ref="L26:O26"/>
    <mergeCell ref="P26:U26"/>
    <mergeCell ref="A30:I30"/>
    <mergeCell ref="J30:L30"/>
    <mergeCell ref="M30:O30"/>
    <mergeCell ref="P30:S30"/>
    <mergeCell ref="T30:W30"/>
    <mergeCell ref="X30:Z30"/>
    <mergeCell ref="A29:I29"/>
    <mergeCell ref="J29:L29"/>
    <mergeCell ref="M29:O29"/>
    <mergeCell ref="P29:S29"/>
    <mergeCell ref="T29:W29"/>
    <mergeCell ref="X29:Z29"/>
    <mergeCell ref="T32:W32"/>
    <mergeCell ref="X32:Z32"/>
    <mergeCell ref="A33:I33"/>
    <mergeCell ref="J33:L33"/>
    <mergeCell ref="M33:O33"/>
    <mergeCell ref="P33:S33"/>
    <mergeCell ref="T33:W33"/>
    <mergeCell ref="X33:Z33"/>
    <mergeCell ref="A31:I31"/>
    <mergeCell ref="M31:O31"/>
    <mergeCell ref="P31:S31"/>
    <mergeCell ref="A32:I32"/>
    <mergeCell ref="J32:L32"/>
    <mergeCell ref="M32:O32"/>
    <mergeCell ref="P32:S32"/>
    <mergeCell ref="A35:L35"/>
    <mergeCell ref="M35:O35"/>
    <mergeCell ref="P35:S35"/>
    <mergeCell ref="A34:I34"/>
    <mergeCell ref="J34:L34"/>
    <mergeCell ref="M34:O34"/>
    <mergeCell ref="P34:S34"/>
    <mergeCell ref="T34:W34"/>
    <mergeCell ref="X34:Z34"/>
  </mergeCells>
  <pageMargins left="0.511811024" right="0.511811024" top="0.78740157499999996" bottom="0.78740157499999996" header="0.31496062000000002" footer="0.3149606200000000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89"/>
  <sheetViews>
    <sheetView topLeftCell="A151" workbookViewId="0">
      <selection activeCell="AD152" sqref="AD152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7" x14ac:dyDescent="0.25">
      <c r="A1" s="198" t="s">
        <v>1</v>
      </c>
      <c r="B1" s="198"/>
      <c r="C1" s="198"/>
      <c r="D1" t="str">
        <f>CADASTRO!D1696</f>
        <v>6304 QUITERIA TRANSPORTE ESCOLAR LTDA ME</v>
      </c>
    </row>
    <row r="2" spans="1:27" x14ac:dyDescent="0.25">
      <c r="A2" s="33" t="s">
        <v>6</v>
      </c>
      <c r="B2" s="33"/>
      <c r="C2" s="33"/>
      <c r="D2" t="str">
        <f>CADASTRO!D1697</f>
        <v>10.761.388/0001-05</v>
      </c>
    </row>
    <row r="3" spans="1:27" x14ac:dyDescent="0.25">
      <c r="A3" s="33" t="s">
        <v>94</v>
      </c>
      <c r="B3" s="33"/>
      <c r="C3" s="33"/>
      <c r="D3" s="200" t="str">
        <f>CADASTRO!D1698</f>
        <v>040/2017</v>
      </c>
      <c r="E3" s="200"/>
      <c r="F3" s="200"/>
      <c r="G3" s="200"/>
    </row>
    <row r="4" spans="1:27" x14ac:dyDescent="0.25">
      <c r="A4" s="3" t="s">
        <v>2</v>
      </c>
      <c r="B4" s="3"/>
      <c r="C4" s="3"/>
      <c r="F4" s="203" t="str">
        <f>CADASTRO!F1699</f>
        <v>II - 096/2017</v>
      </c>
      <c r="G4" s="203"/>
      <c r="H4" s="203"/>
      <c r="I4" s="203"/>
    </row>
    <row r="5" spans="1:27" x14ac:dyDescent="0.25">
      <c r="A5" s="3" t="s">
        <v>3</v>
      </c>
      <c r="B5" s="3"/>
      <c r="C5" s="3"/>
      <c r="D5">
        <f>CADASTRO!D1700</f>
        <v>16</v>
      </c>
    </row>
    <row r="6" spans="1:27" x14ac:dyDescent="0.25">
      <c r="A6" s="3" t="s">
        <v>8</v>
      </c>
      <c r="B6" s="3"/>
      <c r="C6" s="3"/>
      <c r="D6" s="208">
        <f>CADASTRO!D1701</f>
        <v>4.66</v>
      </c>
      <c r="E6" s="208"/>
      <c r="F6" s="208"/>
      <c r="H6" s="3" t="s">
        <v>9</v>
      </c>
      <c r="K6" s="203">
        <f>CADASTRO!K1701</f>
        <v>87.5</v>
      </c>
      <c r="L6" s="203"/>
      <c r="M6" s="3" t="s">
        <v>11</v>
      </c>
      <c r="Q6" s="203">
        <f>CADASTRO!Q151</f>
        <v>200</v>
      </c>
      <c r="R6" s="203"/>
      <c r="S6" s="203"/>
    </row>
    <row r="7" spans="1:27" x14ac:dyDescent="0.25">
      <c r="A7" s="3" t="s">
        <v>10</v>
      </c>
      <c r="B7" s="3"/>
      <c r="C7" s="3"/>
      <c r="E7" s="209">
        <f>Q6*K6*D6</f>
        <v>81550</v>
      </c>
      <c r="F7" s="209"/>
      <c r="G7" s="209"/>
      <c r="H7" s="209"/>
      <c r="I7" s="209"/>
      <c r="J7" s="209"/>
    </row>
    <row r="9" spans="1:27" x14ac:dyDescent="0.25">
      <c r="I9" s="9"/>
      <c r="M9" s="6"/>
      <c r="N9" s="6"/>
      <c r="O9" s="6"/>
      <c r="P9" s="6"/>
      <c r="Q9" s="6"/>
      <c r="R9" s="6"/>
      <c r="S9" s="6"/>
    </row>
    <row r="10" spans="1:27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  <c r="AA10" s="201"/>
    </row>
    <row r="11" spans="1:27" x14ac:dyDescent="0.25">
      <c r="A11" s="210" t="str">
        <f>CADASTRO!A$1708</f>
        <v xml:space="preserve">ESCOLA ESTADUAL: 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/>
      <c r="W11" s="201" t="s">
        <v>35</v>
      </c>
      <c r="X11" s="201"/>
      <c r="Y11" s="201"/>
      <c r="Z11" s="201"/>
      <c r="AA11" s="201"/>
    </row>
    <row r="12" spans="1:27" x14ac:dyDescent="0.25">
      <c r="A12" s="200" t="str">
        <f>CADASTRO!A$1709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CADASTRO!J1709</f>
        <v>0</v>
      </c>
      <c r="K12" s="203"/>
      <c r="L12" s="203"/>
      <c r="M12" s="203">
        <f>CADASTRO!M1709</f>
        <v>0</v>
      </c>
      <c r="N12" s="203"/>
      <c r="O12" s="203"/>
      <c r="P12" s="203">
        <f>CADASTRO!$P1709</f>
        <v>0</v>
      </c>
      <c r="Q12" s="203"/>
      <c r="R12" s="203"/>
      <c r="S12" s="203"/>
      <c r="T12" s="219">
        <f>CADASTRO!V1709</f>
        <v>0</v>
      </c>
      <c r="U12" s="219"/>
      <c r="V12" s="203"/>
      <c r="W12" s="204">
        <f>E$7*T12</f>
        <v>0</v>
      </c>
      <c r="X12" s="204"/>
      <c r="Y12" s="204"/>
      <c r="Z12" s="204"/>
      <c r="AA12" s="204"/>
    </row>
    <row r="13" spans="1:27" x14ac:dyDescent="0.25">
      <c r="A13" s="200" t="str">
        <f>CADASTRO!A$1710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CADASTRO!J1710</f>
        <v>0</v>
      </c>
      <c r="K13" s="203"/>
      <c r="L13" s="203"/>
      <c r="M13" s="203">
        <f>CADASTRO!M1710</f>
        <v>0</v>
      </c>
      <c r="N13" s="203"/>
      <c r="O13" s="203"/>
      <c r="P13" s="203">
        <f>CADASTRO!$P1710</f>
        <v>0</v>
      </c>
      <c r="Q13" s="203"/>
      <c r="R13" s="203"/>
      <c r="S13" s="203"/>
      <c r="T13" s="219">
        <f>CADASTRO!V1710</f>
        <v>0</v>
      </c>
      <c r="U13" s="219"/>
      <c r="V13" s="203"/>
      <c r="W13" s="204">
        <f>E$7*T13</f>
        <v>0</v>
      </c>
      <c r="X13" s="204"/>
      <c r="Y13" s="204"/>
      <c r="Z13" s="204"/>
      <c r="AA13" s="204"/>
    </row>
    <row r="14" spans="1:27" x14ac:dyDescent="0.25">
      <c r="A14" s="200" t="str">
        <f>CADASTRO!A$1711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CADASTRO!J1711</f>
        <v>0</v>
      </c>
      <c r="K14" s="203"/>
      <c r="L14" s="203"/>
      <c r="M14" s="203">
        <f>CADASTRO!M1711</f>
        <v>0</v>
      </c>
      <c r="N14" s="203"/>
      <c r="O14" s="203"/>
      <c r="P14" s="203">
        <f>CADASTRO!$P1711</f>
        <v>0</v>
      </c>
      <c r="Q14" s="203"/>
      <c r="R14" s="203"/>
      <c r="S14" s="203"/>
      <c r="T14" s="219">
        <f>CADASTRO!V1711</f>
        <v>0</v>
      </c>
      <c r="U14" s="219"/>
      <c r="V14" s="203"/>
      <c r="W14" s="204">
        <f>E$7*T14</f>
        <v>0</v>
      </c>
      <c r="X14" s="204"/>
      <c r="Y14" s="204"/>
      <c r="Z14" s="204"/>
      <c r="AA14" s="204"/>
    </row>
    <row r="15" spans="1:27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2">
        <f>SUM(W12:AA14)</f>
        <v>0</v>
      </c>
      <c r="X15" s="201"/>
      <c r="Y15" s="201"/>
      <c r="Z15" s="201"/>
      <c r="AA15" s="201"/>
    </row>
    <row r="16" spans="1:27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  <c r="AA16" s="201"/>
    </row>
    <row r="17" spans="1:27" x14ac:dyDescent="0.25">
      <c r="A17" s="201" t="str">
        <f>CADASTRO!A$1713</f>
        <v>ESCOLA MUN. ARLINDO B. PIRES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/>
      <c r="W17" s="201" t="s">
        <v>35</v>
      </c>
      <c r="X17" s="201"/>
      <c r="Y17" s="201"/>
      <c r="Z17" s="201"/>
      <c r="AA17" s="201"/>
    </row>
    <row r="18" spans="1:27" x14ac:dyDescent="0.25">
      <c r="A18" s="200" t="str">
        <f>CADASTRO!A$1714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CADASTRO!J1714</f>
        <v>98006</v>
      </c>
      <c r="K18" s="203"/>
      <c r="L18" s="203"/>
      <c r="M18" s="203">
        <f>CADASTRO!M1714</f>
        <v>1653</v>
      </c>
      <c r="N18" s="203"/>
      <c r="O18" s="203"/>
      <c r="P18" s="203" t="str">
        <f>CADASTRO!$P1714</f>
        <v>31 FUNDEB</v>
      </c>
      <c r="Q18" s="203"/>
      <c r="R18" s="203"/>
      <c r="S18" s="203"/>
      <c r="T18" s="219">
        <f>CADASTRO!V1714</f>
        <v>0.109375</v>
      </c>
      <c r="U18" s="219"/>
      <c r="V18" s="203"/>
      <c r="W18" s="204">
        <f>E$7*T18</f>
        <v>8919.53125</v>
      </c>
      <c r="X18" s="204"/>
      <c r="Y18" s="204"/>
      <c r="Z18" s="204"/>
      <c r="AA18" s="204"/>
    </row>
    <row r="19" spans="1:27" x14ac:dyDescent="0.25">
      <c r="A19" s="200" t="str">
        <f>CADASTRO!A$1715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CADASTRO!J1715</f>
        <v>0</v>
      </c>
      <c r="K19" s="203"/>
      <c r="L19" s="203"/>
      <c r="M19" s="203">
        <f>CADASTRO!M1715</f>
        <v>0</v>
      </c>
      <c r="N19" s="203"/>
      <c r="O19" s="203"/>
      <c r="P19" s="203">
        <f>CADASTRO!$P1715</f>
        <v>0</v>
      </c>
      <c r="Q19" s="203"/>
      <c r="R19" s="203"/>
      <c r="S19" s="203"/>
      <c r="T19" s="219">
        <f>CADASTRO!V1715</f>
        <v>0</v>
      </c>
      <c r="U19" s="219"/>
      <c r="V19" s="203"/>
      <c r="W19" s="204">
        <f>E$7*T19</f>
        <v>0</v>
      </c>
      <c r="X19" s="204"/>
      <c r="Y19" s="204"/>
      <c r="Z19" s="204"/>
      <c r="AA19" s="204"/>
    </row>
    <row r="20" spans="1:27" x14ac:dyDescent="0.25">
      <c r="A20" s="200" t="str">
        <f>CADASTRO!A$1716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CADASTRO!J1716</f>
        <v>94016</v>
      </c>
      <c r="K20" s="203"/>
      <c r="L20" s="203"/>
      <c r="M20" s="203">
        <f>CADASTRO!M1716</f>
        <v>1637</v>
      </c>
      <c r="N20" s="203"/>
      <c r="O20" s="203"/>
      <c r="P20" s="203" t="str">
        <f>CADASTRO!$P1716</f>
        <v>31 FUNDEB</v>
      </c>
      <c r="Q20" s="203"/>
      <c r="R20" s="203"/>
      <c r="S20" s="203"/>
      <c r="T20" s="219">
        <f>CADASTRO!V1716</f>
        <v>0.890625</v>
      </c>
      <c r="U20" s="219"/>
      <c r="V20" s="203"/>
      <c r="W20" s="204">
        <f>E$7*T20</f>
        <v>72630.46875</v>
      </c>
      <c r="X20" s="204"/>
      <c r="Y20" s="204"/>
      <c r="Z20" s="204"/>
      <c r="AA20" s="204"/>
    </row>
    <row r="21" spans="1:27" x14ac:dyDescent="0.25">
      <c r="A21" s="200" t="str">
        <f>CADASTRO!A$1717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CADASTRO!J1717</f>
        <v>0</v>
      </c>
      <c r="K21" s="203"/>
      <c r="L21" s="203"/>
      <c r="M21" s="203">
        <f>CADASTRO!M1717</f>
        <v>0</v>
      </c>
      <c r="N21" s="203"/>
      <c r="O21" s="203"/>
      <c r="P21" s="203">
        <f>CADASTRO!$P1717</f>
        <v>0</v>
      </c>
      <c r="Q21" s="203"/>
      <c r="R21" s="203"/>
      <c r="S21" s="203"/>
      <c r="T21" s="219">
        <f>CADASTRO!V1717</f>
        <v>0</v>
      </c>
      <c r="U21" s="219"/>
      <c r="V21" s="203"/>
      <c r="W21" s="204">
        <f>E$7*T21</f>
        <v>0</v>
      </c>
      <c r="X21" s="204"/>
      <c r="Y21" s="204"/>
      <c r="Z21" s="204"/>
      <c r="AA21" s="204"/>
    </row>
    <row r="22" spans="1:27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2">
        <f>SUM(W18:AA21)</f>
        <v>81550</v>
      </c>
      <c r="X22" s="201"/>
      <c r="Y22" s="201"/>
      <c r="Z22" s="201"/>
      <c r="AA22" s="201"/>
    </row>
    <row r="23" spans="1:27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2">
        <f>W22+W15</f>
        <v>81550</v>
      </c>
      <c r="X23" s="201"/>
      <c r="Y23" s="201"/>
      <c r="Z23" s="201"/>
      <c r="AA23" s="201"/>
    </row>
    <row r="25" spans="1:27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</row>
    <row r="26" spans="1:27" x14ac:dyDescent="0.25">
      <c r="A26" s="3" t="s">
        <v>37</v>
      </c>
      <c r="F26" s="203" t="s">
        <v>47</v>
      </c>
      <c r="G26" s="203"/>
      <c r="H26" s="203"/>
      <c r="I26" s="203"/>
      <c r="J26" s="203"/>
      <c r="K26" s="203"/>
    </row>
    <row r="27" spans="1:27" x14ac:dyDescent="0.25">
      <c r="A27" s="3" t="s">
        <v>38</v>
      </c>
      <c r="G27" s="203">
        <v>95</v>
      </c>
      <c r="H27" s="203"/>
      <c r="I27" s="203"/>
      <c r="J27" s="203"/>
      <c r="K27" s="203"/>
      <c r="L27" s="220" t="s">
        <v>39</v>
      </c>
      <c r="M27" s="220"/>
      <c r="N27" s="220"/>
      <c r="O27" s="223">
        <v>43223</v>
      </c>
      <c r="P27" s="203"/>
      <c r="Q27" s="203"/>
      <c r="R27" s="203"/>
    </row>
    <row r="28" spans="1:27" x14ac:dyDescent="0.25">
      <c r="A28" s="3" t="s">
        <v>41</v>
      </c>
      <c r="C28" s="208">
        <v>2446.0500000000002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525</v>
      </c>
      <c r="Q28" s="221"/>
      <c r="R28" s="221"/>
      <c r="S28" s="221"/>
      <c r="T28" s="221"/>
      <c r="U28" s="221"/>
      <c r="V28" s="221"/>
    </row>
    <row r="29" spans="1:27" x14ac:dyDescent="0.25">
      <c r="A29" s="9" t="s">
        <v>12</v>
      </c>
      <c r="B29" s="31"/>
      <c r="C29" s="31"/>
      <c r="D29" s="31"/>
      <c r="E29" s="31"/>
      <c r="F29" s="31"/>
      <c r="G29" s="31"/>
      <c r="H29" s="31"/>
      <c r="I29" s="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22"/>
      <c r="Y29" s="211" t="s">
        <v>40</v>
      </c>
      <c r="Z29" s="211"/>
      <c r="AA29" s="211"/>
    </row>
    <row r="30" spans="1:27" x14ac:dyDescent="0.25">
      <c r="A30" s="210" t="str">
        <f>CADASTRO!A$1708</f>
        <v xml:space="preserve">ESCOLA ESTADUAL: 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</v>
      </c>
      <c r="N30" s="218"/>
      <c r="O30" s="218"/>
      <c r="P30" s="202">
        <f>SUM(P31:S33)</f>
        <v>0</v>
      </c>
      <c r="Q30" s="201"/>
      <c r="R30" s="201"/>
      <c r="S30" s="201"/>
      <c r="T30" s="6"/>
      <c r="U30" s="6"/>
      <c r="V30" s="6"/>
      <c r="W30" s="6"/>
      <c r="X30" s="6"/>
    </row>
    <row r="31" spans="1:27" x14ac:dyDescent="0.25">
      <c r="A31" s="200" t="str">
        <f>CADASTRO!A$1709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ROUND((W$12/W$23),2)</f>
        <v>0</v>
      </c>
      <c r="N31" s="205"/>
      <c r="O31" s="205"/>
      <c r="P31" s="204">
        <f>C28*M31</f>
        <v>0</v>
      </c>
      <c r="Q31" s="203"/>
      <c r="R31" s="203"/>
      <c r="S31" s="203"/>
      <c r="T31" s="203">
        <f>CADASTRO!$P$1709</f>
        <v>0</v>
      </c>
      <c r="U31" s="203"/>
      <c r="V31" s="203"/>
      <c r="W31" s="203"/>
      <c r="X31" s="203"/>
      <c r="Y31" s="203">
        <f>M$12</f>
        <v>0</v>
      </c>
      <c r="Z31" s="203"/>
      <c r="AA31" s="203"/>
    </row>
    <row r="32" spans="1:27" x14ac:dyDescent="0.25">
      <c r="A32" s="200" t="str">
        <f>CADASTRO!A$1710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ROUND((W$13/W$23),2)</f>
        <v>0</v>
      </c>
      <c r="N32" s="205"/>
      <c r="O32" s="205"/>
      <c r="P32" s="204">
        <f>C28*M32</f>
        <v>0</v>
      </c>
      <c r="Q32" s="203"/>
      <c r="R32" s="203"/>
      <c r="S32" s="203"/>
      <c r="T32" s="203">
        <f>CADASTRO!$P$1710</f>
        <v>0</v>
      </c>
      <c r="U32" s="203"/>
      <c r="V32" s="203"/>
      <c r="W32" s="203"/>
      <c r="X32" s="203"/>
      <c r="Y32" s="203">
        <f>M$13</f>
        <v>0</v>
      </c>
      <c r="Z32" s="203"/>
      <c r="AA32" s="203"/>
    </row>
    <row r="33" spans="1:27" x14ac:dyDescent="0.25">
      <c r="A33" s="200" t="str">
        <f>CADASTRO!A$1711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05">
        <f>ROUND((W$14/W$23),2)</f>
        <v>0</v>
      </c>
      <c r="N33" s="205"/>
      <c r="O33" s="205"/>
      <c r="P33" s="204">
        <f>C28*M33</f>
        <v>0</v>
      </c>
      <c r="Q33" s="203"/>
      <c r="R33" s="203"/>
      <c r="S33" s="203"/>
      <c r="T33" s="203">
        <f>CADASTRO!$P$1711</f>
        <v>0</v>
      </c>
      <c r="U33" s="203"/>
      <c r="V33" s="203"/>
      <c r="W33" s="203"/>
      <c r="X33" s="203"/>
      <c r="Y33" s="203">
        <f>M$14</f>
        <v>0</v>
      </c>
      <c r="Z33" s="203"/>
      <c r="AA33" s="203"/>
    </row>
    <row r="34" spans="1:27" x14ac:dyDescent="0.25">
      <c r="A34" s="201" t="str">
        <f>CADASTRO!A$1713</f>
        <v>ESCOLA MUN. ARLINDO B. PIRES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1</v>
      </c>
      <c r="N34" s="218"/>
      <c r="O34" s="218"/>
      <c r="P34" s="202">
        <f>SUM(P35:S38)</f>
        <v>2446.0500000000002</v>
      </c>
      <c r="Q34" s="201"/>
      <c r="R34" s="201"/>
      <c r="S34" s="201"/>
    </row>
    <row r="35" spans="1:27" x14ac:dyDescent="0.25">
      <c r="A35" s="200" t="str">
        <f>CADASTRO!A$1714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195</v>
      </c>
      <c r="K35" s="203"/>
      <c r="L35" s="203"/>
      <c r="M35" s="205">
        <f>ROUND((W$18/W$23),2)</f>
        <v>0.11</v>
      </c>
      <c r="N35" s="205"/>
      <c r="O35" s="205"/>
      <c r="P35" s="204">
        <f>C28*M35</f>
        <v>269.06550000000004</v>
      </c>
      <c r="Q35" s="203"/>
      <c r="R35" s="203"/>
      <c r="S35" s="203"/>
      <c r="T35" s="203" t="str">
        <f>CADASTRO!$P$1714</f>
        <v>31 FUNDEB</v>
      </c>
      <c r="U35" s="203"/>
      <c r="V35" s="203"/>
      <c r="W35" s="203"/>
      <c r="X35" s="203"/>
      <c r="Y35" s="203">
        <f>M$18</f>
        <v>1653</v>
      </c>
      <c r="Z35" s="203"/>
      <c r="AA35" s="203"/>
    </row>
    <row r="36" spans="1:27" x14ac:dyDescent="0.25">
      <c r="A36" s="200" t="str">
        <f>CADASTRO!A$1715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ROUND((W$19/W$23),2)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CADASTRO!$P$1715</f>
        <v>0</v>
      </c>
      <c r="U36" s="203"/>
      <c r="V36" s="203"/>
      <c r="W36" s="203"/>
      <c r="X36" s="203"/>
      <c r="Y36" s="203">
        <f>M$19</f>
        <v>0</v>
      </c>
      <c r="Z36" s="203"/>
      <c r="AA36" s="203"/>
    </row>
    <row r="37" spans="1:27" x14ac:dyDescent="0.25">
      <c r="A37" s="200" t="str">
        <f>CADASTRO!A$1716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196</v>
      </c>
      <c r="K37" s="203"/>
      <c r="L37" s="203"/>
      <c r="M37" s="205">
        <f>ROUND((W$20/W$23),2)</f>
        <v>0.89</v>
      </c>
      <c r="N37" s="205"/>
      <c r="O37" s="205"/>
      <c r="P37" s="204">
        <f>C28*M37</f>
        <v>2176.9845</v>
      </c>
      <c r="Q37" s="203"/>
      <c r="R37" s="203"/>
      <c r="S37" s="203"/>
      <c r="T37" s="203" t="str">
        <f>CADASTRO!$P$1716</f>
        <v>31 FUNDEB</v>
      </c>
      <c r="U37" s="203"/>
      <c r="V37" s="203"/>
      <c r="W37" s="203"/>
      <c r="X37" s="203"/>
      <c r="Y37" s="203">
        <f>M$20</f>
        <v>1637</v>
      </c>
      <c r="Z37" s="203"/>
      <c r="AA37" s="203"/>
    </row>
    <row r="38" spans="1:27" x14ac:dyDescent="0.25">
      <c r="A38" s="200" t="str">
        <f>CADASTRO!A$1717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ROUND((W$21/W$23),2)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CADASTRO!$P$1717</f>
        <v>0</v>
      </c>
      <c r="U38" s="203"/>
      <c r="V38" s="203"/>
      <c r="W38" s="203"/>
      <c r="X38" s="203"/>
      <c r="Y38" s="203">
        <f>M$21</f>
        <v>0</v>
      </c>
      <c r="Z38" s="203"/>
      <c r="AA38" s="203"/>
    </row>
    <row r="39" spans="1:27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2446.0500000000002</v>
      </c>
      <c r="Q39" s="201"/>
      <c r="R39" s="201"/>
      <c r="S39" s="201"/>
    </row>
    <row r="41" spans="1:27" x14ac:dyDescent="0.25">
      <c r="A41" s="3" t="s">
        <v>37</v>
      </c>
      <c r="F41" s="203" t="s">
        <v>48</v>
      </c>
      <c r="G41" s="203"/>
      <c r="H41" s="203"/>
      <c r="I41" s="203"/>
      <c r="J41" s="203"/>
      <c r="K41" s="203"/>
    </row>
    <row r="42" spans="1:27" x14ac:dyDescent="0.25">
      <c r="A42" s="3" t="s">
        <v>38</v>
      </c>
      <c r="G42" s="203">
        <v>96</v>
      </c>
      <c r="H42" s="203"/>
      <c r="I42" s="203"/>
      <c r="J42" s="203"/>
      <c r="K42" s="203"/>
      <c r="L42" s="220" t="s">
        <v>39</v>
      </c>
      <c r="M42" s="220"/>
      <c r="N42" s="220"/>
      <c r="O42" s="223">
        <v>43223</v>
      </c>
      <c r="P42" s="203"/>
      <c r="Q42" s="203"/>
      <c r="R42" s="203"/>
    </row>
    <row r="43" spans="1:27" x14ac:dyDescent="0.25">
      <c r="A43" s="3" t="s">
        <v>41</v>
      </c>
      <c r="C43" s="208">
        <v>7796.18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1673</v>
      </c>
      <c r="Q43" s="221"/>
      <c r="R43" s="221"/>
      <c r="S43" s="221"/>
      <c r="T43" s="221"/>
      <c r="U43" s="221"/>
      <c r="V43" s="221"/>
    </row>
    <row r="44" spans="1:27" x14ac:dyDescent="0.25">
      <c r="A44" s="9" t="s">
        <v>12</v>
      </c>
      <c r="B44" s="31"/>
      <c r="C44" s="31"/>
      <c r="D44" s="31"/>
      <c r="E44" s="31"/>
      <c r="F44" s="31"/>
      <c r="G44" s="31"/>
      <c r="H44" s="31"/>
      <c r="I44" s="8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22"/>
      <c r="Y44" s="211" t="s">
        <v>40</v>
      </c>
      <c r="Z44" s="211"/>
      <c r="AA44" s="211"/>
    </row>
    <row r="45" spans="1:27" x14ac:dyDescent="0.25">
      <c r="A45" s="210" t="str">
        <f>CADASTRO!A$1708</f>
        <v xml:space="preserve">ESCOLA ESTADUAL: 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0</v>
      </c>
      <c r="N45" s="218"/>
      <c r="O45" s="218"/>
      <c r="P45" s="202">
        <f>SUM(P46:S48)</f>
        <v>0</v>
      </c>
      <c r="Q45" s="201"/>
      <c r="R45" s="201"/>
      <c r="S45" s="201"/>
      <c r="T45" s="6"/>
      <c r="U45" s="6"/>
      <c r="V45" s="6"/>
      <c r="W45" s="6"/>
      <c r="X45" s="6"/>
    </row>
    <row r="46" spans="1:27" x14ac:dyDescent="0.25">
      <c r="A46" s="200" t="str">
        <f>CADASTRO!A$1709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>
        <v>0</v>
      </c>
      <c r="K46" s="203"/>
      <c r="L46" s="203"/>
      <c r="M46" s="205">
        <f>ROUND((W$12/W$23),2)</f>
        <v>0</v>
      </c>
      <c r="N46" s="205"/>
      <c r="O46" s="205"/>
      <c r="P46" s="204">
        <f>C43*M46</f>
        <v>0</v>
      </c>
      <c r="Q46" s="203"/>
      <c r="R46" s="203"/>
      <c r="S46" s="203"/>
      <c r="T46" s="203">
        <f>CADASTRO!$P$1709</f>
        <v>0</v>
      </c>
      <c r="U46" s="203"/>
      <c r="V46" s="203"/>
      <c r="W46" s="203"/>
      <c r="X46" s="203"/>
      <c r="Y46" s="203">
        <f>M$12</f>
        <v>0</v>
      </c>
      <c r="Z46" s="203"/>
      <c r="AA46" s="203"/>
    </row>
    <row r="47" spans="1:27" x14ac:dyDescent="0.25">
      <c r="A47" s="200" t="str">
        <f>CADASTRO!A$1710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>
        <v>0</v>
      </c>
      <c r="K47" s="203"/>
      <c r="L47" s="203"/>
      <c r="M47" s="205">
        <f>ROUND((W$13/W$23),2)</f>
        <v>0</v>
      </c>
      <c r="N47" s="205"/>
      <c r="O47" s="205"/>
      <c r="P47" s="204">
        <f>C43*M47</f>
        <v>0</v>
      </c>
      <c r="Q47" s="203"/>
      <c r="R47" s="203"/>
      <c r="S47" s="203"/>
      <c r="T47" s="203">
        <f>CADASTRO!$P$1710</f>
        <v>0</v>
      </c>
      <c r="U47" s="203"/>
      <c r="V47" s="203"/>
      <c r="W47" s="203"/>
      <c r="X47" s="203"/>
      <c r="Y47" s="203">
        <f>M$13</f>
        <v>0</v>
      </c>
      <c r="Z47" s="203"/>
      <c r="AA47" s="203"/>
    </row>
    <row r="48" spans="1:27" x14ac:dyDescent="0.25">
      <c r="A48" s="200" t="str">
        <f>CADASTRO!A$1711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>
        <v>0</v>
      </c>
      <c r="K48" s="203"/>
      <c r="L48" s="203"/>
      <c r="M48" s="205">
        <f>ROUND((W$14/W$23),2)</f>
        <v>0</v>
      </c>
      <c r="N48" s="205"/>
      <c r="O48" s="205"/>
      <c r="P48" s="204">
        <f>C43*M48</f>
        <v>0</v>
      </c>
      <c r="Q48" s="203"/>
      <c r="R48" s="203"/>
      <c r="S48" s="203"/>
      <c r="T48" s="203">
        <f>CADASTRO!$P$1711</f>
        <v>0</v>
      </c>
      <c r="U48" s="203"/>
      <c r="V48" s="203"/>
      <c r="W48" s="203"/>
      <c r="X48" s="203"/>
      <c r="Y48" s="203">
        <f>M$14</f>
        <v>0</v>
      </c>
      <c r="Z48" s="203"/>
      <c r="AA48" s="203"/>
    </row>
    <row r="49" spans="1:36" x14ac:dyDescent="0.25">
      <c r="A49" s="201" t="str">
        <f>CADASTRO!A$1713</f>
        <v>ESCOLA MUN. ARLINDO B. PIRES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1</v>
      </c>
      <c r="N49" s="218"/>
      <c r="O49" s="218"/>
      <c r="P49" s="202">
        <f>SUM(P50:S53)</f>
        <v>7796.1800000000012</v>
      </c>
      <c r="Q49" s="201"/>
      <c r="R49" s="201"/>
      <c r="S49" s="201"/>
    </row>
    <row r="50" spans="1:36" x14ac:dyDescent="0.25">
      <c r="A50" s="200" t="str">
        <f>CADASTRO!A$1714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 t="s">
        <v>195</v>
      </c>
      <c r="K50" s="203"/>
      <c r="L50" s="203"/>
      <c r="M50" s="205">
        <f>ROUND((W$18/W$23),2)</f>
        <v>0.11</v>
      </c>
      <c r="N50" s="205"/>
      <c r="O50" s="205"/>
      <c r="P50" s="204">
        <f>C43*M50</f>
        <v>857.57980000000009</v>
      </c>
      <c r="Q50" s="203"/>
      <c r="R50" s="203"/>
      <c r="S50" s="203"/>
      <c r="T50" s="203" t="str">
        <f>CADASTRO!$P$1714</f>
        <v>31 FUNDEB</v>
      </c>
      <c r="U50" s="203"/>
      <c r="V50" s="203"/>
      <c r="W50" s="203"/>
      <c r="X50" s="203"/>
      <c r="Y50" s="203">
        <f>M$18</f>
        <v>1653</v>
      </c>
      <c r="Z50" s="203"/>
      <c r="AA50" s="203"/>
    </row>
    <row r="51" spans="1:36" x14ac:dyDescent="0.25">
      <c r="A51" s="200" t="str">
        <f>CADASTRO!A$1715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>
        <v>0</v>
      </c>
      <c r="K51" s="203"/>
      <c r="L51" s="203"/>
      <c r="M51" s="205">
        <f>ROUND((W$19/W$23),2)</f>
        <v>0</v>
      </c>
      <c r="N51" s="205"/>
      <c r="O51" s="205"/>
      <c r="P51" s="204">
        <f>C43*M51</f>
        <v>0</v>
      </c>
      <c r="Q51" s="203"/>
      <c r="R51" s="203"/>
      <c r="S51" s="203"/>
      <c r="T51" s="203">
        <f>CADASTRO!$P$1715</f>
        <v>0</v>
      </c>
      <c r="U51" s="203"/>
      <c r="V51" s="203"/>
      <c r="W51" s="203"/>
      <c r="X51" s="203"/>
      <c r="Y51" s="203">
        <f>M$19</f>
        <v>0</v>
      </c>
      <c r="Z51" s="203"/>
      <c r="AA51" s="203"/>
      <c r="AJ51" s="3"/>
    </row>
    <row r="52" spans="1:36" x14ac:dyDescent="0.25">
      <c r="A52" s="200" t="str">
        <f>CADASTRO!A$1716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 t="s">
        <v>196</v>
      </c>
      <c r="K52" s="203"/>
      <c r="L52" s="203"/>
      <c r="M52" s="205">
        <f>ROUND((W$20/W$23),2)</f>
        <v>0.89</v>
      </c>
      <c r="N52" s="205"/>
      <c r="O52" s="205"/>
      <c r="P52" s="204">
        <f>C43*M52</f>
        <v>6938.6002000000008</v>
      </c>
      <c r="Q52" s="203"/>
      <c r="R52" s="203"/>
      <c r="S52" s="203"/>
      <c r="T52" s="203" t="str">
        <f>CADASTRO!$P$1716</f>
        <v>31 FUNDEB</v>
      </c>
      <c r="U52" s="203"/>
      <c r="V52" s="203"/>
      <c r="W52" s="203"/>
      <c r="X52" s="203"/>
      <c r="Y52" s="203">
        <f>M$20</f>
        <v>1637</v>
      </c>
      <c r="Z52" s="203"/>
      <c r="AA52" s="203"/>
    </row>
    <row r="53" spans="1:36" x14ac:dyDescent="0.25">
      <c r="A53" s="200" t="str">
        <f>CADASTRO!A$1717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>
        <v>0</v>
      </c>
      <c r="K53" s="203"/>
      <c r="L53" s="203"/>
      <c r="M53" s="205">
        <f>ROUND((W$21/W$23),2)</f>
        <v>0</v>
      </c>
      <c r="N53" s="205"/>
      <c r="O53" s="205"/>
      <c r="P53" s="204">
        <f>C43*M53</f>
        <v>0</v>
      </c>
      <c r="Q53" s="203"/>
      <c r="R53" s="203"/>
      <c r="S53" s="203"/>
      <c r="T53" s="203">
        <f>CADASTRO!$P$1717</f>
        <v>0</v>
      </c>
      <c r="U53" s="203"/>
      <c r="V53" s="203"/>
      <c r="W53" s="203"/>
      <c r="X53" s="203"/>
      <c r="Y53" s="203">
        <f>M$21</f>
        <v>0</v>
      </c>
      <c r="Z53" s="203"/>
      <c r="AA53" s="203"/>
    </row>
    <row r="54" spans="1:36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7796.1800000000012</v>
      </c>
      <c r="Q54" s="201"/>
      <c r="R54" s="201"/>
      <c r="S54" s="201"/>
      <c r="T54" s="3"/>
      <c r="U54" s="3"/>
      <c r="V54" s="3"/>
      <c r="W54" s="3"/>
      <c r="X54" s="3"/>
      <c r="Y54" s="3"/>
      <c r="Z54" s="3"/>
      <c r="AA54" s="3"/>
    </row>
    <row r="55" spans="1:36" x14ac:dyDescent="0.25">
      <c r="A55" s="29"/>
      <c r="B55" s="29"/>
      <c r="C55" s="29"/>
      <c r="D55" s="29"/>
      <c r="E55" s="29"/>
      <c r="F55" s="29"/>
      <c r="G55" s="29"/>
      <c r="H55" s="29"/>
      <c r="I55" s="29"/>
      <c r="J55" s="3"/>
      <c r="K55" s="3"/>
      <c r="L55" s="3"/>
      <c r="M55" s="35"/>
      <c r="N55" s="35"/>
      <c r="O55" s="35"/>
      <c r="P55" s="34"/>
      <c r="Q55" s="29"/>
      <c r="R55" s="29"/>
      <c r="S55" s="29"/>
      <c r="T55" s="3"/>
      <c r="U55" s="3"/>
      <c r="V55" s="3"/>
      <c r="W55" s="3"/>
      <c r="X55" s="3"/>
      <c r="Y55" s="3"/>
      <c r="Z55" s="3"/>
      <c r="AA55" s="3"/>
    </row>
    <row r="56" spans="1:36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6" x14ac:dyDescent="0.25">
      <c r="A57" s="3" t="s">
        <v>38</v>
      </c>
      <c r="G57" s="203">
        <v>99</v>
      </c>
      <c r="H57" s="203"/>
      <c r="I57" s="203"/>
      <c r="J57" s="203"/>
      <c r="K57" s="203"/>
      <c r="L57" s="220" t="s">
        <v>39</v>
      </c>
      <c r="M57" s="220"/>
      <c r="N57" s="220"/>
      <c r="O57" s="223">
        <v>43371</v>
      </c>
      <c r="P57" s="203"/>
      <c r="Q57" s="203"/>
      <c r="R57" s="203"/>
    </row>
    <row r="58" spans="1:36" x14ac:dyDescent="0.25">
      <c r="A58" s="3" t="s">
        <v>41</v>
      </c>
      <c r="C58" s="208">
        <v>9149.91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1963.5</v>
      </c>
      <c r="Q58" s="221"/>
      <c r="R58" s="221"/>
      <c r="S58" s="221"/>
      <c r="T58" s="221"/>
      <c r="U58" s="221"/>
      <c r="V58" s="221"/>
    </row>
    <row r="59" spans="1:36" x14ac:dyDescent="0.25">
      <c r="A59" s="9" t="s">
        <v>12</v>
      </c>
      <c r="B59" s="31"/>
      <c r="C59" s="31"/>
      <c r="D59" s="31"/>
      <c r="E59" s="31"/>
      <c r="F59" s="31"/>
      <c r="G59" s="31"/>
      <c r="H59" s="31"/>
      <c r="I59" s="8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22"/>
      <c r="Y59" s="211" t="s">
        <v>40</v>
      </c>
      <c r="Z59" s="211"/>
      <c r="AA59" s="211"/>
    </row>
    <row r="60" spans="1:36" x14ac:dyDescent="0.25">
      <c r="A60" s="210" t="str">
        <f>CADASTRO!A$1708</f>
        <v xml:space="preserve">ESCOLA ESTADUAL: 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0</v>
      </c>
      <c r="N60" s="218"/>
      <c r="O60" s="218"/>
      <c r="P60" s="202">
        <f>SUM(P61:S63)</f>
        <v>0</v>
      </c>
      <c r="Q60" s="201"/>
      <c r="R60" s="201"/>
      <c r="S60" s="201"/>
      <c r="T60" s="6"/>
      <c r="U60" s="6"/>
      <c r="V60" s="6"/>
      <c r="W60" s="6"/>
      <c r="X60" s="6"/>
    </row>
    <row r="61" spans="1:36" x14ac:dyDescent="0.25">
      <c r="A61" s="200" t="str">
        <f>CADASTRO!A$1709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>
        <v>0</v>
      </c>
      <c r="K61" s="203"/>
      <c r="L61" s="203"/>
      <c r="M61" s="205">
        <f>ROUND((W$12/W$23),2)</f>
        <v>0</v>
      </c>
      <c r="N61" s="205"/>
      <c r="O61" s="205"/>
      <c r="P61" s="204">
        <f>C58*M61</f>
        <v>0</v>
      </c>
      <c r="Q61" s="203"/>
      <c r="R61" s="203"/>
      <c r="S61" s="203"/>
      <c r="T61" s="203">
        <f>CADASTRO!$P$1709</f>
        <v>0</v>
      </c>
      <c r="U61" s="203"/>
      <c r="V61" s="203"/>
      <c r="W61" s="203"/>
      <c r="X61" s="203"/>
      <c r="Y61" s="203">
        <f>M$12</f>
        <v>0</v>
      </c>
      <c r="Z61" s="203"/>
      <c r="AA61" s="203"/>
    </row>
    <row r="62" spans="1:36" x14ac:dyDescent="0.25">
      <c r="A62" s="200" t="str">
        <f>CADASTRO!A$1710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>
        <v>0</v>
      </c>
      <c r="K62" s="203"/>
      <c r="L62" s="203"/>
      <c r="M62" s="205">
        <f>ROUND((W$13/W$23),2)</f>
        <v>0</v>
      </c>
      <c r="N62" s="205"/>
      <c r="O62" s="205"/>
      <c r="P62" s="204">
        <f>C58*M62</f>
        <v>0</v>
      </c>
      <c r="Q62" s="203"/>
      <c r="R62" s="203"/>
      <c r="S62" s="203"/>
      <c r="T62" s="203">
        <f>CADASTRO!$P$1710</f>
        <v>0</v>
      </c>
      <c r="U62" s="203"/>
      <c r="V62" s="203"/>
      <c r="W62" s="203"/>
      <c r="X62" s="203"/>
      <c r="Y62" s="203">
        <f>M$13</f>
        <v>0</v>
      </c>
      <c r="Z62" s="203"/>
      <c r="AA62" s="203"/>
    </row>
    <row r="63" spans="1:36" x14ac:dyDescent="0.25">
      <c r="A63" s="200" t="str">
        <f>CADASTRO!A$1711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>
        <v>0</v>
      </c>
      <c r="K63" s="203"/>
      <c r="L63" s="203"/>
      <c r="M63" s="205">
        <f>ROUND((W$14/W$23),2)</f>
        <v>0</v>
      </c>
      <c r="N63" s="205"/>
      <c r="O63" s="205"/>
      <c r="P63" s="204">
        <f>C58*M63</f>
        <v>0</v>
      </c>
      <c r="Q63" s="203"/>
      <c r="R63" s="203"/>
      <c r="S63" s="203"/>
      <c r="T63" s="203">
        <f>CADASTRO!$P$1711</f>
        <v>0</v>
      </c>
      <c r="U63" s="203"/>
      <c r="V63" s="203"/>
      <c r="W63" s="203"/>
      <c r="X63" s="203"/>
      <c r="Y63" s="203">
        <f>M$14</f>
        <v>0</v>
      </c>
      <c r="Z63" s="203"/>
      <c r="AA63" s="203"/>
    </row>
    <row r="64" spans="1:36" x14ac:dyDescent="0.25">
      <c r="A64" s="201" t="str">
        <f>CADASTRO!A$1713</f>
        <v>ESCOLA MUN. ARLINDO B. PIRES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1</v>
      </c>
      <c r="N64" s="218"/>
      <c r="O64" s="218"/>
      <c r="P64" s="202">
        <f>SUM(P65:S68)</f>
        <v>9149.91</v>
      </c>
      <c r="Q64" s="201"/>
      <c r="R64" s="201"/>
      <c r="S64" s="201"/>
    </row>
    <row r="65" spans="1:31" x14ac:dyDescent="0.25">
      <c r="A65" s="200" t="str">
        <f>CADASTRO!A$1714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 t="s">
        <v>195</v>
      </c>
      <c r="K65" s="203"/>
      <c r="L65" s="203"/>
      <c r="M65" s="205">
        <f>ROUND((W$18/W$23),2)</f>
        <v>0.11</v>
      </c>
      <c r="N65" s="205"/>
      <c r="O65" s="205"/>
      <c r="P65" s="204">
        <f>C58*M65</f>
        <v>1006.4901</v>
      </c>
      <c r="Q65" s="203"/>
      <c r="R65" s="203"/>
      <c r="S65" s="203"/>
      <c r="T65" s="203" t="str">
        <f>CADASTRO!$P$1714</f>
        <v>31 FUNDEB</v>
      </c>
      <c r="U65" s="203"/>
      <c r="V65" s="203"/>
      <c r="W65" s="203"/>
      <c r="X65" s="203"/>
      <c r="Y65" s="203">
        <f>M$18</f>
        <v>1653</v>
      </c>
      <c r="Z65" s="203"/>
      <c r="AA65" s="203"/>
      <c r="AB65" s="204">
        <f>P65-655.15</f>
        <v>351.34010000000001</v>
      </c>
      <c r="AC65" s="204"/>
      <c r="AD65" s="204"/>
      <c r="AE65" s="204"/>
    </row>
    <row r="66" spans="1:31" x14ac:dyDescent="0.25">
      <c r="A66" s="200" t="str">
        <f>CADASTRO!A$1715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>
        <v>0</v>
      </c>
      <c r="K66" s="203"/>
      <c r="L66" s="203"/>
      <c r="M66" s="205">
        <f>ROUND((W$19/W$23),2)</f>
        <v>0</v>
      </c>
      <c r="N66" s="205"/>
      <c r="O66" s="205"/>
      <c r="P66" s="204">
        <f>C58*M66</f>
        <v>0</v>
      </c>
      <c r="Q66" s="203"/>
      <c r="R66" s="203"/>
      <c r="S66" s="203"/>
      <c r="T66" s="203">
        <f>CADASTRO!$P$1715</f>
        <v>0</v>
      </c>
      <c r="U66" s="203"/>
      <c r="V66" s="203"/>
      <c r="W66" s="203"/>
      <c r="X66" s="203"/>
      <c r="Y66" s="203">
        <f>M$19</f>
        <v>0</v>
      </c>
      <c r="Z66" s="203"/>
      <c r="AA66" s="203"/>
    </row>
    <row r="67" spans="1:31" x14ac:dyDescent="0.25">
      <c r="A67" s="200" t="str">
        <f>CADASTRO!A$1716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 t="s">
        <v>196</v>
      </c>
      <c r="K67" s="203"/>
      <c r="L67" s="203"/>
      <c r="M67" s="205">
        <f>ROUND((W$20/W$23),2)</f>
        <v>0.89</v>
      </c>
      <c r="N67" s="205"/>
      <c r="O67" s="205"/>
      <c r="P67" s="204">
        <f>C58*M67</f>
        <v>8143.4198999999999</v>
      </c>
      <c r="Q67" s="203"/>
      <c r="R67" s="203"/>
      <c r="S67" s="203"/>
      <c r="T67" s="203" t="str">
        <f>CADASTRO!$P$1716</f>
        <v>31 FUNDEB</v>
      </c>
      <c r="U67" s="203"/>
      <c r="V67" s="203"/>
      <c r="W67" s="203"/>
      <c r="X67" s="203"/>
      <c r="Y67" s="203">
        <f>M$20</f>
        <v>1637</v>
      </c>
      <c r="Z67" s="203"/>
      <c r="AA67" s="203"/>
      <c r="AB67" s="204">
        <f>P67-5300.8</f>
        <v>2842.6198999999997</v>
      </c>
      <c r="AC67" s="204"/>
      <c r="AD67" s="204"/>
      <c r="AE67" s="204"/>
    </row>
    <row r="68" spans="1:31" x14ac:dyDescent="0.25">
      <c r="A68" s="200" t="str">
        <f>CADASTRO!A$1717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>
        <v>0</v>
      </c>
      <c r="K68" s="203"/>
      <c r="L68" s="203"/>
      <c r="M68" s="205">
        <f>ROUND((W$21/W$23),2)</f>
        <v>0</v>
      </c>
      <c r="N68" s="205"/>
      <c r="O68" s="205"/>
      <c r="P68" s="204">
        <f>C58*M68</f>
        <v>0</v>
      </c>
      <c r="Q68" s="203"/>
      <c r="R68" s="203"/>
      <c r="S68" s="203"/>
      <c r="T68" s="203">
        <f>CADASTRO!$P$1717</f>
        <v>0</v>
      </c>
      <c r="U68" s="203"/>
      <c r="V68" s="203"/>
      <c r="W68" s="203"/>
      <c r="X68" s="203"/>
      <c r="Y68" s="203">
        <f>M$21</f>
        <v>0</v>
      </c>
      <c r="Z68" s="203"/>
      <c r="AA68" s="203"/>
    </row>
    <row r="69" spans="1:31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</f>
        <v>9149.91</v>
      </c>
      <c r="Q69" s="201"/>
      <c r="R69" s="201"/>
      <c r="S69" s="201"/>
      <c r="T69" s="3"/>
      <c r="U69" s="3"/>
      <c r="V69" s="3"/>
      <c r="W69" s="3"/>
      <c r="X69" s="3"/>
      <c r="Y69" s="3"/>
      <c r="Z69" s="3"/>
      <c r="AA69" s="3"/>
    </row>
    <row r="71" spans="1:31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31" x14ac:dyDescent="0.25">
      <c r="A72" s="3" t="s">
        <v>38</v>
      </c>
      <c r="G72" s="203">
        <v>101</v>
      </c>
      <c r="H72" s="203"/>
      <c r="I72" s="203"/>
      <c r="J72" s="203"/>
      <c r="K72" s="203"/>
      <c r="L72" s="220" t="s">
        <v>39</v>
      </c>
      <c r="M72" s="220"/>
      <c r="N72" s="220"/>
      <c r="O72" s="223">
        <v>43371</v>
      </c>
      <c r="P72" s="203"/>
      <c r="Q72" s="203"/>
      <c r="R72" s="203"/>
    </row>
    <row r="73" spans="1:31" x14ac:dyDescent="0.25">
      <c r="A73" s="3" t="s">
        <v>41</v>
      </c>
      <c r="C73" s="208">
        <v>6731.37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1444.5</v>
      </c>
      <c r="Q73" s="221"/>
      <c r="R73" s="221"/>
      <c r="S73" s="221"/>
      <c r="T73" s="221"/>
      <c r="U73" s="221"/>
      <c r="V73" s="221"/>
    </row>
    <row r="74" spans="1:31" x14ac:dyDescent="0.25">
      <c r="A74" s="9" t="s">
        <v>12</v>
      </c>
      <c r="B74" s="31"/>
      <c r="C74" s="31"/>
      <c r="D74" s="31"/>
      <c r="E74" s="31"/>
      <c r="F74" s="31"/>
      <c r="G74" s="31"/>
      <c r="H74" s="31"/>
      <c r="I74" s="8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22"/>
      <c r="Y74" s="211" t="s">
        <v>40</v>
      </c>
      <c r="Z74" s="211"/>
      <c r="AA74" s="211"/>
    </row>
    <row r="75" spans="1:31" x14ac:dyDescent="0.25">
      <c r="A75" s="210" t="str">
        <f>CADASTRO!A$1708</f>
        <v xml:space="preserve">ESCOLA ESTADUAL: 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0</v>
      </c>
      <c r="N75" s="218"/>
      <c r="O75" s="218"/>
      <c r="P75" s="202">
        <f>SUM(P76:S78)</f>
        <v>0</v>
      </c>
      <c r="Q75" s="201"/>
      <c r="R75" s="201"/>
      <c r="S75" s="201"/>
      <c r="T75" s="6"/>
      <c r="U75" s="6"/>
      <c r="V75" s="6"/>
      <c r="W75" s="6"/>
      <c r="X75" s="6"/>
    </row>
    <row r="76" spans="1:31" x14ac:dyDescent="0.25">
      <c r="A76" s="200" t="str">
        <f>CADASTRO!A$1709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>
        <v>0</v>
      </c>
      <c r="K76" s="203"/>
      <c r="L76" s="203"/>
      <c r="M76" s="205">
        <f>ROUND((W$12/W$23),2)</f>
        <v>0</v>
      </c>
      <c r="N76" s="205"/>
      <c r="O76" s="205"/>
      <c r="P76" s="204">
        <f>C73*M76</f>
        <v>0</v>
      </c>
      <c r="Q76" s="203"/>
      <c r="R76" s="203"/>
      <c r="S76" s="203"/>
      <c r="T76" s="203">
        <f>CADASTRO!$P$1709</f>
        <v>0</v>
      </c>
      <c r="U76" s="203"/>
      <c r="V76" s="203"/>
      <c r="W76" s="203"/>
      <c r="X76" s="203"/>
      <c r="Y76" s="203">
        <f>M$12</f>
        <v>0</v>
      </c>
      <c r="Z76" s="203"/>
      <c r="AA76" s="203"/>
    </row>
    <row r="77" spans="1:31" x14ac:dyDescent="0.25">
      <c r="A77" s="200" t="str">
        <f>CADASTRO!A$1710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>
        <v>0</v>
      </c>
      <c r="K77" s="203"/>
      <c r="L77" s="203"/>
      <c r="M77" s="205">
        <f>ROUND((W$13/W$23),2)</f>
        <v>0</v>
      </c>
      <c r="N77" s="205"/>
      <c r="O77" s="205"/>
      <c r="P77" s="204">
        <f>C73*M77</f>
        <v>0</v>
      </c>
      <c r="Q77" s="203"/>
      <c r="R77" s="203"/>
      <c r="S77" s="203"/>
      <c r="T77" s="203">
        <f>CADASTRO!$P$1710</f>
        <v>0</v>
      </c>
      <c r="U77" s="203"/>
      <c r="V77" s="203"/>
      <c r="W77" s="203"/>
      <c r="X77" s="203"/>
      <c r="Y77" s="203">
        <f>M$13</f>
        <v>0</v>
      </c>
      <c r="Z77" s="203"/>
      <c r="AA77" s="203"/>
    </row>
    <row r="78" spans="1:31" x14ac:dyDescent="0.25">
      <c r="A78" s="200" t="str">
        <f>CADASTRO!A$1711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>
        <v>0</v>
      </c>
      <c r="K78" s="203"/>
      <c r="L78" s="203"/>
      <c r="M78" s="205">
        <f>ROUND((W$14/W$23),2)</f>
        <v>0</v>
      </c>
      <c r="N78" s="205"/>
      <c r="O78" s="205"/>
      <c r="P78" s="204">
        <f>C73*M78</f>
        <v>0</v>
      </c>
      <c r="Q78" s="203"/>
      <c r="R78" s="203"/>
      <c r="S78" s="203"/>
      <c r="T78" s="203">
        <f>CADASTRO!$P$1711</f>
        <v>0</v>
      </c>
      <c r="U78" s="203"/>
      <c r="V78" s="203"/>
      <c r="W78" s="203"/>
      <c r="X78" s="203"/>
      <c r="Y78" s="203">
        <f>M$14</f>
        <v>0</v>
      </c>
      <c r="Z78" s="203"/>
      <c r="AA78" s="203"/>
    </row>
    <row r="79" spans="1:31" x14ac:dyDescent="0.25">
      <c r="A79" s="201" t="str">
        <f>CADASTRO!A$1713</f>
        <v>ESCOLA MUN. ARLINDO B. PIRES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1</v>
      </c>
      <c r="N79" s="218"/>
      <c r="O79" s="218"/>
      <c r="P79" s="202">
        <f>SUM(P80:S83)</f>
        <v>6731.37</v>
      </c>
      <c r="Q79" s="201"/>
      <c r="R79" s="201"/>
      <c r="S79" s="201"/>
    </row>
    <row r="80" spans="1:31" x14ac:dyDescent="0.25">
      <c r="A80" s="200" t="str">
        <f>CADASTRO!A$1714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 t="s">
        <v>195</v>
      </c>
      <c r="K80" s="203"/>
      <c r="L80" s="203"/>
      <c r="M80" s="205">
        <f>ROUND((W$18/W$23),2)</f>
        <v>0.11</v>
      </c>
      <c r="N80" s="205"/>
      <c r="O80" s="205"/>
      <c r="P80" s="204">
        <f>C73*M80</f>
        <v>740.45069999999998</v>
      </c>
      <c r="Q80" s="203"/>
      <c r="R80" s="203"/>
      <c r="S80" s="203"/>
      <c r="T80" s="203" t="str">
        <f>CADASTRO!$P$1714</f>
        <v>31 FUNDEB</v>
      </c>
      <c r="U80" s="203"/>
      <c r="V80" s="203"/>
      <c r="W80" s="203"/>
      <c r="X80" s="203"/>
      <c r="Y80" s="203">
        <f>M$18</f>
        <v>1653</v>
      </c>
      <c r="Z80" s="203"/>
      <c r="AA80" s="203"/>
    </row>
    <row r="81" spans="1:27" x14ac:dyDescent="0.25">
      <c r="A81" s="200" t="str">
        <f>CADASTRO!A$1715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>
        <v>0</v>
      </c>
      <c r="K81" s="203"/>
      <c r="L81" s="203"/>
      <c r="M81" s="205">
        <f>ROUND((W$19/W$23),2)</f>
        <v>0</v>
      </c>
      <c r="N81" s="205"/>
      <c r="O81" s="205"/>
      <c r="P81" s="204">
        <f>C73*M81</f>
        <v>0</v>
      </c>
      <c r="Q81" s="203"/>
      <c r="R81" s="203"/>
      <c r="S81" s="203"/>
      <c r="T81" s="203">
        <f>CADASTRO!$P$1715</f>
        <v>0</v>
      </c>
      <c r="U81" s="203"/>
      <c r="V81" s="203"/>
      <c r="W81" s="203"/>
      <c r="X81" s="203"/>
      <c r="Y81" s="203">
        <f>M$19</f>
        <v>0</v>
      </c>
      <c r="Z81" s="203"/>
      <c r="AA81" s="203"/>
    </row>
    <row r="82" spans="1:27" x14ac:dyDescent="0.25">
      <c r="A82" s="200" t="str">
        <f>CADASTRO!A$1716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 t="s">
        <v>196</v>
      </c>
      <c r="K82" s="203"/>
      <c r="L82" s="203"/>
      <c r="M82" s="205">
        <f>ROUND((W$20/W$23),2)</f>
        <v>0.89</v>
      </c>
      <c r="N82" s="205"/>
      <c r="O82" s="205"/>
      <c r="P82" s="204">
        <f>C73*M82</f>
        <v>5990.9192999999996</v>
      </c>
      <c r="Q82" s="203"/>
      <c r="R82" s="203"/>
      <c r="S82" s="203"/>
      <c r="T82" s="203" t="str">
        <f>CADASTRO!$P$1716</f>
        <v>31 FUNDEB</v>
      </c>
      <c r="U82" s="203"/>
      <c r="V82" s="203"/>
      <c r="W82" s="203"/>
      <c r="X82" s="203"/>
      <c r="Y82" s="203">
        <f>M$20</f>
        <v>1637</v>
      </c>
      <c r="Z82" s="203"/>
      <c r="AA82" s="203"/>
    </row>
    <row r="83" spans="1:27" x14ac:dyDescent="0.25">
      <c r="A83" s="200" t="str">
        <f>CADASTRO!A$1717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>
        <v>0</v>
      </c>
      <c r="K83" s="203"/>
      <c r="L83" s="203"/>
      <c r="M83" s="205">
        <f>ROUND((W$21/W$23),2)</f>
        <v>0</v>
      </c>
      <c r="N83" s="205"/>
      <c r="O83" s="205"/>
      <c r="P83" s="204">
        <f>C73*M83</f>
        <v>0</v>
      </c>
      <c r="Q83" s="203"/>
      <c r="R83" s="203"/>
      <c r="S83" s="203"/>
      <c r="T83" s="203">
        <f>CADASTRO!$P$1717</f>
        <v>0</v>
      </c>
      <c r="U83" s="203"/>
      <c r="V83" s="203"/>
      <c r="W83" s="203"/>
      <c r="X83" s="203"/>
      <c r="Y83" s="203">
        <f>M$21</f>
        <v>0</v>
      </c>
      <c r="Z83" s="203"/>
      <c r="AA83" s="203"/>
    </row>
    <row r="84" spans="1:27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6731.37</v>
      </c>
      <c r="Q84" s="201"/>
      <c r="R84" s="201"/>
      <c r="S84" s="201"/>
      <c r="T84" s="3"/>
      <c r="U84" s="3"/>
      <c r="V84" s="3"/>
      <c r="W84" s="3"/>
      <c r="X84" s="3"/>
      <c r="Y84" s="3"/>
      <c r="Z84" s="3"/>
      <c r="AA84" s="3"/>
    </row>
    <row r="86" spans="1:27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7" x14ac:dyDescent="0.25">
      <c r="A87" s="3" t="s">
        <v>38</v>
      </c>
      <c r="G87" s="203">
        <v>103</v>
      </c>
      <c r="H87" s="203"/>
      <c r="I87" s="203"/>
      <c r="J87" s="203"/>
      <c r="K87" s="203"/>
      <c r="L87" s="220" t="s">
        <v>39</v>
      </c>
      <c r="M87" s="220"/>
      <c r="N87" s="220"/>
      <c r="O87" s="223">
        <v>43371</v>
      </c>
      <c r="P87" s="203"/>
      <c r="Q87" s="203"/>
      <c r="R87" s="203"/>
    </row>
    <row r="88" spans="1:27" x14ac:dyDescent="0.25">
      <c r="A88" s="3" t="s">
        <v>41</v>
      </c>
      <c r="C88" s="208">
        <v>7882.87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1732.5</v>
      </c>
      <c r="Q88" s="221"/>
      <c r="R88" s="221"/>
      <c r="S88" s="221"/>
      <c r="T88" s="221"/>
      <c r="U88" s="221"/>
      <c r="V88" s="221"/>
    </row>
    <row r="89" spans="1:27" x14ac:dyDescent="0.25">
      <c r="A89" s="9" t="s">
        <v>12</v>
      </c>
      <c r="B89" s="31"/>
      <c r="C89" s="31"/>
      <c r="D89" s="31"/>
      <c r="E89" s="31"/>
      <c r="F89" s="31"/>
      <c r="G89" s="31"/>
      <c r="H89" s="31"/>
      <c r="I89" s="8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22"/>
      <c r="Y89" s="211" t="s">
        <v>40</v>
      </c>
      <c r="Z89" s="211"/>
      <c r="AA89" s="211"/>
    </row>
    <row r="90" spans="1:27" x14ac:dyDescent="0.25">
      <c r="A90" s="210" t="str">
        <f>CADASTRO!A$1708</f>
        <v xml:space="preserve">ESCOLA ESTADUAL: 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0</v>
      </c>
      <c r="N90" s="218"/>
      <c r="O90" s="218"/>
      <c r="P90" s="202">
        <f>SUM(P91:S93)</f>
        <v>0</v>
      </c>
      <c r="Q90" s="201"/>
      <c r="R90" s="201"/>
      <c r="S90" s="201"/>
      <c r="T90" s="6"/>
      <c r="U90" s="6"/>
      <c r="V90" s="6"/>
      <c r="W90" s="6"/>
      <c r="X90" s="6"/>
    </row>
    <row r="91" spans="1:27" x14ac:dyDescent="0.25">
      <c r="A91" s="200" t="str">
        <f>CADASTRO!A$1709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>
        <v>0</v>
      </c>
      <c r="K91" s="203"/>
      <c r="L91" s="203"/>
      <c r="M91" s="205">
        <f>ROUND((W$12/W$23),2)</f>
        <v>0</v>
      </c>
      <c r="N91" s="205"/>
      <c r="O91" s="205"/>
      <c r="P91" s="204">
        <f>C88*M91</f>
        <v>0</v>
      </c>
      <c r="Q91" s="203"/>
      <c r="R91" s="203"/>
      <c r="S91" s="203"/>
      <c r="T91" s="203">
        <f>CADASTRO!$P$1709</f>
        <v>0</v>
      </c>
      <c r="U91" s="203"/>
      <c r="V91" s="203"/>
      <c r="W91" s="203"/>
      <c r="X91" s="203"/>
      <c r="Y91" s="203">
        <f>M$12</f>
        <v>0</v>
      </c>
      <c r="Z91" s="203"/>
      <c r="AA91" s="203"/>
    </row>
    <row r="92" spans="1:27" x14ac:dyDescent="0.25">
      <c r="A92" s="200" t="str">
        <f>CADASTRO!A$1710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>
        <v>0</v>
      </c>
      <c r="K92" s="203"/>
      <c r="L92" s="203"/>
      <c r="M92" s="205">
        <f>ROUND((W$13/W$23),2)</f>
        <v>0</v>
      </c>
      <c r="N92" s="205"/>
      <c r="O92" s="205"/>
      <c r="P92" s="204">
        <f>C88*M92</f>
        <v>0</v>
      </c>
      <c r="Q92" s="203"/>
      <c r="R92" s="203"/>
      <c r="S92" s="203"/>
      <c r="T92" s="203">
        <f>CADASTRO!$P$1710</f>
        <v>0</v>
      </c>
      <c r="U92" s="203"/>
      <c r="V92" s="203"/>
      <c r="W92" s="203"/>
      <c r="X92" s="203"/>
      <c r="Y92" s="203">
        <f>M$13</f>
        <v>0</v>
      </c>
      <c r="Z92" s="203"/>
      <c r="AA92" s="203"/>
    </row>
    <row r="93" spans="1:27" x14ac:dyDescent="0.25">
      <c r="A93" s="200" t="str">
        <f>CADASTRO!A$1711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>
        <v>0</v>
      </c>
      <c r="K93" s="203"/>
      <c r="L93" s="203"/>
      <c r="M93" s="205">
        <f>ROUND((W$14/W$23),2)</f>
        <v>0</v>
      </c>
      <c r="N93" s="205"/>
      <c r="O93" s="205"/>
      <c r="P93" s="204">
        <f>C88*M93</f>
        <v>0</v>
      </c>
      <c r="Q93" s="203"/>
      <c r="R93" s="203"/>
      <c r="S93" s="203"/>
      <c r="T93" s="203">
        <f>CADASTRO!$P$1711</f>
        <v>0</v>
      </c>
      <c r="U93" s="203"/>
      <c r="V93" s="203"/>
      <c r="W93" s="203"/>
      <c r="X93" s="203"/>
      <c r="Y93" s="203">
        <f>M$14</f>
        <v>0</v>
      </c>
      <c r="Z93" s="203"/>
      <c r="AA93" s="203"/>
    </row>
    <row r="94" spans="1:27" x14ac:dyDescent="0.25">
      <c r="A94" s="201" t="str">
        <f>CADASTRO!A$1713</f>
        <v>ESCOLA MUN. ARLINDO B. PIRES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1</v>
      </c>
      <c r="N94" s="218"/>
      <c r="O94" s="218"/>
      <c r="P94" s="202">
        <f>SUM(P95:S98)</f>
        <v>7882.87</v>
      </c>
      <c r="Q94" s="201"/>
      <c r="R94" s="201"/>
      <c r="S94" s="201"/>
    </row>
    <row r="95" spans="1:27" x14ac:dyDescent="0.25">
      <c r="A95" s="200" t="str">
        <f>CADASTRO!A$1714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 t="s">
        <v>195</v>
      </c>
      <c r="K95" s="203"/>
      <c r="L95" s="203"/>
      <c r="M95" s="205">
        <f>ROUND((W$18/W$23),2)</f>
        <v>0.11</v>
      </c>
      <c r="N95" s="205"/>
      <c r="O95" s="205"/>
      <c r="P95" s="204">
        <f>C88*M95</f>
        <v>867.11569999999995</v>
      </c>
      <c r="Q95" s="203"/>
      <c r="R95" s="203"/>
      <c r="S95" s="203"/>
      <c r="T95" s="203" t="str">
        <f>CADASTRO!$P$1714</f>
        <v>31 FUNDEB</v>
      </c>
      <c r="U95" s="203"/>
      <c r="V95" s="203"/>
      <c r="W95" s="203"/>
      <c r="X95" s="203"/>
      <c r="Y95" s="203">
        <f>M$18</f>
        <v>1653</v>
      </c>
      <c r="Z95" s="203"/>
      <c r="AA95" s="203"/>
    </row>
    <row r="96" spans="1:27" x14ac:dyDescent="0.25">
      <c r="A96" s="200" t="str">
        <f>CADASTRO!A$1715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>
        <v>0</v>
      </c>
      <c r="K96" s="203"/>
      <c r="L96" s="203"/>
      <c r="M96" s="205">
        <f>ROUND((W$19/W$23),2)</f>
        <v>0</v>
      </c>
      <c r="N96" s="205"/>
      <c r="O96" s="205"/>
      <c r="P96" s="204">
        <f>C88*M96</f>
        <v>0</v>
      </c>
      <c r="Q96" s="203"/>
      <c r="R96" s="203"/>
      <c r="S96" s="203"/>
      <c r="T96" s="203">
        <f>CADASTRO!$P$1715</f>
        <v>0</v>
      </c>
      <c r="U96" s="203"/>
      <c r="V96" s="203"/>
      <c r="W96" s="203"/>
      <c r="X96" s="203"/>
      <c r="Y96" s="203">
        <f>M$19</f>
        <v>0</v>
      </c>
      <c r="Z96" s="203"/>
      <c r="AA96" s="203"/>
    </row>
    <row r="97" spans="1:27" x14ac:dyDescent="0.25">
      <c r="A97" s="200" t="str">
        <f>CADASTRO!A$1716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 t="s">
        <v>196</v>
      </c>
      <c r="K97" s="203"/>
      <c r="L97" s="203"/>
      <c r="M97" s="205">
        <f>ROUND((W$20/W$23),2)</f>
        <v>0.89</v>
      </c>
      <c r="N97" s="205"/>
      <c r="O97" s="205"/>
      <c r="P97" s="204">
        <f>C88*M97</f>
        <v>7015.7542999999996</v>
      </c>
      <c r="Q97" s="203"/>
      <c r="R97" s="203"/>
      <c r="S97" s="203"/>
      <c r="T97" s="203" t="str">
        <f>CADASTRO!$P$1716</f>
        <v>31 FUNDEB</v>
      </c>
      <c r="U97" s="203"/>
      <c r="V97" s="203"/>
      <c r="W97" s="203"/>
      <c r="X97" s="203"/>
      <c r="Y97" s="203">
        <f>M$20</f>
        <v>1637</v>
      </c>
      <c r="Z97" s="203"/>
      <c r="AA97" s="203"/>
    </row>
    <row r="98" spans="1:27" x14ac:dyDescent="0.25">
      <c r="A98" s="200" t="str">
        <f>CADASTRO!A$1717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>
        <v>0</v>
      </c>
      <c r="K98" s="203"/>
      <c r="L98" s="203"/>
      <c r="M98" s="205">
        <f>ROUND((W$21/W$23),2)</f>
        <v>0</v>
      </c>
      <c r="N98" s="205"/>
      <c r="O98" s="205"/>
      <c r="P98" s="204">
        <f>C88*M98</f>
        <v>0</v>
      </c>
      <c r="Q98" s="203"/>
      <c r="R98" s="203"/>
      <c r="S98" s="203"/>
      <c r="T98" s="203">
        <f>CADASTRO!$P$1717</f>
        <v>0</v>
      </c>
      <c r="U98" s="203"/>
      <c r="V98" s="203"/>
      <c r="W98" s="203"/>
      <c r="X98" s="203"/>
      <c r="Y98" s="203">
        <f>M$21</f>
        <v>0</v>
      </c>
      <c r="Z98" s="203"/>
      <c r="AA98" s="203"/>
    </row>
    <row r="99" spans="1:27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</f>
        <v>7882.87</v>
      </c>
      <c r="Q99" s="201"/>
      <c r="R99" s="201"/>
      <c r="S99" s="201"/>
      <c r="T99" s="3"/>
      <c r="U99" s="3"/>
      <c r="V99" s="3"/>
      <c r="W99" s="3"/>
      <c r="X99" s="3"/>
      <c r="Y99" s="3"/>
      <c r="Z99" s="3"/>
      <c r="AA99" s="3"/>
    </row>
    <row r="101" spans="1:27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27" x14ac:dyDescent="0.25">
      <c r="A102" s="3" t="s">
        <v>38</v>
      </c>
      <c r="G102" s="203">
        <v>105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43371</v>
      </c>
      <c r="P102" s="203"/>
      <c r="Q102" s="203"/>
      <c r="R102" s="203"/>
    </row>
    <row r="103" spans="1:27" x14ac:dyDescent="0.25">
      <c r="A103" s="3" t="s">
        <v>41</v>
      </c>
      <c r="C103" s="208">
        <v>5955.95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1309</v>
      </c>
      <c r="Q103" s="221"/>
      <c r="R103" s="221"/>
      <c r="S103" s="221"/>
      <c r="T103" s="221"/>
      <c r="U103" s="221"/>
      <c r="V103" s="221"/>
    </row>
    <row r="104" spans="1:27" x14ac:dyDescent="0.25">
      <c r="A104" s="9" t="s">
        <v>12</v>
      </c>
      <c r="B104" s="31"/>
      <c r="C104" s="31"/>
      <c r="D104" s="31"/>
      <c r="E104" s="31"/>
      <c r="F104" s="31"/>
      <c r="G104" s="31"/>
      <c r="H104" s="31"/>
      <c r="I104" s="8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22"/>
      <c r="Y104" s="211" t="s">
        <v>40</v>
      </c>
      <c r="Z104" s="211"/>
      <c r="AA104" s="211"/>
    </row>
    <row r="105" spans="1:27" x14ac:dyDescent="0.25">
      <c r="A105" s="210" t="str">
        <f>CADASTRO!A$1708</f>
        <v xml:space="preserve">ESCOLA ESTADUAL: 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0</v>
      </c>
      <c r="N105" s="218"/>
      <c r="O105" s="218"/>
      <c r="P105" s="202">
        <f>SUM(P106:S108)</f>
        <v>0</v>
      </c>
      <c r="Q105" s="201"/>
      <c r="R105" s="201"/>
      <c r="S105" s="201"/>
      <c r="T105" s="6"/>
      <c r="U105" s="6"/>
      <c r="V105" s="6"/>
      <c r="W105" s="6"/>
      <c r="X105" s="6"/>
    </row>
    <row r="106" spans="1:27" x14ac:dyDescent="0.25">
      <c r="A106" s="200" t="str">
        <f>CADASTRO!A$1709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>
        <v>0</v>
      </c>
      <c r="K106" s="203"/>
      <c r="L106" s="203"/>
      <c r="M106" s="205">
        <f>ROUND((W$12/W$23),2)</f>
        <v>0</v>
      </c>
      <c r="N106" s="205"/>
      <c r="O106" s="205"/>
      <c r="P106" s="204">
        <f>C103*M106</f>
        <v>0</v>
      </c>
      <c r="Q106" s="203"/>
      <c r="R106" s="203"/>
      <c r="S106" s="203"/>
      <c r="T106" s="203">
        <f>CADASTRO!$P$1709</f>
        <v>0</v>
      </c>
      <c r="U106" s="203"/>
      <c r="V106" s="203"/>
      <c r="W106" s="203"/>
      <c r="X106" s="203"/>
      <c r="Y106" s="203">
        <f>M$12</f>
        <v>0</v>
      </c>
      <c r="Z106" s="203"/>
      <c r="AA106" s="203"/>
    </row>
    <row r="107" spans="1:27" x14ac:dyDescent="0.25">
      <c r="A107" s="200" t="str">
        <f>CADASTRO!A$1710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>
        <v>0</v>
      </c>
      <c r="K107" s="203"/>
      <c r="L107" s="203"/>
      <c r="M107" s="205">
        <f>ROUND((W$13/W$23),2)</f>
        <v>0</v>
      </c>
      <c r="N107" s="205"/>
      <c r="O107" s="205"/>
      <c r="P107" s="204">
        <f>C103*M107</f>
        <v>0</v>
      </c>
      <c r="Q107" s="203"/>
      <c r="R107" s="203"/>
      <c r="S107" s="203"/>
      <c r="T107" s="203">
        <f>CADASTRO!$P$1710</f>
        <v>0</v>
      </c>
      <c r="U107" s="203"/>
      <c r="V107" s="203"/>
      <c r="W107" s="203"/>
      <c r="X107" s="203"/>
      <c r="Y107" s="203">
        <f>M$13</f>
        <v>0</v>
      </c>
      <c r="Z107" s="203"/>
      <c r="AA107" s="203"/>
    </row>
    <row r="108" spans="1:27" x14ac:dyDescent="0.25">
      <c r="A108" s="200" t="str">
        <f>CADASTRO!A$1711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>
        <v>0</v>
      </c>
      <c r="K108" s="203"/>
      <c r="L108" s="203"/>
      <c r="M108" s="205">
        <f>ROUND((W$14/W$23),2)</f>
        <v>0</v>
      </c>
      <c r="N108" s="205"/>
      <c r="O108" s="205"/>
      <c r="P108" s="204">
        <f>C103*M108</f>
        <v>0</v>
      </c>
      <c r="Q108" s="203"/>
      <c r="R108" s="203"/>
      <c r="S108" s="203"/>
      <c r="T108" s="203">
        <f>CADASTRO!$P$1711</f>
        <v>0</v>
      </c>
      <c r="U108" s="203"/>
      <c r="V108" s="203"/>
      <c r="W108" s="203"/>
      <c r="X108" s="203"/>
      <c r="Y108" s="203">
        <f>M$14</f>
        <v>0</v>
      </c>
      <c r="Z108" s="203"/>
      <c r="AA108" s="203"/>
    </row>
    <row r="109" spans="1:27" x14ac:dyDescent="0.25">
      <c r="A109" s="201" t="str">
        <f>CADASTRO!A$1713</f>
        <v>ESCOLA MUN. ARLINDO B. PIRES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1</v>
      </c>
      <c r="N109" s="218"/>
      <c r="O109" s="218"/>
      <c r="P109" s="202">
        <f>SUM(P110:S113)</f>
        <v>5955.95</v>
      </c>
      <c r="Q109" s="201"/>
      <c r="R109" s="201"/>
      <c r="S109" s="201"/>
    </row>
    <row r="110" spans="1:27" x14ac:dyDescent="0.25">
      <c r="A110" s="200" t="str">
        <f>CADASTRO!A$1714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 t="s">
        <v>195</v>
      </c>
      <c r="K110" s="203"/>
      <c r="L110" s="203"/>
      <c r="M110" s="205">
        <f>ROUND((W$18/W$23),2)</f>
        <v>0.11</v>
      </c>
      <c r="N110" s="205"/>
      <c r="O110" s="205"/>
      <c r="P110" s="204">
        <f>C103*M110</f>
        <v>655.15449999999998</v>
      </c>
      <c r="Q110" s="203"/>
      <c r="R110" s="203"/>
      <c r="S110" s="203"/>
      <c r="T110" s="203" t="str">
        <f>CADASTRO!$P$1714</f>
        <v>31 FUNDEB</v>
      </c>
      <c r="U110" s="203"/>
      <c r="V110" s="203"/>
      <c r="W110" s="203"/>
      <c r="X110" s="203"/>
      <c r="Y110" s="203">
        <f>M$18</f>
        <v>1653</v>
      </c>
      <c r="Z110" s="203"/>
      <c r="AA110" s="203"/>
    </row>
    <row r="111" spans="1:27" x14ac:dyDescent="0.25">
      <c r="A111" s="200" t="str">
        <f>CADASTRO!A$1715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>
        <v>0</v>
      </c>
      <c r="K111" s="203"/>
      <c r="L111" s="203"/>
      <c r="M111" s="205">
        <f>ROUND((W$19/W$23),2)</f>
        <v>0</v>
      </c>
      <c r="N111" s="205"/>
      <c r="O111" s="205"/>
      <c r="P111" s="204">
        <f>C103*M111</f>
        <v>0</v>
      </c>
      <c r="Q111" s="203"/>
      <c r="R111" s="203"/>
      <c r="S111" s="203"/>
      <c r="T111" s="203">
        <f>CADASTRO!$P$1715</f>
        <v>0</v>
      </c>
      <c r="U111" s="203"/>
      <c r="V111" s="203"/>
      <c r="W111" s="203"/>
      <c r="X111" s="203"/>
      <c r="Y111" s="203">
        <f>M$19</f>
        <v>0</v>
      </c>
      <c r="Z111" s="203"/>
      <c r="AA111" s="203"/>
    </row>
    <row r="112" spans="1:27" x14ac:dyDescent="0.25">
      <c r="A112" s="200" t="str">
        <f>CADASTRO!A$1716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 t="s">
        <v>196</v>
      </c>
      <c r="K112" s="203"/>
      <c r="L112" s="203"/>
      <c r="M112" s="205">
        <f>ROUND((W$20/W$23),2)</f>
        <v>0.89</v>
      </c>
      <c r="N112" s="205"/>
      <c r="O112" s="205"/>
      <c r="P112" s="204">
        <f>C103*M112</f>
        <v>5300.7955000000002</v>
      </c>
      <c r="Q112" s="203"/>
      <c r="R112" s="203"/>
      <c r="S112" s="203"/>
      <c r="T112" s="203" t="str">
        <f>CADASTRO!$P$1716</f>
        <v>31 FUNDEB</v>
      </c>
      <c r="U112" s="203"/>
      <c r="V112" s="203"/>
      <c r="W112" s="203"/>
      <c r="X112" s="203"/>
      <c r="Y112" s="203">
        <f>M$20</f>
        <v>1637</v>
      </c>
      <c r="Z112" s="203"/>
      <c r="AA112" s="203"/>
    </row>
    <row r="113" spans="1:27" x14ac:dyDescent="0.25">
      <c r="A113" s="200" t="str">
        <f>CADASTRO!A$1717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>
        <v>0</v>
      </c>
      <c r="K113" s="203"/>
      <c r="L113" s="203"/>
      <c r="M113" s="205">
        <f>ROUND((W$21/W$23),2)</f>
        <v>0</v>
      </c>
      <c r="N113" s="205"/>
      <c r="O113" s="205"/>
      <c r="P113" s="204">
        <f>C103*M113</f>
        <v>0</v>
      </c>
      <c r="Q113" s="203"/>
      <c r="R113" s="203"/>
      <c r="S113" s="203"/>
      <c r="T113" s="203">
        <f>CADASTRO!$P$1717</f>
        <v>0</v>
      </c>
      <c r="U113" s="203"/>
      <c r="V113" s="203"/>
      <c r="W113" s="203"/>
      <c r="X113" s="203"/>
      <c r="Y113" s="203">
        <f>M$21</f>
        <v>0</v>
      </c>
      <c r="Z113" s="203"/>
      <c r="AA113" s="203"/>
    </row>
    <row r="114" spans="1:27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</f>
        <v>5955.95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  <c r="AA114" s="3"/>
    </row>
    <row r="116" spans="1:27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7" x14ac:dyDescent="0.25">
      <c r="A117" s="3" t="s">
        <v>38</v>
      </c>
      <c r="G117" s="203">
        <v>107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43371</v>
      </c>
      <c r="P117" s="203"/>
      <c r="Q117" s="203"/>
      <c r="R117" s="203"/>
    </row>
    <row r="118" spans="1:27" x14ac:dyDescent="0.25">
      <c r="A118" s="3" t="s">
        <v>41</v>
      </c>
      <c r="C118" s="208">
        <v>9784.77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2150.5</v>
      </c>
      <c r="Q118" s="221"/>
      <c r="R118" s="221"/>
      <c r="S118" s="221"/>
      <c r="T118" s="221"/>
      <c r="U118" s="221"/>
      <c r="V118" s="221"/>
    </row>
    <row r="119" spans="1:27" x14ac:dyDescent="0.25">
      <c r="A119" s="9" t="s">
        <v>12</v>
      </c>
      <c r="B119" s="31"/>
      <c r="C119" s="31"/>
      <c r="D119" s="31"/>
      <c r="E119" s="31"/>
      <c r="F119" s="31"/>
      <c r="G119" s="31"/>
      <c r="H119" s="31"/>
      <c r="I119" s="8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22"/>
      <c r="Y119" s="211" t="s">
        <v>40</v>
      </c>
      <c r="Z119" s="211"/>
      <c r="AA119" s="211"/>
    </row>
    <row r="120" spans="1:27" x14ac:dyDescent="0.25">
      <c r="A120" s="210" t="str">
        <f>CADASTRO!A$1708</f>
        <v xml:space="preserve">ESCOLA ESTADUAL: 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0</v>
      </c>
      <c r="N120" s="218"/>
      <c r="O120" s="218"/>
      <c r="P120" s="202">
        <f>SUM(P121:S123)</f>
        <v>0</v>
      </c>
      <c r="Q120" s="201"/>
      <c r="R120" s="201"/>
      <c r="S120" s="201"/>
      <c r="T120" s="6"/>
      <c r="U120" s="6"/>
      <c r="V120" s="6"/>
      <c r="W120" s="6"/>
      <c r="X120" s="6"/>
    </row>
    <row r="121" spans="1:27" x14ac:dyDescent="0.25">
      <c r="A121" s="200" t="str">
        <f>CADASTRO!A$1709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>
        <v>0</v>
      </c>
      <c r="K121" s="203"/>
      <c r="L121" s="203"/>
      <c r="M121" s="205">
        <f>ROUND((W$12/W$23),2)</f>
        <v>0</v>
      </c>
      <c r="N121" s="205"/>
      <c r="O121" s="205"/>
      <c r="P121" s="204">
        <f>C118*M121</f>
        <v>0</v>
      </c>
      <c r="Q121" s="203"/>
      <c r="R121" s="203"/>
      <c r="S121" s="203"/>
      <c r="T121" s="203">
        <f>CADASTRO!$P$1709</f>
        <v>0</v>
      </c>
      <c r="U121" s="203"/>
      <c r="V121" s="203"/>
      <c r="W121" s="203"/>
      <c r="X121" s="203"/>
      <c r="Y121" s="203">
        <f>M$12</f>
        <v>0</v>
      </c>
      <c r="Z121" s="203"/>
      <c r="AA121" s="203"/>
    </row>
    <row r="122" spans="1:27" x14ac:dyDescent="0.25">
      <c r="A122" s="200" t="str">
        <f>CADASTRO!A$1710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>
        <v>0</v>
      </c>
      <c r="K122" s="203"/>
      <c r="L122" s="203"/>
      <c r="M122" s="205">
        <f>ROUND((W$13/W$23),2)</f>
        <v>0</v>
      </c>
      <c r="N122" s="205"/>
      <c r="O122" s="205"/>
      <c r="P122" s="204">
        <f>C118*M122</f>
        <v>0</v>
      </c>
      <c r="Q122" s="203"/>
      <c r="R122" s="203"/>
      <c r="S122" s="203"/>
      <c r="T122" s="203">
        <f>CADASTRO!$P$1710</f>
        <v>0</v>
      </c>
      <c r="U122" s="203"/>
      <c r="V122" s="203"/>
      <c r="W122" s="203"/>
      <c r="X122" s="203"/>
      <c r="Y122" s="203">
        <f>M$13</f>
        <v>0</v>
      </c>
      <c r="Z122" s="203"/>
      <c r="AA122" s="203"/>
    </row>
    <row r="123" spans="1:27" x14ac:dyDescent="0.25">
      <c r="A123" s="200" t="str">
        <f>CADASTRO!A$1711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03">
        <v>0</v>
      </c>
      <c r="K123" s="203"/>
      <c r="L123" s="203"/>
      <c r="M123" s="205">
        <f>ROUND((W$14/W$23),2)</f>
        <v>0</v>
      </c>
      <c r="N123" s="205"/>
      <c r="O123" s="205"/>
      <c r="P123" s="204">
        <f>C118*M123</f>
        <v>0</v>
      </c>
      <c r="Q123" s="203"/>
      <c r="R123" s="203"/>
      <c r="S123" s="203"/>
      <c r="T123" s="203">
        <f>CADASTRO!$P$1711</f>
        <v>0</v>
      </c>
      <c r="U123" s="203"/>
      <c r="V123" s="203"/>
      <c r="W123" s="203"/>
      <c r="X123" s="203"/>
      <c r="Y123" s="203">
        <f>M$14</f>
        <v>0</v>
      </c>
      <c r="Z123" s="203"/>
      <c r="AA123" s="203"/>
    </row>
    <row r="124" spans="1:27" x14ac:dyDescent="0.25">
      <c r="A124" s="201" t="str">
        <f>CADASTRO!A$1713</f>
        <v>ESCOLA MUN. ARLINDO B. PIRES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1</v>
      </c>
      <c r="N124" s="218"/>
      <c r="O124" s="218"/>
      <c r="P124" s="202">
        <f>SUM(P125:S128)</f>
        <v>9784.77</v>
      </c>
      <c r="Q124" s="201"/>
      <c r="R124" s="201"/>
      <c r="S124" s="201"/>
    </row>
    <row r="125" spans="1:27" x14ac:dyDescent="0.25">
      <c r="A125" s="200" t="str">
        <f>CADASTRO!A$1714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 t="s">
        <v>195</v>
      </c>
      <c r="K125" s="203"/>
      <c r="L125" s="203"/>
      <c r="M125" s="205">
        <f>ROUND((W$18/W$23),2)</f>
        <v>0.11</v>
      </c>
      <c r="N125" s="205"/>
      <c r="O125" s="205"/>
      <c r="P125" s="204">
        <f>C118*M125</f>
        <v>1076.3247000000001</v>
      </c>
      <c r="Q125" s="203"/>
      <c r="R125" s="203"/>
      <c r="S125" s="203"/>
      <c r="T125" s="203" t="str">
        <f>CADASTRO!$P$1714</f>
        <v>31 FUNDEB</v>
      </c>
      <c r="U125" s="203"/>
      <c r="V125" s="203"/>
      <c r="W125" s="203"/>
      <c r="X125" s="203"/>
      <c r="Y125" s="203">
        <f>M$18</f>
        <v>1653</v>
      </c>
      <c r="Z125" s="203"/>
      <c r="AA125" s="203"/>
    </row>
    <row r="126" spans="1:27" x14ac:dyDescent="0.25">
      <c r="A126" s="200" t="str">
        <f>CADASTRO!A$1715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>
        <v>0</v>
      </c>
      <c r="K126" s="203"/>
      <c r="L126" s="203"/>
      <c r="M126" s="205">
        <f>ROUND((W$19/W$23),2)</f>
        <v>0</v>
      </c>
      <c r="N126" s="205"/>
      <c r="O126" s="205"/>
      <c r="P126" s="204">
        <f>C118*M126</f>
        <v>0</v>
      </c>
      <c r="Q126" s="203"/>
      <c r="R126" s="203"/>
      <c r="S126" s="203"/>
      <c r="T126" s="203">
        <f>CADASTRO!$P$1715</f>
        <v>0</v>
      </c>
      <c r="U126" s="203"/>
      <c r="V126" s="203"/>
      <c r="W126" s="203"/>
      <c r="X126" s="203"/>
      <c r="Y126" s="203">
        <f>M$19</f>
        <v>0</v>
      </c>
      <c r="Z126" s="203"/>
      <c r="AA126" s="203"/>
    </row>
    <row r="127" spans="1:27" x14ac:dyDescent="0.25">
      <c r="A127" s="200" t="str">
        <f>CADASTRO!A$1716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 t="s">
        <v>196</v>
      </c>
      <c r="K127" s="203"/>
      <c r="L127" s="203"/>
      <c r="M127" s="205">
        <f>ROUND((W$20/W$23),2)</f>
        <v>0.89</v>
      </c>
      <c r="N127" s="205"/>
      <c r="O127" s="205"/>
      <c r="P127" s="204">
        <f>C118*M127</f>
        <v>8708.4453000000012</v>
      </c>
      <c r="Q127" s="203"/>
      <c r="R127" s="203"/>
      <c r="S127" s="203"/>
      <c r="T127" s="203" t="str">
        <f>CADASTRO!$P$1716</f>
        <v>31 FUNDEB</v>
      </c>
      <c r="U127" s="203"/>
      <c r="V127" s="203"/>
      <c r="W127" s="203"/>
      <c r="X127" s="203"/>
      <c r="Y127" s="203">
        <f>M$20</f>
        <v>1637</v>
      </c>
      <c r="Z127" s="203"/>
      <c r="AA127" s="203"/>
    </row>
    <row r="128" spans="1:27" x14ac:dyDescent="0.25">
      <c r="A128" s="200" t="str">
        <f>CADASTRO!A$1717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>
        <v>0</v>
      </c>
      <c r="K128" s="203"/>
      <c r="L128" s="203"/>
      <c r="M128" s="205">
        <f>ROUND((W$21/W$23),2)</f>
        <v>0</v>
      </c>
      <c r="N128" s="205"/>
      <c r="O128" s="205"/>
      <c r="P128" s="204">
        <f>C118*M128</f>
        <v>0</v>
      </c>
      <c r="Q128" s="203"/>
      <c r="R128" s="203"/>
      <c r="S128" s="203"/>
      <c r="T128" s="203">
        <f>CADASTRO!$P$1717</f>
        <v>0</v>
      </c>
      <c r="U128" s="203"/>
      <c r="V128" s="203"/>
      <c r="W128" s="203"/>
      <c r="X128" s="203"/>
      <c r="Y128" s="203">
        <f>M$21</f>
        <v>0</v>
      </c>
      <c r="Z128" s="203"/>
      <c r="AA128" s="203"/>
    </row>
    <row r="129" spans="1:27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9784.77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  <c r="AA129" s="3"/>
    </row>
    <row r="131" spans="1:27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27" x14ac:dyDescent="0.25">
      <c r="A132" s="3" t="s">
        <v>38</v>
      </c>
      <c r="G132" s="203">
        <v>109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43416</v>
      </c>
      <c r="P132" s="203"/>
      <c r="Q132" s="203"/>
      <c r="R132" s="203"/>
    </row>
    <row r="133" spans="1:27" x14ac:dyDescent="0.25">
      <c r="A133" s="3" t="s">
        <v>41</v>
      </c>
      <c r="C133" s="208">
        <v>6909.17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1518.5</v>
      </c>
      <c r="Q133" s="221"/>
      <c r="R133" s="221"/>
      <c r="S133" s="221"/>
      <c r="T133" s="221"/>
      <c r="U133" s="221"/>
      <c r="V133" s="221"/>
    </row>
    <row r="134" spans="1:27" x14ac:dyDescent="0.25">
      <c r="A134" s="9" t="s">
        <v>12</v>
      </c>
      <c r="B134" s="31"/>
      <c r="C134" s="31"/>
      <c r="D134" s="31"/>
      <c r="E134" s="31"/>
      <c r="F134" s="31"/>
      <c r="G134" s="31"/>
      <c r="H134" s="31"/>
      <c r="I134" s="8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22"/>
      <c r="Y134" s="211" t="s">
        <v>40</v>
      </c>
      <c r="Z134" s="211"/>
      <c r="AA134" s="211"/>
    </row>
    <row r="135" spans="1:27" x14ac:dyDescent="0.25">
      <c r="A135" s="210" t="str">
        <f>CADASTRO!A$1708</f>
        <v xml:space="preserve">ESCOLA ESTADUAL: 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0</v>
      </c>
      <c r="N135" s="218"/>
      <c r="O135" s="218"/>
      <c r="P135" s="202">
        <f>SUM(P136:S138)</f>
        <v>0</v>
      </c>
      <c r="Q135" s="201"/>
      <c r="R135" s="201"/>
      <c r="S135" s="201"/>
      <c r="T135" s="6"/>
      <c r="U135" s="6"/>
      <c r="V135" s="6"/>
      <c r="W135" s="6"/>
      <c r="X135" s="6"/>
    </row>
    <row r="136" spans="1:27" x14ac:dyDescent="0.25">
      <c r="A136" s="200" t="str">
        <f>CADASTRO!A$1709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>
        <v>0</v>
      </c>
      <c r="K136" s="203"/>
      <c r="L136" s="203"/>
      <c r="M136" s="205">
        <f>ROUND((W$12/W$23),2)</f>
        <v>0</v>
      </c>
      <c r="N136" s="205"/>
      <c r="O136" s="205"/>
      <c r="P136" s="204">
        <f>C133*M136</f>
        <v>0</v>
      </c>
      <c r="Q136" s="203"/>
      <c r="R136" s="203"/>
      <c r="S136" s="203"/>
      <c r="T136" s="203">
        <f>CADASTRO!$P$1709</f>
        <v>0</v>
      </c>
      <c r="U136" s="203"/>
      <c r="V136" s="203"/>
      <c r="W136" s="203"/>
      <c r="X136" s="203"/>
      <c r="Y136" s="203">
        <f>M$12</f>
        <v>0</v>
      </c>
      <c r="Z136" s="203"/>
      <c r="AA136" s="203"/>
    </row>
    <row r="137" spans="1:27" x14ac:dyDescent="0.25">
      <c r="A137" s="200" t="str">
        <f>CADASTRO!A$1710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>
        <v>0</v>
      </c>
      <c r="K137" s="203"/>
      <c r="L137" s="203"/>
      <c r="M137" s="205">
        <f>ROUND((W$13/W$23),2)</f>
        <v>0</v>
      </c>
      <c r="N137" s="205"/>
      <c r="O137" s="205"/>
      <c r="P137" s="204">
        <f>C133*M137</f>
        <v>0</v>
      </c>
      <c r="Q137" s="203"/>
      <c r="R137" s="203"/>
      <c r="S137" s="203"/>
      <c r="T137" s="203">
        <f>CADASTRO!$P$1710</f>
        <v>0</v>
      </c>
      <c r="U137" s="203"/>
      <c r="V137" s="203"/>
      <c r="W137" s="203"/>
      <c r="X137" s="203"/>
      <c r="Y137" s="203">
        <f>M$13</f>
        <v>0</v>
      </c>
      <c r="Z137" s="203"/>
      <c r="AA137" s="203"/>
    </row>
    <row r="138" spans="1:27" x14ac:dyDescent="0.25">
      <c r="A138" s="200" t="str">
        <f>CADASTRO!A$1711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>
        <v>0</v>
      </c>
      <c r="K138" s="203"/>
      <c r="L138" s="203"/>
      <c r="M138" s="205">
        <f>ROUND((W$14/W$23),2)</f>
        <v>0</v>
      </c>
      <c r="N138" s="205"/>
      <c r="O138" s="205"/>
      <c r="P138" s="204">
        <f>C133*M138</f>
        <v>0</v>
      </c>
      <c r="Q138" s="203"/>
      <c r="R138" s="203"/>
      <c r="S138" s="203"/>
      <c r="T138" s="203">
        <f>CADASTRO!$P$1711</f>
        <v>0</v>
      </c>
      <c r="U138" s="203"/>
      <c r="V138" s="203"/>
      <c r="W138" s="203"/>
      <c r="X138" s="203"/>
      <c r="Y138" s="203">
        <f>M$14</f>
        <v>0</v>
      </c>
      <c r="Z138" s="203"/>
      <c r="AA138" s="203"/>
    </row>
    <row r="139" spans="1:27" x14ac:dyDescent="0.25">
      <c r="A139" s="201" t="str">
        <f>CADASTRO!A$1713</f>
        <v>ESCOLA MUN. ARLINDO B. PIRES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1</v>
      </c>
      <c r="N139" s="218"/>
      <c r="O139" s="218"/>
      <c r="P139" s="202">
        <f>SUM(P140:S143)</f>
        <v>6909.17</v>
      </c>
      <c r="Q139" s="201"/>
      <c r="R139" s="201"/>
      <c r="S139" s="201"/>
    </row>
    <row r="140" spans="1:27" x14ac:dyDescent="0.25">
      <c r="A140" s="200" t="str">
        <f>CADASTRO!A$1714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 t="s">
        <v>195</v>
      </c>
      <c r="K140" s="203"/>
      <c r="L140" s="203"/>
      <c r="M140" s="205">
        <f>ROUND((W$18/W$23),2)</f>
        <v>0.11</v>
      </c>
      <c r="N140" s="205"/>
      <c r="O140" s="205"/>
      <c r="P140" s="204">
        <f>C133*M140</f>
        <v>760.00869999999998</v>
      </c>
      <c r="Q140" s="203"/>
      <c r="R140" s="203"/>
      <c r="S140" s="203"/>
      <c r="T140" s="203" t="str">
        <f>CADASTRO!$P$1714</f>
        <v>31 FUNDEB</v>
      </c>
      <c r="U140" s="203"/>
      <c r="V140" s="203"/>
      <c r="W140" s="203"/>
      <c r="X140" s="203"/>
      <c r="Y140" s="203">
        <f>M$18</f>
        <v>1653</v>
      </c>
      <c r="Z140" s="203"/>
      <c r="AA140" s="203"/>
    </row>
    <row r="141" spans="1:27" x14ac:dyDescent="0.25">
      <c r="A141" s="200" t="str">
        <f>CADASTRO!A$1715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>
        <v>0</v>
      </c>
      <c r="K141" s="203"/>
      <c r="L141" s="203"/>
      <c r="M141" s="205">
        <f>ROUND((W$19/W$23),2)</f>
        <v>0</v>
      </c>
      <c r="N141" s="205"/>
      <c r="O141" s="205"/>
      <c r="P141" s="204">
        <f>C133*M141</f>
        <v>0</v>
      </c>
      <c r="Q141" s="203"/>
      <c r="R141" s="203"/>
      <c r="S141" s="203"/>
      <c r="T141" s="203">
        <f>CADASTRO!$P$1715</f>
        <v>0</v>
      </c>
      <c r="U141" s="203"/>
      <c r="V141" s="203"/>
      <c r="W141" s="203"/>
      <c r="X141" s="203"/>
      <c r="Y141" s="203">
        <f>M$19</f>
        <v>0</v>
      </c>
      <c r="Z141" s="203"/>
      <c r="AA141" s="203"/>
    </row>
    <row r="142" spans="1:27" x14ac:dyDescent="0.25">
      <c r="A142" s="200" t="str">
        <f>CADASTRO!A$1716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 t="s">
        <v>196</v>
      </c>
      <c r="K142" s="203"/>
      <c r="L142" s="203"/>
      <c r="M142" s="205">
        <f>ROUND((W$20/W$23),2)</f>
        <v>0.89</v>
      </c>
      <c r="N142" s="205"/>
      <c r="O142" s="205"/>
      <c r="P142" s="204">
        <f>C133*M142</f>
        <v>6149.1612999999998</v>
      </c>
      <c r="Q142" s="203"/>
      <c r="R142" s="203"/>
      <c r="S142" s="203"/>
      <c r="T142" s="203" t="str">
        <f>CADASTRO!$P$1716</f>
        <v>31 FUNDEB</v>
      </c>
      <c r="U142" s="203"/>
      <c r="V142" s="203"/>
      <c r="W142" s="203"/>
      <c r="X142" s="203"/>
      <c r="Y142" s="203">
        <f>M$20</f>
        <v>1637</v>
      </c>
      <c r="Z142" s="203"/>
      <c r="AA142" s="203"/>
    </row>
    <row r="143" spans="1:27" x14ac:dyDescent="0.25">
      <c r="A143" s="200" t="str">
        <f>CADASTRO!A$1717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>
        <v>0</v>
      </c>
      <c r="K143" s="203"/>
      <c r="L143" s="203"/>
      <c r="M143" s="205">
        <f>ROUND((W$21/W$23),2)</f>
        <v>0</v>
      </c>
      <c r="N143" s="205"/>
      <c r="O143" s="205"/>
      <c r="P143" s="204">
        <f>C133*M143</f>
        <v>0</v>
      </c>
      <c r="Q143" s="203"/>
      <c r="R143" s="203"/>
      <c r="S143" s="203"/>
      <c r="T143" s="203">
        <f>CADASTRO!$P$1717</f>
        <v>0</v>
      </c>
      <c r="U143" s="203"/>
      <c r="V143" s="203"/>
      <c r="W143" s="203"/>
      <c r="X143" s="203"/>
      <c r="Y143" s="203">
        <f>M$21</f>
        <v>0</v>
      </c>
      <c r="Z143" s="203"/>
      <c r="AA143" s="203"/>
    </row>
    <row r="144" spans="1:27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6909.17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  <c r="AA144" s="3"/>
    </row>
    <row r="146" spans="1:30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30" x14ac:dyDescent="0.25">
      <c r="A147" s="3" t="s">
        <v>38</v>
      </c>
      <c r="G147" s="203">
        <v>111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43416</v>
      </c>
      <c r="P147" s="203"/>
      <c r="Q147" s="203"/>
      <c r="R147" s="203"/>
    </row>
    <row r="148" spans="1:30" x14ac:dyDescent="0.25">
      <c r="A148" s="3" t="s">
        <v>41</v>
      </c>
      <c r="C148" s="208">
        <v>8508.5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1870</v>
      </c>
      <c r="Q148" s="221"/>
      <c r="R148" s="221"/>
      <c r="S148" s="221"/>
      <c r="T148" s="221"/>
      <c r="U148" s="221"/>
      <c r="V148" s="221"/>
    </row>
    <row r="149" spans="1:30" x14ac:dyDescent="0.25">
      <c r="A149" s="9" t="s">
        <v>12</v>
      </c>
      <c r="B149" s="31"/>
      <c r="C149" s="31"/>
      <c r="D149" s="31"/>
      <c r="E149" s="31"/>
      <c r="F149" s="31"/>
      <c r="G149" s="31"/>
      <c r="H149" s="31"/>
      <c r="I149" s="8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22"/>
      <c r="Y149" s="211" t="s">
        <v>40</v>
      </c>
      <c r="Z149" s="211"/>
      <c r="AA149" s="211"/>
    </row>
    <row r="150" spans="1:30" x14ac:dyDescent="0.25">
      <c r="A150" s="210" t="str">
        <f>CADASTRO!A$1708</f>
        <v xml:space="preserve">ESCOLA ESTADUAL: 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0</v>
      </c>
      <c r="N150" s="218"/>
      <c r="O150" s="218"/>
      <c r="P150" s="202">
        <f>SUM(P151:S153)</f>
        <v>0</v>
      </c>
      <c r="Q150" s="201"/>
      <c r="R150" s="201"/>
      <c r="S150" s="201"/>
      <c r="T150" s="6"/>
      <c r="U150" s="6"/>
      <c r="V150" s="6"/>
      <c r="W150" s="6"/>
      <c r="X150" s="6"/>
    </row>
    <row r="151" spans="1:30" x14ac:dyDescent="0.25">
      <c r="A151" s="200" t="str">
        <f>CADASTRO!A$1709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>
        <v>0</v>
      </c>
      <c r="K151" s="203"/>
      <c r="L151" s="203"/>
      <c r="M151" s="205">
        <f>ROUND((W$12/W$23),2)</f>
        <v>0</v>
      </c>
      <c r="N151" s="205"/>
      <c r="O151" s="205"/>
      <c r="P151" s="204">
        <f>C148*M151</f>
        <v>0</v>
      </c>
      <c r="Q151" s="203"/>
      <c r="R151" s="203"/>
      <c r="S151" s="203"/>
      <c r="T151" s="203">
        <f>CADASTRO!$P$1709</f>
        <v>0</v>
      </c>
      <c r="U151" s="203"/>
      <c r="V151" s="203"/>
      <c r="W151" s="203"/>
      <c r="X151" s="203"/>
      <c r="Y151" s="203">
        <f>M$12</f>
        <v>0</v>
      </c>
      <c r="Z151" s="203"/>
      <c r="AA151" s="203"/>
    </row>
    <row r="152" spans="1:30" x14ac:dyDescent="0.25">
      <c r="A152" s="200" t="str">
        <f>CADASTRO!A$1710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>
        <v>0</v>
      </c>
      <c r="K152" s="203"/>
      <c r="L152" s="203"/>
      <c r="M152" s="205">
        <f>ROUND((W$13/W$23),2)</f>
        <v>0</v>
      </c>
      <c r="N152" s="205"/>
      <c r="O152" s="205"/>
      <c r="P152" s="204">
        <f>C148*M152</f>
        <v>0</v>
      </c>
      <c r="Q152" s="203"/>
      <c r="R152" s="203"/>
      <c r="S152" s="203"/>
      <c r="T152" s="203">
        <f>CADASTRO!$P$1710</f>
        <v>0</v>
      </c>
      <c r="U152" s="203"/>
      <c r="V152" s="203"/>
      <c r="W152" s="203"/>
      <c r="X152" s="203"/>
      <c r="Y152" s="203">
        <f>M$13</f>
        <v>0</v>
      </c>
      <c r="Z152" s="203"/>
      <c r="AA152" s="203"/>
      <c r="AD152" t="s">
        <v>393</v>
      </c>
    </row>
    <row r="153" spans="1:30" x14ac:dyDescent="0.25">
      <c r="A153" s="200" t="str">
        <f>CADASTRO!A$1711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>
        <v>0</v>
      </c>
      <c r="K153" s="203"/>
      <c r="L153" s="203"/>
      <c r="M153" s="205">
        <f>ROUND((W$14/W$23),2)</f>
        <v>0</v>
      </c>
      <c r="N153" s="205"/>
      <c r="O153" s="205"/>
      <c r="P153" s="204">
        <f>C148*M153</f>
        <v>0</v>
      </c>
      <c r="Q153" s="203"/>
      <c r="R153" s="203"/>
      <c r="S153" s="203"/>
      <c r="T153" s="203">
        <f>CADASTRO!$P$1711</f>
        <v>0</v>
      </c>
      <c r="U153" s="203"/>
      <c r="V153" s="203"/>
      <c r="W153" s="203"/>
      <c r="X153" s="203"/>
      <c r="Y153" s="203">
        <f>M$14</f>
        <v>0</v>
      </c>
      <c r="Z153" s="203"/>
      <c r="AA153" s="203"/>
    </row>
    <row r="154" spans="1:30" x14ac:dyDescent="0.25">
      <c r="A154" s="201" t="str">
        <f>CADASTRO!A$1713</f>
        <v>ESCOLA MUN. ARLINDO B. PIRES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1</v>
      </c>
      <c r="N154" s="218"/>
      <c r="O154" s="218"/>
      <c r="P154" s="202">
        <f>SUM(P155:S158)+0.01</f>
        <v>8508.5</v>
      </c>
      <c r="Q154" s="201"/>
      <c r="R154" s="201"/>
      <c r="S154" s="201"/>
    </row>
    <row r="155" spans="1:30" x14ac:dyDescent="0.25">
      <c r="A155" s="200" t="str">
        <f>CADASTRO!A$1714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 t="s">
        <v>195</v>
      </c>
      <c r="K155" s="203"/>
      <c r="L155" s="203"/>
      <c r="M155" s="205">
        <f>ROUND((W$18/W$23),2)</f>
        <v>0.11</v>
      </c>
      <c r="N155" s="205"/>
      <c r="O155" s="205"/>
      <c r="P155" s="204">
        <f>C148*M155</f>
        <v>935.93500000000006</v>
      </c>
      <c r="Q155" s="203"/>
      <c r="R155" s="203"/>
      <c r="S155" s="203"/>
      <c r="T155" s="203" t="str">
        <f>CADASTRO!$P$1714</f>
        <v>31 FUNDEB</v>
      </c>
      <c r="U155" s="203"/>
      <c r="V155" s="203"/>
      <c r="W155" s="203"/>
      <c r="X155" s="203"/>
      <c r="Y155" s="203">
        <f>M$18</f>
        <v>1653</v>
      </c>
      <c r="Z155" s="203"/>
      <c r="AA155" s="203"/>
    </row>
    <row r="156" spans="1:30" x14ac:dyDescent="0.25">
      <c r="A156" s="200" t="str">
        <f>CADASTRO!A$1715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>
        <v>0</v>
      </c>
      <c r="K156" s="203"/>
      <c r="L156" s="203"/>
      <c r="M156" s="205">
        <f>ROUND((W$19/W$23),2)</f>
        <v>0</v>
      </c>
      <c r="N156" s="205"/>
      <c r="O156" s="205"/>
      <c r="P156" s="204">
        <f>C148*M156</f>
        <v>0</v>
      </c>
      <c r="Q156" s="203"/>
      <c r="R156" s="203"/>
      <c r="S156" s="203"/>
      <c r="T156" s="203">
        <f>CADASTRO!$P$1715</f>
        <v>0</v>
      </c>
      <c r="U156" s="203"/>
      <c r="V156" s="203"/>
      <c r="W156" s="203"/>
      <c r="X156" s="203"/>
      <c r="Y156" s="203">
        <f>M$19</f>
        <v>0</v>
      </c>
      <c r="Z156" s="203"/>
      <c r="AA156" s="203"/>
    </row>
    <row r="157" spans="1:30" x14ac:dyDescent="0.25">
      <c r="A157" s="200" t="str">
        <f>CADASTRO!A$1716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 t="s">
        <v>196</v>
      </c>
      <c r="K157" s="203"/>
      <c r="L157" s="203"/>
      <c r="M157" s="205">
        <f>ROUND((W$20/W$23),2)</f>
        <v>0.89</v>
      </c>
      <c r="N157" s="205"/>
      <c r="O157" s="205"/>
      <c r="P157" s="204">
        <f>C148*M157-0.01</f>
        <v>7572.5550000000003</v>
      </c>
      <c r="Q157" s="203"/>
      <c r="R157" s="203"/>
      <c r="S157" s="203"/>
      <c r="T157" s="203" t="str">
        <f>CADASTRO!$P$1716</f>
        <v>31 FUNDEB</v>
      </c>
      <c r="U157" s="203"/>
      <c r="V157" s="203"/>
      <c r="W157" s="203"/>
      <c r="X157" s="203"/>
      <c r="Y157" s="203">
        <f>M$20</f>
        <v>1637</v>
      </c>
      <c r="Z157" s="203"/>
      <c r="AA157" s="203"/>
    </row>
    <row r="158" spans="1:30" x14ac:dyDescent="0.25">
      <c r="A158" s="200" t="str">
        <f>CADASTRO!A$1717</f>
        <v>Ed. Jovens e Adultos</v>
      </c>
      <c r="B158" s="200"/>
      <c r="C158" s="200"/>
      <c r="D158" s="200"/>
      <c r="E158" s="200"/>
      <c r="F158" s="200"/>
      <c r="G158" s="200"/>
      <c r="H158" s="200"/>
      <c r="I158" s="200"/>
      <c r="J158" s="203">
        <v>0</v>
      </c>
      <c r="K158" s="203"/>
      <c r="L158" s="203"/>
      <c r="M158" s="205">
        <f>ROUND((W$21/W$23),2)</f>
        <v>0</v>
      </c>
      <c r="N158" s="205"/>
      <c r="O158" s="205"/>
      <c r="P158" s="204">
        <f>C148*M158</f>
        <v>0</v>
      </c>
      <c r="Q158" s="203"/>
      <c r="R158" s="203"/>
      <c r="S158" s="203"/>
      <c r="T158" s="203">
        <f>CADASTRO!$P$1717</f>
        <v>0</v>
      </c>
      <c r="U158" s="203"/>
      <c r="V158" s="203"/>
      <c r="W158" s="203"/>
      <c r="X158" s="203"/>
      <c r="Y158" s="203">
        <f>M$21</f>
        <v>0</v>
      </c>
      <c r="Z158" s="203"/>
      <c r="AA158" s="203"/>
    </row>
    <row r="159" spans="1:30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8508.5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  <c r="AA159" s="3"/>
    </row>
    <row r="161" spans="1:27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7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7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  <c r="V163" s="221"/>
    </row>
    <row r="164" spans="1:27" x14ac:dyDescent="0.25">
      <c r="A164" s="9" t="s">
        <v>12</v>
      </c>
      <c r="B164" s="31"/>
      <c r="C164" s="31"/>
      <c r="D164" s="31"/>
      <c r="E164" s="31"/>
      <c r="F164" s="31"/>
      <c r="G164" s="31"/>
      <c r="H164" s="31"/>
      <c r="I164" s="8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22"/>
      <c r="Y164" s="211" t="s">
        <v>40</v>
      </c>
      <c r="Z164" s="211"/>
      <c r="AA164" s="211"/>
    </row>
    <row r="165" spans="1:27" x14ac:dyDescent="0.25">
      <c r="A165" s="210" t="str">
        <f>CADASTRO!A$1708</f>
        <v xml:space="preserve">ESCOLA ESTADUAL: 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0</v>
      </c>
      <c r="N165" s="218"/>
      <c r="O165" s="218"/>
      <c r="P165" s="202">
        <f>SUM(P166:S168)</f>
        <v>0</v>
      </c>
      <c r="Q165" s="201"/>
      <c r="R165" s="201"/>
      <c r="S165" s="201"/>
      <c r="T165" s="6"/>
      <c r="U165" s="6"/>
      <c r="V165" s="6"/>
      <c r="W165" s="6"/>
      <c r="X165" s="6"/>
    </row>
    <row r="166" spans="1:27" x14ac:dyDescent="0.25">
      <c r="A166" s="200" t="str">
        <f>CADASTRO!A$1709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>
        <v>0</v>
      </c>
      <c r="K166" s="203"/>
      <c r="L166" s="203"/>
      <c r="M166" s="205">
        <f>ROUND((W$12/W$23),2)</f>
        <v>0</v>
      </c>
      <c r="N166" s="205"/>
      <c r="O166" s="205"/>
      <c r="P166" s="204">
        <f>C163*M166</f>
        <v>0</v>
      </c>
      <c r="Q166" s="203"/>
      <c r="R166" s="203"/>
      <c r="S166" s="203"/>
      <c r="T166" s="203">
        <f>CADASTRO!$P$1709</f>
        <v>0</v>
      </c>
      <c r="U166" s="203"/>
      <c r="V166" s="203"/>
      <c r="W166" s="203"/>
      <c r="X166" s="203"/>
      <c r="Y166" s="203">
        <f>M$12</f>
        <v>0</v>
      </c>
      <c r="Z166" s="203"/>
      <c r="AA166" s="203"/>
    </row>
    <row r="167" spans="1:27" x14ac:dyDescent="0.25">
      <c r="A167" s="200" t="str">
        <f>CADASTRO!A$1710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>
        <v>0</v>
      </c>
      <c r="K167" s="203"/>
      <c r="L167" s="203"/>
      <c r="M167" s="205">
        <f>ROUND((W$13/W$23),2)</f>
        <v>0</v>
      </c>
      <c r="N167" s="205"/>
      <c r="O167" s="205"/>
      <c r="P167" s="204">
        <f>C163*M167</f>
        <v>0</v>
      </c>
      <c r="Q167" s="203"/>
      <c r="R167" s="203"/>
      <c r="S167" s="203"/>
      <c r="T167" s="203">
        <f>CADASTRO!$P$1710</f>
        <v>0</v>
      </c>
      <c r="U167" s="203"/>
      <c r="V167" s="203"/>
      <c r="W167" s="203"/>
      <c r="X167" s="203"/>
      <c r="Y167" s="203">
        <f>M$13</f>
        <v>0</v>
      </c>
      <c r="Z167" s="203"/>
      <c r="AA167" s="203"/>
    </row>
    <row r="168" spans="1:27" x14ac:dyDescent="0.25">
      <c r="A168" s="200" t="str">
        <f>CADASTRO!A$1711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>
        <v>0</v>
      </c>
      <c r="K168" s="203"/>
      <c r="L168" s="203"/>
      <c r="M168" s="205">
        <f>ROUND((W$14/W$23),2)</f>
        <v>0</v>
      </c>
      <c r="N168" s="205"/>
      <c r="O168" s="205"/>
      <c r="P168" s="204">
        <f>C163*M168</f>
        <v>0</v>
      </c>
      <c r="Q168" s="203"/>
      <c r="R168" s="203"/>
      <c r="S168" s="203"/>
      <c r="T168" s="203">
        <f>CADASTRO!$P$1711</f>
        <v>0</v>
      </c>
      <c r="U168" s="203"/>
      <c r="V168" s="203"/>
      <c r="W168" s="203"/>
      <c r="X168" s="203"/>
      <c r="Y168" s="203">
        <f>M$14</f>
        <v>0</v>
      </c>
      <c r="Z168" s="203"/>
      <c r="AA168" s="203"/>
    </row>
    <row r="169" spans="1:27" x14ac:dyDescent="0.25">
      <c r="A169" s="201" t="str">
        <f>CADASTRO!A$1713</f>
        <v>ESCOLA MUN. ARLINDO B. PIRES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1</v>
      </c>
      <c r="N169" s="218"/>
      <c r="O169" s="218"/>
      <c r="P169" s="202">
        <f>SUM(P170:S173)</f>
        <v>28000</v>
      </c>
      <c r="Q169" s="201"/>
      <c r="R169" s="201"/>
      <c r="S169" s="201"/>
    </row>
    <row r="170" spans="1:27" x14ac:dyDescent="0.25">
      <c r="A170" s="200" t="str">
        <f>CADASTRO!A$1714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 t="s">
        <v>195</v>
      </c>
      <c r="K170" s="203"/>
      <c r="L170" s="203"/>
      <c r="M170" s="205">
        <f>ROUND((W$18/W$23),2)</f>
        <v>0.11</v>
      </c>
      <c r="N170" s="205"/>
      <c r="O170" s="205"/>
      <c r="P170" s="204">
        <f>C163*M170</f>
        <v>3080</v>
      </c>
      <c r="Q170" s="203"/>
      <c r="R170" s="203"/>
      <c r="S170" s="203"/>
      <c r="T170" s="203" t="str">
        <f>CADASTRO!$P$1714</f>
        <v>31 FUNDEB</v>
      </c>
      <c r="U170" s="203"/>
      <c r="V170" s="203"/>
      <c r="W170" s="203"/>
      <c r="X170" s="203"/>
      <c r="Y170" s="203">
        <f>M$18</f>
        <v>1653</v>
      </c>
      <c r="Z170" s="203"/>
      <c r="AA170" s="203"/>
    </row>
    <row r="171" spans="1:27" x14ac:dyDescent="0.25">
      <c r="A171" s="200" t="str">
        <f>CADASTRO!A$1715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>
        <v>0</v>
      </c>
      <c r="K171" s="203"/>
      <c r="L171" s="203"/>
      <c r="M171" s="205">
        <f>ROUND((W$19/W$23),2)</f>
        <v>0</v>
      </c>
      <c r="N171" s="205"/>
      <c r="O171" s="205"/>
      <c r="P171" s="204">
        <f>C163*M171</f>
        <v>0</v>
      </c>
      <c r="Q171" s="203"/>
      <c r="R171" s="203"/>
      <c r="S171" s="203"/>
      <c r="T171" s="203">
        <f>CADASTRO!$P$1715</f>
        <v>0</v>
      </c>
      <c r="U171" s="203"/>
      <c r="V171" s="203"/>
      <c r="W171" s="203"/>
      <c r="X171" s="203"/>
      <c r="Y171" s="203">
        <f>M$19</f>
        <v>0</v>
      </c>
      <c r="Z171" s="203"/>
      <c r="AA171" s="203"/>
    </row>
    <row r="172" spans="1:27" x14ac:dyDescent="0.25">
      <c r="A172" s="200" t="str">
        <f>CADASTRO!A$1716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 t="s">
        <v>196</v>
      </c>
      <c r="K172" s="203"/>
      <c r="L172" s="203"/>
      <c r="M172" s="205">
        <f>ROUND((W$20/W$23),2)</f>
        <v>0.89</v>
      </c>
      <c r="N172" s="205"/>
      <c r="O172" s="205"/>
      <c r="P172" s="204">
        <f>C163*M172</f>
        <v>24920</v>
      </c>
      <c r="Q172" s="203"/>
      <c r="R172" s="203"/>
      <c r="S172" s="203"/>
      <c r="T172" s="203" t="str">
        <f>CADASTRO!$P$1716</f>
        <v>31 FUNDEB</v>
      </c>
      <c r="U172" s="203"/>
      <c r="V172" s="203"/>
      <c r="W172" s="203"/>
      <c r="X172" s="203"/>
      <c r="Y172" s="203">
        <f>M$20</f>
        <v>1637</v>
      </c>
      <c r="Z172" s="203"/>
      <c r="AA172" s="203"/>
    </row>
    <row r="173" spans="1:27" x14ac:dyDescent="0.25">
      <c r="A173" s="200" t="str">
        <f>CADASTRO!A$1717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>
        <v>0</v>
      </c>
      <c r="K173" s="203"/>
      <c r="L173" s="203"/>
      <c r="M173" s="205">
        <f>ROUND((W$21/W$23),2)</f>
        <v>0</v>
      </c>
      <c r="N173" s="205"/>
      <c r="O173" s="205"/>
      <c r="P173" s="204">
        <f>C163*M173</f>
        <v>0</v>
      </c>
      <c r="Q173" s="203"/>
      <c r="R173" s="203"/>
      <c r="S173" s="203"/>
      <c r="T173" s="203">
        <f>CADASTRO!$P$1717</f>
        <v>0</v>
      </c>
      <c r="U173" s="203"/>
      <c r="V173" s="203"/>
      <c r="W173" s="203"/>
      <c r="X173" s="203"/>
      <c r="Y173" s="203">
        <f>M$21</f>
        <v>0</v>
      </c>
      <c r="Z173" s="203"/>
      <c r="AA173" s="203"/>
    </row>
    <row r="174" spans="1:27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  <c r="AA174" s="3"/>
    </row>
    <row r="176" spans="1:27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7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7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  <c r="V178" s="221"/>
    </row>
    <row r="179" spans="1:27" x14ac:dyDescent="0.25">
      <c r="A179" s="9" t="s">
        <v>12</v>
      </c>
      <c r="B179" s="31"/>
      <c r="C179" s="31"/>
      <c r="D179" s="31"/>
      <c r="E179" s="31"/>
      <c r="F179" s="31"/>
      <c r="G179" s="31"/>
      <c r="H179" s="31"/>
      <c r="I179" s="8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22"/>
      <c r="Y179" s="211" t="s">
        <v>40</v>
      </c>
      <c r="Z179" s="211"/>
      <c r="AA179" s="211"/>
    </row>
    <row r="180" spans="1:27" x14ac:dyDescent="0.25">
      <c r="A180" s="210" t="str">
        <f>CADASTRO!A$1708</f>
        <v xml:space="preserve">ESCOLA ESTADUAL: 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0</v>
      </c>
      <c r="N180" s="218"/>
      <c r="O180" s="218"/>
      <c r="P180" s="202">
        <f>SUM(P181:S183)</f>
        <v>0</v>
      </c>
      <c r="Q180" s="201"/>
      <c r="R180" s="201"/>
      <c r="S180" s="201"/>
      <c r="T180" s="6"/>
      <c r="U180" s="6"/>
      <c r="V180" s="6"/>
      <c r="W180" s="6"/>
      <c r="X180" s="6"/>
    </row>
    <row r="181" spans="1:27" x14ac:dyDescent="0.25">
      <c r="A181" s="200" t="str">
        <f>CADASTRO!A$1709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>
        <v>0</v>
      </c>
      <c r="K181" s="203"/>
      <c r="L181" s="203"/>
      <c r="M181" s="205">
        <f>ROUND((W$12/W$23),2)</f>
        <v>0</v>
      </c>
      <c r="N181" s="205"/>
      <c r="O181" s="205"/>
      <c r="P181" s="204">
        <f>C178*M181</f>
        <v>0</v>
      </c>
      <c r="Q181" s="203"/>
      <c r="R181" s="203"/>
      <c r="S181" s="203"/>
      <c r="T181" s="203">
        <f>CADASTRO!$P$1709</f>
        <v>0</v>
      </c>
      <c r="U181" s="203"/>
      <c r="V181" s="203"/>
      <c r="W181" s="203"/>
      <c r="X181" s="203"/>
      <c r="Y181" s="203">
        <f>M$12</f>
        <v>0</v>
      </c>
      <c r="Z181" s="203"/>
      <c r="AA181" s="203"/>
    </row>
    <row r="182" spans="1:27" x14ac:dyDescent="0.25">
      <c r="A182" s="200" t="str">
        <f>CADASTRO!A$1710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>
        <v>0</v>
      </c>
      <c r="K182" s="203"/>
      <c r="L182" s="203"/>
      <c r="M182" s="205">
        <f>ROUND((W$13/W$23),2)</f>
        <v>0</v>
      </c>
      <c r="N182" s="205"/>
      <c r="O182" s="205"/>
      <c r="P182" s="204">
        <f>C178*M182</f>
        <v>0</v>
      </c>
      <c r="Q182" s="203"/>
      <c r="R182" s="203"/>
      <c r="S182" s="203"/>
      <c r="T182" s="203">
        <f>CADASTRO!$P$1710</f>
        <v>0</v>
      </c>
      <c r="U182" s="203"/>
      <c r="V182" s="203"/>
      <c r="W182" s="203"/>
      <c r="X182" s="203"/>
      <c r="Y182" s="203">
        <f>M$13</f>
        <v>0</v>
      </c>
      <c r="Z182" s="203"/>
      <c r="AA182" s="203"/>
    </row>
    <row r="183" spans="1:27" x14ac:dyDescent="0.25">
      <c r="A183" s="200" t="str">
        <f>CADASTRO!A$1711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>
        <v>0</v>
      </c>
      <c r="K183" s="203"/>
      <c r="L183" s="203"/>
      <c r="M183" s="205">
        <f>ROUND((W$14/W$23),2)</f>
        <v>0</v>
      </c>
      <c r="N183" s="205"/>
      <c r="O183" s="205"/>
      <c r="P183" s="204">
        <f>C178*M183</f>
        <v>0</v>
      </c>
      <c r="Q183" s="203"/>
      <c r="R183" s="203"/>
      <c r="S183" s="203"/>
      <c r="T183" s="203">
        <f>CADASTRO!$P$1711</f>
        <v>0</v>
      </c>
      <c r="U183" s="203"/>
      <c r="V183" s="203"/>
      <c r="W183" s="203"/>
      <c r="X183" s="203"/>
      <c r="Y183" s="203">
        <f>M$14</f>
        <v>0</v>
      </c>
      <c r="Z183" s="203"/>
      <c r="AA183" s="203"/>
    </row>
    <row r="184" spans="1:27" x14ac:dyDescent="0.25">
      <c r="A184" s="201" t="str">
        <f>CADASTRO!A$1713</f>
        <v>ESCOLA MUN. ARLINDO B. PIRES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1</v>
      </c>
      <c r="N184" s="218"/>
      <c r="O184" s="218"/>
      <c r="P184" s="202">
        <f>SUM(P185:S188)</f>
        <v>31000</v>
      </c>
      <c r="Q184" s="201"/>
      <c r="R184" s="201"/>
      <c r="S184" s="201"/>
    </row>
    <row r="185" spans="1:27" x14ac:dyDescent="0.25">
      <c r="A185" s="200" t="str">
        <f>CADASTRO!A$1714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 t="s">
        <v>195</v>
      </c>
      <c r="K185" s="203"/>
      <c r="L185" s="203"/>
      <c r="M185" s="205">
        <f>ROUND((W$18/W$23),2)</f>
        <v>0.11</v>
      </c>
      <c r="N185" s="205"/>
      <c r="O185" s="205"/>
      <c r="P185" s="204">
        <f>C178*M185</f>
        <v>3410</v>
      </c>
      <c r="Q185" s="203"/>
      <c r="R185" s="203"/>
      <c r="S185" s="203"/>
      <c r="T185" s="203" t="str">
        <f>CADASTRO!$P$1714</f>
        <v>31 FUNDEB</v>
      </c>
      <c r="U185" s="203"/>
      <c r="V185" s="203"/>
      <c r="W185" s="203"/>
      <c r="X185" s="203"/>
      <c r="Y185" s="203">
        <f>M$18</f>
        <v>1653</v>
      </c>
      <c r="Z185" s="203"/>
      <c r="AA185" s="203"/>
    </row>
    <row r="186" spans="1:27" x14ac:dyDescent="0.25">
      <c r="A186" s="200" t="str">
        <f>CADASTRO!A$1715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>
        <v>0</v>
      </c>
      <c r="K186" s="203"/>
      <c r="L186" s="203"/>
      <c r="M186" s="205">
        <f>ROUND((W$19/W$23),2)</f>
        <v>0</v>
      </c>
      <c r="N186" s="205"/>
      <c r="O186" s="205"/>
      <c r="P186" s="204">
        <f>C178*M186</f>
        <v>0</v>
      </c>
      <c r="Q186" s="203"/>
      <c r="R186" s="203"/>
      <c r="S186" s="203"/>
      <c r="T186" s="203">
        <f>CADASTRO!$P$1715</f>
        <v>0</v>
      </c>
      <c r="U186" s="203"/>
      <c r="V186" s="203"/>
      <c r="W186" s="203"/>
      <c r="X186" s="203"/>
      <c r="Y186" s="203">
        <f>M$19</f>
        <v>0</v>
      </c>
      <c r="Z186" s="203"/>
      <c r="AA186" s="203"/>
    </row>
    <row r="187" spans="1:27" x14ac:dyDescent="0.25">
      <c r="A187" s="200" t="str">
        <f>CADASTRO!A$1716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 t="s">
        <v>196</v>
      </c>
      <c r="K187" s="203"/>
      <c r="L187" s="203"/>
      <c r="M187" s="205">
        <f>ROUND((W$20/W$23),2)</f>
        <v>0.89</v>
      </c>
      <c r="N187" s="205"/>
      <c r="O187" s="205"/>
      <c r="P187" s="204">
        <f>C178*M187</f>
        <v>27590</v>
      </c>
      <c r="Q187" s="203"/>
      <c r="R187" s="203"/>
      <c r="S187" s="203"/>
      <c r="T187" s="203" t="str">
        <f>CADASTRO!$P$1716</f>
        <v>31 FUNDEB</v>
      </c>
      <c r="U187" s="203"/>
      <c r="V187" s="203"/>
      <c r="W187" s="203"/>
      <c r="X187" s="203"/>
      <c r="Y187" s="203">
        <f>M$20</f>
        <v>1637</v>
      </c>
      <c r="Z187" s="203"/>
      <c r="AA187" s="203"/>
    </row>
    <row r="188" spans="1:27" x14ac:dyDescent="0.25">
      <c r="A188" s="200" t="str">
        <f>CADASTRO!A$1717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>
        <v>0</v>
      </c>
      <c r="K188" s="203"/>
      <c r="L188" s="203"/>
      <c r="M188" s="205">
        <f>ROUND((W$21/W$23),2)</f>
        <v>0</v>
      </c>
      <c r="N188" s="205"/>
      <c r="O188" s="205"/>
      <c r="P188" s="204">
        <f>C178*M188</f>
        <v>0</v>
      </c>
      <c r="Q188" s="203"/>
      <c r="R188" s="203"/>
      <c r="S188" s="203"/>
      <c r="T188" s="203">
        <f>CADASTRO!$P$1717</f>
        <v>0</v>
      </c>
      <c r="U188" s="203"/>
      <c r="V188" s="203"/>
      <c r="W188" s="203"/>
      <c r="X188" s="203"/>
      <c r="Y188" s="203">
        <f>M$21</f>
        <v>0</v>
      </c>
      <c r="Z188" s="203"/>
      <c r="AA188" s="203"/>
    </row>
    <row r="189" spans="1:27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  <c r="AA189" s="3"/>
    </row>
  </sheetData>
  <mergeCells count="765">
    <mergeCell ref="AB67:AE67"/>
    <mergeCell ref="AB65:AE65"/>
    <mergeCell ref="A189:I189"/>
    <mergeCell ref="M189:O189"/>
    <mergeCell ref="P189:S189"/>
    <mergeCell ref="A188:I188"/>
    <mergeCell ref="J188:L188"/>
    <mergeCell ref="M188:O188"/>
    <mergeCell ref="P188:S188"/>
    <mergeCell ref="T188:X188"/>
    <mergeCell ref="Y188:AA188"/>
    <mergeCell ref="A187:I187"/>
    <mergeCell ref="J187:L187"/>
    <mergeCell ref="M187:O187"/>
    <mergeCell ref="P187:S187"/>
    <mergeCell ref="T187:X187"/>
    <mergeCell ref="Y187:AA187"/>
    <mergeCell ref="T185:X185"/>
    <mergeCell ref="Y185:AA185"/>
    <mergeCell ref="A186:I186"/>
    <mergeCell ref="J186:L186"/>
    <mergeCell ref="M186:O186"/>
    <mergeCell ref="P186:S186"/>
    <mergeCell ref="T186:X186"/>
    <mergeCell ref="Y186:AA186"/>
    <mergeCell ref="A184:I184"/>
    <mergeCell ref="M184:O184"/>
    <mergeCell ref="P184:S184"/>
    <mergeCell ref="A185:I185"/>
    <mergeCell ref="J185:L185"/>
    <mergeCell ref="M185:O185"/>
    <mergeCell ref="P185:S185"/>
    <mergeCell ref="A183:I183"/>
    <mergeCell ref="J183:L183"/>
    <mergeCell ref="M183:O183"/>
    <mergeCell ref="P183:S183"/>
    <mergeCell ref="T183:X183"/>
    <mergeCell ref="Y183:AA183"/>
    <mergeCell ref="A182:I182"/>
    <mergeCell ref="J182:L182"/>
    <mergeCell ref="M182:O182"/>
    <mergeCell ref="P182:S182"/>
    <mergeCell ref="T182:X182"/>
    <mergeCell ref="Y182:AA182"/>
    <mergeCell ref="Y179:AA179"/>
    <mergeCell ref="A180:I180"/>
    <mergeCell ref="M180:O180"/>
    <mergeCell ref="P180:S180"/>
    <mergeCell ref="A181:I181"/>
    <mergeCell ref="J181:L181"/>
    <mergeCell ref="M181:O181"/>
    <mergeCell ref="P181:S181"/>
    <mergeCell ref="T181:X181"/>
    <mergeCell ref="Y181:AA181"/>
    <mergeCell ref="C178:G178"/>
    <mergeCell ref="L178:O178"/>
    <mergeCell ref="P178:V178"/>
    <mergeCell ref="J179:L179"/>
    <mergeCell ref="M179:O179"/>
    <mergeCell ref="P179:S179"/>
    <mergeCell ref="T179:X179"/>
    <mergeCell ref="A174:I174"/>
    <mergeCell ref="M174:O174"/>
    <mergeCell ref="P174:S174"/>
    <mergeCell ref="F176:K176"/>
    <mergeCell ref="G177:K177"/>
    <mergeCell ref="L177:N177"/>
    <mergeCell ref="O177:R177"/>
    <mergeCell ref="A173:I173"/>
    <mergeCell ref="J173:L173"/>
    <mergeCell ref="M173:O173"/>
    <mergeCell ref="P173:S173"/>
    <mergeCell ref="T173:X173"/>
    <mergeCell ref="Y173:AA173"/>
    <mergeCell ref="A172:I172"/>
    <mergeCell ref="J172:L172"/>
    <mergeCell ref="M172:O172"/>
    <mergeCell ref="P172:S172"/>
    <mergeCell ref="T172:X172"/>
    <mergeCell ref="Y172:AA172"/>
    <mergeCell ref="T170:X170"/>
    <mergeCell ref="Y170:AA170"/>
    <mergeCell ref="A171:I171"/>
    <mergeCell ref="J171:L171"/>
    <mergeCell ref="M171:O171"/>
    <mergeCell ref="P171:S171"/>
    <mergeCell ref="T171:X171"/>
    <mergeCell ref="Y171:AA171"/>
    <mergeCell ref="A169:I169"/>
    <mergeCell ref="M169:O169"/>
    <mergeCell ref="P169:S169"/>
    <mergeCell ref="A170:I170"/>
    <mergeCell ref="J170:L170"/>
    <mergeCell ref="M170:O170"/>
    <mergeCell ref="P170:S170"/>
    <mergeCell ref="A168:I168"/>
    <mergeCell ref="J168:L168"/>
    <mergeCell ref="M168:O168"/>
    <mergeCell ref="P168:S168"/>
    <mergeCell ref="T168:X168"/>
    <mergeCell ref="Y168:AA168"/>
    <mergeCell ref="A167:I167"/>
    <mergeCell ref="J167:L167"/>
    <mergeCell ref="M167:O167"/>
    <mergeCell ref="P167:S167"/>
    <mergeCell ref="T167:X167"/>
    <mergeCell ref="Y167:AA167"/>
    <mergeCell ref="Y164:AA164"/>
    <mergeCell ref="A165:I165"/>
    <mergeCell ref="M165:O165"/>
    <mergeCell ref="P165:S165"/>
    <mergeCell ref="A166:I166"/>
    <mergeCell ref="J166:L166"/>
    <mergeCell ref="M166:O166"/>
    <mergeCell ref="P166:S166"/>
    <mergeCell ref="T166:X166"/>
    <mergeCell ref="Y166:AA166"/>
    <mergeCell ref="C163:G163"/>
    <mergeCell ref="L163:O163"/>
    <mergeCell ref="P163:V163"/>
    <mergeCell ref="J164:L164"/>
    <mergeCell ref="M164:O164"/>
    <mergeCell ref="P164:S164"/>
    <mergeCell ref="T164:X164"/>
    <mergeCell ref="A159:I159"/>
    <mergeCell ref="M159:O159"/>
    <mergeCell ref="P159:S159"/>
    <mergeCell ref="F161:K161"/>
    <mergeCell ref="G162:K162"/>
    <mergeCell ref="L162:N162"/>
    <mergeCell ref="O162:R162"/>
    <mergeCell ref="A158:I158"/>
    <mergeCell ref="J158:L158"/>
    <mergeCell ref="M158:O158"/>
    <mergeCell ref="P158:S158"/>
    <mergeCell ref="T158:X158"/>
    <mergeCell ref="Y158:AA158"/>
    <mergeCell ref="A157:I157"/>
    <mergeCell ref="J157:L157"/>
    <mergeCell ref="M157:O157"/>
    <mergeCell ref="P157:S157"/>
    <mergeCell ref="T157:X157"/>
    <mergeCell ref="Y157:AA157"/>
    <mergeCell ref="T155:X155"/>
    <mergeCell ref="Y155:AA155"/>
    <mergeCell ref="A156:I156"/>
    <mergeCell ref="J156:L156"/>
    <mergeCell ref="M156:O156"/>
    <mergeCell ref="P156:S156"/>
    <mergeCell ref="T156:X156"/>
    <mergeCell ref="Y156:AA156"/>
    <mergeCell ref="A154:I154"/>
    <mergeCell ref="M154:O154"/>
    <mergeCell ref="P154:S154"/>
    <mergeCell ref="A155:I155"/>
    <mergeCell ref="J155:L155"/>
    <mergeCell ref="M155:O155"/>
    <mergeCell ref="P155:S155"/>
    <mergeCell ref="A153:I153"/>
    <mergeCell ref="J153:L153"/>
    <mergeCell ref="M153:O153"/>
    <mergeCell ref="P153:S153"/>
    <mergeCell ref="T153:X153"/>
    <mergeCell ref="Y153:AA153"/>
    <mergeCell ref="A152:I152"/>
    <mergeCell ref="J152:L152"/>
    <mergeCell ref="M152:O152"/>
    <mergeCell ref="P152:S152"/>
    <mergeCell ref="T152:X152"/>
    <mergeCell ref="Y152:AA152"/>
    <mergeCell ref="Y149:AA149"/>
    <mergeCell ref="A150:I150"/>
    <mergeCell ref="M150:O150"/>
    <mergeCell ref="P150:S150"/>
    <mergeCell ref="A151:I151"/>
    <mergeCell ref="J151:L151"/>
    <mergeCell ref="M151:O151"/>
    <mergeCell ref="P151:S151"/>
    <mergeCell ref="T151:X151"/>
    <mergeCell ref="Y151:AA151"/>
    <mergeCell ref="C148:G148"/>
    <mergeCell ref="L148:O148"/>
    <mergeCell ref="P148:V148"/>
    <mergeCell ref="J149:L149"/>
    <mergeCell ref="M149:O149"/>
    <mergeCell ref="P149:S149"/>
    <mergeCell ref="T149:X149"/>
    <mergeCell ref="A144:I144"/>
    <mergeCell ref="M144:O144"/>
    <mergeCell ref="P144:S144"/>
    <mergeCell ref="F146:K146"/>
    <mergeCell ref="G147:K147"/>
    <mergeCell ref="L147:N147"/>
    <mergeCell ref="O147:R147"/>
    <mergeCell ref="A143:I143"/>
    <mergeCell ref="J143:L143"/>
    <mergeCell ref="M143:O143"/>
    <mergeCell ref="P143:S143"/>
    <mergeCell ref="T143:X143"/>
    <mergeCell ref="Y143:AA143"/>
    <mergeCell ref="A142:I142"/>
    <mergeCell ref="J142:L142"/>
    <mergeCell ref="M142:O142"/>
    <mergeCell ref="P142:S142"/>
    <mergeCell ref="T142:X142"/>
    <mergeCell ref="Y142:AA142"/>
    <mergeCell ref="T140:X140"/>
    <mergeCell ref="Y140:AA140"/>
    <mergeCell ref="A141:I141"/>
    <mergeCell ref="J141:L141"/>
    <mergeCell ref="M141:O141"/>
    <mergeCell ref="P141:S141"/>
    <mergeCell ref="T141:X141"/>
    <mergeCell ref="Y141:AA141"/>
    <mergeCell ref="A139:I139"/>
    <mergeCell ref="M139:O139"/>
    <mergeCell ref="P139:S139"/>
    <mergeCell ref="A140:I140"/>
    <mergeCell ref="J140:L140"/>
    <mergeCell ref="M140:O140"/>
    <mergeCell ref="P140:S140"/>
    <mergeCell ref="A138:I138"/>
    <mergeCell ref="J138:L138"/>
    <mergeCell ref="M138:O138"/>
    <mergeCell ref="P138:S138"/>
    <mergeCell ref="T138:X138"/>
    <mergeCell ref="Y138:AA138"/>
    <mergeCell ref="A137:I137"/>
    <mergeCell ref="J137:L137"/>
    <mergeCell ref="M137:O137"/>
    <mergeCell ref="P137:S137"/>
    <mergeCell ref="T137:X137"/>
    <mergeCell ref="Y137:AA137"/>
    <mergeCell ref="Y134:AA134"/>
    <mergeCell ref="A135:I135"/>
    <mergeCell ref="M135:O135"/>
    <mergeCell ref="P135:S135"/>
    <mergeCell ref="A136:I136"/>
    <mergeCell ref="J136:L136"/>
    <mergeCell ref="M136:O136"/>
    <mergeCell ref="P136:S136"/>
    <mergeCell ref="T136:X136"/>
    <mergeCell ref="Y136:AA136"/>
    <mergeCell ref="C133:G133"/>
    <mergeCell ref="L133:O133"/>
    <mergeCell ref="P133:V133"/>
    <mergeCell ref="J134:L134"/>
    <mergeCell ref="M134:O134"/>
    <mergeCell ref="P134:S134"/>
    <mergeCell ref="T134:X134"/>
    <mergeCell ref="A129:I129"/>
    <mergeCell ref="M129:O129"/>
    <mergeCell ref="P129:S129"/>
    <mergeCell ref="F131:K131"/>
    <mergeCell ref="G132:K132"/>
    <mergeCell ref="L132:N132"/>
    <mergeCell ref="O132:R132"/>
    <mergeCell ref="A128:I128"/>
    <mergeCell ref="J128:L128"/>
    <mergeCell ref="M128:O128"/>
    <mergeCell ref="P128:S128"/>
    <mergeCell ref="T128:X128"/>
    <mergeCell ref="Y128:AA128"/>
    <mergeCell ref="A127:I127"/>
    <mergeCell ref="J127:L127"/>
    <mergeCell ref="M127:O127"/>
    <mergeCell ref="P127:S127"/>
    <mergeCell ref="T127:X127"/>
    <mergeCell ref="Y127:AA127"/>
    <mergeCell ref="T125:X125"/>
    <mergeCell ref="Y125:AA125"/>
    <mergeCell ref="A126:I126"/>
    <mergeCell ref="J126:L126"/>
    <mergeCell ref="M126:O126"/>
    <mergeCell ref="P126:S126"/>
    <mergeCell ref="T126:X126"/>
    <mergeCell ref="Y126:AA126"/>
    <mergeCell ref="A124:I124"/>
    <mergeCell ref="M124:O124"/>
    <mergeCell ref="P124:S124"/>
    <mergeCell ref="A125:I125"/>
    <mergeCell ref="J125:L125"/>
    <mergeCell ref="M125:O125"/>
    <mergeCell ref="P125:S125"/>
    <mergeCell ref="A123:I123"/>
    <mergeCell ref="J123:L123"/>
    <mergeCell ref="M123:O123"/>
    <mergeCell ref="P123:S123"/>
    <mergeCell ref="T123:X123"/>
    <mergeCell ref="Y123:AA123"/>
    <mergeCell ref="A122:I122"/>
    <mergeCell ref="J122:L122"/>
    <mergeCell ref="M122:O122"/>
    <mergeCell ref="P122:S122"/>
    <mergeCell ref="T122:X122"/>
    <mergeCell ref="Y122:AA122"/>
    <mergeCell ref="Y119:AA119"/>
    <mergeCell ref="A120:I120"/>
    <mergeCell ref="M120:O120"/>
    <mergeCell ref="P120:S120"/>
    <mergeCell ref="A121:I121"/>
    <mergeCell ref="J121:L121"/>
    <mergeCell ref="M121:O121"/>
    <mergeCell ref="P121:S121"/>
    <mergeCell ref="T121:X121"/>
    <mergeCell ref="Y121:AA121"/>
    <mergeCell ref="C118:G118"/>
    <mergeCell ref="L118:O118"/>
    <mergeCell ref="P118:V118"/>
    <mergeCell ref="J119:L119"/>
    <mergeCell ref="M119:O119"/>
    <mergeCell ref="P119:S119"/>
    <mergeCell ref="T119:X119"/>
    <mergeCell ref="A114:I114"/>
    <mergeCell ref="M114:O114"/>
    <mergeCell ref="P114:S114"/>
    <mergeCell ref="F116:K116"/>
    <mergeCell ref="G117:K117"/>
    <mergeCell ref="L117:N117"/>
    <mergeCell ref="O117:R117"/>
    <mergeCell ref="A113:I113"/>
    <mergeCell ref="J113:L113"/>
    <mergeCell ref="M113:O113"/>
    <mergeCell ref="P113:S113"/>
    <mergeCell ref="T113:X113"/>
    <mergeCell ref="Y113:AA113"/>
    <mergeCell ref="A112:I112"/>
    <mergeCell ref="J112:L112"/>
    <mergeCell ref="M112:O112"/>
    <mergeCell ref="P112:S112"/>
    <mergeCell ref="T112:X112"/>
    <mergeCell ref="Y112:AA112"/>
    <mergeCell ref="T110:X110"/>
    <mergeCell ref="Y110:AA110"/>
    <mergeCell ref="A111:I111"/>
    <mergeCell ref="J111:L111"/>
    <mergeCell ref="M111:O111"/>
    <mergeCell ref="P111:S111"/>
    <mergeCell ref="T111:X111"/>
    <mergeCell ref="Y111:AA111"/>
    <mergeCell ref="A109:I109"/>
    <mergeCell ref="M109:O109"/>
    <mergeCell ref="P109:S109"/>
    <mergeCell ref="A110:I110"/>
    <mergeCell ref="J110:L110"/>
    <mergeCell ref="M110:O110"/>
    <mergeCell ref="P110:S110"/>
    <mergeCell ref="A108:I108"/>
    <mergeCell ref="J108:L108"/>
    <mergeCell ref="M108:O108"/>
    <mergeCell ref="P108:S108"/>
    <mergeCell ref="T108:X108"/>
    <mergeCell ref="Y108:AA108"/>
    <mergeCell ref="A107:I107"/>
    <mergeCell ref="J107:L107"/>
    <mergeCell ref="M107:O107"/>
    <mergeCell ref="P107:S107"/>
    <mergeCell ref="T107:X107"/>
    <mergeCell ref="Y107:AA107"/>
    <mergeCell ref="Y104:AA104"/>
    <mergeCell ref="A105:I105"/>
    <mergeCell ref="M105:O105"/>
    <mergeCell ref="P105:S105"/>
    <mergeCell ref="A106:I106"/>
    <mergeCell ref="J106:L106"/>
    <mergeCell ref="M106:O106"/>
    <mergeCell ref="P106:S106"/>
    <mergeCell ref="T106:X106"/>
    <mergeCell ref="Y106:AA106"/>
    <mergeCell ref="C103:G103"/>
    <mergeCell ref="L103:O103"/>
    <mergeCell ref="P103:V103"/>
    <mergeCell ref="J104:L104"/>
    <mergeCell ref="M104:O104"/>
    <mergeCell ref="P104:S104"/>
    <mergeCell ref="T104:X104"/>
    <mergeCell ref="A99:I99"/>
    <mergeCell ref="M99:O99"/>
    <mergeCell ref="P99:S99"/>
    <mergeCell ref="F101:K101"/>
    <mergeCell ref="G102:K102"/>
    <mergeCell ref="L102:N102"/>
    <mergeCell ref="O102:R102"/>
    <mergeCell ref="A98:I98"/>
    <mergeCell ref="J98:L98"/>
    <mergeCell ref="M98:O98"/>
    <mergeCell ref="P98:S98"/>
    <mergeCell ref="T98:X98"/>
    <mergeCell ref="Y98:AA98"/>
    <mergeCell ref="A97:I97"/>
    <mergeCell ref="J97:L97"/>
    <mergeCell ref="M97:O97"/>
    <mergeCell ref="P97:S97"/>
    <mergeCell ref="T97:X97"/>
    <mergeCell ref="Y97:AA97"/>
    <mergeCell ref="T95:X95"/>
    <mergeCell ref="Y95:AA95"/>
    <mergeCell ref="A96:I96"/>
    <mergeCell ref="J96:L96"/>
    <mergeCell ref="M96:O96"/>
    <mergeCell ref="P96:S96"/>
    <mergeCell ref="T96:X96"/>
    <mergeCell ref="Y96:AA96"/>
    <mergeCell ref="A94:I94"/>
    <mergeCell ref="M94:O94"/>
    <mergeCell ref="P94:S94"/>
    <mergeCell ref="A95:I95"/>
    <mergeCell ref="J95:L95"/>
    <mergeCell ref="M95:O95"/>
    <mergeCell ref="P95:S95"/>
    <mergeCell ref="A93:I93"/>
    <mergeCell ref="J93:L93"/>
    <mergeCell ref="M93:O93"/>
    <mergeCell ref="P93:S93"/>
    <mergeCell ref="T93:X93"/>
    <mergeCell ref="Y93:AA93"/>
    <mergeCell ref="A92:I92"/>
    <mergeCell ref="J92:L92"/>
    <mergeCell ref="M92:O92"/>
    <mergeCell ref="P92:S92"/>
    <mergeCell ref="T92:X92"/>
    <mergeCell ref="Y92:AA92"/>
    <mergeCell ref="Y89:AA89"/>
    <mergeCell ref="A90:I90"/>
    <mergeCell ref="M90:O90"/>
    <mergeCell ref="P90:S90"/>
    <mergeCell ref="A91:I91"/>
    <mergeCell ref="J91:L91"/>
    <mergeCell ref="M91:O91"/>
    <mergeCell ref="P91:S91"/>
    <mergeCell ref="T91:X91"/>
    <mergeCell ref="Y91:AA91"/>
    <mergeCell ref="C88:G88"/>
    <mergeCell ref="L88:O88"/>
    <mergeCell ref="P88:V88"/>
    <mergeCell ref="J89:L89"/>
    <mergeCell ref="M89:O89"/>
    <mergeCell ref="P89:S89"/>
    <mergeCell ref="T89:X89"/>
    <mergeCell ref="A84:I84"/>
    <mergeCell ref="M84:O84"/>
    <mergeCell ref="P84:S84"/>
    <mergeCell ref="F86:K86"/>
    <mergeCell ref="G87:K87"/>
    <mergeCell ref="L87:N87"/>
    <mergeCell ref="O87:R87"/>
    <mergeCell ref="A83:I83"/>
    <mergeCell ref="J83:L83"/>
    <mergeCell ref="M83:O83"/>
    <mergeCell ref="P83:S83"/>
    <mergeCell ref="T83:X83"/>
    <mergeCell ref="Y83:AA83"/>
    <mergeCell ref="A82:I82"/>
    <mergeCell ref="J82:L82"/>
    <mergeCell ref="M82:O82"/>
    <mergeCell ref="P82:S82"/>
    <mergeCell ref="T82:X82"/>
    <mergeCell ref="Y82:AA82"/>
    <mergeCell ref="T80:X80"/>
    <mergeCell ref="Y80:AA80"/>
    <mergeCell ref="A81:I81"/>
    <mergeCell ref="J81:L81"/>
    <mergeCell ref="M81:O81"/>
    <mergeCell ref="P81:S81"/>
    <mergeCell ref="T81:X81"/>
    <mergeCell ref="Y81:AA81"/>
    <mergeCell ref="A79:I79"/>
    <mergeCell ref="M79:O79"/>
    <mergeCell ref="P79:S79"/>
    <mergeCell ref="A80:I80"/>
    <mergeCell ref="J80:L80"/>
    <mergeCell ref="M80:O80"/>
    <mergeCell ref="P80:S80"/>
    <mergeCell ref="A78:I78"/>
    <mergeCell ref="J78:L78"/>
    <mergeCell ref="M78:O78"/>
    <mergeCell ref="P78:S78"/>
    <mergeCell ref="T78:X78"/>
    <mergeCell ref="Y78:AA78"/>
    <mergeCell ref="A77:I77"/>
    <mergeCell ref="J77:L77"/>
    <mergeCell ref="M77:O77"/>
    <mergeCell ref="P77:S77"/>
    <mergeCell ref="T77:X77"/>
    <mergeCell ref="Y77:AA77"/>
    <mergeCell ref="Y74:AA74"/>
    <mergeCell ref="A75:I75"/>
    <mergeCell ref="M75:O75"/>
    <mergeCell ref="P75:S75"/>
    <mergeCell ref="A76:I76"/>
    <mergeCell ref="J76:L76"/>
    <mergeCell ref="M76:O76"/>
    <mergeCell ref="P76:S76"/>
    <mergeCell ref="T76:X76"/>
    <mergeCell ref="Y76:AA76"/>
    <mergeCell ref="C73:G73"/>
    <mergeCell ref="L73:O73"/>
    <mergeCell ref="P73:V73"/>
    <mergeCell ref="J74:L74"/>
    <mergeCell ref="M74:O74"/>
    <mergeCell ref="P74:S74"/>
    <mergeCell ref="T74:X74"/>
    <mergeCell ref="A69:I69"/>
    <mergeCell ref="M69:O69"/>
    <mergeCell ref="P69:S69"/>
    <mergeCell ref="F71:K71"/>
    <mergeCell ref="G72:K72"/>
    <mergeCell ref="L72:N72"/>
    <mergeCell ref="O72:R72"/>
    <mergeCell ref="A68:I68"/>
    <mergeCell ref="J68:L68"/>
    <mergeCell ref="M68:O68"/>
    <mergeCell ref="P68:S68"/>
    <mergeCell ref="T68:X68"/>
    <mergeCell ref="Y68:AA68"/>
    <mergeCell ref="A67:I67"/>
    <mergeCell ref="J67:L67"/>
    <mergeCell ref="M67:O67"/>
    <mergeCell ref="P67:S67"/>
    <mergeCell ref="T67:X67"/>
    <mergeCell ref="Y67:AA67"/>
    <mergeCell ref="T65:X65"/>
    <mergeCell ref="Y65:AA65"/>
    <mergeCell ref="A66:I66"/>
    <mergeCell ref="J66:L66"/>
    <mergeCell ref="M66:O66"/>
    <mergeCell ref="P66:S66"/>
    <mergeCell ref="T66:X66"/>
    <mergeCell ref="Y66:AA66"/>
    <mergeCell ref="A64:I64"/>
    <mergeCell ref="M64:O64"/>
    <mergeCell ref="P64:S64"/>
    <mergeCell ref="A65:I65"/>
    <mergeCell ref="J65:L65"/>
    <mergeCell ref="M65:O65"/>
    <mergeCell ref="P65:S65"/>
    <mergeCell ref="A63:I63"/>
    <mergeCell ref="J63:L63"/>
    <mergeCell ref="M63:O63"/>
    <mergeCell ref="P63:S63"/>
    <mergeCell ref="T63:X63"/>
    <mergeCell ref="Y63:AA63"/>
    <mergeCell ref="A62:I62"/>
    <mergeCell ref="J62:L62"/>
    <mergeCell ref="M62:O62"/>
    <mergeCell ref="P62:S62"/>
    <mergeCell ref="T62:X62"/>
    <mergeCell ref="Y62:AA62"/>
    <mergeCell ref="Y59:AA59"/>
    <mergeCell ref="A60:I60"/>
    <mergeCell ref="M60:O60"/>
    <mergeCell ref="P60:S60"/>
    <mergeCell ref="A61:I61"/>
    <mergeCell ref="J61:L61"/>
    <mergeCell ref="M61:O61"/>
    <mergeCell ref="P61:S61"/>
    <mergeCell ref="T61:X61"/>
    <mergeCell ref="Y61:AA61"/>
    <mergeCell ref="C58:G58"/>
    <mergeCell ref="L58:O58"/>
    <mergeCell ref="P58:V58"/>
    <mergeCell ref="J59:L59"/>
    <mergeCell ref="M59:O59"/>
    <mergeCell ref="P59:S59"/>
    <mergeCell ref="T59:X59"/>
    <mergeCell ref="A54:I54"/>
    <mergeCell ref="M54:O54"/>
    <mergeCell ref="P54:S54"/>
    <mergeCell ref="F56:K56"/>
    <mergeCell ref="G57:K57"/>
    <mergeCell ref="L57:N57"/>
    <mergeCell ref="O57:R57"/>
    <mergeCell ref="A53:I53"/>
    <mergeCell ref="J53:L53"/>
    <mergeCell ref="M53:O53"/>
    <mergeCell ref="P53:S53"/>
    <mergeCell ref="T53:X53"/>
    <mergeCell ref="Y53:AA53"/>
    <mergeCell ref="A52:I52"/>
    <mergeCell ref="J52:L52"/>
    <mergeCell ref="M52:O52"/>
    <mergeCell ref="P52:S52"/>
    <mergeCell ref="T52:X52"/>
    <mergeCell ref="Y52:AA52"/>
    <mergeCell ref="T50:X50"/>
    <mergeCell ref="Y50:AA50"/>
    <mergeCell ref="A51:I51"/>
    <mergeCell ref="J51:L51"/>
    <mergeCell ref="M51:O51"/>
    <mergeCell ref="P51:S51"/>
    <mergeCell ref="T51:X51"/>
    <mergeCell ref="Y51:AA51"/>
    <mergeCell ref="A49:I49"/>
    <mergeCell ref="M49:O49"/>
    <mergeCell ref="P49:S49"/>
    <mergeCell ref="A50:I50"/>
    <mergeCell ref="J50:L50"/>
    <mergeCell ref="M50:O50"/>
    <mergeCell ref="P50:S50"/>
    <mergeCell ref="A48:I48"/>
    <mergeCell ref="J48:L48"/>
    <mergeCell ref="M48:O48"/>
    <mergeCell ref="P48:S48"/>
    <mergeCell ref="T48:X48"/>
    <mergeCell ref="Y48:AA48"/>
    <mergeCell ref="A47:I47"/>
    <mergeCell ref="J47:L47"/>
    <mergeCell ref="M47:O47"/>
    <mergeCell ref="P47:S47"/>
    <mergeCell ref="T47:X47"/>
    <mergeCell ref="Y47:AA47"/>
    <mergeCell ref="Y44:AA44"/>
    <mergeCell ref="A45:I45"/>
    <mergeCell ref="M45:O45"/>
    <mergeCell ref="P45:S45"/>
    <mergeCell ref="A46:I46"/>
    <mergeCell ref="J46:L46"/>
    <mergeCell ref="M46:O46"/>
    <mergeCell ref="P46:S46"/>
    <mergeCell ref="T46:X46"/>
    <mergeCell ref="Y46:AA46"/>
    <mergeCell ref="C43:G43"/>
    <mergeCell ref="L43:O43"/>
    <mergeCell ref="P43:V43"/>
    <mergeCell ref="J44:L44"/>
    <mergeCell ref="M44:O44"/>
    <mergeCell ref="P44:S44"/>
    <mergeCell ref="T44:X44"/>
    <mergeCell ref="A39:I39"/>
    <mergeCell ref="M39:O39"/>
    <mergeCell ref="P39:S39"/>
    <mergeCell ref="F41:K41"/>
    <mergeCell ref="G42:K42"/>
    <mergeCell ref="L42:N42"/>
    <mergeCell ref="O42:R42"/>
    <mergeCell ref="A38:I38"/>
    <mergeCell ref="J38:L38"/>
    <mergeCell ref="M38:O38"/>
    <mergeCell ref="P38:S38"/>
    <mergeCell ref="T38:X38"/>
    <mergeCell ref="Y38:AA38"/>
    <mergeCell ref="A37:I37"/>
    <mergeCell ref="J37:L37"/>
    <mergeCell ref="M37:O37"/>
    <mergeCell ref="P37:S37"/>
    <mergeCell ref="T37:X37"/>
    <mergeCell ref="Y37:AA37"/>
    <mergeCell ref="T35:X35"/>
    <mergeCell ref="Y35:AA35"/>
    <mergeCell ref="A36:I36"/>
    <mergeCell ref="J36:L36"/>
    <mergeCell ref="M36:O36"/>
    <mergeCell ref="P36:S36"/>
    <mergeCell ref="T36:X36"/>
    <mergeCell ref="Y36:AA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X33"/>
    <mergeCell ref="Y33:AA33"/>
    <mergeCell ref="A32:I32"/>
    <mergeCell ref="J32:L32"/>
    <mergeCell ref="M32:O32"/>
    <mergeCell ref="P32:S32"/>
    <mergeCell ref="T32:X32"/>
    <mergeCell ref="Y32:AA32"/>
    <mergeCell ref="A31:I31"/>
    <mergeCell ref="J31:L31"/>
    <mergeCell ref="M31:O31"/>
    <mergeCell ref="P31:S31"/>
    <mergeCell ref="T31:X31"/>
    <mergeCell ref="Y31:AA31"/>
    <mergeCell ref="J29:L29"/>
    <mergeCell ref="M29:O29"/>
    <mergeCell ref="P29:S29"/>
    <mergeCell ref="T29:X29"/>
    <mergeCell ref="Y29:AA29"/>
    <mergeCell ref="A30:I30"/>
    <mergeCell ref="M30:O30"/>
    <mergeCell ref="P30:S30"/>
    <mergeCell ref="G27:K27"/>
    <mergeCell ref="L27:N27"/>
    <mergeCell ref="O27:R27"/>
    <mergeCell ref="C28:G28"/>
    <mergeCell ref="L28:O28"/>
    <mergeCell ref="P28:V28"/>
    <mergeCell ref="A22:V22"/>
    <mergeCell ref="W22:AA22"/>
    <mergeCell ref="A23:V23"/>
    <mergeCell ref="W23:AA23"/>
    <mergeCell ref="A25:AA25"/>
    <mergeCell ref="F26:K26"/>
    <mergeCell ref="A21:I21"/>
    <mergeCell ref="J21:L21"/>
    <mergeCell ref="M21:O21"/>
    <mergeCell ref="P21:S21"/>
    <mergeCell ref="T21:V21"/>
    <mergeCell ref="W21:AA21"/>
    <mergeCell ref="A20:I20"/>
    <mergeCell ref="J20:L20"/>
    <mergeCell ref="M20:O20"/>
    <mergeCell ref="P20:S20"/>
    <mergeCell ref="T20:V20"/>
    <mergeCell ref="W20:AA20"/>
    <mergeCell ref="A19:I19"/>
    <mergeCell ref="J19:L19"/>
    <mergeCell ref="M19:O19"/>
    <mergeCell ref="P19:S19"/>
    <mergeCell ref="T19:V19"/>
    <mergeCell ref="W19:AA19"/>
    <mergeCell ref="A18:I18"/>
    <mergeCell ref="J18:L18"/>
    <mergeCell ref="M18:O18"/>
    <mergeCell ref="P18:S18"/>
    <mergeCell ref="T18:V18"/>
    <mergeCell ref="W18:AA18"/>
    <mergeCell ref="A15:V15"/>
    <mergeCell ref="W15:AA15"/>
    <mergeCell ref="J16:L17"/>
    <mergeCell ref="M16:O17"/>
    <mergeCell ref="P16:S17"/>
    <mergeCell ref="T16:AA16"/>
    <mergeCell ref="A17:I17"/>
    <mergeCell ref="T17:V17"/>
    <mergeCell ref="W17:AA17"/>
    <mergeCell ref="A14:I14"/>
    <mergeCell ref="J14:L14"/>
    <mergeCell ref="M14:O14"/>
    <mergeCell ref="P14:S14"/>
    <mergeCell ref="T14:V14"/>
    <mergeCell ref="W14:AA14"/>
    <mergeCell ref="A13:I13"/>
    <mergeCell ref="J13:L13"/>
    <mergeCell ref="M13:O13"/>
    <mergeCell ref="P13:S13"/>
    <mergeCell ref="T13:V13"/>
    <mergeCell ref="W13:AA13"/>
    <mergeCell ref="T12:V12"/>
    <mergeCell ref="W12:AA12"/>
    <mergeCell ref="E7:J7"/>
    <mergeCell ref="J10:L11"/>
    <mergeCell ref="M10:O11"/>
    <mergeCell ref="P10:S11"/>
    <mergeCell ref="T10:AA10"/>
    <mergeCell ref="A11:I11"/>
    <mergeCell ref="T11:V11"/>
    <mergeCell ref="W11:AA11"/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362204722" right="0.51181102362204722" top="0.78740157480314965" bottom="0.78740157480314965" header="0.31496062992125984" footer="0.31496062992125984"/>
  <pageSetup paperSize="9" scale="90" orientation="portrait" horizontalDpi="0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89"/>
  <sheetViews>
    <sheetView workbookViewId="0">
      <selection sqref="A1:XFD1048576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7" x14ac:dyDescent="0.25">
      <c r="A1" s="198" t="s">
        <v>1</v>
      </c>
      <c r="B1" s="198"/>
      <c r="C1" s="198"/>
      <c r="D1" t="str">
        <f>CADASTRO!D1721</f>
        <v>6304 QUITERIA TRANSPORTE ESCOLAR LTDA ME</v>
      </c>
    </row>
    <row r="2" spans="1:27" x14ac:dyDescent="0.25">
      <c r="A2" s="57" t="s">
        <v>6</v>
      </c>
      <c r="B2" s="57"/>
      <c r="C2" s="57"/>
      <c r="D2" t="str">
        <f>CADASTRO!D1722</f>
        <v>10.761.388/0001-05</v>
      </c>
    </row>
    <row r="3" spans="1:27" x14ac:dyDescent="0.25">
      <c r="A3" s="57" t="s">
        <v>94</v>
      </c>
      <c r="B3" s="57"/>
      <c r="C3" s="57"/>
      <c r="D3" s="200" t="str">
        <f>CADASTRO!D1723</f>
        <v>040/2017</v>
      </c>
      <c r="E3" s="200"/>
      <c r="F3" s="200"/>
      <c r="G3" s="200"/>
    </row>
    <row r="4" spans="1:27" x14ac:dyDescent="0.25">
      <c r="A4" s="3" t="s">
        <v>2</v>
      </c>
      <c r="B4" s="3"/>
      <c r="C4" s="3"/>
      <c r="F4" s="203" t="str">
        <f>CADASTRO!F1724</f>
        <v>IV - 096/2017</v>
      </c>
      <c r="G4" s="203"/>
      <c r="H4" s="203"/>
      <c r="I4" s="203"/>
    </row>
    <row r="5" spans="1:27" x14ac:dyDescent="0.25">
      <c r="A5" s="3" t="s">
        <v>3</v>
      </c>
      <c r="B5" s="3"/>
      <c r="C5" s="3"/>
      <c r="D5">
        <f>CADASTRO!D1725</f>
        <v>16</v>
      </c>
    </row>
    <row r="6" spans="1:27" x14ac:dyDescent="0.25">
      <c r="A6" s="3" t="s">
        <v>8</v>
      </c>
      <c r="B6" s="3"/>
      <c r="C6" s="3"/>
      <c r="D6" s="208">
        <f>CADASTRO!D1726</f>
        <v>4.66</v>
      </c>
      <c r="E6" s="208"/>
      <c r="F6" s="208"/>
      <c r="H6" s="3" t="s">
        <v>9</v>
      </c>
      <c r="K6" s="203">
        <f>CADASTRO!K1726</f>
        <v>84</v>
      </c>
      <c r="L6" s="203"/>
      <c r="M6" s="3" t="s">
        <v>11</v>
      </c>
      <c r="Q6" s="203">
        <f>CADASTRO!Q1726</f>
        <v>1</v>
      </c>
      <c r="R6" s="203"/>
      <c r="S6" s="203"/>
    </row>
    <row r="7" spans="1:27" x14ac:dyDescent="0.25">
      <c r="A7" s="3" t="s">
        <v>10</v>
      </c>
      <c r="B7" s="3"/>
      <c r="C7" s="3"/>
      <c r="E7" s="209">
        <f>Q6*K6*D6</f>
        <v>391.44</v>
      </c>
      <c r="F7" s="209"/>
      <c r="G7" s="209"/>
      <c r="H7" s="209"/>
      <c r="I7" s="209"/>
      <c r="J7" s="209"/>
    </row>
    <row r="9" spans="1:27" x14ac:dyDescent="0.25">
      <c r="I9" s="9"/>
      <c r="M9" s="6"/>
      <c r="N9" s="6"/>
      <c r="O9" s="6"/>
      <c r="P9" s="6"/>
      <c r="Q9" s="6"/>
      <c r="R9" s="6"/>
      <c r="S9" s="6"/>
    </row>
    <row r="10" spans="1:27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  <c r="AA10" s="201"/>
    </row>
    <row r="11" spans="1:27" x14ac:dyDescent="0.25">
      <c r="A11" s="210" t="str">
        <f>CADASTRO!A$1708</f>
        <v xml:space="preserve">ESCOLA ESTADUAL: 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/>
      <c r="W11" s="201" t="s">
        <v>35</v>
      </c>
      <c r="X11" s="201"/>
      <c r="Y11" s="201"/>
      <c r="Z11" s="201"/>
      <c r="AA11" s="201"/>
    </row>
    <row r="12" spans="1:27" x14ac:dyDescent="0.25">
      <c r="A12" s="200" t="str">
        <f>CADASTRO!A$1709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CADASTRO!J1734</f>
        <v>0</v>
      </c>
      <c r="K12" s="203"/>
      <c r="L12" s="203"/>
      <c r="M12" s="203">
        <f>CADASTRO!M1734</f>
        <v>0</v>
      </c>
      <c r="N12" s="203"/>
      <c r="O12" s="203"/>
      <c r="P12" s="203">
        <f>CADASTRO!$P1734</f>
        <v>0</v>
      </c>
      <c r="Q12" s="203"/>
      <c r="R12" s="203"/>
      <c r="S12" s="203"/>
      <c r="T12" s="219">
        <f>CADASTRO!V1734</f>
        <v>0</v>
      </c>
      <c r="U12" s="219"/>
      <c r="V12" s="203"/>
      <c r="W12" s="204">
        <f>E$7*T12</f>
        <v>0</v>
      </c>
      <c r="X12" s="204"/>
      <c r="Y12" s="204"/>
      <c r="Z12" s="204"/>
      <c r="AA12" s="204"/>
    </row>
    <row r="13" spans="1:27" x14ac:dyDescent="0.25">
      <c r="A13" s="200" t="str">
        <f>CADASTRO!A$1710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CADASTRO!J1735</f>
        <v>0</v>
      </c>
      <c r="K13" s="203"/>
      <c r="L13" s="203"/>
      <c r="M13" s="203">
        <f>CADASTRO!M1735</f>
        <v>0</v>
      </c>
      <c r="N13" s="203"/>
      <c r="O13" s="203"/>
      <c r="P13" s="203">
        <f>CADASTRO!$P1735</f>
        <v>0</v>
      </c>
      <c r="Q13" s="203"/>
      <c r="R13" s="203"/>
      <c r="S13" s="203"/>
      <c r="T13" s="219">
        <f>CADASTRO!V1735</f>
        <v>0</v>
      </c>
      <c r="U13" s="219"/>
      <c r="V13" s="203"/>
      <c r="W13" s="204">
        <f>E$7*T13</f>
        <v>0</v>
      </c>
      <c r="X13" s="204"/>
      <c r="Y13" s="204"/>
      <c r="Z13" s="204"/>
      <c r="AA13" s="204"/>
    </row>
    <row r="14" spans="1:27" x14ac:dyDescent="0.25">
      <c r="A14" s="200" t="str">
        <f>CADASTRO!A$1711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CADASTRO!J1736</f>
        <v>0</v>
      </c>
      <c r="K14" s="203"/>
      <c r="L14" s="203"/>
      <c r="M14" s="203">
        <f>CADASTRO!M1736</f>
        <v>0</v>
      </c>
      <c r="N14" s="203"/>
      <c r="O14" s="203"/>
      <c r="P14" s="203">
        <f>CADASTRO!$P1736</f>
        <v>0</v>
      </c>
      <c r="Q14" s="203"/>
      <c r="R14" s="203"/>
      <c r="S14" s="203"/>
      <c r="T14" s="219">
        <f>CADASTRO!V1736</f>
        <v>0</v>
      </c>
      <c r="U14" s="219"/>
      <c r="V14" s="203"/>
      <c r="W14" s="204">
        <f>E$7*T14</f>
        <v>0</v>
      </c>
      <c r="X14" s="204"/>
      <c r="Y14" s="204"/>
      <c r="Z14" s="204"/>
      <c r="AA14" s="204"/>
    </row>
    <row r="15" spans="1:27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2">
        <f>SUM(W12:AA14)</f>
        <v>0</v>
      </c>
      <c r="X15" s="201"/>
      <c r="Y15" s="201"/>
      <c r="Z15" s="201"/>
      <c r="AA15" s="201"/>
    </row>
    <row r="16" spans="1:27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  <c r="AA16" s="201"/>
    </row>
    <row r="17" spans="1:27" x14ac:dyDescent="0.25">
      <c r="A17" s="201" t="str">
        <f>CADASTRO!A$1713</f>
        <v>ESCOLA MUN. ARLINDO B. PIRES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/>
      <c r="W17" s="201" t="s">
        <v>35</v>
      </c>
      <c r="X17" s="201"/>
      <c r="Y17" s="201"/>
      <c r="Z17" s="201"/>
      <c r="AA17" s="201"/>
    </row>
    <row r="18" spans="1:27" x14ac:dyDescent="0.25">
      <c r="A18" s="200" t="str">
        <f>CADASTRO!A$1714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CADASTRO!J1739</f>
        <v>98006</v>
      </c>
      <c r="K18" s="203"/>
      <c r="L18" s="203"/>
      <c r="M18" s="203">
        <f>CADASTRO!M1739</f>
        <v>1653</v>
      </c>
      <c r="N18" s="203"/>
      <c r="O18" s="203"/>
      <c r="P18" s="203" t="str">
        <f>CADASTRO!$P1739</f>
        <v>31 FUNDEB</v>
      </c>
      <c r="Q18" s="203"/>
      <c r="R18" s="203"/>
      <c r="S18" s="203"/>
      <c r="T18" s="219">
        <f>CADASTRO!V1739</f>
        <v>0.109375</v>
      </c>
      <c r="U18" s="219"/>
      <c r="V18" s="203"/>
      <c r="W18" s="204">
        <f>E$7*T18</f>
        <v>42.813749999999999</v>
      </c>
      <c r="X18" s="204"/>
      <c r="Y18" s="204"/>
      <c r="Z18" s="204"/>
      <c r="AA18" s="204"/>
    </row>
    <row r="19" spans="1:27" x14ac:dyDescent="0.25">
      <c r="A19" s="200" t="str">
        <f>CADASTRO!A$1715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CADASTRO!J1740</f>
        <v>0</v>
      </c>
      <c r="K19" s="203"/>
      <c r="L19" s="203"/>
      <c r="M19" s="203">
        <f>CADASTRO!M1740</f>
        <v>0</v>
      </c>
      <c r="N19" s="203"/>
      <c r="O19" s="203"/>
      <c r="P19" s="203">
        <f>CADASTRO!$P1740</f>
        <v>0</v>
      </c>
      <c r="Q19" s="203"/>
      <c r="R19" s="203"/>
      <c r="S19" s="203"/>
      <c r="T19" s="219">
        <f>CADASTRO!V1740</f>
        <v>0</v>
      </c>
      <c r="U19" s="219"/>
      <c r="V19" s="203"/>
      <c r="W19" s="204">
        <f>E$7*T19</f>
        <v>0</v>
      </c>
      <c r="X19" s="204"/>
      <c r="Y19" s="204"/>
      <c r="Z19" s="204"/>
      <c r="AA19" s="204"/>
    </row>
    <row r="20" spans="1:27" x14ac:dyDescent="0.25">
      <c r="A20" s="200" t="str">
        <f>CADASTRO!A$1716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CADASTRO!J1741</f>
        <v>94016</v>
      </c>
      <c r="K20" s="203"/>
      <c r="L20" s="203"/>
      <c r="M20" s="203">
        <f>CADASTRO!M1741</f>
        <v>1637</v>
      </c>
      <c r="N20" s="203"/>
      <c r="O20" s="203"/>
      <c r="P20" s="203" t="str">
        <f>CADASTRO!$P1741</f>
        <v>31 FUNDEB</v>
      </c>
      <c r="Q20" s="203"/>
      <c r="R20" s="203"/>
      <c r="S20" s="203"/>
      <c r="T20" s="219">
        <f>CADASTRO!V1741</f>
        <v>0.890625</v>
      </c>
      <c r="U20" s="219"/>
      <c r="V20" s="203"/>
      <c r="W20" s="204">
        <f>E$7*T20</f>
        <v>348.62624999999997</v>
      </c>
      <c r="X20" s="204"/>
      <c r="Y20" s="204"/>
      <c r="Z20" s="204"/>
      <c r="AA20" s="204"/>
    </row>
    <row r="21" spans="1:27" x14ac:dyDescent="0.25">
      <c r="A21" s="200" t="str">
        <f>CADASTRO!A$1717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CADASTRO!J1742</f>
        <v>0</v>
      </c>
      <c r="K21" s="203"/>
      <c r="L21" s="203"/>
      <c r="M21" s="203">
        <f>CADASTRO!M1742</f>
        <v>0</v>
      </c>
      <c r="N21" s="203"/>
      <c r="O21" s="203"/>
      <c r="P21" s="203">
        <f>CADASTRO!$P1742</f>
        <v>0</v>
      </c>
      <c r="Q21" s="203"/>
      <c r="R21" s="203"/>
      <c r="S21" s="203"/>
      <c r="T21" s="219">
        <f>CADASTRO!V1742</f>
        <v>0</v>
      </c>
      <c r="U21" s="219"/>
      <c r="V21" s="219"/>
      <c r="W21" s="204">
        <f>E$7*T21</f>
        <v>0</v>
      </c>
      <c r="X21" s="204"/>
      <c r="Y21" s="204"/>
      <c r="Z21" s="204"/>
      <c r="AA21" s="204"/>
    </row>
    <row r="22" spans="1:27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2">
        <f>SUM(W18:AA21)</f>
        <v>391.43999999999994</v>
      </c>
      <c r="X22" s="201"/>
      <c r="Y22" s="201"/>
      <c r="Z22" s="201"/>
      <c r="AA22" s="201"/>
    </row>
    <row r="23" spans="1:27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2">
        <f>W22+W15</f>
        <v>391.43999999999994</v>
      </c>
      <c r="X23" s="201"/>
      <c r="Y23" s="201"/>
      <c r="Z23" s="201"/>
      <c r="AA23" s="201"/>
    </row>
    <row r="25" spans="1:27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</row>
    <row r="26" spans="1:27" x14ac:dyDescent="0.25">
      <c r="A26" s="3" t="s">
        <v>37</v>
      </c>
      <c r="F26" s="203" t="s">
        <v>47</v>
      </c>
      <c r="G26" s="203"/>
      <c r="H26" s="203"/>
      <c r="I26" s="203"/>
      <c r="J26" s="203"/>
      <c r="K26" s="203"/>
    </row>
    <row r="27" spans="1:27" x14ac:dyDescent="0.25">
      <c r="A27" s="3" t="s">
        <v>38</v>
      </c>
      <c r="G27" s="203">
        <v>0</v>
      </c>
      <c r="H27" s="203"/>
      <c r="I27" s="203"/>
      <c r="J27" s="203"/>
      <c r="K27" s="203"/>
      <c r="L27" s="220" t="s">
        <v>39</v>
      </c>
      <c r="M27" s="220"/>
      <c r="N27" s="220"/>
      <c r="O27" s="223" t="s">
        <v>212</v>
      </c>
      <c r="P27" s="203"/>
      <c r="Q27" s="203"/>
      <c r="R27" s="203"/>
    </row>
    <row r="28" spans="1:27" x14ac:dyDescent="0.25">
      <c r="A28" s="3" t="s">
        <v>41</v>
      </c>
      <c r="C28" s="208">
        <v>0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0</v>
      </c>
      <c r="Q28" s="221"/>
      <c r="R28" s="221"/>
      <c r="S28" s="221"/>
      <c r="T28" s="221"/>
      <c r="U28" s="221"/>
      <c r="V28" s="221"/>
    </row>
    <row r="29" spans="1:27" x14ac:dyDescent="0.25">
      <c r="A29" s="9" t="s">
        <v>12</v>
      </c>
      <c r="B29" s="59"/>
      <c r="C29" s="59"/>
      <c r="D29" s="59"/>
      <c r="E29" s="59"/>
      <c r="F29" s="59"/>
      <c r="G29" s="59"/>
      <c r="H29" s="59"/>
      <c r="I29" s="5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22"/>
      <c r="Y29" s="211" t="s">
        <v>40</v>
      </c>
      <c r="Z29" s="211"/>
      <c r="AA29" s="211"/>
    </row>
    <row r="30" spans="1:27" x14ac:dyDescent="0.25">
      <c r="A30" s="210" t="str">
        <f>CADASTRO!A$1708</f>
        <v xml:space="preserve">ESCOLA ESTADUAL: 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</v>
      </c>
      <c r="N30" s="218"/>
      <c r="O30" s="218"/>
      <c r="P30" s="202">
        <f>SUM(P31:S33)</f>
        <v>0</v>
      </c>
      <c r="Q30" s="201"/>
      <c r="R30" s="201"/>
      <c r="S30" s="201"/>
      <c r="T30" s="6"/>
      <c r="U30" s="6"/>
      <c r="V30" s="6"/>
      <c r="W30" s="6"/>
      <c r="X30" s="6"/>
    </row>
    <row r="31" spans="1:27" x14ac:dyDescent="0.25">
      <c r="A31" s="200" t="str">
        <f>CADASTRO!A$1709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ROUND((W$12/W$23),2)</f>
        <v>0</v>
      </c>
      <c r="N31" s="205"/>
      <c r="O31" s="205"/>
      <c r="P31" s="204">
        <f>C28*M31</f>
        <v>0</v>
      </c>
      <c r="Q31" s="203"/>
      <c r="R31" s="203"/>
      <c r="S31" s="203"/>
      <c r="T31" s="203">
        <f>CADASTRO!$P$1734</f>
        <v>0</v>
      </c>
      <c r="U31" s="203"/>
      <c r="V31" s="203"/>
      <c r="W31" s="203"/>
      <c r="X31" s="203"/>
      <c r="Y31" s="203">
        <f>M$12</f>
        <v>0</v>
      </c>
      <c r="Z31" s="203"/>
      <c r="AA31" s="203"/>
    </row>
    <row r="32" spans="1:27" x14ac:dyDescent="0.25">
      <c r="A32" s="200" t="str">
        <f>CADASTRO!A$1710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ROUND((W$13/W$23),2)</f>
        <v>0</v>
      </c>
      <c r="N32" s="205"/>
      <c r="O32" s="205"/>
      <c r="P32" s="204">
        <f>C28*M32</f>
        <v>0</v>
      </c>
      <c r="Q32" s="203"/>
      <c r="R32" s="203"/>
      <c r="S32" s="203"/>
      <c r="T32" s="203">
        <f>CADASTRO!$P$1735</f>
        <v>0</v>
      </c>
      <c r="U32" s="203"/>
      <c r="V32" s="203"/>
      <c r="W32" s="203"/>
      <c r="X32" s="203"/>
      <c r="Y32" s="203">
        <f>M$13</f>
        <v>0</v>
      </c>
      <c r="Z32" s="203"/>
      <c r="AA32" s="203"/>
    </row>
    <row r="33" spans="1:27" x14ac:dyDescent="0.25">
      <c r="A33" s="200" t="str">
        <f>CADASTRO!A$1711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05">
        <f>ROUND((W$14/W$23),2)</f>
        <v>0</v>
      </c>
      <c r="N33" s="205"/>
      <c r="O33" s="205"/>
      <c r="P33" s="204">
        <f>C28*M33</f>
        <v>0</v>
      </c>
      <c r="Q33" s="203"/>
      <c r="R33" s="203"/>
      <c r="S33" s="203"/>
      <c r="T33" s="203">
        <f>CADASTRO!$P$1736</f>
        <v>0</v>
      </c>
      <c r="U33" s="203"/>
      <c r="V33" s="203"/>
      <c r="W33" s="203"/>
      <c r="X33" s="203"/>
      <c r="Y33" s="203">
        <f>M$14</f>
        <v>0</v>
      </c>
      <c r="Z33" s="203"/>
      <c r="AA33" s="203"/>
    </row>
    <row r="34" spans="1:27" x14ac:dyDescent="0.25">
      <c r="A34" s="201" t="str">
        <f>CADASTRO!A$1713</f>
        <v>ESCOLA MUN. ARLINDO B. PIRES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1</v>
      </c>
      <c r="N34" s="218"/>
      <c r="O34" s="218"/>
      <c r="P34" s="202">
        <f>SUM(P35:S38)</f>
        <v>0</v>
      </c>
      <c r="Q34" s="201"/>
      <c r="R34" s="201"/>
      <c r="S34" s="201"/>
    </row>
    <row r="35" spans="1:27" x14ac:dyDescent="0.25">
      <c r="A35" s="200" t="str">
        <f>CADASTRO!A$1714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210</v>
      </c>
      <c r="K35" s="203"/>
      <c r="L35" s="203"/>
      <c r="M35" s="205">
        <f>ROUND((W$18/W$23),2)</f>
        <v>0.11</v>
      </c>
      <c r="N35" s="205"/>
      <c r="O35" s="205"/>
      <c r="P35" s="204">
        <f>C28*M35</f>
        <v>0</v>
      </c>
      <c r="Q35" s="203"/>
      <c r="R35" s="203"/>
      <c r="S35" s="203"/>
      <c r="T35" s="203" t="str">
        <f>CADASTRO!$P$1739</f>
        <v>31 FUNDEB</v>
      </c>
      <c r="U35" s="203"/>
      <c r="V35" s="203"/>
      <c r="W35" s="203"/>
      <c r="X35" s="203"/>
      <c r="Y35" s="203">
        <f>M$18</f>
        <v>1653</v>
      </c>
      <c r="Z35" s="203"/>
      <c r="AA35" s="203"/>
    </row>
    <row r="36" spans="1:27" x14ac:dyDescent="0.25">
      <c r="A36" s="200" t="str">
        <f>CADASTRO!A$1715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ROUND((W$19/W$23),2)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CADASTRO!$P$1740</f>
        <v>0</v>
      </c>
      <c r="U36" s="203"/>
      <c r="V36" s="203"/>
      <c r="W36" s="203"/>
      <c r="X36" s="203"/>
      <c r="Y36" s="203">
        <f>M$19</f>
        <v>0</v>
      </c>
      <c r="Z36" s="203"/>
      <c r="AA36" s="203"/>
    </row>
    <row r="37" spans="1:27" x14ac:dyDescent="0.25">
      <c r="A37" s="200" t="str">
        <f>CADASTRO!A$1716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211</v>
      </c>
      <c r="K37" s="203"/>
      <c r="L37" s="203"/>
      <c r="M37" s="205">
        <f>ROUND((W$20/W$23),2)</f>
        <v>0.89</v>
      </c>
      <c r="N37" s="205"/>
      <c r="O37" s="205"/>
      <c r="P37" s="204">
        <f>C28*M37</f>
        <v>0</v>
      </c>
      <c r="Q37" s="203"/>
      <c r="R37" s="203"/>
      <c r="S37" s="203"/>
      <c r="T37" s="203" t="str">
        <f>CADASTRO!$P$1741</f>
        <v>31 FUNDEB</v>
      </c>
      <c r="U37" s="203"/>
      <c r="V37" s="203"/>
      <c r="W37" s="203"/>
      <c r="X37" s="203"/>
      <c r="Y37" s="203">
        <f>M$20</f>
        <v>1637</v>
      </c>
      <c r="Z37" s="203"/>
      <c r="AA37" s="203"/>
    </row>
    <row r="38" spans="1:27" x14ac:dyDescent="0.25">
      <c r="A38" s="200" t="str">
        <f>CADASTRO!A$1717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ROUND((W$21/W$23),2)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CADASTRO!$P$1717</f>
        <v>0</v>
      </c>
      <c r="U38" s="203"/>
      <c r="V38" s="203"/>
      <c r="W38" s="203"/>
      <c r="X38" s="203"/>
      <c r="Y38" s="203">
        <f>M$21</f>
        <v>0</v>
      </c>
      <c r="Z38" s="203"/>
      <c r="AA38" s="203"/>
    </row>
    <row r="39" spans="1:27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0</v>
      </c>
      <c r="Q39" s="201"/>
      <c r="R39" s="201"/>
      <c r="S39" s="201"/>
    </row>
    <row r="41" spans="1:27" x14ac:dyDescent="0.25">
      <c r="A41" s="3" t="s">
        <v>37</v>
      </c>
      <c r="F41" s="203" t="s">
        <v>48</v>
      </c>
      <c r="G41" s="203"/>
      <c r="H41" s="203"/>
      <c r="I41" s="203"/>
      <c r="J41" s="203"/>
      <c r="K41" s="203"/>
    </row>
    <row r="42" spans="1:27" x14ac:dyDescent="0.25">
      <c r="A42" s="3" t="s">
        <v>38</v>
      </c>
      <c r="G42" s="203">
        <v>97</v>
      </c>
      <c r="H42" s="203"/>
      <c r="I42" s="203"/>
      <c r="J42" s="203"/>
      <c r="K42" s="203"/>
      <c r="L42" s="220" t="s">
        <v>39</v>
      </c>
      <c r="M42" s="220"/>
      <c r="N42" s="220"/>
      <c r="O42" s="223">
        <v>43223</v>
      </c>
      <c r="P42" s="203"/>
      <c r="Q42" s="203"/>
      <c r="R42" s="203"/>
    </row>
    <row r="43" spans="1:27" x14ac:dyDescent="0.25">
      <c r="A43" s="3" t="s">
        <v>41</v>
      </c>
      <c r="C43" s="208">
        <v>391.44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84</v>
      </c>
      <c r="Q43" s="221"/>
      <c r="R43" s="221"/>
      <c r="S43" s="221"/>
      <c r="T43" s="221"/>
      <c r="U43" s="221"/>
      <c r="V43" s="221"/>
    </row>
    <row r="44" spans="1:27" x14ac:dyDescent="0.25">
      <c r="A44" s="9" t="s">
        <v>12</v>
      </c>
      <c r="B44" s="59"/>
      <c r="C44" s="59"/>
      <c r="D44" s="59"/>
      <c r="E44" s="59"/>
      <c r="F44" s="59"/>
      <c r="G44" s="59"/>
      <c r="H44" s="59"/>
      <c r="I44" s="58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22"/>
      <c r="Y44" s="211" t="s">
        <v>40</v>
      </c>
      <c r="Z44" s="211"/>
      <c r="AA44" s="211"/>
    </row>
    <row r="45" spans="1:27" x14ac:dyDescent="0.25">
      <c r="A45" s="210" t="str">
        <f>CADASTRO!A$1708</f>
        <v xml:space="preserve">ESCOLA ESTADUAL: 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0</v>
      </c>
      <c r="N45" s="218"/>
      <c r="O45" s="218"/>
      <c r="P45" s="202">
        <f>SUM(P46:S48)</f>
        <v>0</v>
      </c>
      <c r="Q45" s="201"/>
      <c r="R45" s="201"/>
      <c r="S45" s="201"/>
      <c r="T45" s="6"/>
      <c r="U45" s="6"/>
      <c r="V45" s="6"/>
      <c r="W45" s="6"/>
      <c r="X45" s="6"/>
    </row>
    <row r="46" spans="1:27" x14ac:dyDescent="0.25">
      <c r="A46" s="200" t="str">
        <f>CADASTRO!A$1709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>
        <v>0</v>
      </c>
      <c r="K46" s="203"/>
      <c r="L46" s="203"/>
      <c r="M46" s="205">
        <f>ROUND((W$12/W$23),2)</f>
        <v>0</v>
      </c>
      <c r="N46" s="205"/>
      <c r="O46" s="205"/>
      <c r="P46" s="204">
        <f>C43*M46</f>
        <v>0</v>
      </c>
      <c r="Q46" s="203"/>
      <c r="R46" s="203"/>
      <c r="S46" s="203"/>
      <c r="T46" s="203">
        <f>CADASTRO!$P$1734</f>
        <v>0</v>
      </c>
      <c r="U46" s="203"/>
      <c r="V46" s="203"/>
      <c r="W46" s="203"/>
      <c r="X46" s="203"/>
      <c r="Y46" s="203">
        <f>M$12</f>
        <v>0</v>
      </c>
      <c r="Z46" s="203"/>
      <c r="AA46" s="203"/>
    </row>
    <row r="47" spans="1:27" x14ac:dyDescent="0.25">
      <c r="A47" s="200" t="str">
        <f>CADASTRO!A$1710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>
        <v>0</v>
      </c>
      <c r="K47" s="203"/>
      <c r="L47" s="203"/>
      <c r="M47" s="205">
        <f>ROUND((W$13/W$23),2)</f>
        <v>0</v>
      </c>
      <c r="N47" s="205"/>
      <c r="O47" s="205"/>
      <c r="P47" s="204">
        <f>C43*M47</f>
        <v>0</v>
      </c>
      <c r="Q47" s="203"/>
      <c r="R47" s="203"/>
      <c r="S47" s="203"/>
      <c r="T47" s="203">
        <f>CADASTRO!$P$1735</f>
        <v>0</v>
      </c>
      <c r="U47" s="203"/>
      <c r="V47" s="203"/>
      <c r="W47" s="203"/>
      <c r="X47" s="203"/>
      <c r="Y47" s="203">
        <f>M$13</f>
        <v>0</v>
      </c>
      <c r="Z47" s="203"/>
      <c r="AA47" s="203"/>
    </row>
    <row r="48" spans="1:27" x14ac:dyDescent="0.25">
      <c r="A48" s="200" t="str">
        <f>CADASTRO!A$1711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>
        <v>0</v>
      </c>
      <c r="K48" s="203"/>
      <c r="L48" s="203"/>
      <c r="M48" s="205">
        <f>ROUND((W$14/W$23),2)</f>
        <v>0</v>
      </c>
      <c r="N48" s="205"/>
      <c r="O48" s="205"/>
      <c r="P48" s="204">
        <f>C43*M48</f>
        <v>0</v>
      </c>
      <c r="Q48" s="203"/>
      <c r="R48" s="203"/>
      <c r="S48" s="203"/>
      <c r="T48" s="203">
        <f>CADASTRO!$P$1736</f>
        <v>0</v>
      </c>
      <c r="U48" s="203"/>
      <c r="V48" s="203"/>
      <c r="W48" s="203"/>
      <c r="X48" s="203"/>
      <c r="Y48" s="203">
        <f>M$14</f>
        <v>0</v>
      </c>
      <c r="Z48" s="203"/>
      <c r="AA48" s="203"/>
    </row>
    <row r="49" spans="1:36" x14ac:dyDescent="0.25">
      <c r="A49" s="201" t="str">
        <f>CADASTRO!A$1713</f>
        <v>ESCOLA MUN. ARLINDO B. PIRES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1</v>
      </c>
      <c r="N49" s="218"/>
      <c r="O49" s="218"/>
      <c r="P49" s="202">
        <f>SUM(P50:S53)</f>
        <v>391.43999999999994</v>
      </c>
      <c r="Q49" s="201"/>
      <c r="R49" s="201"/>
      <c r="S49" s="201"/>
    </row>
    <row r="50" spans="1:36" x14ac:dyDescent="0.25">
      <c r="A50" s="200" t="str">
        <f>CADASTRO!A$1714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 t="s">
        <v>210</v>
      </c>
      <c r="K50" s="203"/>
      <c r="L50" s="203"/>
      <c r="M50" s="205">
        <f>T18</f>
        <v>0.109375</v>
      </c>
      <c r="N50" s="205"/>
      <c r="O50" s="205"/>
      <c r="P50" s="204">
        <f>C43*M50</f>
        <v>42.813749999999999</v>
      </c>
      <c r="Q50" s="203"/>
      <c r="R50" s="203"/>
      <c r="S50" s="203"/>
      <c r="T50" s="203" t="str">
        <f>CADASTRO!$P$1739</f>
        <v>31 FUNDEB</v>
      </c>
      <c r="U50" s="203"/>
      <c r="V50" s="203"/>
      <c r="W50" s="203"/>
      <c r="X50" s="203"/>
      <c r="Y50" s="203">
        <f>M$18</f>
        <v>1653</v>
      </c>
      <c r="Z50" s="203"/>
      <c r="AA50" s="203"/>
    </row>
    <row r="51" spans="1:36" x14ac:dyDescent="0.25">
      <c r="A51" s="200" t="str">
        <f>CADASTRO!A$1715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>
        <v>0</v>
      </c>
      <c r="K51" s="203"/>
      <c r="L51" s="203"/>
      <c r="M51" s="205">
        <f>ROUND((W$19/W$23),2)</f>
        <v>0</v>
      </c>
      <c r="N51" s="205"/>
      <c r="O51" s="205"/>
      <c r="P51" s="204">
        <f>C43*M51</f>
        <v>0</v>
      </c>
      <c r="Q51" s="203"/>
      <c r="R51" s="203"/>
      <c r="S51" s="203"/>
      <c r="T51" s="203">
        <f>CADASTRO!$P$1740</f>
        <v>0</v>
      </c>
      <c r="U51" s="203"/>
      <c r="V51" s="203"/>
      <c r="W51" s="203"/>
      <c r="X51" s="203"/>
      <c r="Y51" s="203">
        <f>M$19</f>
        <v>0</v>
      </c>
      <c r="Z51" s="203"/>
      <c r="AA51" s="203"/>
      <c r="AJ51" s="3"/>
    </row>
    <row r="52" spans="1:36" x14ac:dyDescent="0.25">
      <c r="A52" s="200" t="str">
        <f>CADASTRO!A$1716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 t="s">
        <v>211</v>
      </c>
      <c r="K52" s="203"/>
      <c r="L52" s="203"/>
      <c r="M52" s="205">
        <f>T20</f>
        <v>0.890625</v>
      </c>
      <c r="N52" s="205"/>
      <c r="O52" s="205"/>
      <c r="P52" s="204">
        <f>C43*M52</f>
        <v>348.62624999999997</v>
      </c>
      <c r="Q52" s="203"/>
      <c r="R52" s="203"/>
      <c r="S52" s="203"/>
      <c r="T52" s="203" t="str">
        <f>CADASTRO!$P$1741</f>
        <v>31 FUNDEB</v>
      </c>
      <c r="U52" s="203"/>
      <c r="V52" s="203"/>
      <c r="W52" s="203"/>
      <c r="X52" s="203"/>
      <c r="Y52" s="203">
        <f>M$20</f>
        <v>1637</v>
      </c>
      <c r="Z52" s="203"/>
      <c r="AA52" s="203"/>
    </row>
    <row r="53" spans="1:36" x14ac:dyDescent="0.25">
      <c r="A53" s="200" t="str">
        <f>CADASTRO!A$1717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>
        <v>0</v>
      </c>
      <c r="K53" s="203"/>
      <c r="L53" s="203"/>
      <c r="M53" s="205">
        <f>ROUND((W$21/W$23),2)</f>
        <v>0</v>
      </c>
      <c r="N53" s="205"/>
      <c r="O53" s="205"/>
      <c r="P53" s="204">
        <f>C43*M53</f>
        <v>0</v>
      </c>
      <c r="Q53" s="203"/>
      <c r="R53" s="203"/>
      <c r="S53" s="203"/>
      <c r="T53" s="203">
        <f>CADASTRO!$P$1717</f>
        <v>0</v>
      </c>
      <c r="U53" s="203"/>
      <c r="V53" s="203"/>
      <c r="W53" s="203"/>
      <c r="X53" s="203"/>
      <c r="Y53" s="203">
        <f>M$21</f>
        <v>0</v>
      </c>
      <c r="Z53" s="203"/>
      <c r="AA53" s="203"/>
    </row>
    <row r="54" spans="1:36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391.43999999999994</v>
      </c>
      <c r="Q54" s="201"/>
      <c r="R54" s="201"/>
      <c r="S54" s="201"/>
      <c r="T54" s="3"/>
      <c r="U54" s="3"/>
      <c r="V54" s="3"/>
      <c r="W54" s="3"/>
      <c r="X54" s="3"/>
      <c r="Y54" s="3"/>
      <c r="Z54" s="3"/>
      <c r="AA54" s="3"/>
    </row>
    <row r="55" spans="1:36" x14ac:dyDescent="0.25">
      <c r="A55" s="56"/>
      <c r="B55" s="56"/>
      <c r="C55" s="56"/>
      <c r="D55" s="56"/>
      <c r="E55" s="56"/>
      <c r="F55" s="56"/>
      <c r="G55" s="56"/>
      <c r="H55" s="56"/>
      <c r="I55" s="56"/>
      <c r="J55" s="3"/>
      <c r="K55" s="3"/>
      <c r="L55" s="3"/>
      <c r="M55" s="62"/>
      <c r="N55" s="62"/>
      <c r="O55" s="62"/>
      <c r="P55" s="63"/>
      <c r="Q55" s="56"/>
      <c r="R55" s="56"/>
      <c r="S55" s="56"/>
      <c r="T55" s="3"/>
      <c r="U55" s="3"/>
      <c r="V55" s="3"/>
      <c r="W55" s="3"/>
      <c r="X55" s="3"/>
      <c r="Y55" s="3"/>
      <c r="Z55" s="3"/>
      <c r="AA55" s="3"/>
    </row>
    <row r="56" spans="1:36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6" x14ac:dyDescent="0.25">
      <c r="A57" s="3" t="s">
        <v>38</v>
      </c>
      <c r="G57" s="203">
        <v>0</v>
      </c>
      <c r="H57" s="203"/>
      <c r="I57" s="203"/>
      <c r="J57" s="203"/>
      <c r="K57" s="203"/>
      <c r="L57" s="220" t="s">
        <v>39</v>
      </c>
      <c r="M57" s="220"/>
      <c r="N57" s="220"/>
      <c r="O57" s="223" t="s">
        <v>212</v>
      </c>
      <c r="P57" s="203"/>
      <c r="Q57" s="203"/>
      <c r="R57" s="203"/>
    </row>
    <row r="58" spans="1:36" x14ac:dyDescent="0.25">
      <c r="A58" s="3" t="s">
        <v>41</v>
      </c>
      <c r="C58" s="208">
        <v>0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0</v>
      </c>
      <c r="Q58" s="221"/>
      <c r="R58" s="221"/>
      <c r="S58" s="221"/>
      <c r="T58" s="221"/>
      <c r="U58" s="221"/>
      <c r="V58" s="221"/>
    </row>
    <row r="59" spans="1:36" x14ac:dyDescent="0.25">
      <c r="A59" s="9" t="s">
        <v>12</v>
      </c>
      <c r="B59" s="59"/>
      <c r="C59" s="59"/>
      <c r="D59" s="59"/>
      <c r="E59" s="59"/>
      <c r="F59" s="59"/>
      <c r="G59" s="59"/>
      <c r="H59" s="59"/>
      <c r="I59" s="58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22"/>
      <c r="Y59" s="211" t="s">
        <v>40</v>
      </c>
      <c r="Z59" s="211"/>
      <c r="AA59" s="211"/>
    </row>
    <row r="60" spans="1:36" x14ac:dyDescent="0.25">
      <c r="A60" s="210" t="str">
        <f>CADASTRO!A$1708</f>
        <v xml:space="preserve">ESCOLA ESTADUAL: 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0</v>
      </c>
      <c r="N60" s="218"/>
      <c r="O60" s="218"/>
      <c r="P60" s="202">
        <f>SUM(P61:S63)</f>
        <v>0</v>
      </c>
      <c r="Q60" s="201"/>
      <c r="R60" s="201"/>
      <c r="S60" s="201"/>
      <c r="T60" s="6"/>
      <c r="U60" s="6"/>
      <c r="V60" s="6"/>
      <c r="W60" s="6"/>
      <c r="X60" s="6"/>
    </row>
    <row r="61" spans="1:36" x14ac:dyDescent="0.25">
      <c r="A61" s="200" t="str">
        <f>CADASTRO!A$1709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>
        <v>0</v>
      </c>
      <c r="K61" s="203"/>
      <c r="L61" s="203"/>
      <c r="M61" s="205">
        <f>ROUND((W$12/W$23),2)</f>
        <v>0</v>
      </c>
      <c r="N61" s="205"/>
      <c r="O61" s="205"/>
      <c r="P61" s="204">
        <f>C58*M61</f>
        <v>0</v>
      </c>
      <c r="Q61" s="203"/>
      <c r="R61" s="203"/>
      <c r="S61" s="203"/>
      <c r="T61" s="203">
        <f>CADASTRO!$P$1734</f>
        <v>0</v>
      </c>
      <c r="U61" s="203"/>
      <c r="V61" s="203"/>
      <c r="W61" s="203"/>
      <c r="X61" s="203"/>
      <c r="Y61" s="203">
        <f>M$12</f>
        <v>0</v>
      </c>
      <c r="Z61" s="203"/>
      <c r="AA61" s="203"/>
    </row>
    <row r="62" spans="1:36" x14ac:dyDescent="0.25">
      <c r="A62" s="200" t="str">
        <f>CADASTRO!A$1710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>
        <v>0</v>
      </c>
      <c r="K62" s="203"/>
      <c r="L62" s="203"/>
      <c r="M62" s="205">
        <f>ROUND((W$13/W$23),2)</f>
        <v>0</v>
      </c>
      <c r="N62" s="205"/>
      <c r="O62" s="205"/>
      <c r="P62" s="204">
        <f>C58*M62</f>
        <v>0</v>
      </c>
      <c r="Q62" s="203"/>
      <c r="R62" s="203"/>
      <c r="S62" s="203"/>
      <c r="T62" s="203">
        <f>CADASTRO!$P$1735</f>
        <v>0</v>
      </c>
      <c r="U62" s="203"/>
      <c r="V62" s="203"/>
      <c r="W62" s="203"/>
      <c r="X62" s="203"/>
      <c r="Y62" s="203">
        <f>M$13</f>
        <v>0</v>
      </c>
      <c r="Z62" s="203"/>
      <c r="AA62" s="203"/>
    </row>
    <row r="63" spans="1:36" x14ac:dyDescent="0.25">
      <c r="A63" s="200" t="str">
        <f>CADASTRO!A$1711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>
        <v>0</v>
      </c>
      <c r="K63" s="203"/>
      <c r="L63" s="203"/>
      <c r="M63" s="205">
        <f>ROUND((W$14/W$23),2)</f>
        <v>0</v>
      </c>
      <c r="N63" s="205"/>
      <c r="O63" s="205"/>
      <c r="P63" s="204">
        <f>C58*M63</f>
        <v>0</v>
      </c>
      <c r="Q63" s="203"/>
      <c r="R63" s="203"/>
      <c r="S63" s="203"/>
      <c r="T63" s="203">
        <f>CADASTRO!$P$1736</f>
        <v>0</v>
      </c>
      <c r="U63" s="203"/>
      <c r="V63" s="203"/>
      <c r="W63" s="203"/>
      <c r="X63" s="203"/>
      <c r="Y63" s="203">
        <f>M$14</f>
        <v>0</v>
      </c>
      <c r="Z63" s="203"/>
      <c r="AA63" s="203"/>
    </row>
    <row r="64" spans="1:36" x14ac:dyDescent="0.25">
      <c r="A64" s="201" t="str">
        <f>CADASTRO!A$1713</f>
        <v>ESCOLA MUN. ARLINDO B. PIRES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1</v>
      </c>
      <c r="N64" s="218"/>
      <c r="O64" s="218"/>
      <c r="P64" s="202">
        <f>SUM(P65:S68)</f>
        <v>0</v>
      </c>
      <c r="Q64" s="201"/>
      <c r="R64" s="201"/>
      <c r="S64" s="201"/>
    </row>
    <row r="65" spans="1:27" x14ac:dyDescent="0.25">
      <c r="A65" s="200" t="str">
        <f>CADASTRO!A$1714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 t="s">
        <v>210</v>
      </c>
      <c r="K65" s="203"/>
      <c r="L65" s="203"/>
      <c r="M65" s="205">
        <f>ROUND((W$18/W$23),2)</f>
        <v>0.11</v>
      </c>
      <c r="N65" s="205"/>
      <c r="O65" s="205"/>
      <c r="P65" s="204">
        <f>C58*M65</f>
        <v>0</v>
      </c>
      <c r="Q65" s="203"/>
      <c r="R65" s="203"/>
      <c r="S65" s="203"/>
      <c r="T65" s="203" t="str">
        <f>CADASTRO!$P$1739</f>
        <v>31 FUNDEB</v>
      </c>
      <c r="U65" s="203"/>
      <c r="V65" s="203"/>
      <c r="W65" s="203"/>
      <c r="X65" s="203"/>
      <c r="Y65" s="203">
        <f>M$18</f>
        <v>1653</v>
      </c>
      <c r="Z65" s="203"/>
      <c r="AA65" s="203"/>
    </row>
    <row r="66" spans="1:27" x14ac:dyDescent="0.25">
      <c r="A66" s="200" t="str">
        <f>CADASTRO!A$1715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>
        <v>0</v>
      </c>
      <c r="K66" s="203"/>
      <c r="L66" s="203"/>
      <c r="M66" s="205">
        <f>ROUND((W$19/W$23),2)</f>
        <v>0</v>
      </c>
      <c r="N66" s="205"/>
      <c r="O66" s="205"/>
      <c r="P66" s="204">
        <f>C58*M66</f>
        <v>0</v>
      </c>
      <c r="Q66" s="203"/>
      <c r="R66" s="203"/>
      <c r="S66" s="203"/>
      <c r="T66" s="203">
        <f>CADASTRO!$P$1740</f>
        <v>0</v>
      </c>
      <c r="U66" s="203"/>
      <c r="V66" s="203"/>
      <c r="W66" s="203"/>
      <c r="X66" s="203"/>
      <c r="Y66" s="203">
        <f>M$19</f>
        <v>0</v>
      </c>
      <c r="Z66" s="203"/>
      <c r="AA66" s="203"/>
    </row>
    <row r="67" spans="1:27" x14ac:dyDescent="0.25">
      <c r="A67" s="200" t="str">
        <f>CADASTRO!A$1716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 t="s">
        <v>211</v>
      </c>
      <c r="K67" s="203"/>
      <c r="L67" s="203"/>
      <c r="M67" s="205">
        <f>ROUND((W$20/W$23),2)</f>
        <v>0.89</v>
      </c>
      <c r="N67" s="205"/>
      <c r="O67" s="205"/>
      <c r="P67" s="204">
        <f>C58*M67</f>
        <v>0</v>
      </c>
      <c r="Q67" s="203"/>
      <c r="R67" s="203"/>
      <c r="S67" s="203"/>
      <c r="T67" s="203" t="str">
        <f>CADASTRO!$P$1741</f>
        <v>31 FUNDEB</v>
      </c>
      <c r="U67" s="203"/>
      <c r="V67" s="203"/>
      <c r="W67" s="203"/>
      <c r="X67" s="203"/>
      <c r="Y67" s="203">
        <f>M$20</f>
        <v>1637</v>
      </c>
      <c r="Z67" s="203"/>
      <c r="AA67" s="203"/>
    </row>
    <row r="68" spans="1:27" x14ac:dyDescent="0.25">
      <c r="A68" s="200" t="str">
        <f>CADASTRO!A$1717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>
        <v>0</v>
      </c>
      <c r="K68" s="203"/>
      <c r="L68" s="203"/>
      <c r="M68" s="205">
        <f>ROUND((W$21/W$23),2)</f>
        <v>0</v>
      </c>
      <c r="N68" s="205"/>
      <c r="O68" s="205"/>
      <c r="P68" s="204">
        <f>C58*M68</f>
        <v>0</v>
      </c>
      <c r="Q68" s="203"/>
      <c r="R68" s="203"/>
      <c r="S68" s="203"/>
      <c r="T68" s="203">
        <f>CADASTRO!$P$1717</f>
        <v>0</v>
      </c>
      <c r="U68" s="203"/>
      <c r="V68" s="203"/>
      <c r="W68" s="203"/>
      <c r="X68" s="203"/>
      <c r="Y68" s="203">
        <f>M$21</f>
        <v>0</v>
      </c>
      <c r="Z68" s="203"/>
      <c r="AA68" s="203"/>
    </row>
    <row r="69" spans="1:27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</f>
        <v>0</v>
      </c>
      <c r="Q69" s="201"/>
      <c r="R69" s="201"/>
      <c r="S69" s="201"/>
      <c r="T69" s="3"/>
      <c r="U69" s="3"/>
      <c r="V69" s="3"/>
      <c r="W69" s="3"/>
      <c r="X69" s="3"/>
      <c r="Y69" s="3"/>
      <c r="Z69" s="3"/>
      <c r="AA69" s="3"/>
    </row>
    <row r="71" spans="1:27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27" x14ac:dyDescent="0.25">
      <c r="A72" s="3" t="s">
        <v>38</v>
      </c>
      <c r="G72" s="203">
        <v>4</v>
      </c>
      <c r="H72" s="203"/>
      <c r="I72" s="203"/>
      <c r="J72" s="203"/>
      <c r="K72" s="203"/>
      <c r="L72" s="220" t="s">
        <v>39</v>
      </c>
      <c r="M72" s="220"/>
      <c r="N72" s="220"/>
      <c r="O72" s="223">
        <v>43223</v>
      </c>
      <c r="P72" s="203"/>
      <c r="Q72" s="203"/>
      <c r="R72" s="203"/>
    </row>
    <row r="73" spans="1:27" x14ac:dyDescent="0.25">
      <c r="A73" s="3" t="s">
        <v>41</v>
      </c>
      <c r="C73" s="208">
        <v>19000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1350</v>
      </c>
      <c r="Q73" s="221"/>
      <c r="R73" s="221"/>
      <c r="S73" s="221"/>
      <c r="T73" s="221"/>
      <c r="U73" s="221"/>
      <c r="V73" s="221"/>
    </row>
    <row r="74" spans="1:27" x14ac:dyDescent="0.25">
      <c r="A74" s="9" t="s">
        <v>12</v>
      </c>
      <c r="B74" s="59"/>
      <c r="C74" s="59"/>
      <c r="D74" s="59"/>
      <c r="E74" s="59"/>
      <c r="F74" s="59"/>
      <c r="G74" s="59"/>
      <c r="H74" s="59"/>
      <c r="I74" s="58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22"/>
      <c r="Y74" s="211" t="s">
        <v>40</v>
      </c>
      <c r="Z74" s="211"/>
      <c r="AA74" s="211"/>
    </row>
    <row r="75" spans="1:27" x14ac:dyDescent="0.25">
      <c r="A75" s="210" t="str">
        <f>CADASTRO!A$1708</f>
        <v xml:space="preserve">ESCOLA ESTADUAL: 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0</v>
      </c>
      <c r="N75" s="218"/>
      <c r="O75" s="218"/>
      <c r="P75" s="202">
        <f>SUM(P76:S78)</f>
        <v>0</v>
      </c>
      <c r="Q75" s="201"/>
      <c r="R75" s="201"/>
      <c r="S75" s="201"/>
      <c r="T75" s="6"/>
      <c r="U75" s="6"/>
      <c r="V75" s="6"/>
      <c r="W75" s="6"/>
      <c r="X75" s="6"/>
    </row>
    <row r="76" spans="1:27" x14ac:dyDescent="0.25">
      <c r="A76" s="200" t="str">
        <f>CADASTRO!A$1709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>
        <v>0</v>
      </c>
      <c r="K76" s="203"/>
      <c r="L76" s="203"/>
      <c r="M76" s="205">
        <f>ROUND((W$12/W$23),2)</f>
        <v>0</v>
      </c>
      <c r="N76" s="205"/>
      <c r="O76" s="205"/>
      <c r="P76" s="204">
        <f>C73*M76</f>
        <v>0</v>
      </c>
      <c r="Q76" s="203"/>
      <c r="R76" s="203"/>
      <c r="S76" s="203"/>
      <c r="T76" s="203">
        <f>CADASTRO!$P$1734</f>
        <v>0</v>
      </c>
      <c r="U76" s="203"/>
      <c r="V76" s="203"/>
      <c r="W76" s="203"/>
      <c r="X76" s="203"/>
      <c r="Y76" s="203">
        <f>M$12</f>
        <v>0</v>
      </c>
      <c r="Z76" s="203"/>
      <c r="AA76" s="203"/>
    </row>
    <row r="77" spans="1:27" x14ac:dyDescent="0.25">
      <c r="A77" s="200" t="str">
        <f>CADASTRO!A$1710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>
        <v>0</v>
      </c>
      <c r="K77" s="203"/>
      <c r="L77" s="203"/>
      <c r="M77" s="205">
        <f>ROUND((W$13/W$23),2)</f>
        <v>0</v>
      </c>
      <c r="N77" s="205"/>
      <c r="O77" s="205"/>
      <c r="P77" s="204">
        <f>C73*M77</f>
        <v>0</v>
      </c>
      <c r="Q77" s="203"/>
      <c r="R77" s="203"/>
      <c r="S77" s="203"/>
      <c r="T77" s="203">
        <f>CADASTRO!$P$1735</f>
        <v>0</v>
      </c>
      <c r="U77" s="203"/>
      <c r="V77" s="203"/>
      <c r="W77" s="203"/>
      <c r="X77" s="203"/>
      <c r="Y77" s="203">
        <f>M$13</f>
        <v>0</v>
      </c>
      <c r="Z77" s="203"/>
      <c r="AA77" s="203"/>
    </row>
    <row r="78" spans="1:27" x14ac:dyDescent="0.25">
      <c r="A78" s="200" t="str">
        <f>CADASTRO!A$1711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>
        <v>0</v>
      </c>
      <c r="K78" s="203"/>
      <c r="L78" s="203"/>
      <c r="M78" s="205">
        <f>ROUND((W$14/W$23),2)</f>
        <v>0</v>
      </c>
      <c r="N78" s="205"/>
      <c r="O78" s="205"/>
      <c r="P78" s="204">
        <f>C73*M78</f>
        <v>0</v>
      </c>
      <c r="Q78" s="203"/>
      <c r="R78" s="203"/>
      <c r="S78" s="203"/>
      <c r="T78" s="203">
        <f>CADASTRO!$P$1736</f>
        <v>0</v>
      </c>
      <c r="U78" s="203"/>
      <c r="V78" s="203"/>
      <c r="W78" s="203"/>
      <c r="X78" s="203"/>
      <c r="Y78" s="203">
        <f>M$14</f>
        <v>0</v>
      </c>
      <c r="Z78" s="203"/>
      <c r="AA78" s="203"/>
    </row>
    <row r="79" spans="1:27" x14ac:dyDescent="0.25">
      <c r="A79" s="201" t="str">
        <f>CADASTRO!A$1713</f>
        <v>ESCOLA MUN. ARLINDO B. PIRES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1</v>
      </c>
      <c r="N79" s="218"/>
      <c r="O79" s="218"/>
      <c r="P79" s="202">
        <f>SUM(P80:S83)</f>
        <v>19000</v>
      </c>
      <c r="Q79" s="201"/>
      <c r="R79" s="201"/>
      <c r="S79" s="201"/>
    </row>
    <row r="80" spans="1:27" x14ac:dyDescent="0.25">
      <c r="A80" s="200" t="str">
        <f>CADASTRO!A$1714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 t="s">
        <v>210</v>
      </c>
      <c r="K80" s="203"/>
      <c r="L80" s="203"/>
      <c r="M80" s="205">
        <f>ROUND((W$18/W$23),2)</f>
        <v>0.11</v>
      </c>
      <c r="N80" s="205"/>
      <c r="O80" s="205"/>
      <c r="P80" s="204">
        <f>C73*M80</f>
        <v>2090</v>
      </c>
      <c r="Q80" s="203"/>
      <c r="R80" s="203"/>
      <c r="S80" s="203"/>
      <c r="T80" s="203" t="str">
        <f>CADASTRO!$P$1739</f>
        <v>31 FUNDEB</v>
      </c>
      <c r="U80" s="203"/>
      <c r="V80" s="203"/>
      <c r="W80" s="203"/>
      <c r="X80" s="203"/>
      <c r="Y80" s="203">
        <f>M$18</f>
        <v>1653</v>
      </c>
      <c r="Z80" s="203"/>
      <c r="AA80" s="203"/>
    </row>
    <row r="81" spans="1:27" x14ac:dyDescent="0.25">
      <c r="A81" s="200" t="str">
        <f>CADASTRO!A$1715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>
        <v>0</v>
      </c>
      <c r="K81" s="203"/>
      <c r="L81" s="203"/>
      <c r="M81" s="205">
        <f>ROUND((W$19/W$23),2)</f>
        <v>0</v>
      </c>
      <c r="N81" s="205"/>
      <c r="O81" s="205"/>
      <c r="P81" s="204">
        <f>C73*M81</f>
        <v>0</v>
      </c>
      <c r="Q81" s="203"/>
      <c r="R81" s="203"/>
      <c r="S81" s="203"/>
      <c r="T81" s="203">
        <f>CADASTRO!$P$1740</f>
        <v>0</v>
      </c>
      <c r="U81" s="203"/>
      <c r="V81" s="203"/>
      <c r="W81" s="203"/>
      <c r="X81" s="203"/>
      <c r="Y81" s="203">
        <f>M$19</f>
        <v>0</v>
      </c>
      <c r="Z81" s="203"/>
      <c r="AA81" s="203"/>
    </row>
    <row r="82" spans="1:27" x14ac:dyDescent="0.25">
      <c r="A82" s="200" t="str">
        <f>CADASTRO!A$1716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 t="s">
        <v>211</v>
      </c>
      <c r="K82" s="203"/>
      <c r="L82" s="203"/>
      <c r="M82" s="205">
        <f>ROUND((W$20/W$23),2)</f>
        <v>0.89</v>
      </c>
      <c r="N82" s="205"/>
      <c r="O82" s="205"/>
      <c r="P82" s="204">
        <f>C73*M82</f>
        <v>16910</v>
      </c>
      <c r="Q82" s="203"/>
      <c r="R82" s="203"/>
      <c r="S82" s="203"/>
      <c r="T82" s="203" t="str">
        <f>CADASTRO!$P$1741</f>
        <v>31 FUNDEB</v>
      </c>
      <c r="U82" s="203"/>
      <c r="V82" s="203"/>
      <c r="W82" s="203"/>
      <c r="X82" s="203"/>
      <c r="Y82" s="203">
        <f>M$20</f>
        <v>1637</v>
      </c>
      <c r="Z82" s="203"/>
      <c r="AA82" s="203"/>
    </row>
    <row r="83" spans="1:27" x14ac:dyDescent="0.25">
      <c r="A83" s="200" t="str">
        <f>CADASTRO!A$1717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>
        <v>0</v>
      </c>
      <c r="K83" s="203"/>
      <c r="L83" s="203"/>
      <c r="M83" s="205">
        <f>ROUND((W$21/W$23),2)</f>
        <v>0</v>
      </c>
      <c r="N83" s="205"/>
      <c r="O83" s="205"/>
      <c r="P83" s="204">
        <f>C73*M83</f>
        <v>0</v>
      </c>
      <c r="Q83" s="203"/>
      <c r="R83" s="203"/>
      <c r="S83" s="203"/>
      <c r="T83" s="203">
        <f>CADASTRO!$P$1717</f>
        <v>0</v>
      </c>
      <c r="U83" s="203"/>
      <c r="V83" s="203"/>
      <c r="W83" s="203"/>
      <c r="X83" s="203"/>
      <c r="Y83" s="203">
        <f>M$21</f>
        <v>0</v>
      </c>
      <c r="Z83" s="203"/>
      <c r="AA83" s="203"/>
    </row>
    <row r="84" spans="1:27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19000</v>
      </c>
      <c r="Q84" s="201"/>
      <c r="R84" s="201"/>
      <c r="S84" s="201"/>
      <c r="T84" s="3"/>
      <c r="U84" s="3"/>
      <c r="V84" s="3"/>
      <c r="W84" s="3"/>
      <c r="X84" s="3"/>
      <c r="Y84" s="3"/>
      <c r="Z84" s="3"/>
      <c r="AA84" s="3"/>
    </row>
    <row r="86" spans="1:27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7" x14ac:dyDescent="0.25">
      <c r="A87" s="3" t="s">
        <v>38</v>
      </c>
      <c r="G87" s="203">
        <v>5</v>
      </c>
      <c r="H87" s="203"/>
      <c r="I87" s="203"/>
      <c r="J87" s="203"/>
      <c r="K87" s="203"/>
      <c r="L87" s="220" t="s">
        <v>39</v>
      </c>
      <c r="M87" s="220"/>
      <c r="N87" s="220"/>
      <c r="O87" s="223">
        <v>43254</v>
      </c>
      <c r="P87" s="203"/>
      <c r="Q87" s="203"/>
      <c r="R87" s="203"/>
    </row>
    <row r="88" spans="1:27" x14ac:dyDescent="0.25">
      <c r="A88" s="3" t="s">
        <v>41</v>
      </c>
      <c r="C88" s="208">
        <v>25000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1400</v>
      </c>
      <c r="Q88" s="221"/>
      <c r="R88" s="221"/>
      <c r="S88" s="221"/>
      <c r="T88" s="221"/>
      <c r="U88" s="221"/>
      <c r="V88" s="221"/>
    </row>
    <row r="89" spans="1:27" x14ac:dyDescent="0.25">
      <c r="A89" s="9" t="s">
        <v>12</v>
      </c>
      <c r="B89" s="59"/>
      <c r="C89" s="59"/>
      <c r="D89" s="59"/>
      <c r="E89" s="59"/>
      <c r="F89" s="59"/>
      <c r="G89" s="59"/>
      <c r="H89" s="59"/>
      <c r="I89" s="58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22"/>
      <c r="Y89" s="211" t="s">
        <v>40</v>
      </c>
      <c r="Z89" s="211"/>
      <c r="AA89" s="211"/>
    </row>
    <row r="90" spans="1:27" x14ac:dyDescent="0.25">
      <c r="A90" s="210" t="str">
        <f>CADASTRO!A$1708</f>
        <v xml:space="preserve">ESCOLA ESTADUAL: 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0</v>
      </c>
      <c r="N90" s="218"/>
      <c r="O90" s="218"/>
      <c r="P90" s="202">
        <f>SUM(P91:S93)</f>
        <v>0</v>
      </c>
      <c r="Q90" s="201"/>
      <c r="R90" s="201"/>
      <c r="S90" s="201"/>
      <c r="T90" s="6"/>
      <c r="U90" s="6"/>
      <c r="V90" s="6"/>
      <c r="W90" s="6"/>
      <c r="X90" s="6"/>
    </row>
    <row r="91" spans="1:27" x14ac:dyDescent="0.25">
      <c r="A91" s="200" t="str">
        <f>CADASTRO!A$1709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>
        <v>0</v>
      </c>
      <c r="K91" s="203"/>
      <c r="L91" s="203"/>
      <c r="M91" s="205">
        <f>ROUND((W$12/W$23),2)</f>
        <v>0</v>
      </c>
      <c r="N91" s="205"/>
      <c r="O91" s="205"/>
      <c r="P91" s="204">
        <f>C88*M91</f>
        <v>0</v>
      </c>
      <c r="Q91" s="203"/>
      <c r="R91" s="203"/>
      <c r="S91" s="203"/>
      <c r="T91" s="203">
        <f>CADASTRO!$P$1734</f>
        <v>0</v>
      </c>
      <c r="U91" s="203"/>
      <c r="V91" s="203"/>
      <c r="W91" s="203"/>
      <c r="X91" s="203"/>
      <c r="Y91" s="203">
        <f>M$12</f>
        <v>0</v>
      </c>
      <c r="Z91" s="203"/>
      <c r="AA91" s="203"/>
    </row>
    <row r="92" spans="1:27" x14ac:dyDescent="0.25">
      <c r="A92" s="200" t="str">
        <f>CADASTRO!A$1710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>
        <v>0</v>
      </c>
      <c r="K92" s="203"/>
      <c r="L92" s="203"/>
      <c r="M92" s="205">
        <f>ROUND((W$13/W$23),2)</f>
        <v>0</v>
      </c>
      <c r="N92" s="205"/>
      <c r="O92" s="205"/>
      <c r="P92" s="204">
        <f>C88*M92</f>
        <v>0</v>
      </c>
      <c r="Q92" s="203"/>
      <c r="R92" s="203"/>
      <c r="S92" s="203"/>
      <c r="T92" s="203">
        <f>CADASTRO!$P$1735</f>
        <v>0</v>
      </c>
      <c r="U92" s="203"/>
      <c r="V92" s="203"/>
      <c r="W92" s="203"/>
      <c r="X92" s="203"/>
      <c r="Y92" s="203">
        <f>M$13</f>
        <v>0</v>
      </c>
      <c r="Z92" s="203"/>
      <c r="AA92" s="203"/>
    </row>
    <row r="93" spans="1:27" x14ac:dyDescent="0.25">
      <c r="A93" s="200" t="str">
        <f>CADASTRO!A$1711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>
        <v>0</v>
      </c>
      <c r="K93" s="203"/>
      <c r="L93" s="203"/>
      <c r="M93" s="205">
        <f>ROUND((W$14/W$23),2)</f>
        <v>0</v>
      </c>
      <c r="N93" s="205"/>
      <c r="O93" s="205"/>
      <c r="P93" s="204">
        <f>C88*M93</f>
        <v>0</v>
      </c>
      <c r="Q93" s="203"/>
      <c r="R93" s="203"/>
      <c r="S93" s="203"/>
      <c r="T93" s="203">
        <f>CADASTRO!$P$1736</f>
        <v>0</v>
      </c>
      <c r="U93" s="203"/>
      <c r="V93" s="203"/>
      <c r="W93" s="203"/>
      <c r="X93" s="203"/>
      <c r="Y93" s="203">
        <f>M$14</f>
        <v>0</v>
      </c>
      <c r="Z93" s="203"/>
      <c r="AA93" s="203"/>
    </row>
    <row r="94" spans="1:27" x14ac:dyDescent="0.25">
      <c r="A94" s="201" t="str">
        <f>CADASTRO!A$1713</f>
        <v>ESCOLA MUN. ARLINDO B. PIRES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1</v>
      </c>
      <c r="N94" s="218"/>
      <c r="O94" s="218"/>
      <c r="P94" s="202">
        <f>SUM(P95:S98)</f>
        <v>25000</v>
      </c>
      <c r="Q94" s="201"/>
      <c r="R94" s="201"/>
      <c r="S94" s="201"/>
    </row>
    <row r="95" spans="1:27" x14ac:dyDescent="0.25">
      <c r="A95" s="200" t="str">
        <f>CADASTRO!A$1714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 t="s">
        <v>210</v>
      </c>
      <c r="K95" s="203"/>
      <c r="L95" s="203"/>
      <c r="M95" s="205">
        <f>ROUND((W$18/W$23),2)</f>
        <v>0.11</v>
      </c>
      <c r="N95" s="205"/>
      <c r="O95" s="205"/>
      <c r="P95" s="204">
        <f>C88*M95</f>
        <v>2750</v>
      </c>
      <c r="Q95" s="203"/>
      <c r="R95" s="203"/>
      <c r="S95" s="203"/>
      <c r="T95" s="203" t="str">
        <f>CADASTRO!$P$1739</f>
        <v>31 FUNDEB</v>
      </c>
      <c r="U95" s="203"/>
      <c r="V95" s="203"/>
      <c r="W95" s="203"/>
      <c r="X95" s="203"/>
      <c r="Y95" s="203">
        <f>M$18</f>
        <v>1653</v>
      </c>
      <c r="Z95" s="203"/>
      <c r="AA95" s="203"/>
    </row>
    <row r="96" spans="1:27" x14ac:dyDescent="0.25">
      <c r="A96" s="200" t="str">
        <f>CADASTRO!A$1715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>
        <v>0</v>
      </c>
      <c r="K96" s="203"/>
      <c r="L96" s="203"/>
      <c r="M96" s="205">
        <f>ROUND((W$19/W$23),2)</f>
        <v>0</v>
      </c>
      <c r="N96" s="205"/>
      <c r="O96" s="205"/>
      <c r="P96" s="204">
        <f>C88*M96</f>
        <v>0</v>
      </c>
      <c r="Q96" s="203"/>
      <c r="R96" s="203"/>
      <c r="S96" s="203"/>
      <c r="T96" s="203">
        <f>CADASTRO!$P$1740</f>
        <v>0</v>
      </c>
      <c r="U96" s="203"/>
      <c r="V96" s="203"/>
      <c r="W96" s="203"/>
      <c r="X96" s="203"/>
      <c r="Y96" s="203">
        <f>M$19</f>
        <v>0</v>
      </c>
      <c r="Z96" s="203"/>
      <c r="AA96" s="203"/>
    </row>
    <row r="97" spans="1:27" x14ac:dyDescent="0.25">
      <c r="A97" s="200" t="str">
        <f>CADASTRO!A$1716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 t="s">
        <v>211</v>
      </c>
      <c r="K97" s="203"/>
      <c r="L97" s="203"/>
      <c r="M97" s="205">
        <f>ROUND((W$20/W$23),2)</f>
        <v>0.89</v>
      </c>
      <c r="N97" s="205"/>
      <c r="O97" s="205"/>
      <c r="P97" s="204">
        <f>C88*M97</f>
        <v>22250</v>
      </c>
      <c r="Q97" s="203"/>
      <c r="R97" s="203"/>
      <c r="S97" s="203"/>
      <c r="T97" s="203" t="str">
        <f>CADASTRO!$P$1741</f>
        <v>31 FUNDEB</v>
      </c>
      <c r="U97" s="203"/>
      <c r="V97" s="203"/>
      <c r="W97" s="203"/>
      <c r="X97" s="203"/>
      <c r="Y97" s="203">
        <f>M$20</f>
        <v>1637</v>
      </c>
      <c r="Z97" s="203"/>
      <c r="AA97" s="203"/>
    </row>
    <row r="98" spans="1:27" x14ac:dyDescent="0.25">
      <c r="A98" s="200" t="str">
        <f>CADASTRO!A$1717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>
        <v>0</v>
      </c>
      <c r="K98" s="203"/>
      <c r="L98" s="203"/>
      <c r="M98" s="205">
        <f>ROUND((W$21/W$23),2)</f>
        <v>0</v>
      </c>
      <c r="N98" s="205"/>
      <c r="O98" s="205"/>
      <c r="P98" s="204">
        <f>C88*M98</f>
        <v>0</v>
      </c>
      <c r="Q98" s="203"/>
      <c r="R98" s="203"/>
      <c r="S98" s="203"/>
      <c r="T98" s="203">
        <f>CADASTRO!$P$1717</f>
        <v>0</v>
      </c>
      <c r="U98" s="203"/>
      <c r="V98" s="203"/>
      <c r="W98" s="203"/>
      <c r="X98" s="203"/>
      <c r="Y98" s="203">
        <f>M$21</f>
        <v>0</v>
      </c>
      <c r="Z98" s="203"/>
      <c r="AA98" s="203"/>
    </row>
    <row r="99" spans="1:27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</f>
        <v>25000</v>
      </c>
      <c r="Q99" s="201"/>
      <c r="R99" s="201"/>
      <c r="S99" s="201"/>
      <c r="T99" s="3"/>
      <c r="U99" s="3"/>
      <c r="V99" s="3"/>
      <c r="W99" s="3"/>
      <c r="X99" s="3"/>
      <c r="Y99" s="3"/>
      <c r="Z99" s="3"/>
      <c r="AA99" s="3"/>
    </row>
    <row r="101" spans="1:27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27" x14ac:dyDescent="0.25">
      <c r="A102" s="3" t="s">
        <v>38</v>
      </c>
      <c r="G102" s="203">
        <v>6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43315</v>
      </c>
      <c r="P102" s="203"/>
      <c r="Q102" s="203"/>
      <c r="R102" s="203"/>
    </row>
    <row r="103" spans="1:27" x14ac:dyDescent="0.25">
      <c r="A103" s="3" t="s">
        <v>41</v>
      </c>
      <c r="C103" s="208">
        <v>35000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1500</v>
      </c>
      <c r="Q103" s="221"/>
      <c r="R103" s="221"/>
      <c r="S103" s="221"/>
      <c r="T103" s="221"/>
      <c r="U103" s="221"/>
      <c r="V103" s="221"/>
    </row>
    <row r="104" spans="1:27" x14ac:dyDescent="0.25">
      <c r="A104" s="9" t="s">
        <v>12</v>
      </c>
      <c r="B104" s="59"/>
      <c r="C104" s="59"/>
      <c r="D104" s="59"/>
      <c r="E104" s="59"/>
      <c r="F104" s="59"/>
      <c r="G104" s="59"/>
      <c r="H104" s="59"/>
      <c r="I104" s="58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22"/>
      <c r="Y104" s="211" t="s">
        <v>40</v>
      </c>
      <c r="Z104" s="211"/>
      <c r="AA104" s="211"/>
    </row>
    <row r="105" spans="1:27" x14ac:dyDescent="0.25">
      <c r="A105" s="210" t="str">
        <f>CADASTRO!A$1708</f>
        <v xml:space="preserve">ESCOLA ESTADUAL: 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0</v>
      </c>
      <c r="N105" s="218"/>
      <c r="O105" s="218"/>
      <c r="P105" s="202">
        <f>SUM(P106:S108)</f>
        <v>0</v>
      </c>
      <c r="Q105" s="201"/>
      <c r="R105" s="201"/>
      <c r="S105" s="201"/>
      <c r="T105" s="6"/>
      <c r="U105" s="6"/>
      <c r="V105" s="6"/>
      <c r="W105" s="6"/>
      <c r="X105" s="6"/>
    </row>
    <row r="106" spans="1:27" x14ac:dyDescent="0.25">
      <c r="A106" s="200" t="str">
        <f>CADASTRO!A$1709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>
        <v>0</v>
      </c>
      <c r="K106" s="203"/>
      <c r="L106" s="203"/>
      <c r="M106" s="205">
        <f>ROUND((W$12/W$23),2)</f>
        <v>0</v>
      </c>
      <c r="N106" s="205"/>
      <c r="O106" s="205"/>
      <c r="P106" s="204">
        <f>C103*M106</f>
        <v>0</v>
      </c>
      <c r="Q106" s="203"/>
      <c r="R106" s="203"/>
      <c r="S106" s="203"/>
      <c r="T106" s="203">
        <f>CADASTRO!$P$1734</f>
        <v>0</v>
      </c>
      <c r="U106" s="203"/>
      <c r="V106" s="203"/>
      <c r="W106" s="203"/>
      <c r="X106" s="203"/>
      <c r="Y106" s="203">
        <f>M$12</f>
        <v>0</v>
      </c>
      <c r="Z106" s="203"/>
      <c r="AA106" s="203"/>
    </row>
    <row r="107" spans="1:27" x14ac:dyDescent="0.25">
      <c r="A107" s="200" t="str">
        <f>CADASTRO!A$1710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>
        <v>0</v>
      </c>
      <c r="K107" s="203"/>
      <c r="L107" s="203"/>
      <c r="M107" s="205">
        <f>ROUND((W$13/W$23),2)</f>
        <v>0</v>
      </c>
      <c r="N107" s="205"/>
      <c r="O107" s="205"/>
      <c r="P107" s="204">
        <f>C103*M107</f>
        <v>0</v>
      </c>
      <c r="Q107" s="203"/>
      <c r="R107" s="203"/>
      <c r="S107" s="203"/>
      <c r="T107" s="203">
        <f>CADASTRO!$P$1735</f>
        <v>0</v>
      </c>
      <c r="U107" s="203"/>
      <c r="V107" s="203"/>
      <c r="W107" s="203"/>
      <c r="X107" s="203"/>
      <c r="Y107" s="203">
        <f>M$13</f>
        <v>0</v>
      </c>
      <c r="Z107" s="203"/>
      <c r="AA107" s="203"/>
    </row>
    <row r="108" spans="1:27" x14ac:dyDescent="0.25">
      <c r="A108" s="200" t="str">
        <f>CADASTRO!A$1711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>
        <v>0</v>
      </c>
      <c r="K108" s="203"/>
      <c r="L108" s="203"/>
      <c r="M108" s="205">
        <f>ROUND((W$14/W$23),2)</f>
        <v>0</v>
      </c>
      <c r="N108" s="205"/>
      <c r="O108" s="205"/>
      <c r="P108" s="204">
        <f>C103*M108</f>
        <v>0</v>
      </c>
      <c r="Q108" s="203"/>
      <c r="R108" s="203"/>
      <c r="S108" s="203"/>
      <c r="T108" s="203">
        <f>CADASTRO!$P$1736</f>
        <v>0</v>
      </c>
      <c r="U108" s="203"/>
      <c r="V108" s="203"/>
      <c r="W108" s="203"/>
      <c r="X108" s="203"/>
      <c r="Y108" s="203">
        <f>M$14</f>
        <v>0</v>
      </c>
      <c r="Z108" s="203"/>
      <c r="AA108" s="203"/>
    </row>
    <row r="109" spans="1:27" x14ac:dyDescent="0.25">
      <c r="A109" s="201" t="str">
        <f>CADASTRO!A$1713</f>
        <v>ESCOLA MUN. ARLINDO B. PIRES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1</v>
      </c>
      <c r="N109" s="218"/>
      <c r="O109" s="218"/>
      <c r="P109" s="202">
        <f>SUM(P110:S113)</f>
        <v>35000</v>
      </c>
      <c r="Q109" s="201"/>
      <c r="R109" s="201"/>
      <c r="S109" s="201"/>
    </row>
    <row r="110" spans="1:27" x14ac:dyDescent="0.25">
      <c r="A110" s="200" t="str">
        <f>CADASTRO!A$1714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 t="s">
        <v>210</v>
      </c>
      <c r="K110" s="203"/>
      <c r="L110" s="203"/>
      <c r="M110" s="205">
        <f>ROUND((W$18/W$23),2)</f>
        <v>0.11</v>
      </c>
      <c r="N110" s="205"/>
      <c r="O110" s="205"/>
      <c r="P110" s="204">
        <f>C103*M110</f>
        <v>3850</v>
      </c>
      <c r="Q110" s="203"/>
      <c r="R110" s="203"/>
      <c r="S110" s="203"/>
      <c r="T110" s="203" t="str">
        <f>CADASTRO!$P$1739</f>
        <v>31 FUNDEB</v>
      </c>
      <c r="U110" s="203"/>
      <c r="V110" s="203"/>
      <c r="W110" s="203"/>
      <c r="X110" s="203"/>
      <c r="Y110" s="203">
        <f>M$18</f>
        <v>1653</v>
      </c>
      <c r="Z110" s="203"/>
      <c r="AA110" s="203"/>
    </row>
    <row r="111" spans="1:27" x14ac:dyDescent="0.25">
      <c r="A111" s="200" t="str">
        <f>CADASTRO!A$1715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>
        <v>0</v>
      </c>
      <c r="K111" s="203"/>
      <c r="L111" s="203"/>
      <c r="M111" s="205">
        <f>ROUND((W$19/W$23),2)</f>
        <v>0</v>
      </c>
      <c r="N111" s="205"/>
      <c r="O111" s="205"/>
      <c r="P111" s="204">
        <f>C103*M111</f>
        <v>0</v>
      </c>
      <c r="Q111" s="203"/>
      <c r="R111" s="203"/>
      <c r="S111" s="203"/>
      <c r="T111" s="203">
        <f>CADASTRO!$P$1740</f>
        <v>0</v>
      </c>
      <c r="U111" s="203"/>
      <c r="V111" s="203"/>
      <c r="W111" s="203"/>
      <c r="X111" s="203"/>
      <c r="Y111" s="203">
        <f>M$19</f>
        <v>0</v>
      </c>
      <c r="Z111" s="203"/>
      <c r="AA111" s="203"/>
    </row>
    <row r="112" spans="1:27" x14ac:dyDescent="0.25">
      <c r="A112" s="200" t="str">
        <f>CADASTRO!A$1716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 t="s">
        <v>211</v>
      </c>
      <c r="K112" s="203"/>
      <c r="L112" s="203"/>
      <c r="M112" s="205">
        <f>ROUND((W$20/W$23),2)</f>
        <v>0.89</v>
      </c>
      <c r="N112" s="205"/>
      <c r="O112" s="205"/>
      <c r="P112" s="204">
        <f>C103*M112</f>
        <v>31150</v>
      </c>
      <c r="Q112" s="203"/>
      <c r="R112" s="203"/>
      <c r="S112" s="203"/>
      <c r="T112" s="203" t="str">
        <f>CADASTRO!$P$1741</f>
        <v>31 FUNDEB</v>
      </c>
      <c r="U112" s="203"/>
      <c r="V112" s="203"/>
      <c r="W112" s="203"/>
      <c r="X112" s="203"/>
      <c r="Y112" s="203">
        <f>M$20</f>
        <v>1637</v>
      </c>
      <c r="Z112" s="203"/>
      <c r="AA112" s="203"/>
    </row>
    <row r="113" spans="1:27" x14ac:dyDescent="0.25">
      <c r="A113" s="200" t="str">
        <f>CADASTRO!A$1717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>
        <v>0</v>
      </c>
      <c r="K113" s="203"/>
      <c r="L113" s="203"/>
      <c r="M113" s="205">
        <f>ROUND((W$21/W$23),2)</f>
        <v>0</v>
      </c>
      <c r="N113" s="205"/>
      <c r="O113" s="205"/>
      <c r="P113" s="204">
        <f>C103*M113</f>
        <v>0</v>
      </c>
      <c r="Q113" s="203"/>
      <c r="R113" s="203"/>
      <c r="S113" s="203"/>
      <c r="T113" s="203">
        <f>CADASTRO!$P$1717</f>
        <v>0</v>
      </c>
      <c r="U113" s="203"/>
      <c r="V113" s="203"/>
      <c r="W113" s="203"/>
      <c r="X113" s="203"/>
      <c r="Y113" s="203">
        <f>M$21</f>
        <v>0</v>
      </c>
      <c r="Z113" s="203"/>
      <c r="AA113" s="203"/>
    </row>
    <row r="114" spans="1:27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</f>
        <v>35000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  <c r="AA114" s="3"/>
    </row>
    <row r="116" spans="1:27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7" x14ac:dyDescent="0.25">
      <c r="A117" s="3" t="s">
        <v>38</v>
      </c>
      <c r="G117" s="203">
        <v>7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43348</v>
      </c>
      <c r="P117" s="203"/>
      <c r="Q117" s="203"/>
      <c r="R117" s="203"/>
    </row>
    <row r="118" spans="1:27" x14ac:dyDescent="0.25">
      <c r="A118" s="3" t="s">
        <v>41</v>
      </c>
      <c r="C118" s="208">
        <v>40000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1300</v>
      </c>
      <c r="Q118" s="221"/>
      <c r="R118" s="221"/>
      <c r="S118" s="221"/>
      <c r="T118" s="221"/>
      <c r="U118" s="221"/>
      <c r="V118" s="221"/>
    </row>
    <row r="119" spans="1:27" x14ac:dyDescent="0.25">
      <c r="A119" s="9" t="s">
        <v>12</v>
      </c>
      <c r="B119" s="59"/>
      <c r="C119" s="59"/>
      <c r="D119" s="59"/>
      <c r="E119" s="59"/>
      <c r="F119" s="59"/>
      <c r="G119" s="59"/>
      <c r="H119" s="59"/>
      <c r="I119" s="58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22"/>
      <c r="Y119" s="211" t="s">
        <v>40</v>
      </c>
      <c r="Z119" s="211"/>
      <c r="AA119" s="211"/>
    </row>
    <row r="120" spans="1:27" x14ac:dyDescent="0.25">
      <c r="A120" s="210" t="str">
        <f>CADASTRO!A$1708</f>
        <v xml:space="preserve">ESCOLA ESTADUAL: 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0</v>
      </c>
      <c r="N120" s="218"/>
      <c r="O120" s="218"/>
      <c r="P120" s="202">
        <f>SUM(P121:S123)</f>
        <v>0</v>
      </c>
      <c r="Q120" s="201"/>
      <c r="R120" s="201"/>
      <c r="S120" s="201"/>
      <c r="T120" s="6"/>
      <c r="U120" s="6"/>
      <c r="V120" s="6"/>
      <c r="W120" s="6"/>
      <c r="X120" s="6"/>
    </row>
    <row r="121" spans="1:27" x14ac:dyDescent="0.25">
      <c r="A121" s="200" t="str">
        <f>CADASTRO!A$1709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>
        <v>0</v>
      </c>
      <c r="K121" s="203"/>
      <c r="L121" s="203"/>
      <c r="M121" s="205">
        <f>ROUND((W$12/W$23),2)</f>
        <v>0</v>
      </c>
      <c r="N121" s="205"/>
      <c r="O121" s="205"/>
      <c r="P121" s="204">
        <f>C118*M121</f>
        <v>0</v>
      </c>
      <c r="Q121" s="203"/>
      <c r="R121" s="203"/>
      <c r="S121" s="203"/>
      <c r="T121" s="203">
        <f>CADASTRO!$P$1734</f>
        <v>0</v>
      </c>
      <c r="U121" s="203"/>
      <c r="V121" s="203"/>
      <c r="W121" s="203"/>
      <c r="X121" s="203"/>
      <c r="Y121" s="203">
        <f>M$12</f>
        <v>0</v>
      </c>
      <c r="Z121" s="203"/>
      <c r="AA121" s="203"/>
    </row>
    <row r="122" spans="1:27" x14ac:dyDescent="0.25">
      <c r="A122" s="200" t="str">
        <f>CADASTRO!A$1710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>
        <v>0</v>
      </c>
      <c r="K122" s="203"/>
      <c r="L122" s="203"/>
      <c r="M122" s="205">
        <f>ROUND((W$13/W$23),2)</f>
        <v>0</v>
      </c>
      <c r="N122" s="205"/>
      <c r="O122" s="205"/>
      <c r="P122" s="204">
        <f>C118*M122</f>
        <v>0</v>
      </c>
      <c r="Q122" s="203"/>
      <c r="R122" s="203"/>
      <c r="S122" s="203"/>
      <c r="T122" s="203">
        <f>CADASTRO!$P$1735</f>
        <v>0</v>
      </c>
      <c r="U122" s="203"/>
      <c r="V122" s="203"/>
      <c r="W122" s="203"/>
      <c r="X122" s="203"/>
      <c r="Y122" s="203">
        <f>M$13</f>
        <v>0</v>
      </c>
      <c r="Z122" s="203"/>
      <c r="AA122" s="203"/>
    </row>
    <row r="123" spans="1:27" x14ac:dyDescent="0.25">
      <c r="A123" s="200" t="str">
        <f>CADASTRO!A$1711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03">
        <v>0</v>
      </c>
      <c r="K123" s="203"/>
      <c r="L123" s="203"/>
      <c r="M123" s="205">
        <f>ROUND((W$14/W$23),2)</f>
        <v>0</v>
      </c>
      <c r="N123" s="205"/>
      <c r="O123" s="205"/>
      <c r="P123" s="204">
        <f>C118*M123</f>
        <v>0</v>
      </c>
      <c r="Q123" s="203"/>
      <c r="R123" s="203"/>
      <c r="S123" s="203"/>
      <c r="T123" s="203">
        <f>CADASTRO!$P$1736</f>
        <v>0</v>
      </c>
      <c r="U123" s="203"/>
      <c r="V123" s="203"/>
      <c r="W123" s="203"/>
      <c r="X123" s="203"/>
      <c r="Y123" s="203">
        <f>M$14</f>
        <v>0</v>
      </c>
      <c r="Z123" s="203"/>
      <c r="AA123" s="203"/>
    </row>
    <row r="124" spans="1:27" x14ac:dyDescent="0.25">
      <c r="A124" s="201" t="str">
        <f>CADASTRO!A$1713</f>
        <v>ESCOLA MUN. ARLINDO B. PIRES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1</v>
      </c>
      <c r="N124" s="218"/>
      <c r="O124" s="218"/>
      <c r="P124" s="202">
        <f>SUM(P125:S128)</f>
        <v>40000</v>
      </c>
      <c r="Q124" s="201"/>
      <c r="R124" s="201"/>
      <c r="S124" s="201"/>
    </row>
    <row r="125" spans="1:27" x14ac:dyDescent="0.25">
      <c r="A125" s="200" t="str">
        <f>CADASTRO!A$1714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 t="s">
        <v>210</v>
      </c>
      <c r="K125" s="203"/>
      <c r="L125" s="203"/>
      <c r="M125" s="205">
        <f>ROUND((W$18/W$23),2)</f>
        <v>0.11</v>
      </c>
      <c r="N125" s="205"/>
      <c r="O125" s="205"/>
      <c r="P125" s="204">
        <f>C118*M125</f>
        <v>4400</v>
      </c>
      <c r="Q125" s="203"/>
      <c r="R125" s="203"/>
      <c r="S125" s="203"/>
      <c r="T125" s="203" t="str">
        <f>CADASTRO!$P$1739</f>
        <v>31 FUNDEB</v>
      </c>
      <c r="U125" s="203"/>
      <c r="V125" s="203"/>
      <c r="W125" s="203"/>
      <c r="X125" s="203"/>
      <c r="Y125" s="203">
        <f>M$18</f>
        <v>1653</v>
      </c>
      <c r="Z125" s="203"/>
      <c r="AA125" s="203"/>
    </row>
    <row r="126" spans="1:27" x14ac:dyDescent="0.25">
      <c r="A126" s="200" t="str">
        <f>CADASTRO!A$1715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>
        <v>0</v>
      </c>
      <c r="K126" s="203"/>
      <c r="L126" s="203"/>
      <c r="M126" s="205">
        <f>ROUND((W$19/W$23),2)</f>
        <v>0</v>
      </c>
      <c r="N126" s="205"/>
      <c r="O126" s="205"/>
      <c r="P126" s="204">
        <f>C118*M126</f>
        <v>0</v>
      </c>
      <c r="Q126" s="203"/>
      <c r="R126" s="203"/>
      <c r="S126" s="203"/>
      <c r="T126" s="203">
        <f>CADASTRO!$P$1740</f>
        <v>0</v>
      </c>
      <c r="U126" s="203"/>
      <c r="V126" s="203"/>
      <c r="W126" s="203"/>
      <c r="X126" s="203"/>
      <c r="Y126" s="203">
        <f>M$19</f>
        <v>0</v>
      </c>
      <c r="Z126" s="203"/>
      <c r="AA126" s="203"/>
    </row>
    <row r="127" spans="1:27" x14ac:dyDescent="0.25">
      <c r="A127" s="200" t="str">
        <f>CADASTRO!A$1716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 t="s">
        <v>211</v>
      </c>
      <c r="K127" s="203"/>
      <c r="L127" s="203"/>
      <c r="M127" s="205">
        <f>ROUND((W$20/W$23),2)</f>
        <v>0.89</v>
      </c>
      <c r="N127" s="205"/>
      <c r="O127" s="205"/>
      <c r="P127" s="204">
        <f>C118*M127</f>
        <v>35600</v>
      </c>
      <c r="Q127" s="203"/>
      <c r="R127" s="203"/>
      <c r="S127" s="203"/>
      <c r="T127" s="203" t="str">
        <f>CADASTRO!$P$1741</f>
        <v>31 FUNDEB</v>
      </c>
      <c r="U127" s="203"/>
      <c r="V127" s="203"/>
      <c r="W127" s="203"/>
      <c r="X127" s="203"/>
      <c r="Y127" s="203">
        <f>M$20</f>
        <v>1637</v>
      </c>
      <c r="Z127" s="203"/>
      <c r="AA127" s="203"/>
    </row>
    <row r="128" spans="1:27" x14ac:dyDescent="0.25">
      <c r="A128" s="200" t="str">
        <f>CADASTRO!A$1717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>
        <v>0</v>
      </c>
      <c r="K128" s="203"/>
      <c r="L128" s="203"/>
      <c r="M128" s="205">
        <f>ROUND((W$21/W$23),2)</f>
        <v>0</v>
      </c>
      <c r="N128" s="205"/>
      <c r="O128" s="205"/>
      <c r="P128" s="204">
        <f>C118*M128</f>
        <v>0</v>
      </c>
      <c r="Q128" s="203"/>
      <c r="R128" s="203"/>
      <c r="S128" s="203"/>
      <c r="T128" s="203">
        <f>CADASTRO!$P$1717</f>
        <v>0</v>
      </c>
      <c r="U128" s="203"/>
      <c r="V128" s="203"/>
      <c r="W128" s="203"/>
      <c r="X128" s="203"/>
      <c r="Y128" s="203">
        <f>M$21</f>
        <v>0</v>
      </c>
      <c r="Z128" s="203"/>
      <c r="AA128" s="203"/>
    </row>
    <row r="129" spans="1:27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40000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  <c r="AA129" s="3"/>
    </row>
    <row r="131" spans="1:27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27" x14ac:dyDescent="0.25">
      <c r="A132" s="3" t="s">
        <v>38</v>
      </c>
      <c r="G132" s="203">
        <v>8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43378</v>
      </c>
      <c r="P132" s="203"/>
      <c r="Q132" s="203"/>
      <c r="R132" s="203"/>
    </row>
    <row r="133" spans="1:27" x14ac:dyDescent="0.25">
      <c r="A133" s="3" t="s">
        <v>41</v>
      </c>
      <c r="C133" s="208">
        <v>21000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1600</v>
      </c>
      <c r="Q133" s="221"/>
      <c r="R133" s="221"/>
      <c r="S133" s="221"/>
      <c r="T133" s="221"/>
      <c r="U133" s="221"/>
      <c r="V133" s="221"/>
    </row>
    <row r="134" spans="1:27" x14ac:dyDescent="0.25">
      <c r="A134" s="9" t="s">
        <v>12</v>
      </c>
      <c r="B134" s="59"/>
      <c r="C134" s="59"/>
      <c r="D134" s="59"/>
      <c r="E134" s="59"/>
      <c r="F134" s="59"/>
      <c r="G134" s="59"/>
      <c r="H134" s="59"/>
      <c r="I134" s="58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22"/>
      <c r="Y134" s="211" t="s">
        <v>40</v>
      </c>
      <c r="Z134" s="211"/>
      <c r="AA134" s="211"/>
    </row>
    <row r="135" spans="1:27" x14ac:dyDescent="0.25">
      <c r="A135" s="210" t="str">
        <f>CADASTRO!A$1708</f>
        <v xml:space="preserve">ESCOLA ESTADUAL: 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0</v>
      </c>
      <c r="N135" s="218"/>
      <c r="O135" s="218"/>
      <c r="P135" s="202">
        <f>SUM(P136:S138)</f>
        <v>0</v>
      </c>
      <c r="Q135" s="201"/>
      <c r="R135" s="201"/>
      <c r="S135" s="201"/>
      <c r="T135" s="6"/>
      <c r="U135" s="6"/>
      <c r="V135" s="6"/>
      <c r="W135" s="6"/>
      <c r="X135" s="6"/>
    </row>
    <row r="136" spans="1:27" x14ac:dyDescent="0.25">
      <c r="A136" s="200" t="str">
        <f>CADASTRO!A$1709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>
        <v>0</v>
      </c>
      <c r="K136" s="203"/>
      <c r="L136" s="203"/>
      <c r="M136" s="205">
        <f>ROUND((W$12/W$23),2)</f>
        <v>0</v>
      </c>
      <c r="N136" s="205"/>
      <c r="O136" s="205"/>
      <c r="P136" s="204">
        <f>C133*M136</f>
        <v>0</v>
      </c>
      <c r="Q136" s="203"/>
      <c r="R136" s="203"/>
      <c r="S136" s="203"/>
      <c r="T136" s="203">
        <f>CADASTRO!$P$1734</f>
        <v>0</v>
      </c>
      <c r="U136" s="203"/>
      <c r="V136" s="203"/>
      <c r="W136" s="203"/>
      <c r="X136" s="203"/>
      <c r="Y136" s="203">
        <f>M$12</f>
        <v>0</v>
      </c>
      <c r="Z136" s="203"/>
      <c r="AA136" s="203"/>
    </row>
    <row r="137" spans="1:27" x14ac:dyDescent="0.25">
      <c r="A137" s="200" t="str">
        <f>CADASTRO!A$1710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>
        <v>0</v>
      </c>
      <c r="K137" s="203"/>
      <c r="L137" s="203"/>
      <c r="M137" s="205">
        <f>ROUND((W$13/W$23),2)</f>
        <v>0</v>
      </c>
      <c r="N137" s="205"/>
      <c r="O137" s="205"/>
      <c r="P137" s="204">
        <f>C133*M137</f>
        <v>0</v>
      </c>
      <c r="Q137" s="203"/>
      <c r="R137" s="203"/>
      <c r="S137" s="203"/>
      <c r="T137" s="203">
        <f>CADASTRO!$P$1735</f>
        <v>0</v>
      </c>
      <c r="U137" s="203"/>
      <c r="V137" s="203"/>
      <c r="W137" s="203"/>
      <c r="X137" s="203"/>
      <c r="Y137" s="203">
        <f>M$13</f>
        <v>0</v>
      </c>
      <c r="Z137" s="203"/>
      <c r="AA137" s="203"/>
    </row>
    <row r="138" spans="1:27" x14ac:dyDescent="0.25">
      <c r="A138" s="200" t="str">
        <f>CADASTRO!A$1711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>
        <v>0</v>
      </c>
      <c r="K138" s="203"/>
      <c r="L138" s="203"/>
      <c r="M138" s="205">
        <f>ROUND((W$14/W$23),2)</f>
        <v>0</v>
      </c>
      <c r="N138" s="205"/>
      <c r="O138" s="205"/>
      <c r="P138" s="204">
        <f>C133*M138</f>
        <v>0</v>
      </c>
      <c r="Q138" s="203"/>
      <c r="R138" s="203"/>
      <c r="S138" s="203"/>
      <c r="T138" s="203">
        <f>CADASTRO!$P$1736</f>
        <v>0</v>
      </c>
      <c r="U138" s="203"/>
      <c r="V138" s="203"/>
      <c r="W138" s="203"/>
      <c r="X138" s="203"/>
      <c r="Y138" s="203">
        <f>M$14</f>
        <v>0</v>
      </c>
      <c r="Z138" s="203"/>
      <c r="AA138" s="203"/>
    </row>
    <row r="139" spans="1:27" x14ac:dyDescent="0.25">
      <c r="A139" s="201" t="str">
        <f>CADASTRO!A$1713</f>
        <v>ESCOLA MUN. ARLINDO B. PIRES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1</v>
      </c>
      <c r="N139" s="218"/>
      <c r="O139" s="218"/>
      <c r="P139" s="202">
        <f>SUM(P140:S143)</f>
        <v>21000</v>
      </c>
      <c r="Q139" s="201"/>
      <c r="R139" s="201"/>
      <c r="S139" s="201"/>
    </row>
    <row r="140" spans="1:27" x14ac:dyDescent="0.25">
      <c r="A140" s="200" t="str">
        <f>CADASTRO!A$1714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 t="s">
        <v>210</v>
      </c>
      <c r="K140" s="203"/>
      <c r="L140" s="203"/>
      <c r="M140" s="205">
        <f>ROUND((W$18/W$23),2)</f>
        <v>0.11</v>
      </c>
      <c r="N140" s="205"/>
      <c r="O140" s="205"/>
      <c r="P140" s="204">
        <f>C133*M140</f>
        <v>2310</v>
      </c>
      <c r="Q140" s="203"/>
      <c r="R140" s="203"/>
      <c r="S140" s="203"/>
      <c r="T140" s="203" t="str">
        <f>CADASTRO!$P$1739</f>
        <v>31 FUNDEB</v>
      </c>
      <c r="U140" s="203"/>
      <c r="V140" s="203"/>
      <c r="W140" s="203"/>
      <c r="X140" s="203"/>
      <c r="Y140" s="203">
        <f>M$18</f>
        <v>1653</v>
      </c>
      <c r="Z140" s="203"/>
      <c r="AA140" s="203"/>
    </row>
    <row r="141" spans="1:27" x14ac:dyDescent="0.25">
      <c r="A141" s="200" t="str">
        <f>CADASTRO!A$1715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>
        <v>0</v>
      </c>
      <c r="K141" s="203"/>
      <c r="L141" s="203"/>
      <c r="M141" s="205">
        <f>ROUND((W$19/W$23),2)</f>
        <v>0</v>
      </c>
      <c r="N141" s="205"/>
      <c r="O141" s="205"/>
      <c r="P141" s="204">
        <f>C133*M141</f>
        <v>0</v>
      </c>
      <c r="Q141" s="203"/>
      <c r="R141" s="203"/>
      <c r="S141" s="203"/>
      <c r="T141" s="203">
        <f>CADASTRO!$P$1740</f>
        <v>0</v>
      </c>
      <c r="U141" s="203"/>
      <c r="V141" s="203"/>
      <c r="W141" s="203"/>
      <c r="X141" s="203"/>
      <c r="Y141" s="203">
        <f>M$19</f>
        <v>0</v>
      </c>
      <c r="Z141" s="203"/>
      <c r="AA141" s="203"/>
    </row>
    <row r="142" spans="1:27" x14ac:dyDescent="0.25">
      <c r="A142" s="200" t="str">
        <f>CADASTRO!A$1716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 t="s">
        <v>211</v>
      </c>
      <c r="K142" s="203"/>
      <c r="L142" s="203"/>
      <c r="M142" s="205">
        <f>ROUND((W$20/W$23),2)</f>
        <v>0.89</v>
      </c>
      <c r="N142" s="205"/>
      <c r="O142" s="205"/>
      <c r="P142" s="204">
        <f>C133*M142</f>
        <v>18690</v>
      </c>
      <c r="Q142" s="203"/>
      <c r="R142" s="203"/>
      <c r="S142" s="203"/>
      <c r="T142" s="203" t="str">
        <f>CADASTRO!$P$1741</f>
        <v>31 FUNDEB</v>
      </c>
      <c r="U142" s="203"/>
      <c r="V142" s="203"/>
      <c r="W142" s="203"/>
      <c r="X142" s="203"/>
      <c r="Y142" s="203">
        <f>M$20</f>
        <v>1637</v>
      </c>
      <c r="Z142" s="203"/>
      <c r="AA142" s="203"/>
    </row>
    <row r="143" spans="1:27" x14ac:dyDescent="0.25">
      <c r="A143" s="200" t="str">
        <f>CADASTRO!A$1717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>
        <v>0</v>
      </c>
      <c r="K143" s="203"/>
      <c r="L143" s="203"/>
      <c r="M143" s="205">
        <f>ROUND((W$21/W$23),2)</f>
        <v>0</v>
      </c>
      <c r="N143" s="205"/>
      <c r="O143" s="205"/>
      <c r="P143" s="204">
        <f>C133*M143</f>
        <v>0</v>
      </c>
      <c r="Q143" s="203"/>
      <c r="R143" s="203"/>
      <c r="S143" s="203"/>
      <c r="T143" s="203">
        <f>CADASTRO!$P$1717</f>
        <v>0</v>
      </c>
      <c r="U143" s="203"/>
      <c r="V143" s="203"/>
      <c r="W143" s="203"/>
      <c r="X143" s="203"/>
      <c r="Y143" s="203">
        <f>M$21</f>
        <v>0</v>
      </c>
      <c r="Z143" s="203"/>
      <c r="AA143" s="203"/>
    </row>
    <row r="144" spans="1:27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21000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  <c r="AA144" s="3"/>
    </row>
    <row r="146" spans="1:27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27" x14ac:dyDescent="0.25">
      <c r="A147" s="3" t="s">
        <v>38</v>
      </c>
      <c r="G147" s="203">
        <v>9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43410</v>
      </c>
      <c r="P147" s="203"/>
      <c r="Q147" s="203"/>
      <c r="R147" s="203"/>
    </row>
    <row r="148" spans="1:27" x14ac:dyDescent="0.25">
      <c r="A148" s="3" t="s">
        <v>41</v>
      </c>
      <c r="C148" s="208">
        <v>22000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1700</v>
      </c>
      <c r="Q148" s="221"/>
      <c r="R148" s="221"/>
      <c r="S148" s="221"/>
      <c r="T148" s="221"/>
      <c r="U148" s="221"/>
      <c r="V148" s="221"/>
    </row>
    <row r="149" spans="1:27" x14ac:dyDescent="0.25">
      <c r="A149" s="9" t="s">
        <v>12</v>
      </c>
      <c r="B149" s="59"/>
      <c r="C149" s="59"/>
      <c r="D149" s="59"/>
      <c r="E149" s="59"/>
      <c r="F149" s="59"/>
      <c r="G149" s="59"/>
      <c r="H149" s="59"/>
      <c r="I149" s="58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22"/>
      <c r="Y149" s="211" t="s">
        <v>40</v>
      </c>
      <c r="Z149" s="211"/>
      <c r="AA149" s="211"/>
    </row>
    <row r="150" spans="1:27" x14ac:dyDescent="0.25">
      <c r="A150" s="210" t="str">
        <f>CADASTRO!A$1708</f>
        <v xml:space="preserve">ESCOLA ESTADUAL: 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0</v>
      </c>
      <c r="N150" s="218"/>
      <c r="O150" s="218"/>
      <c r="P150" s="202">
        <f>SUM(P151:S153)</f>
        <v>0</v>
      </c>
      <c r="Q150" s="201"/>
      <c r="R150" s="201"/>
      <c r="S150" s="201"/>
      <c r="T150" s="6"/>
      <c r="U150" s="6"/>
      <c r="V150" s="6"/>
      <c r="W150" s="6"/>
      <c r="X150" s="6"/>
    </row>
    <row r="151" spans="1:27" x14ac:dyDescent="0.25">
      <c r="A151" s="200" t="str">
        <f>CADASTRO!A$1709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>
        <v>0</v>
      </c>
      <c r="K151" s="203"/>
      <c r="L151" s="203"/>
      <c r="M151" s="205">
        <f>ROUND((W$12/W$23),2)</f>
        <v>0</v>
      </c>
      <c r="N151" s="205"/>
      <c r="O151" s="205"/>
      <c r="P151" s="204">
        <f>C148*M151</f>
        <v>0</v>
      </c>
      <c r="Q151" s="203"/>
      <c r="R151" s="203"/>
      <c r="S151" s="203"/>
      <c r="T151" s="203">
        <f>CADASTRO!$P$1734</f>
        <v>0</v>
      </c>
      <c r="U151" s="203"/>
      <c r="V151" s="203"/>
      <c r="W151" s="203"/>
      <c r="X151" s="203"/>
      <c r="Y151" s="203">
        <f>M$12</f>
        <v>0</v>
      </c>
      <c r="Z151" s="203"/>
      <c r="AA151" s="203"/>
    </row>
    <row r="152" spans="1:27" x14ac:dyDescent="0.25">
      <c r="A152" s="200" t="str">
        <f>CADASTRO!A$1710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>
        <v>0</v>
      </c>
      <c r="K152" s="203"/>
      <c r="L152" s="203"/>
      <c r="M152" s="205">
        <f>ROUND((W$13/W$23),2)</f>
        <v>0</v>
      </c>
      <c r="N152" s="205"/>
      <c r="O152" s="205"/>
      <c r="P152" s="204">
        <f>C148*M152</f>
        <v>0</v>
      </c>
      <c r="Q152" s="203"/>
      <c r="R152" s="203"/>
      <c r="S152" s="203"/>
      <c r="T152" s="203">
        <f>CADASTRO!$P$1735</f>
        <v>0</v>
      </c>
      <c r="U152" s="203"/>
      <c r="V152" s="203"/>
      <c r="W152" s="203"/>
      <c r="X152" s="203"/>
      <c r="Y152" s="203">
        <f>M$13</f>
        <v>0</v>
      </c>
      <c r="Z152" s="203"/>
      <c r="AA152" s="203"/>
    </row>
    <row r="153" spans="1:27" x14ac:dyDescent="0.25">
      <c r="A153" s="200" t="str">
        <f>CADASTRO!A$1711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>
        <v>0</v>
      </c>
      <c r="K153" s="203"/>
      <c r="L153" s="203"/>
      <c r="M153" s="205">
        <f>ROUND((W$14/W$23),2)</f>
        <v>0</v>
      </c>
      <c r="N153" s="205"/>
      <c r="O153" s="205"/>
      <c r="P153" s="204">
        <f>C148*M153</f>
        <v>0</v>
      </c>
      <c r="Q153" s="203"/>
      <c r="R153" s="203"/>
      <c r="S153" s="203"/>
      <c r="T153" s="203">
        <f>CADASTRO!$P$1736</f>
        <v>0</v>
      </c>
      <c r="U153" s="203"/>
      <c r="V153" s="203"/>
      <c r="W153" s="203"/>
      <c r="X153" s="203"/>
      <c r="Y153" s="203">
        <f>M$14</f>
        <v>0</v>
      </c>
      <c r="Z153" s="203"/>
      <c r="AA153" s="203"/>
    </row>
    <row r="154" spans="1:27" x14ac:dyDescent="0.25">
      <c r="A154" s="201" t="str">
        <f>CADASTRO!A$1713</f>
        <v>ESCOLA MUN. ARLINDO B. PIRES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1</v>
      </c>
      <c r="N154" s="218"/>
      <c r="O154" s="218"/>
      <c r="P154" s="202">
        <f>SUM(P155:S158)</f>
        <v>22000</v>
      </c>
      <c r="Q154" s="201"/>
      <c r="R154" s="201"/>
      <c r="S154" s="201"/>
    </row>
    <row r="155" spans="1:27" x14ac:dyDescent="0.25">
      <c r="A155" s="200" t="str">
        <f>CADASTRO!A$1714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 t="s">
        <v>210</v>
      </c>
      <c r="K155" s="203"/>
      <c r="L155" s="203"/>
      <c r="M155" s="205">
        <f>ROUND((W$18/W$23),2)</f>
        <v>0.11</v>
      </c>
      <c r="N155" s="205"/>
      <c r="O155" s="205"/>
      <c r="P155" s="204">
        <f>C148*M155</f>
        <v>2420</v>
      </c>
      <c r="Q155" s="203"/>
      <c r="R155" s="203"/>
      <c r="S155" s="203"/>
      <c r="T155" s="203" t="str">
        <f>CADASTRO!$P$1739</f>
        <v>31 FUNDEB</v>
      </c>
      <c r="U155" s="203"/>
      <c r="V155" s="203"/>
      <c r="W155" s="203"/>
      <c r="X155" s="203"/>
      <c r="Y155" s="203">
        <f>M$18</f>
        <v>1653</v>
      </c>
      <c r="Z155" s="203"/>
      <c r="AA155" s="203"/>
    </row>
    <row r="156" spans="1:27" x14ac:dyDescent="0.25">
      <c r="A156" s="200" t="str">
        <f>CADASTRO!A$1715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>
        <v>0</v>
      </c>
      <c r="K156" s="203"/>
      <c r="L156" s="203"/>
      <c r="M156" s="205">
        <f>ROUND((W$19/W$23),2)</f>
        <v>0</v>
      </c>
      <c r="N156" s="205"/>
      <c r="O156" s="205"/>
      <c r="P156" s="204">
        <f>C148*M156</f>
        <v>0</v>
      </c>
      <c r="Q156" s="203"/>
      <c r="R156" s="203"/>
      <c r="S156" s="203"/>
      <c r="T156" s="203">
        <f>CADASTRO!$P$1740</f>
        <v>0</v>
      </c>
      <c r="U156" s="203"/>
      <c r="V156" s="203"/>
      <c r="W156" s="203"/>
      <c r="X156" s="203"/>
      <c r="Y156" s="203">
        <f>M$19</f>
        <v>0</v>
      </c>
      <c r="Z156" s="203"/>
      <c r="AA156" s="203"/>
    </row>
    <row r="157" spans="1:27" x14ac:dyDescent="0.25">
      <c r="A157" s="200" t="str">
        <f>CADASTRO!A$1716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 t="s">
        <v>211</v>
      </c>
      <c r="K157" s="203"/>
      <c r="L157" s="203"/>
      <c r="M157" s="205">
        <f>ROUND((W$20/W$23),2)</f>
        <v>0.89</v>
      </c>
      <c r="N157" s="205"/>
      <c r="O157" s="205"/>
      <c r="P157" s="204">
        <f>C148*M157</f>
        <v>19580</v>
      </c>
      <c r="Q157" s="203"/>
      <c r="R157" s="203"/>
      <c r="S157" s="203"/>
      <c r="T157" s="203" t="str">
        <f>CADASTRO!$P$1741</f>
        <v>31 FUNDEB</v>
      </c>
      <c r="U157" s="203"/>
      <c r="V157" s="203"/>
      <c r="W157" s="203"/>
      <c r="X157" s="203"/>
      <c r="Y157" s="203">
        <f>M$20</f>
        <v>1637</v>
      </c>
      <c r="Z157" s="203"/>
      <c r="AA157" s="203"/>
    </row>
    <row r="158" spans="1:27" x14ac:dyDescent="0.25">
      <c r="A158" s="200" t="str">
        <f>CADASTRO!A$1717</f>
        <v>Ed. Jovens e Adultos</v>
      </c>
      <c r="B158" s="200"/>
      <c r="C158" s="200"/>
      <c r="D158" s="200"/>
      <c r="E158" s="200"/>
      <c r="F158" s="200"/>
      <c r="G158" s="200"/>
      <c r="H158" s="200"/>
      <c r="I158" s="200"/>
      <c r="J158" s="203">
        <v>0</v>
      </c>
      <c r="K158" s="203"/>
      <c r="L158" s="203"/>
      <c r="M158" s="205">
        <f>ROUND((W$21/W$23),2)</f>
        <v>0</v>
      </c>
      <c r="N158" s="205"/>
      <c r="O158" s="205"/>
      <c r="P158" s="204">
        <f>C148*M158</f>
        <v>0</v>
      </c>
      <c r="Q158" s="203"/>
      <c r="R158" s="203"/>
      <c r="S158" s="203"/>
      <c r="T158" s="203">
        <f>CADASTRO!$P$1717</f>
        <v>0</v>
      </c>
      <c r="U158" s="203"/>
      <c r="V158" s="203"/>
      <c r="W158" s="203"/>
      <c r="X158" s="203"/>
      <c r="Y158" s="203">
        <f>M$21</f>
        <v>0</v>
      </c>
      <c r="Z158" s="203"/>
      <c r="AA158" s="203"/>
    </row>
    <row r="159" spans="1:27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22000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  <c r="AA159" s="3"/>
    </row>
    <row r="161" spans="1:27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7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7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  <c r="V163" s="221"/>
    </row>
    <row r="164" spans="1:27" x14ac:dyDescent="0.25">
      <c r="A164" s="9" t="s">
        <v>12</v>
      </c>
      <c r="B164" s="59"/>
      <c r="C164" s="59"/>
      <c r="D164" s="59"/>
      <c r="E164" s="59"/>
      <c r="F164" s="59"/>
      <c r="G164" s="59"/>
      <c r="H164" s="59"/>
      <c r="I164" s="58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22"/>
      <c r="Y164" s="211" t="s">
        <v>40</v>
      </c>
      <c r="Z164" s="211"/>
      <c r="AA164" s="211"/>
    </row>
    <row r="165" spans="1:27" x14ac:dyDescent="0.25">
      <c r="A165" s="210" t="str">
        <f>CADASTRO!A$1708</f>
        <v xml:space="preserve">ESCOLA ESTADUAL: 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0</v>
      </c>
      <c r="N165" s="218"/>
      <c r="O165" s="218"/>
      <c r="P165" s="202">
        <f>SUM(P166:S168)</f>
        <v>0</v>
      </c>
      <c r="Q165" s="201"/>
      <c r="R165" s="201"/>
      <c r="S165" s="201"/>
      <c r="T165" s="6"/>
      <c r="U165" s="6"/>
      <c r="V165" s="6"/>
      <c r="W165" s="6"/>
      <c r="X165" s="6"/>
    </row>
    <row r="166" spans="1:27" x14ac:dyDescent="0.25">
      <c r="A166" s="200" t="str">
        <f>CADASTRO!A$1709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>
        <v>0</v>
      </c>
      <c r="K166" s="203"/>
      <c r="L166" s="203"/>
      <c r="M166" s="205">
        <f>ROUND((W$12/W$23),2)</f>
        <v>0</v>
      </c>
      <c r="N166" s="205"/>
      <c r="O166" s="205"/>
      <c r="P166" s="204">
        <f>C163*M166</f>
        <v>0</v>
      </c>
      <c r="Q166" s="203"/>
      <c r="R166" s="203"/>
      <c r="S166" s="203"/>
      <c r="T166" s="203">
        <f>CADASTRO!$P$1734</f>
        <v>0</v>
      </c>
      <c r="U166" s="203"/>
      <c r="V166" s="203"/>
      <c r="W166" s="203"/>
      <c r="X166" s="203"/>
      <c r="Y166" s="203">
        <f>M$12</f>
        <v>0</v>
      </c>
      <c r="Z166" s="203"/>
      <c r="AA166" s="203"/>
    </row>
    <row r="167" spans="1:27" x14ac:dyDescent="0.25">
      <c r="A167" s="200" t="str">
        <f>CADASTRO!A$1710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>
        <v>0</v>
      </c>
      <c r="K167" s="203"/>
      <c r="L167" s="203"/>
      <c r="M167" s="205">
        <f>ROUND((W$13/W$23),2)</f>
        <v>0</v>
      </c>
      <c r="N167" s="205"/>
      <c r="O167" s="205"/>
      <c r="P167" s="204">
        <f>C163*M167</f>
        <v>0</v>
      </c>
      <c r="Q167" s="203"/>
      <c r="R167" s="203"/>
      <c r="S167" s="203"/>
      <c r="T167" s="203">
        <f>CADASTRO!$P$1735</f>
        <v>0</v>
      </c>
      <c r="U167" s="203"/>
      <c r="V167" s="203"/>
      <c r="W167" s="203"/>
      <c r="X167" s="203"/>
      <c r="Y167" s="203">
        <f>M$13</f>
        <v>0</v>
      </c>
      <c r="Z167" s="203"/>
      <c r="AA167" s="203"/>
    </row>
    <row r="168" spans="1:27" x14ac:dyDescent="0.25">
      <c r="A168" s="200" t="str">
        <f>CADASTRO!A$1711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>
        <v>0</v>
      </c>
      <c r="K168" s="203"/>
      <c r="L168" s="203"/>
      <c r="M168" s="205">
        <f>ROUND((W$14/W$23),2)</f>
        <v>0</v>
      </c>
      <c r="N168" s="205"/>
      <c r="O168" s="205"/>
      <c r="P168" s="204">
        <f>C163*M168</f>
        <v>0</v>
      </c>
      <c r="Q168" s="203"/>
      <c r="R168" s="203"/>
      <c r="S168" s="203"/>
      <c r="T168" s="203">
        <f>CADASTRO!$P$1736</f>
        <v>0</v>
      </c>
      <c r="U168" s="203"/>
      <c r="V168" s="203"/>
      <c r="W168" s="203"/>
      <c r="X168" s="203"/>
      <c r="Y168" s="203">
        <f>M$14</f>
        <v>0</v>
      </c>
      <c r="Z168" s="203"/>
      <c r="AA168" s="203"/>
    </row>
    <row r="169" spans="1:27" x14ac:dyDescent="0.25">
      <c r="A169" s="201" t="str">
        <f>CADASTRO!A$1713</f>
        <v>ESCOLA MUN. ARLINDO B. PIRES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1</v>
      </c>
      <c r="N169" s="218"/>
      <c r="O169" s="218"/>
      <c r="P169" s="202">
        <f>SUM(P170:S173)</f>
        <v>28000</v>
      </c>
      <c r="Q169" s="201"/>
      <c r="R169" s="201"/>
      <c r="S169" s="201"/>
    </row>
    <row r="170" spans="1:27" x14ac:dyDescent="0.25">
      <c r="A170" s="200" t="str">
        <f>CADASTRO!A$1714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 t="s">
        <v>210</v>
      </c>
      <c r="K170" s="203"/>
      <c r="L170" s="203"/>
      <c r="M170" s="205">
        <f>ROUND((W$18/W$23),2)</f>
        <v>0.11</v>
      </c>
      <c r="N170" s="205"/>
      <c r="O170" s="205"/>
      <c r="P170" s="204">
        <f>C163*M170</f>
        <v>3080</v>
      </c>
      <c r="Q170" s="203"/>
      <c r="R170" s="203"/>
      <c r="S170" s="203"/>
      <c r="T170" s="203" t="str">
        <f>CADASTRO!$P$1739</f>
        <v>31 FUNDEB</v>
      </c>
      <c r="U170" s="203"/>
      <c r="V170" s="203"/>
      <c r="W170" s="203"/>
      <c r="X170" s="203"/>
      <c r="Y170" s="203">
        <f>M$18</f>
        <v>1653</v>
      </c>
      <c r="Z170" s="203"/>
      <c r="AA170" s="203"/>
    </row>
    <row r="171" spans="1:27" x14ac:dyDescent="0.25">
      <c r="A171" s="200" t="str">
        <f>CADASTRO!A$1715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>
        <v>0</v>
      </c>
      <c r="K171" s="203"/>
      <c r="L171" s="203"/>
      <c r="M171" s="205">
        <f>ROUND((W$19/W$23),2)</f>
        <v>0</v>
      </c>
      <c r="N171" s="205"/>
      <c r="O171" s="205"/>
      <c r="P171" s="204">
        <f>C163*M171</f>
        <v>0</v>
      </c>
      <c r="Q171" s="203"/>
      <c r="R171" s="203"/>
      <c r="S171" s="203"/>
      <c r="T171" s="203">
        <f>CADASTRO!$P$1740</f>
        <v>0</v>
      </c>
      <c r="U171" s="203"/>
      <c r="V171" s="203"/>
      <c r="W171" s="203"/>
      <c r="X171" s="203"/>
      <c r="Y171" s="203">
        <f>M$19</f>
        <v>0</v>
      </c>
      <c r="Z171" s="203"/>
      <c r="AA171" s="203"/>
    </row>
    <row r="172" spans="1:27" x14ac:dyDescent="0.25">
      <c r="A172" s="200" t="str">
        <f>CADASTRO!A$1716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 t="s">
        <v>211</v>
      </c>
      <c r="K172" s="203"/>
      <c r="L172" s="203"/>
      <c r="M172" s="205">
        <f>ROUND((W$20/W$23),2)</f>
        <v>0.89</v>
      </c>
      <c r="N172" s="205"/>
      <c r="O172" s="205"/>
      <c r="P172" s="204">
        <f>C163*M172</f>
        <v>24920</v>
      </c>
      <c r="Q172" s="203"/>
      <c r="R172" s="203"/>
      <c r="S172" s="203"/>
      <c r="T172" s="203" t="str">
        <f>CADASTRO!$P$1741</f>
        <v>31 FUNDEB</v>
      </c>
      <c r="U172" s="203"/>
      <c r="V172" s="203"/>
      <c r="W172" s="203"/>
      <c r="X172" s="203"/>
      <c r="Y172" s="203">
        <f>M$20</f>
        <v>1637</v>
      </c>
      <c r="Z172" s="203"/>
      <c r="AA172" s="203"/>
    </row>
    <row r="173" spans="1:27" x14ac:dyDescent="0.25">
      <c r="A173" s="200" t="str">
        <f>CADASTRO!A$1717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>
        <v>0</v>
      </c>
      <c r="K173" s="203"/>
      <c r="L173" s="203"/>
      <c r="M173" s="205">
        <f>ROUND((W$21/W$23),2)</f>
        <v>0</v>
      </c>
      <c r="N173" s="205"/>
      <c r="O173" s="205"/>
      <c r="P173" s="204">
        <f>C163*M173</f>
        <v>0</v>
      </c>
      <c r="Q173" s="203"/>
      <c r="R173" s="203"/>
      <c r="S173" s="203"/>
      <c r="T173" s="203">
        <f>CADASTRO!$P$1717</f>
        <v>0</v>
      </c>
      <c r="U173" s="203"/>
      <c r="V173" s="203"/>
      <c r="W173" s="203"/>
      <c r="X173" s="203"/>
      <c r="Y173" s="203">
        <f>M$21</f>
        <v>0</v>
      </c>
      <c r="Z173" s="203"/>
      <c r="AA173" s="203"/>
    </row>
    <row r="174" spans="1:27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  <c r="AA174" s="3"/>
    </row>
    <row r="176" spans="1:27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7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7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  <c r="V178" s="221"/>
    </row>
    <row r="179" spans="1:27" x14ac:dyDescent="0.25">
      <c r="A179" s="9" t="s">
        <v>12</v>
      </c>
      <c r="B179" s="59"/>
      <c r="C179" s="59"/>
      <c r="D179" s="59"/>
      <c r="E179" s="59"/>
      <c r="F179" s="59"/>
      <c r="G179" s="59"/>
      <c r="H179" s="59"/>
      <c r="I179" s="58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22"/>
      <c r="Y179" s="211" t="s">
        <v>40</v>
      </c>
      <c r="Z179" s="211"/>
      <c r="AA179" s="211"/>
    </row>
    <row r="180" spans="1:27" x14ac:dyDescent="0.25">
      <c r="A180" s="210" t="str">
        <f>CADASTRO!A$1708</f>
        <v xml:space="preserve">ESCOLA ESTADUAL: 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0</v>
      </c>
      <c r="N180" s="218"/>
      <c r="O180" s="218"/>
      <c r="P180" s="202">
        <f>SUM(P181:S183)</f>
        <v>0</v>
      </c>
      <c r="Q180" s="201"/>
      <c r="R180" s="201"/>
      <c r="S180" s="201"/>
      <c r="T180" s="6"/>
      <c r="U180" s="6"/>
      <c r="V180" s="6"/>
      <c r="W180" s="6"/>
      <c r="X180" s="6"/>
    </row>
    <row r="181" spans="1:27" x14ac:dyDescent="0.25">
      <c r="A181" s="200" t="str">
        <f>CADASTRO!A$1709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>
        <v>0</v>
      </c>
      <c r="K181" s="203"/>
      <c r="L181" s="203"/>
      <c r="M181" s="205">
        <f>ROUND((W$12/W$23),2)</f>
        <v>0</v>
      </c>
      <c r="N181" s="205"/>
      <c r="O181" s="205"/>
      <c r="P181" s="204">
        <f>C178*M181</f>
        <v>0</v>
      </c>
      <c r="Q181" s="203"/>
      <c r="R181" s="203"/>
      <c r="S181" s="203"/>
      <c r="T181" s="203">
        <f>CADASTRO!$P$1734</f>
        <v>0</v>
      </c>
      <c r="U181" s="203"/>
      <c r="V181" s="203"/>
      <c r="W181" s="203"/>
      <c r="X181" s="203"/>
      <c r="Y181" s="203">
        <f>M$12</f>
        <v>0</v>
      </c>
      <c r="Z181" s="203"/>
      <c r="AA181" s="203"/>
    </row>
    <row r="182" spans="1:27" x14ac:dyDescent="0.25">
      <c r="A182" s="200" t="str">
        <f>CADASTRO!A$1710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>
        <v>0</v>
      </c>
      <c r="K182" s="203"/>
      <c r="L182" s="203"/>
      <c r="M182" s="205">
        <f>ROUND((W$13/W$23),2)</f>
        <v>0</v>
      </c>
      <c r="N182" s="205"/>
      <c r="O182" s="205"/>
      <c r="P182" s="204">
        <f>C178*M182</f>
        <v>0</v>
      </c>
      <c r="Q182" s="203"/>
      <c r="R182" s="203"/>
      <c r="S182" s="203"/>
      <c r="T182" s="203">
        <f>CADASTRO!$P$1735</f>
        <v>0</v>
      </c>
      <c r="U182" s="203"/>
      <c r="V182" s="203"/>
      <c r="W182" s="203"/>
      <c r="X182" s="203"/>
      <c r="Y182" s="203">
        <f>M$13</f>
        <v>0</v>
      </c>
      <c r="Z182" s="203"/>
      <c r="AA182" s="203"/>
    </row>
    <row r="183" spans="1:27" x14ac:dyDescent="0.25">
      <c r="A183" s="200" t="str">
        <f>CADASTRO!A$1711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>
        <v>0</v>
      </c>
      <c r="K183" s="203"/>
      <c r="L183" s="203"/>
      <c r="M183" s="205">
        <f>ROUND((W$14/W$23),2)</f>
        <v>0</v>
      </c>
      <c r="N183" s="205"/>
      <c r="O183" s="205"/>
      <c r="P183" s="204">
        <f>C178*M183</f>
        <v>0</v>
      </c>
      <c r="Q183" s="203"/>
      <c r="R183" s="203"/>
      <c r="S183" s="203"/>
      <c r="T183" s="203">
        <f>CADASTRO!$P$1736</f>
        <v>0</v>
      </c>
      <c r="U183" s="203"/>
      <c r="V183" s="203"/>
      <c r="W183" s="203"/>
      <c r="X183" s="203"/>
      <c r="Y183" s="203">
        <f>M$14</f>
        <v>0</v>
      </c>
      <c r="Z183" s="203"/>
      <c r="AA183" s="203"/>
    </row>
    <row r="184" spans="1:27" x14ac:dyDescent="0.25">
      <c r="A184" s="201" t="str">
        <f>CADASTRO!A$1713</f>
        <v>ESCOLA MUN. ARLINDO B. PIRES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1</v>
      </c>
      <c r="N184" s="218"/>
      <c r="O184" s="218"/>
      <c r="P184" s="202">
        <f>SUM(P185:S188)</f>
        <v>31000</v>
      </c>
      <c r="Q184" s="201"/>
      <c r="R184" s="201"/>
      <c r="S184" s="201"/>
    </row>
    <row r="185" spans="1:27" x14ac:dyDescent="0.25">
      <c r="A185" s="200" t="str">
        <f>CADASTRO!A$1714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 t="s">
        <v>210</v>
      </c>
      <c r="K185" s="203"/>
      <c r="L185" s="203"/>
      <c r="M185" s="205">
        <f>ROUND((W$18/W$23),2)</f>
        <v>0.11</v>
      </c>
      <c r="N185" s="205"/>
      <c r="O185" s="205"/>
      <c r="P185" s="204">
        <f>C178*M185</f>
        <v>3410</v>
      </c>
      <c r="Q185" s="203"/>
      <c r="R185" s="203"/>
      <c r="S185" s="203"/>
      <c r="T185" s="203" t="str">
        <f>CADASTRO!$P$1739</f>
        <v>31 FUNDEB</v>
      </c>
      <c r="U185" s="203"/>
      <c r="V185" s="203"/>
      <c r="W185" s="203"/>
      <c r="X185" s="203"/>
      <c r="Y185" s="203">
        <f>M$18</f>
        <v>1653</v>
      </c>
      <c r="Z185" s="203"/>
      <c r="AA185" s="203"/>
    </row>
    <row r="186" spans="1:27" x14ac:dyDescent="0.25">
      <c r="A186" s="200" t="str">
        <f>CADASTRO!A$1715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>
        <v>0</v>
      </c>
      <c r="K186" s="203"/>
      <c r="L186" s="203"/>
      <c r="M186" s="205">
        <f>ROUND((W$19/W$23),2)</f>
        <v>0</v>
      </c>
      <c r="N186" s="205"/>
      <c r="O186" s="205"/>
      <c r="P186" s="204">
        <f>C178*M186</f>
        <v>0</v>
      </c>
      <c r="Q186" s="203"/>
      <c r="R186" s="203"/>
      <c r="S186" s="203"/>
      <c r="T186" s="203">
        <f>CADASTRO!$P$1740</f>
        <v>0</v>
      </c>
      <c r="U186" s="203"/>
      <c r="V186" s="203"/>
      <c r="W186" s="203"/>
      <c r="X186" s="203"/>
      <c r="Y186" s="203">
        <f>M$19</f>
        <v>0</v>
      </c>
      <c r="Z186" s="203"/>
      <c r="AA186" s="203"/>
    </row>
    <row r="187" spans="1:27" x14ac:dyDescent="0.25">
      <c r="A187" s="200" t="str">
        <f>CADASTRO!A$1716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 t="s">
        <v>211</v>
      </c>
      <c r="K187" s="203"/>
      <c r="L187" s="203"/>
      <c r="M187" s="205">
        <f>ROUND((W$20/W$23),2)</f>
        <v>0.89</v>
      </c>
      <c r="N187" s="205"/>
      <c r="O187" s="205"/>
      <c r="P187" s="204">
        <f>C178*M187</f>
        <v>27590</v>
      </c>
      <c r="Q187" s="203"/>
      <c r="R187" s="203"/>
      <c r="S187" s="203"/>
      <c r="T187" s="203" t="str">
        <f>CADASTRO!$P$1741</f>
        <v>31 FUNDEB</v>
      </c>
      <c r="U187" s="203"/>
      <c r="V187" s="203"/>
      <c r="W187" s="203"/>
      <c r="X187" s="203"/>
      <c r="Y187" s="203">
        <f>M$20</f>
        <v>1637</v>
      </c>
      <c r="Z187" s="203"/>
      <c r="AA187" s="203"/>
    </row>
    <row r="188" spans="1:27" x14ac:dyDescent="0.25">
      <c r="A188" s="200" t="str">
        <f>CADASTRO!A$1717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>
        <v>0</v>
      </c>
      <c r="K188" s="203"/>
      <c r="L188" s="203"/>
      <c r="M188" s="205">
        <f>ROUND((W$21/W$23),2)</f>
        <v>0</v>
      </c>
      <c r="N188" s="205"/>
      <c r="O188" s="205"/>
      <c r="P188" s="204">
        <f>C178*M188</f>
        <v>0</v>
      </c>
      <c r="Q188" s="203"/>
      <c r="R188" s="203"/>
      <c r="S188" s="203"/>
      <c r="T188" s="203">
        <f>CADASTRO!$P$1717</f>
        <v>0</v>
      </c>
      <c r="U188" s="203"/>
      <c r="V188" s="203"/>
      <c r="W188" s="203"/>
      <c r="X188" s="203"/>
      <c r="Y188" s="203">
        <f>M$21</f>
        <v>0</v>
      </c>
      <c r="Z188" s="203"/>
      <c r="AA188" s="203"/>
    </row>
    <row r="189" spans="1:27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  <c r="AA189" s="3"/>
    </row>
  </sheetData>
  <mergeCells count="763"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  <mergeCell ref="T12:V12"/>
    <mergeCell ref="W12:AA12"/>
    <mergeCell ref="E7:J7"/>
    <mergeCell ref="J10:L11"/>
    <mergeCell ref="M10:O11"/>
    <mergeCell ref="P10:S11"/>
    <mergeCell ref="T10:AA10"/>
    <mergeCell ref="A11:I11"/>
    <mergeCell ref="T11:V11"/>
    <mergeCell ref="W11:AA11"/>
    <mergeCell ref="A14:I14"/>
    <mergeCell ref="J14:L14"/>
    <mergeCell ref="M14:O14"/>
    <mergeCell ref="P14:S14"/>
    <mergeCell ref="T14:V14"/>
    <mergeCell ref="W14:AA14"/>
    <mergeCell ref="A13:I13"/>
    <mergeCell ref="J13:L13"/>
    <mergeCell ref="M13:O13"/>
    <mergeCell ref="P13:S13"/>
    <mergeCell ref="T13:V13"/>
    <mergeCell ref="W13:AA13"/>
    <mergeCell ref="A15:V15"/>
    <mergeCell ref="W15:AA15"/>
    <mergeCell ref="J16:L17"/>
    <mergeCell ref="M16:O17"/>
    <mergeCell ref="P16:S17"/>
    <mergeCell ref="T16:AA16"/>
    <mergeCell ref="A17:I17"/>
    <mergeCell ref="T17:V17"/>
    <mergeCell ref="W17:AA17"/>
    <mergeCell ref="A19:I19"/>
    <mergeCell ref="J19:L19"/>
    <mergeCell ref="M19:O19"/>
    <mergeCell ref="P19:S19"/>
    <mergeCell ref="T19:V19"/>
    <mergeCell ref="W19:AA19"/>
    <mergeCell ref="A18:I18"/>
    <mergeCell ref="J18:L18"/>
    <mergeCell ref="M18:O18"/>
    <mergeCell ref="P18:S18"/>
    <mergeCell ref="T18:V18"/>
    <mergeCell ref="W18:AA18"/>
    <mergeCell ref="A21:I21"/>
    <mergeCell ref="J21:L21"/>
    <mergeCell ref="M21:O21"/>
    <mergeCell ref="P21:S21"/>
    <mergeCell ref="T21:V21"/>
    <mergeCell ref="W21:AA21"/>
    <mergeCell ref="A20:I20"/>
    <mergeCell ref="J20:L20"/>
    <mergeCell ref="M20:O20"/>
    <mergeCell ref="P20:S20"/>
    <mergeCell ref="T20:V20"/>
    <mergeCell ref="W20:AA20"/>
    <mergeCell ref="G27:K27"/>
    <mergeCell ref="L27:N27"/>
    <mergeCell ref="O27:R27"/>
    <mergeCell ref="C28:G28"/>
    <mergeCell ref="L28:O28"/>
    <mergeCell ref="P28:V28"/>
    <mergeCell ref="A22:V22"/>
    <mergeCell ref="W22:AA22"/>
    <mergeCell ref="A23:V23"/>
    <mergeCell ref="W23:AA23"/>
    <mergeCell ref="A25:AA25"/>
    <mergeCell ref="F26:K26"/>
    <mergeCell ref="A31:I31"/>
    <mergeCell ref="J31:L31"/>
    <mergeCell ref="M31:O31"/>
    <mergeCell ref="P31:S31"/>
    <mergeCell ref="T31:X31"/>
    <mergeCell ref="Y31:AA31"/>
    <mergeCell ref="J29:L29"/>
    <mergeCell ref="M29:O29"/>
    <mergeCell ref="P29:S29"/>
    <mergeCell ref="T29:X29"/>
    <mergeCell ref="Y29:AA29"/>
    <mergeCell ref="A30:I30"/>
    <mergeCell ref="M30:O30"/>
    <mergeCell ref="P30:S30"/>
    <mergeCell ref="A33:I33"/>
    <mergeCell ref="J33:L33"/>
    <mergeCell ref="M33:O33"/>
    <mergeCell ref="P33:S33"/>
    <mergeCell ref="T33:X33"/>
    <mergeCell ref="Y33:AA33"/>
    <mergeCell ref="A32:I32"/>
    <mergeCell ref="J32:L32"/>
    <mergeCell ref="M32:O32"/>
    <mergeCell ref="P32:S32"/>
    <mergeCell ref="T32:X32"/>
    <mergeCell ref="Y32:AA32"/>
    <mergeCell ref="T35:X35"/>
    <mergeCell ref="Y35:AA35"/>
    <mergeCell ref="A36:I36"/>
    <mergeCell ref="J36:L36"/>
    <mergeCell ref="M36:O36"/>
    <mergeCell ref="P36:S36"/>
    <mergeCell ref="T36:X36"/>
    <mergeCell ref="Y36:AA36"/>
    <mergeCell ref="A34:I34"/>
    <mergeCell ref="M34:O34"/>
    <mergeCell ref="P34:S34"/>
    <mergeCell ref="A35:I35"/>
    <mergeCell ref="J35:L35"/>
    <mergeCell ref="M35:O35"/>
    <mergeCell ref="P35:S35"/>
    <mergeCell ref="A38:I38"/>
    <mergeCell ref="J38:L38"/>
    <mergeCell ref="M38:O38"/>
    <mergeCell ref="P38:S38"/>
    <mergeCell ref="T38:X38"/>
    <mergeCell ref="Y38:AA38"/>
    <mergeCell ref="A37:I37"/>
    <mergeCell ref="J37:L37"/>
    <mergeCell ref="M37:O37"/>
    <mergeCell ref="P37:S37"/>
    <mergeCell ref="T37:X37"/>
    <mergeCell ref="Y37:AA37"/>
    <mergeCell ref="C43:G43"/>
    <mergeCell ref="L43:O43"/>
    <mergeCell ref="P43:V43"/>
    <mergeCell ref="J44:L44"/>
    <mergeCell ref="M44:O44"/>
    <mergeCell ref="P44:S44"/>
    <mergeCell ref="T44:X44"/>
    <mergeCell ref="A39:I39"/>
    <mergeCell ref="M39:O39"/>
    <mergeCell ref="P39:S39"/>
    <mergeCell ref="F41:K41"/>
    <mergeCell ref="G42:K42"/>
    <mergeCell ref="L42:N42"/>
    <mergeCell ref="O42:R42"/>
    <mergeCell ref="Y44:AA44"/>
    <mergeCell ref="A45:I45"/>
    <mergeCell ref="M45:O45"/>
    <mergeCell ref="P45:S45"/>
    <mergeCell ref="A46:I46"/>
    <mergeCell ref="J46:L46"/>
    <mergeCell ref="M46:O46"/>
    <mergeCell ref="P46:S46"/>
    <mergeCell ref="T46:X46"/>
    <mergeCell ref="Y46:AA46"/>
    <mergeCell ref="A48:I48"/>
    <mergeCell ref="J48:L48"/>
    <mergeCell ref="M48:O48"/>
    <mergeCell ref="P48:S48"/>
    <mergeCell ref="T48:X48"/>
    <mergeCell ref="Y48:AA48"/>
    <mergeCell ref="A47:I47"/>
    <mergeCell ref="J47:L47"/>
    <mergeCell ref="M47:O47"/>
    <mergeCell ref="P47:S47"/>
    <mergeCell ref="T47:X47"/>
    <mergeCell ref="Y47:AA47"/>
    <mergeCell ref="T50:X50"/>
    <mergeCell ref="Y50:AA50"/>
    <mergeCell ref="A51:I51"/>
    <mergeCell ref="J51:L51"/>
    <mergeCell ref="M51:O51"/>
    <mergeCell ref="P51:S51"/>
    <mergeCell ref="T51:X51"/>
    <mergeCell ref="Y51:AA51"/>
    <mergeCell ref="A49:I49"/>
    <mergeCell ref="M49:O49"/>
    <mergeCell ref="P49:S49"/>
    <mergeCell ref="A50:I50"/>
    <mergeCell ref="J50:L50"/>
    <mergeCell ref="M50:O50"/>
    <mergeCell ref="P50:S50"/>
    <mergeCell ref="A53:I53"/>
    <mergeCell ref="J53:L53"/>
    <mergeCell ref="M53:O53"/>
    <mergeCell ref="P53:S53"/>
    <mergeCell ref="T53:X53"/>
    <mergeCell ref="Y53:AA53"/>
    <mergeCell ref="A52:I52"/>
    <mergeCell ref="J52:L52"/>
    <mergeCell ref="M52:O52"/>
    <mergeCell ref="P52:S52"/>
    <mergeCell ref="T52:X52"/>
    <mergeCell ref="Y52:AA52"/>
    <mergeCell ref="C58:G58"/>
    <mergeCell ref="L58:O58"/>
    <mergeCell ref="P58:V58"/>
    <mergeCell ref="J59:L59"/>
    <mergeCell ref="M59:O59"/>
    <mergeCell ref="P59:S59"/>
    <mergeCell ref="T59:X59"/>
    <mergeCell ref="A54:I54"/>
    <mergeCell ref="M54:O54"/>
    <mergeCell ref="P54:S54"/>
    <mergeCell ref="F56:K56"/>
    <mergeCell ref="G57:K57"/>
    <mergeCell ref="L57:N57"/>
    <mergeCell ref="O57:R57"/>
    <mergeCell ref="Y59:AA59"/>
    <mergeCell ref="A60:I60"/>
    <mergeCell ref="M60:O60"/>
    <mergeCell ref="P60:S60"/>
    <mergeCell ref="A61:I61"/>
    <mergeCell ref="J61:L61"/>
    <mergeCell ref="M61:O61"/>
    <mergeCell ref="P61:S61"/>
    <mergeCell ref="T61:X61"/>
    <mergeCell ref="Y61:AA61"/>
    <mergeCell ref="A63:I63"/>
    <mergeCell ref="J63:L63"/>
    <mergeCell ref="M63:O63"/>
    <mergeCell ref="P63:S63"/>
    <mergeCell ref="T63:X63"/>
    <mergeCell ref="Y63:AA63"/>
    <mergeCell ref="A62:I62"/>
    <mergeCell ref="J62:L62"/>
    <mergeCell ref="M62:O62"/>
    <mergeCell ref="P62:S62"/>
    <mergeCell ref="T62:X62"/>
    <mergeCell ref="Y62:AA62"/>
    <mergeCell ref="T65:X65"/>
    <mergeCell ref="Y65:AA65"/>
    <mergeCell ref="A66:I66"/>
    <mergeCell ref="J66:L66"/>
    <mergeCell ref="M66:O66"/>
    <mergeCell ref="P66:S66"/>
    <mergeCell ref="T66:X66"/>
    <mergeCell ref="Y66:AA66"/>
    <mergeCell ref="A64:I64"/>
    <mergeCell ref="M64:O64"/>
    <mergeCell ref="P64:S64"/>
    <mergeCell ref="A65:I65"/>
    <mergeCell ref="J65:L65"/>
    <mergeCell ref="M65:O65"/>
    <mergeCell ref="P65:S65"/>
    <mergeCell ref="A68:I68"/>
    <mergeCell ref="J68:L68"/>
    <mergeCell ref="M68:O68"/>
    <mergeCell ref="P68:S68"/>
    <mergeCell ref="T68:X68"/>
    <mergeCell ref="Y68:AA68"/>
    <mergeCell ref="A67:I67"/>
    <mergeCell ref="J67:L67"/>
    <mergeCell ref="M67:O67"/>
    <mergeCell ref="P67:S67"/>
    <mergeCell ref="T67:X67"/>
    <mergeCell ref="Y67:AA67"/>
    <mergeCell ref="C73:G73"/>
    <mergeCell ref="L73:O73"/>
    <mergeCell ref="P73:V73"/>
    <mergeCell ref="J74:L74"/>
    <mergeCell ref="M74:O74"/>
    <mergeCell ref="P74:S74"/>
    <mergeCell ref="T74:X74"/>
    <mergeCell ref="A69:I69"/>
    <mergeCell ref="M69:O69"/>
    <mergeCell ref="P69:S69"/>
    <mergeCell ref="F71:K71"/>
    <mergeCell ref="G72:K72"/>
    <mergeCell ref="L72:N72"/>
    <mergeCell ref="O72:R72"/>
    <mergeCell ref="Y74:AA74"/>
    <mergeCell ref="A75:I75"/>
    <mergeCell ref="M75:O75"/>
    <mergeCell ref="P75:S75"/>
    <mergeCell ref="A76:I76"/>
    <mergeCell ref="J76:L76"/>
    <mergeCell ref="M76:O76"/>
    <mergeCell ref="P76:S76"/>
    <mergeCell ref="T76:X76"/>
    <mergeCell ref="Y76:AA76"/>
    <mergeCell ref="A78:I78"/>
    <mergeCell ref="J78:L78"/>
    <mergeCell ref="M78:O78"/>
    <mergeCell ref="P78:S78"/>
    <mergeCell ref="T78:X78"/>
    <mergeCell ref="Y78:AA78"/>
    <mergeCell ref="A77:I77"/>
    <mergeCell ref="J77:L77"/>
    <mergeCell ref="M77:O77"/>
    <mergeCell ref="P77:S77"/>
    <mergeCell ref="T77:X77"/>
    <mergeCell ref="Y77:AA77"/>
    <mergeCell ref="T80:X80"/>
    <mergeCell ref="Y80:AA80"/>
    <mergeCell ref="A81:I81"/>
    <mergeCell ref="J81:L81"/>
    <mergeCell ref="M81:O81"/>
    <mergeCell ref="P81:S81"/>
    <mergeCell ref="T81:X81"/>
    <mergeCell ref="Y81:AA81"/>
    <mergeCell ref="A79:I79"/>
    <mergeCell ref="M79:O79"/>
    <mergeCell ref="P79:S79"/>
    <mergeCell ref="A80:I80"/>
    <mergeCell ref="J80:L80"/>
    <mergeCell ref="M80:O80"/>
    <mergeCell ref="P80:S80"/>
    <mergeCell ref="A83:I83"/>
    <mergeCell ref="J83:L83"/>
    <mergeCell ref="M83:O83"/>
    <mergeCell ref="P83:S83"/>
    <mergeCell ref="T83:X83"/>
    <mergeCell ref="Y83:AA83"/>
    <mergeCell ref="A82:I82"/>
    <mergeCell ref="J82:L82"/>
    <mergeCell ref="M82:O82"/>
    <mergeCell ref="P82:S82"/>
    <mergeCell ref="T82:X82"/>
    <mergeCell ref="Y82:AA82"/>
    <mergeCell ref="C88:G88"/>
    <mergeCell ref="L88:O88"/>
    <mergeCell ref="P88:V88"/>
    <mergeCell ref="J89:L89"/>
    <mergeCell ref="M89:O89"/>
    <mergeCell ref="P89:S89"/>
    <mergeCell ref="T89:X89"/>
    <mergeCell ref="A84:I84"/>
    <mergeCell ref="M84:O84"/>
    <mergeCell ref="P84:S84"/>
    <mergeCell ref="F86:K86"/>
    <mergeCell ref="G87:K87"/>
    <mergeCell ref="L87:N87"/>
    <mergeCell ref="O87:R87"/>
    <mergeCell ref="Y89:AA89"/>
    <mergeCell ref="A90:I90"/>
    <mergeCell ref="M90:O90"/>
    <mergeCell ref="P90:S90"/>
    <mergeCell ref="A91:I91"/>
    <mergeCell ref="J91:L91"/>
    <mergeCell ref="M91:O91"/>
    <mergeCell ref="P91:S91"/>
    <mergeCell ref="T91:X91"/>
    <mergeCell ref="Y91:AA91"/>
    <mergeCell ref="A93:I93"/>
    <mergeCell ref="J93:L93"/>
    <mergeCell ref="M93:O93"/>
    <mergeCell ref="P93:S93"/>
    <mergeCell ref="T93:X93"/>
    <mergeCell ref="Y93:AA93"/>
    <mergeCell ref="A92:I92"/>
    <mergeCell ref="J92:L92"/>
    <mergeCell ref="M92:O92"/>
    <mergeCell ref="P92:S92"/>
    <mergeCell ref="T92:X92"/>
    <mergeCell ref="Y92:AA92"/>
    <mergeCell ref="T95:X95"/>
    <mergeCell ref="Y95:AA95"/>
    <mergeCell ref="A96:I96"/>
    <mergeCell ref="J96:L96"/>
    <mergeCell ref="M96:O96"/>
    <mergeCell ref="P96:S96"/>
    <mergeCell ref="T96:X96"/>
    <mergeCell ref="Y96:AA96"/>
    <mergeCell ref="A94:I94"/>
    <mergeCell ref="M94:O94"/>
    <mergeCell ref="P94:S94"/>
    <mergeCell ref="A95:I95"/>
    <mergeCell ref="J95:L95"/>
    <mergeCell ref="M95:O95"/>
    <mergeCell ref="P95:S95"/>
    <mergeCell ref="A98:I98"/>
    <mergeCell ref="J98:L98"/>
    <mergeCell ref="M98:O98"/>
    <mergeCell ref="P98:S98"/>
    <mergeCell ref="T98:X98"/>
    <mergeCell ref="Y98:AA98"/>
    <mergeCell ref="A97:I97"/>
    <mergeCell ref="J97:L97"/>
    <mergeCell ref="M97:O97"/>
    <mergeCell ref="P97:S97"/>
    <mergeCell ref="T97:X97"/>
    <mergeCell ref="Y97:AA97"/>
    <mergeCell ref="C103:G103"/>
    <mergeCell ref="L103:O103"/>
    <mergeCell ref="P103:V103"/>
    <mergeCell ref="J104:L104"/>
    <mergeCell ref="M104:O104"/>
    <mergeCell ref="P104:S104"/>
    <mergeCell ref="T104:X104"/>
    <mergeCell ref="A99:I99"/>
    <mergeCell ref="M99:O99"/>
    <mergeCell ref="P99:S99"/>
    <mergeCell ref="F101:K101"/>
    <mergeCell ref="G102:K102"/>
    <mergeCell ref="L102:N102"/>
    <mergeCell ref="O102:R102"/>
    <mergeCell ref="Y104:AA104"/>
    <mergeCell ref="A105:I105"/>
    <mergeCell ref="M105:O105"/>
    <mergeCell ref="P105:S105"/>
    <mergeCell ref="A106:I106"/>
    <mergeCell ref="J106:L106"/>
    <mergeCell ref="M106:O106"/>
    <mergeCell ref="P106:S106"/>
    <mergeCell ref="T106:X106"/>
    <mergeCell ref="Y106:AA106"/>
    <mergeCell ref="A108:I108"/>
    <mergeCell ref="J108:L108"/>
    <mergeCell ref="M108:O108"/>
    <mergeCell ref="P108:S108"/>
    <mergeCell ref="T108:X108"/>
    <mergeCell ref="Y108:AA108"/>
    <mergeCell ref="A107:I107"/>
    <mergeCell ref="J107:L107"/>
    <mergeCell ref="M107:O107"/>
    <mergeCell ref="P107:S107"/>
    <mergeCell ref="T107:X107"/>
    <mergeCell ref="Y107:AA107"/>
    <mergeCell ref="T110:X110"/>
    <mergeCell ref="Y110:AA110"/>
    <mergeCell ref="A111:I111"/>
    <mergeCell ref="J111:L111"/>
    <mergeCell ref="M111:O111"/>
    <mergeCell ref="P111:S111"/>
    <mergeCell ref="T111:X111"/>
    <mergeCell ref="Y111:AA111"/>
    <mergeCell ref="A109:I109"/>
    <mergeCell ref="M109:O109"/>
    <mergeCell ref="P109:S109"/>
    <mergeCell ref="A110:I110"/>
    <mergeCell ref="J110:L110"/>
    <mergeCell ref="M110:O110"/>
    <mergeCell ref="P110:S110"/>
    <mergeCell ref="A113:I113"/>
    <mergeCell ref="J113:L113"/>
    <mergeCell ref="M113:O113"/>
    <mergeCell ref="P113:S113"/>
    <mergeCell ref="T113:X113"/>
    <mergeCell ref="Y113:AA113"/>
    <mergeCell ref="A112:I112"/>
    <mergeCell ref="J112:L112"/>
    <mergeCell ref="M112:O112"/>
    <mergeCell ref="P112:S112"/>
    <mergeCell ref="T112:X112"/>
    <mergeCell ref="Y112:AA112"/>
    <mergeCell ref="C118:G118"/>
    <mergeCell ref="L118:O118"/>
    <mergeCell ref="P118:V118"/>
    <mergeCell ref="J119:L119"/>
    <mergeCell ref="M119:O119"/>
    <mergeCell ref="P119:S119"/>
    <mergeCell ref="T119:X119"/>
    <mergeCell ref="A114:I114"/>
    <mergeCell ref="M114:O114"/>
    <mergeCell ref="P114:S114"/>
    <mergeCell ref="F116:K116"/>
    <mergeCell ref="G117:K117"/>
    <mergeCell ref="L117:N117"/>
    <mergeCell ref="O117:R117"/>
    <mergeCell ref="Y119:AA119"/>
    <mergeCell ref="A120:I120"/>
    <mergeCell ref="M120:O120"/>
    <mergeCell ref="P120:S120"/>
    <mergeCell ref="A121:I121"/>
    <mergeCell ref="J121:L121"/>
    <mergeCell ref="M121:O121"/>
    <mergeCell ref="P121:S121"/>
    <mergeCell ref="T121:X121"/>
    <mergeCell ref="Y121:AA121"/>
    <mergeCell ref="A123:I123"/>
    <mergeCell ref="J123:L123"/>
    <mergeCell ref="M123:O123"/>
    <mergeCell ref="P123:S123"/>
    <mergeCell ref="T123:X123"/>
    <mergeCell ref="Y123:AA123"/>
    <mergeCell ref="A122:I122"/>
    <mergeCell ref="J122:L122"/>
    <mergeCell ref="M122:O122"/>
    <mergeCell ref="P122:S122"/>
    <mergeCell ref="T122:X122"/>
    <mergeCell ref="Y122:AA122"/>
    <mergeCell ref="T125:X125"/>
    <mergeCell ref="Y125:AA125"/>
    <mergeCell ref="A126:I126"/>
    <mergeCell ref="J126:L126"/>
    <mergeCell ref="M126:O126"/>
    <mergeCell ref="P126:S126"/>
    <mergeCell ref="T126:X126"/>
    <mergeCell ref="Y126:AA126"/>
    <mergeCell ref="A124:I124"/>
    <mergeCell ref="M124:O124"/>
    <mergeCell ref="P124:S124"/>
    <mergeCell ref="A125:I125"/>
    <mergeCell ref="J125:L125"/>
    <mergeCell ref="M125:O125"/>
    <mergeCell ref="P125:S125"/>
    <mergeCell ref="A128:I128"/>
    <mergeCell ref="J128:L128"/>
    <mergeCell ref="M128:O128"/>
    <mergeCell ref="P128:S128"/>
    <mergeCell ref="T128:X128"/>
    <mergeCell ref="Y128:AA128"/>
    <mergeCell ref="A127:I127"/>
    <mergeCell ref="J127:L127"/>
    <mergeCell ref="M127:O127"/>
    <mergeCell ref="P127:S127"/>
    <mergeCell ref="T127:X127"/>
    <mergeCell ref="Y127:AA127"/>
    <mergeCell ref="C133:G133"/>
    <mergeCell ref="L133:O133"/>
    <mergeCell ref="P133:V133"/>
    <mergeCell ref="J134:L134"/>
    <mergeCell ref="M134:O134"/>
    <mergeCell ref="P134:S134"/>
    <mergeCell ref="T134:X134"/>
    <mergeCell ref="A129:I129"/>
    <mergeCell ref="M129:O129"/>
    <mergeCell ref="P129:S129"/>
    <mergeCell ref="F131:K131"/>
    <mergeCell ref="G132:K132"/>
    <mergeCell ref="L132:N132"/>
    <mergeCell ref="O132:R132"/>
    <mergeCell ref="Y134:AA134"/>
    <mergeCell ref="A135:I135"/>
    <mergeCell ref="M135:O135"/>
    <mergeCell ref="P135:S135"/>
    <mergeCell ref="A136:I136"/>
    <mergeCell ref="J136:L136"/>
    <mergeCell ref="M136:O136"/>
    <mergeCell ref="P136:S136"/>
    <mergeCell ref="T136:X136"/>
    <mergeCell ref="Y136:AA136"/>
    <mergeCell ref="A138:I138"/>
    <mergeCell ref="J138:L138"/>
    <mergeCell ref="M138:O138"/>
    <mergeCell ref="P138:S138"/>
    <mergeCell ref="T138:X138"/>
    <mergeCell ref="Y138:AA138"/>
    <mergeCell ref="A137:I137"/>
    <mergeCell ref="J137:L137"/>
    <mergeCell ref="M137:O137"/>
    <mergeCell ref="P137:S137"/>
    <mergeCell ref="T137:X137"/>
    <mergeCell ref="Y137:AA137"/>
    <mergeCell ref="T140:X140"/>
    <mergeCell ref="Y140:AA140"/>
    <mergeCell ref="A141:I141"/>
    <mergeCell ref="J141:L141"/>
    <mergeCell ref="M141:O141"/>
    <mergeCell ref="P141:S141"/>
    <mergeCell ref="T141:X141"/>
    <mergeCell ref="Y141:AA141"/>
    <mergeCell ref="A139:I139"/>
    <mergeCell ref="M139:O139"/>
    <mergeCell ref="P139:S139"/>
    <mergeCell ref="A140:I140"/>
    <mergeCell ref="J140:L140"/>
    <mergeCell ref="M140:O140"/>
    <mergeCell ref="P140:S140"/>
    <mergeCell ref="A143:I143"/>
    <mergeCell ref="J143:L143"/>
    <mergeCell ref="M143:O143"/>
    <mergeCell ref="P143:S143"/>
    <mergeCell ref="T143:X143"/>
    <mergeCell ref="Y143:AA143"/>
    <mergeCell ref="A142:I142"/>
    <mergeCell ref="J142:L142"/>
    <mergeCell ref="M142:O142"/>
    <mergeCell ref="P142:S142"/>
    <mergeCell ref="T142:X142"/>
    <mergeCell ref="Y142:AA142"/>
    <mergeCell ref="C148:G148"/>
    <mergeCell ref="L148:O148"/>
    <mergeCell ref="P148:V148"/>
    <mergeCell ref="J149:L149"/>
    <mergeCell ref="M149:O149"/>
    <mergeCell ref="P149:S149"/>
    <mergeCell ref="T149:X149"/>
    <mergeCell ref="A144:I144"/>
    <mergeCell ref="M144:O144"/>
    <mergeCell ref="P144:S144"/>
    <mergeCell ref="F146:K146"/>
    <mergeCell ref="G147:K147"/>
    <mergeCell ref="L147:N147"/>
    <mergeCell ref="O147:R147"/>
    <mergeCell ref="Y149:AA149"/>
    <mergeCell ref="A150:I150"/>
    <mergeCell ref="M150:O150"/>
    <mergeCell ref="P150:S150"/>
    <mergeCell ref="A151:I151"/>
    <mergeCell ref="J151:L151"/>
    <mergeCell ref="M151:O151"/>
    <mergeCell ref="P151:S151"/>
    <mergeCell ref="T151:X151"/>
    <mergeCell ref="Y151:AA151"/>
    <mergeCell ref="A153:I153"/>
    <mergeCell ref="J153:L153"/>
    <mergeCell ref="M153:O153"/>
    <mergeCell ref="P153:S153"/>
    <mergeCell ref="T153:X153"/>
    <mergeCell ref="Y153:AA153"/>
    <mergeCell ref="A152:I152"/>
    <mergeCell ref="J152:L152"/>
    <mergeCell ref="M152:O152"/>
    <mergeCell ref="P152:S152"/>
    <mergeCell ref="T152:X152"/>
    <mergeCell ref="Y152:AA152"/>
    <mergeCell ref="T155:X155"/>
    <mergeCell ref="Y155:AA155"/>
    <mergeCell ref="A156:I156"/>
    <mergeCell ref="J156:L156"/>
    <mergeCell ref="M156:O156"/>
    <mergeCell ref="P156:S156"/>
    <mergeCell ref="T156:X156"/>
    <mergeCell ref="Y156:AA156"/>
    <mergeCell ref="A154:I154"/>
    <mergeCell ref="M154:O154"/>
    <mergeCell ref="P154:S154"/>
    <mergeCell ref="A155:I155"/>
    <mergeCell ref="J155:L155"/>
    <mergeCell ref="M155:O155"/>
    <mergeCell ref="P155:S155"/>
    <mergeCell ref="A158:I158"/>
    <mergeCell ref="J158:L158"/>
    <mergeCell ref="M158:O158"/>
    <mergeCell ref="P158:S158"/>
    <mergeCell ref="T158:X158"/>
    <mergeCell ref="Y158:AA158"/>
    <mergeCell ref="A157:I157"/>
    <mergeCell ref="J157:L157"/>
    <mergeCell ref="M157:O157"/>
    <mergeCell ref="P157:S157"/>
    <mergeCell ref="T157:X157"/>
    <mergeCell ref="Y157:AA157"/>
    <mergeCell ref="C163:G163"/>
    <mergeCell ref="L163:O163"/>
    <mergeCell ref="P163:V163"/>
    <mergeCell ref="J164:L164"/>
    <mergeCell ref="M164:O164"/>
    <mergeCell ref="P164:S164"/>
    <mergeCell ref="T164:X164"/>
    <mergeCell ref="A159:I159"/>
    <mergeCell ref="M159:O159"/>
    <mergeCell ref="P159:S159"/>
    <mergeCell ref="F161:K161"/>
    <mergeCell ref="G162:K162"/>
    <mergeCell ref="L162:N162"/>
    <mergeCell ref="O162:R162"/>
    <mergeCell ref="Y164:AA164"/>
    <mergeCell ref="A165:I165"/>
    <mergeCell ref="M165:O165"/>
    <mergeCell ref="P165:S165"/>
    <mergeCell ref="A166:I166"/>
    <mergeCell ref="J166:L166"/>
    <mergeCell ref="M166:O166"/>
    <mergeCell ref="P166:S166"/>
    <mergeCell ref="T166:X166"/>
    <mergeCell ref="Y166:AA166"/>
    <mergeCell ref="A168:I168"/>
    <mergeCell ref="J168:L168"/>
    <mergeCell ref="M168:O168"/>
    <mergeCell ref="P168:S168"/>
    <mergeCell ref="T168:X168"/>
    <mergeCell ref="Y168:AA168"/>
    <mergeCell ref="A167:I167"/>
    <mergeCell ref="J167:L167"/>
    <mergeCell ref="M167:O167"/>
    <mergeCell ref="P167:S167"/>
    <mergeCell ref="T167:X167"/>
    <mergeCell ref="Y167:AA167"/>
    <mergeCell ref="T170:X170"/>
    <mergeCell ref="Y170:AA170"/>
    <mergeCell ref="A171:I171"/>
    <mergeCell ref="J171:L171"/>
    <mergeCell ref="M171:O171"/>
    <mergeCell ref="P171:S171"/>
    <mergeCell ref="T171:X171"/>
    <mergeCell ref="Y171:AA171"/>
    <mergeCell ref="A169:I169"/>
    <mergeCell ref="M169:O169"/>
    <mergeCell ref="P169:S169"/>
    <mergeCell ref="A170:I170"/>
    <mergeCell ref="J170:L170"/>
    <mergeCell ref="M170:O170"/>
    <mergeCell ref="P170:S170"/>
    <mergeCell ref="A173:I173"/>
    <mergeCell ref="J173:L173"/>
    <mergeCell ref="M173:O173"/>
    <mergeCell ref="P173:S173"/>
    <mergeCell ref="T173:X173"/>
    <mergeCell ref="Y173:AA173"/>
    <mergeCell ref="A172:I172"/>
    <mergeCell ref="J172:L172"/>
    <mergeCell ref="M172:O172"/>
    <mergeCell ref="P172:S172"/>
    <mergeCell ref="T172:X172"/>
    <mergeCell ref="Y172:AA172"/>
    <mergeCell ref="C178:G178"/>
    <mergeCell ref="L178:O178"/>
    <mergeCell ref="P178:V178"/>
    <mergeCell ref="J179:L179"/>
    <mergeCell ref="M179:O179"/>
    <mergeCell ref="P179:S179"/>
    <mergeCell ref="T179:X179"/>
    <mergeCell ref="A174:I174"/>
    <mergeCell ref="M174:O174"/>
    <mergeCell ref="P174:S174"/>
    <mergeCell ref="F176:K176"/>
    <mergeCell ref="G177:K177"/>
    <mergeCell ref="L177:N177"/>
    <mergeCell ref="O177:R177"/>
    <mergeCell ref="T183:X183"/>
    <mergeCell ref="Y183:AA183"/>
    <mergeCell ref="A182:I182"/>
    <mergeCell ref="J182:L182"/>
    <mergeCell ref="M182:O182"/>
    <mergeCell ref="P182:S182"/>
    <mergeCell ref="T182:X182"/>
    <mergeCell ref="Y182:AA182"/>
    <mergeCell ref="Y179:AA179"/>
    <mergeCell ref="A180:I180"/>
    <mergeCell ref="M180:O180"/>
    <mergeCell ref="P180:S180"/>
    <mergeCell ref="A181:I181"/>
    <mergeCell ref="J181:L181"/>
    <mergeCell ref="M181:O181"/>
    <mergeCell ref="P181:S181"/>
    <mergeCell ref="T181:X181"/>
    <mergeCell ref="Y181:AA181"/>
    <mergeCell ref="A184:I184"/>
    <mergeCell ref="M184:O184"/>
    <mergeCell ref="P184:S184"/>
    <mergeCell ref="A185:I185"/>
    <mergeCell ref="J185:L185"/>
    <mergeCell ref="M185:O185"/>
    <mergeCell ref="P185:S185"/>
    <mergeCell ref="A183:I183"/>
    <mergeCell ref="J183:L183"/>
    <mergeCell ref="M183:O183"/>
    <mergeCell ref="P183:S183"/>
    <mergeCell ref="A187:I187"/>
    <mergeCell ref="J187:L187"/>
    <mergeCell ref="M187:O187"/>
    <mergeCell ref="P187:S187"/>
    <mergeCell ref="T187:X187"/>
    <mergeCell ref="Y187:AA187"/>
    <mergeCell ref="T185:X185"/>
    <mergeCell ref="Y185:AA185"/>
    <mergeCell ref="A186:I186"/>
    <mergeCell ref="J186:L186"/>
    <mergeCell ref="M186:O186"/>
    <mergeCell ref="P186:S186"/>
    <mergeCell ref="T186:X186"/>
    <mergeCell ref="Y186:AA186"/>
    <mergeCell ref="A189:I189"/>
    <mergeCell ref="M189:O189"/>
    <mergeCell ref="P189:S189"/>
    <mergeCell ref="A188:I188"/>
    <mergeCell ref="J188:L188"/>
    <mergeCell ref="M188:O188"/>
    <mergeCell ref="P188:S188"/>
    <mergeCell ref="T188:X188"/>
    <mergeCell ref="Y188:AA188"/>
  </mergeCells>
  <pageMargins left="0.511811024" right="0.511811024" top="0.78740157499999996" bottom="0.78740157499999996" header="0.31496062000000002" footer="0.3149606200000000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89"/>
  <sheetViews>
    <sheetView topLeftCell="A13" workbookViewId="0">
      <selection activeCell="AK27" sqref="AK27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7" x14ac:dyDescent="0.25">
      <c r="A1" s="198" t="s">
        <v>1</v>
      </c>
      <c r="B1" s="198"/>
      <c r="C1" s="198"/>
      <c r="D1" t="str">
        <f>CADASTRO!D1721</f>
        <v>6304 QUITERIA TRANSPORTE ESCOLAR LTDA ME</v>
      </c>
    </row>
    <row r="2" spans="1:27" x14ac:dyDescent="0.25">
      <c r="A2" s="105" t="s">
        <v>6</v>
      </c>
      <c r="B2" s="105"/>
      <c r="C2" s="105"/>
      <c r="D2" t="str">
        <f>CADASTRO!D1722</f>
        <v>10.761.388/0001-05</v>
      </c>
    </row>
    <row r="3" spans="1:27" x14ac:dyDescent="0.25">
      <c r="A3" s="105" t="s">
        <v>94</v>
      </c>
      <c r="B3" s="105"/>
      <c r="C3" s="105"/>
      <c r="D3" s="200" t="str">
        <f>CADASTRO!D1746</f>
        <v>040/2017</v>
      </c>
      <c r="E3" s="200"/>
      <c r="F3" s="200"/>
      <c r="G3" s="200"/>
    </row>
    <row r="4" spans="1:27" x14ac:dyDescent="0.25">
      <c r="A4" s="3" t="s">
        <v>2</v>
      </c>
      <c r="B4" s="3"/>
      <c r="C4" s="3"/>
      <c r="F4" s="203" t="str">
        <f>CADASTRO!F1747</f>
        <v>V - 096/2017</v>
      </c>
      <c r="G4" s="203"/>
      <c r="H4" s="203"/>
      <c r="I4" s="203"/>
    </row>
    <row r="5" spans="1:27" x14ac:dyDescent="0.25">
      <c r="A5" s="3" t="s">
        <v>3</v>
      </c>
      <c r="B5" s="3"/>
      <c r="C5" s="3"/>
      <c r="D5">
        <f>CADASTRO!D1748</f>
        <v>16</v>
      </c>
    </row>
    <row r="6" spans="1:27" x14ac:dyDescent="0.25">
      <c r="A6" s="3" t="s">
        <v>8</v>
      </c>
      <c r="B6" s="3"/>
      <c r="C6" s="3"/>
      <c r="D6" s="208">
        <f>CADASTRO!D1749</f>
        <v>4.55</v>
      </c>
      <c r="E6" s="208"/>
      <c r="F6" s="208"/>
      <c r="H6" s="3" t="s">
        <v>9</v>
      </c>
      <c r="K6" s="203">
        <f>CADASTRO!K1749</f>
        <v>6</v>
      </c>
      <c r="L6" s="203"/>
      <c r="M6" s="3" t="s">
        <v>11</v>
      </c>
      <c r="Q6" s="213">
        <f>CADASTRO!Q1749</f>
        <v>103.5896</v>
      </c>
      <c r="R6" s="203"/>
      <c r="S6" s="203"/>
    </row>
    <row r="7" spans="1:27" x14ac:dyDescent="0.25">
      <c r="A7" s="3" t="s">
        <v>10</v>
      </c>
      <c r="B7" s="3"/>
      <c r="C7" s="3"/>
      <c r="E7" s="209">
        <f>Q6*K6*D6</f>
        <v>2827.9960799999999</v>
      </c>
      <c r="F7" s="209"/>
      <c r="G7" s="209"/>
      <c r="H7" s="209"/>
      <c r="I7" s="209"/>
      <c r="J7" s="209"/>
    </row>
    <row r="9" spans="1:27" x14ac:dyDescent="0.25">
      <c r="I9" s="9"/>
      <c r="M9" s="6"/>
      <c r="N9" s="6"/>
      <c r="O9" s="6"/>
      <c r="P9" s="6"/>
      <c r="Q9" s="6"/>
      <c r="R9" s="6"/>
      <c r="S9" s="6"/>
    </row>
    <row r="10" spans="1:27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  <c r="AA10" s="201"/>
    </row>
    <row r="11" spans="1:27" x14ac:dyDescent="0.25">
      <c r="A11" s="210" t="str">
        <f>CADASTRO!A$1708</f>
        <v xml:space="preserve">ESCOLA ESTADUAL: 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/>
      <c r="W11" s="201" t="s">
        <v>35</v>
      </c>
      <c r="X11" s="201"/>
      <c r="Y11" s="201"/>
      <c r="Z11" s="201"/>
      <c r="AA11" s="201"/>
    </row>
    <row r="12" spans="1:27" x14ac:dyDescent="0.25">
      <c r="A12" s="200" t="str">
        <f>CADASTRO!A$1709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CADASTRO!J1757</f>
        <v>0</v>
      </c>
      <c r="K12" s="203"/>
      <c r="L12" s="203"/>
      <c r="M12" s="203">
        <f>CADASTRO!M1757</f>
        <v>0</v>
      </c>
      <c r="N12" s="203"/>
      <c r="O12" s="203"/>
      <c r="P12" s="203">
        <f>CADASTRO!$P1757</f>
        <v>0</v>
      </c>
      <c r="Q12" s="203"/>
      <c r="R12" s="203"/>
      <c r="S12" s="203"/>
      <c r="T12" s="219">
        <f>CADASTRO!V1757</f>
        <v>0</v>
      </c>
      <c r="U12" s="219"/>
      <c r="V12" s="203"/>
      <c r="W12" s="204">
        <f>E$7*T12</f>
        <v>0</v>
      </c>
      <c r="X12" s="204"/>
      <c r="Y12" s="204"/>
      <c r="Z12" s="204"/>
      <c r="AA12" s="204"/>
    </row>
    <row r="13" spans="1:27" x14ac:dyDescent="0.25">
      <c r="A13" s="200" t="str">
        <f>CADASTRO!A$1710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CADASTRO!J1758</f>
        <v>0</v>
      </c>
      <c r="K13" s="203"/>
      <c r="L13" s="203"/>
      <c r="M13" s="203">
        <f>CADASTRO!M1758</f>
        <v>0</v>
      </c>
      <c r="N13" s="203"/>
      <c r="O13" s="203"/>
      <c r="P13" s="203">
        <f>CADASTRO!$P1758</f>
        <v>0</v>
      </c>
      <c r="Q13" s="203"/>
      <c r="R13" s="203"/>
      <c r="S13" s="203"/>
      <c r="T13" s="219">
        <f>CADASTRO!V1758</f>
        <v>0</v>
      </c>
      <c r="U13" s="219"/>
      <c r="V13" s="203"/>
      <c r="W13" s="204">
        <f>E$7*T13</f>
        <v>0</v>
      </c>
      <c r="X13" s="204"/>
      <c r="Y13" s="204"/>
      <c r="Z13" s="204"/>
      <c r="AA13" s="204"/>
    </row>
    <row r="14" spans="1:27" x14ac:dyDescent="0.25">
      <c r="A14" s="200" t="str">
        <f>CADASTRO!A$1711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CADASTRO!J1759</f>
        <v>0</v>
      </c>
      <c r="K14" s="203"/>
      <c r="L14" s="203"/>
      <c r="M14" s="203">
        <f>CADASTRO!M1759</f>
        <v>0</v>
      </c>
      <c r="N14" s="203"/>
      <c r="O14" s="203"/>
      <c r="P14" s="203">
        <f>CADASTRO!$P1759</f>
        <v>0</v>
      </c>
      <c r="Q14" s="203"/>
      <c r="R14" s="203"/>
      <c r="S14" s="203"/>
      <c r="T14" s="219">
        <f>CADASTRO!V1759</f>
        <v>0</v>
      </c>
      <c r="U14" s="219"/>
      <c r="V14" s="203"/>
      <c r="W14" s="204">
        <f>E$7*T14</f>
        <v>0</v>
      </c>
      <c r="X14" s="204"/>
      <c r="Y14" s="204"/>
      <c r="Z14" s="204"/>
      <c r="AA14" s="204"/>
    </row>
    <row r="15" spans="1:27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2">
        <f>SUM(W12:AA14)</f>
        <v>0</v>
      </c>
      <c r="X15" s="201"/>
      <c r="Y15" s="201"/>
      <c r="Z15" s="201"/>
      <c r="AA15" s="201"/>
    </row>
    <row r="16" spans="1:27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  <c r="AA16" s="201"/>
    </row>
    <row r="17" spans="1:27" x14ac:dyDescent="0.25">
      <c r="A17" s="201" t="str">
        <f>CADASTRO!A$1713</f>
        <v>ESCOLA MUN. ARLINDO B. PIRES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/>
      <c r="W17" s="201" t="s">
        <v>35</v>
      </c>
      <c r="X17" s="201"/>
      <c r="Y17" s="201"/>
      <c r="Z17" s="201"/>
      <c r="AA17" s="201"/>
    </row>
    <row r="18" spans="1:27" x14ac:dyDescent="0.25">
      <c r="A18" s="200" t="str">
        <f>CADASTRO!A$1714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CADASTRO!J1762</f>
        <v>98006</v>
      </c>
      <c r="K18" s="203"/>
      <c r="L18" s="203"/>
      <c r="M18" s="203">
        <f>CADASTRO!M1762</f>
        <v>1653</v>
      </c>
      <c r="N18" s="203"/>
      <c r="O18" s="203"/>
      <c r="P18" s="203" t="str">
        <f>CADASTRO!$P1762</f>
        <v>31 FUNDEB</v>
      </c>
      <c r="Q18" s="203"/>
      <c r="R18" s="203"/>
      <c r="S18" s="203"/>
      <c r="T18" s="219">
        <f>CADASTRO!V1762</f>
        <v>0.109375</v>
      </c>
      <c r="U18" s="219"/>
      <c r="V18" s="203"/>
      <c r="W18" s="204">
        <f>E$7*T18+0.01</f>
        <v>309.32207124999996</v>
      </c>
      <c r="X18" s="204"/>
      <c r="Y18" s="204"/>
      <c r="Z18" s="204"/>
      <c r="AA18" s="204"/>
    </row>
    <row r="19" spans="1:27" x14ac:dyDescent="0.25">
      <c r="A19" s="200" t="str">
        <f>CADASTRO!A$1715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CADASTRO!J1763</f>
        <v>0</v>
      </c>
      <c r="K19" s="203"/>
      <c r="L19" s="203"/>
      <c r="M19" s="203">
        <f>CADASTRO!M1763</f>
        <v>0</v>
      </c>
      <c r="N19" s="203"/>
      <c r="O19" s="203"/>
      <c r="P19" s="203">
        <f>CADASTRO!$P1763</f>
        <v>0</v>
      </c>
      <c r="Q19" s="203"/>
      <c r="R19" s="203"/>
      <c r="S19" s="203"/>
      <c r="T19" s="219">
        <f>CADASTRO!V1763</f>
        <v>0</v>
      </c>
      <c r="U19" s="219"/>
      <c r="V19" s="203"/>
      <c r="W19" s="204">
        <f>E$7*T19</f>
        <v>0</v>
      </c>
      <c r="X19" s="204"/>
      <c r="Y19" s="204"/>
      <c r="Z19" s="204"/>
      <c r="AA19" s="204"/>
    </row>
    <row r="20" spans="1:27" x14ac:dyDescent="0.25">
      <c r="A20" s="200" t="str">
        <f>CADASTRO!A$1716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CADASTRO!J1764</f>
        <v>94016</v>
      </c>
      <c r="K20" s="203"/>
      <c r="L20" s="203"/>
      <c r="M20" s="203">
        <f>CADASTRO!M1764</f>
        <v>1637</v>
      </c>
      <c r="N20" s="203"/>
      <c r="O20" s="203"/>
      <c r="P20" s="203" t="str">
        <f>CADASTRO!$P1764</f>
        <v>31 FUNDEB</v>
      </c>
      <c r="Q20" s="203"/>
      <c r="R20" s="203"/>
      <c r="S20" s="203"/>
      <c r="T20" s="219">
        <f>CADASTRO!V1764</f>
        <v>0.890625</v>
      </c>
      <c r="U20" s="219"/>
      <c r="V20" s="203"/>
      <c r="W20" s="204">
        <f>E$7*T20</f>
        <v>2518.68400875</v>
      </c>
      <c r="X20" s="204"/>
      <c r="Y20" s="204"/>
      <c r="Z20" s="204"/>
      <c r="AA20" s="204"/>
    </row>
    <row r="21" spans="1:27" x14ac:dyDescent="0.25">
      <c r="A21" s="200" t="str">
        <f>CADASTRO!A$1717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CADASTRO!J1765</f>
        <v>0</v>
      </c>
      <c r="K21" s="203"/>
      <c r="L21" s="203"/>
      <c r="M21" s="203">
        <f>CADASTRO!M1765</f>
        <v>0</v>
      </c>
      <c r="N21" s="203"/>
      <c r="O21" s="203"/>
      <c r="P21" s="203">
        <f>CADASTRO!$P1765</f>
        <v>0</v>
      </c>
      <c r="Q21" s="203"/>
      <c r="R21" s="203"/>
      <c r="S21" s="203"/>
      <c r="T21" s="219">
        <f>CADASTRO!V1765</f>
        <v>0</v>
      </c>
      <c r="U21" s="219"/>
      <c r="V21" s="203"/>
      <c r="W21" s="204">
        <f>E$7*T21</f>
        <v>0</v>
      </c>
      <c r="X21" s="204"/>
      <c r="Y21" s="204"/>
      <c r="Z21" s="204"/>
      <c r="AA21" s="204"/>
    </row>
    <row r="22" spans="1:27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2">
        <f>SUM(W18:AA21)-0.01</f>
        <v>2827.9960799999999</v>
      </c>
      <c r="X22" s="201"/>
      <c r="Y22" s="201"/>
      <c r="Z22" s="201"/>
      <c r="AA22" s="201"/>
    </row>
    <row r="23" spans="1:27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2">
        <f>W22+W15</f>
        <v>2827.9960799999999</v>
      </c>
      <c r="X23" s="201"/>
      <c r="Y23" s="201"/>
      <c r="Z23" s="201"/>
      <c r="AA23" s="201"/>
    </row>
    <row r="25" spans="1:27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</row>
    <row r="26" spans="1:27" x14ac:dyDescent="0.25">
      <c r="A26" s="3" t="s">
        <v>37</v>
      </c>
      <c r="F26" s="203" t="s">
        <v>47</v>
      </c>
      <c r="G26" s="203"/>
      <c r="H26" s="203"/>
      <c r="I26" s="203"/>
      <c r="J26" s="203"/>
      <c r="K26" s="203"/>
    </row>
    <row r="27" spans="1:27" x14ac:dyDescent="0.25">
      <c r="A27" s="3" t="s">
        <v>38</v>
      </c>
      <c r="G27" s="203">
        <v>0</v>
      </c>
      <c r="H27" s="203"/>
      <c r="I27" s="203"/>
      <c r="J27" s="203"/>
      <c r="K27" s="203"/>
      <c r="L27" s="220" t="s">
        <v>39</v>
      </c>
      <c r="M27" s="220"/>
      <c r="N27" s="220"/>
      <c r="O27" s="223" t="s">
        <v>212</v>
      </c>
      <c r="P27" s="203"/>
      <c r="Q27" s="203"/>
      <c r="R27" s="203"/>
    </row>
    <row r="28" spans="1:27" x14ac:dyDescent="0.25">
      <c r="A28" s="3" t="s">
        <v>41</v>
      </c>
      <c r="C28" s="208">
        <v>0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0</v>
      </c>
      <c r="Q28" s="221"/>
      <c r="R28" s="221"/>
      <c r="S28" s="221"/>
      <c r="T28" s="221"/>
      <c r="U28" s="221"/>
      <c r="V28" s="221"/>
    </row>
    <row r="29" spans="1:27" x14ac:dyDescent="0.25">
      <c r="A29" s="9" t="s">
        <v>12</v>
      </c>
      <c r="B29" s="101"/>
      <c r="C29" s="101"/>
      <c r="D29" s="101"/>
      <c r="E29" s="101"/>
      <c r="F29" s="101"/>
      <c r="G29" s="101"/>
      <c r="H29" s="101"/>
      <c r="I29" s="10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22"/>
      <c r="Y29" s="211" t="s">
        <v>40</v>
      </c>
      <c r="Z29" s="211"/>
      <c r="AA29" s="211"/>
    </row>
    <row r="30" spans="1:27" x14ac:dyDescent="0.25">
      <c r="A30" s="210" t="str">
        <f>CADASTRO!A$1708</f>
        <v xml:space="preserve">ESCOLA ESTADUAL: 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</v>
      </c>
      <c r="N30" s="218"/>
      <c r="O30" s="218"/>
      <c r="P30" s="202">
        <f>SUM(P31:S33)</f>
        <v>0</v>
      </c>
      <c r="Q30" s="201"/>
      <c r="R30" s="201"/>
      <c r="S30" s="201"/>
      <c r="T30" s="6"/>
      <c r="U30" s="6"/>
      <c r="V30" s="6"/>
      <c r="W30" s="6"/>
      <c r="X30" s="6"/>
    </row>
    <row r="31" spans="1:27" x14ac:dyDescent="0.25">
      <c r="A31" s="200" t="str">
        <f>CADASTRO!A$1709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ROUND((W$12/W$23),2)</f>
        <v>0</v>
      </c>
      <c r="N31" s="205"/>
      <c r="O31" s="205"/>
      <c r="P31" s="204">
        <f>C28*M31</f>
        <v>0</v>
      </c>
      <c r="Q31" s="203"/>
      <c r="R31" s="203"/>
      <c r="S31" s="203"/>
      <c r="T31" s="203">
        <f>CADASTRO!$P$1734</f>
        <v>0</v>
      </c>
      <c r="U31" s="203"/>
      <c r="V31" s="203"/>
      <c r="W31" s="203"/>
      <c r="X31" s="203"/>
      <c r="Y31" s="203">
        <f>M$12</f>
        <v>0</v>
      </c>
      <c r="Z31" s="203"/>
      <c r="AA31" s="203"/>
    </row>
    <row r="32" spans="1:27" x14ac:dyDescent="0.25">
      <c r="A32" s="200" t="str">
        <f>CADASTRO!A$1710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ROUND((W$13/W$23),2)</f>
        <v>0</v>
      </c>
      <c r="N32" s="205"/>
      <c r="O32" s="205"/>
      <c r="P32" s="204">
        <f>C28*M32</f>
        <v>0</v>
      </c>
      <c r="Q32" s="203"/>
      <c r="R32" s="203"/>
      <c r="S32" s="203"/>
      <c r="T32" s="203">
        <f>CADASTRO!$P$1758</f>
        <v>0</v>
      </c>
      <c r="U32" s="203"/>
      <c r="V32" s="203"/>
      <c r="W32" s="203"/>
      <c r="X32" s="203"/>
      <c r="Y32" s="203">
        <f>M$13</f>
        <v>0</v>
      </c>
      <c r="Z32" s="203"/>
      <c r="AA32" s="203"/>
    </row>
    <row r="33" spans="1:27" x14ac:dyDescent="0.25">
      <c r="A33" s="200" t="str">
        <f>CADASTRO!A$1711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05">
        <f>ROUND((W$14/W$23),2)</f>
        <v>0</v>
      </c>
      <c r="N33" s="205"/>
      <c r="O33" s="205"/>
      <c r="P33" s="204">
        <f>C28*M33</f>
        <v>0</v>
      </c>
      <c r="Q33" s="203"/>
      <c r="R33" s="203"/>
      <c r="S33" s="203"/>
      <c r="T33" s="203">
        <f>CADASTRO!$P$1759</f>
        <v>0</v>
      </c>
      <c r="U33" s="203"/>
      <c r="V33" s="203"/>
      <c r="W33" s="203"/>
      <c r="X33" s="203"/>
      <c r="Y33" s="203">
        <f>M$14</f>
        <v>0</v>
      </c>
      <c r="Z33" s="203"/>
      <c r="AA33" s="203"/>
    </row>
    <row r="34" spans="1:27" x14ac:dyDescent="0.25">
      <c r="A34" s="201" t="str">
        <f>CADASTRO!A$1713</f>
        <v>ESCOLA MUN. ARLINDO B. PIRES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1</v>
      </c>
      <c r="N34" s="218"/>
      <c r="O34" s="218"/>
      <c r="P34" s="202">
        <f>SUM(P35:S38)</f>
        <v>0</v>
      </c>
      <c r="Q34" s="201"/>
      <c r="R34" s="201"/>
      <c r="S34" s="201"/>
    </row>
    <row r="35" spans="1:27" x14ac:dyDescent="0.25">
      <c r="A35" s="200" t="str">
        <f>CADASTRO!A$1714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250</v>
      </c>
      <c r="K35" s="203"/>
      <c r="L35" s="203"/>
      <c r="M35" s="205">
        <f>ROUND((W$18/W$23),2)</f>
        <v>0.11</v>
      </c>
      <c r="N35" s="205"/>
      <c r="O35" s="205"/>
      <c r="P35" s="204">
        <f>C28*M35</f>
        <v>0</v>
      </c>
      <c r="Q35" s="203"/>
      <c r="R35" s="203"/>
      <c r="S35" s="203"/>
      <c r="T35" s="203" t="str">
        <f>CADASTRO!$P$1762</f>
        <v>31 FUNDEB</v>
      </c>
      <c r="U35" s="203"/>
      <c r="V35" s="203"/>
      <c r="W35" s="203"/>
      <c r="X35" s="203"/>
      <c r="Y35" s="203">
        <f>M$18</f>
        <v>1653</v>
      </c>
      <c r="Z35" s="203"/>
      <c r="AA35" s="203"/>
    </row>
    <row r="36" spans="1:27" x14ac:dyDescent="0.25">
      <c r="A36" s="200" t="str">
        <f>CADASTRO!A$1715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ROUND((W$19/W$23),2)</f>
        <v>0</v>
      </c>
      <c r="N36" s="205"/>
      <c r="O36" s="205"/>
      <c r="P36" s="204">
        <f>C28*M36</f>
        <v>0</v>
      </c>
      <c r="Q36" s="203"/>
      <c r="R36" s="203"/>
      <c r="S36" s="203"/>
      <c r="T36" s="203">
        <f>CADASTRO!$P$1763</f>
        <v>0</v>
      </c>
      <c r="U36" s="203"/>
      <c r="V36" s="203"/>
      <c r="W36" s="203"/>
      <c r="X36" s="203"/>
      <c r="Y36" s="203">
        <f>M$19</f>
        <v>0</v>
      </c>
      <c r="Z36" s="203"/>
      <c r="AA36" s="203"/>
    </row>
    <row r="37" spans="1:27" x14ac:dyDescent="0.25">
      <c r="A37" s="200" t="str">
        <f>CADASTRO!A$1716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251</v>
      </c>
      <c r="K37" s="203"/>
      <c r="L37" s="203"/>
      <c r="M37" s="205">
        <f>ROUND((W$20/W$23),2)</f>
        <v>0.89</v>
      </c>
      <c r="N37" s="205"/>
      <c r="O37" s="205"/>
      <c r="P37" s="204">
        <f>C28*M37</f>
        <v>0</v>
      </c>
      <c r="Q37" s="203"/>
      <c r="R37" s="203"/>
      <c r="S37" s="203"/>
      <c r="T37" s="203" t="str">
        <f>CADASTRO!$P$1764</f>
        <v>31 FUNDEB</v>
      </c>
      <c r="U37" s="203"/>
      <c r="V37" s="203"/>
      <c r="W37" s="203"/>
      <c r="X37" s="203"/>
      <c r="Y37" s="203">
        <f>M$20</f>
        <v>1637</v>
      </c>
      <c r="Z37" s="203"/>
      <c r="AA37" s="203"/>
    </row>
    <row r="38" spans="1:27" x14ac:dyDescent="0.25">
      <c r="A38" s="200" t="str">
        <f>CADASTRO!A$1717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ROUND((W$21/W$23),2)</f>
        <v>0</v>
      </c>
      <c r="N38" s="205"/>
      <c r="O38" s="205"/>
      <c r="P38" s="204">
        <f>C28*M38</f>
        <v>0</v>
      </c>
      <c r="Q38" s="203"/>
      <c r="R38" s="203"/>
      <c r="S38" s="203"/>
      <c r="T38" s="203">
        <f>CADASTRO!$P$1765</f>
        <v>0</v>
      </c>
      <c r="U38" s="203"/>
      <c r="V38" s="203"/>
      <c r="W38" s="203"/>
      <c r="X38" s="203"/>
      <c r="Y38" s="203">
        <f>M$21</f>
        <v>0</v>
      </c>
      <c r="Z38" s="203"/>
      <c r="AA38" s="203"/>
    </row>
    <row r="39" spans="1:27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0</v>
      </c>
      <c r="Q39" s="201"/>
      <c r="R39" s="201"/>
      <c r="S39" s="201"/>
    </row>
    <row r="41" spans="1:27" x14ac:dyDescent="0.25">
      <c r="A41" s="3" t="s">
        <v>37</v>
      </c>
      <c r="F41" s="203" t="s">
        <v>48</v>
      </c>
      <c r="G41" s="203"/>
      <c r="H41" s="203"/>
      <c r="I41" s="203"/>
      <c r="J41" s="203"/>
      <c r="K41" s="203"/>
    </row>
    <row r="42" spans="1:27" x14ac:dyDescent="0.25">
      <c r="A42" s="3" t="s">
        <v>38</v>
      </c>
      <c r="G42" s="203">
        <v>97</v>
      </c>
      <c r="H42" s="203"/>
      <c r="I42" s="203"/>
      <c r="J42" s="203"/>
      <c r="K42" s="203"/>
      <c r="L42" s="220" t="s">
        <v>39</v>
      </c>
      <c r="M42" s="220"/>
      <c r="N42" s="220"/>
      <c r="O42" s="223">
        <v>43223</v>
      </c>
      <c r="P42" s="203"/>
      <c r="Q42" s="203"/>
      <c r="R42" s="203"/>
    </row>
    <row r="43" spans="1:27" x14ac:dyDescent="0.25">
      <c r="A43" s="3" t="s">
        <v>41</v>
      </c>
      <c r="C43" s="208">
        <v>391.44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84</v>
      </c>
      <c r="Q43" s="221"/>
      <c r="R43" s="221"/>
      <c r="S43" s="221"/>
      <c r="T43" s="221"/>
      <c r="U43" s="221"/>
      <c r="V43" s="221"/>
    </row>
    <row r="44" spans="1:27" x14ac:dyDescent="0.25">
      <c r="A44" s="9" t="s">
        <v>12</v>
      </c>
      <c r="B44" s="101"/>
      <c r="C44" s="101"/>
      <c r="D44" s="101"/>
      <c r="E44" s="101"/>
      <c r="F44" s="101"/>
      <c r="G44" s="101"/>
      <c r="H44" s="101"/>
      <c r="I44" s="108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22"/>
      <c r="Y44" s="211" t="s">
        <v>40</v>
      </c>
      <c r="Z44" s="211"/>
      <c r="AA44" s="211"/>
    </row>
    <row r="45" spans="1:27" x14ac:dyDescent="0.25">
      <c r="A45" s="210" t="str">
        <f>CADASTRO!A$1708</f>
        <v xml:space="preserve">ESCOLA ESTADUAL: 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0</v>
      </c>
      <c r="N45" s="218"/>
      <c r="O45" s="218"/>
      <c r="P45" s="202">
        <f>SUM(P46:S48)</f>
        <v>0</v>
      </c>
      <c r="Q45" s="201"/>
      <c r="R45" s="201"/>
      <c r="S45" s="201"/>
      <c r="T45" s="6"/>
      <c r="U45" s="6"/>
      <c r="V45" s="6"/>
      <c r="W45" s="6"/>
      <c r="X45" s="6"/>
    </row>
    <row r="46" spans="1:27" x14ac:dyDescent="0.25">
      <c r="A46" s="200" t="str">
        <f>CADASTRO!A$1709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>
        <v>0</v>
      </c>
      <c r="K46" s="203"/>
      <c r="L46" s="203"/>
      <c r="M46" s="205">
        <f>ROUND((W$12/W$23),2)</f>
        <v>0</v>
      </c>
      <c r="N46" s="205"/>
      <c r="O46" s="205"/>
      <c r="P46" s="204">
        <f>C43*M46</f>
        <v>0</v>
      </c>
      <c r="Q46" s="203"/>
      <c r="R46" s="203"/>
      <c r="S46" s="203"/>
      <c r="T46" s="203">
        <f>CADASTRO!$P$1757</f>
        <v>0</v>
      </c>
      <c r="U46" s="203"/>
      <c r="V46" s="203"/>
      <c r="W46" s="203"/>
      <c r="X46" s="203"/>
      <c r="Y46" s="203">
        <f>M$12</f>
        <v>0</v>
      </c>
      <c r="Z46" s="203"/>
      <c r="AA46" s="203"/>
    </row>
    <row r="47" spans="1:27" x14ac:dyDescent="0.25">
      <c r="A47" s="200" t="str">
        <f>CADASTRO!A$1710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>
        <v>0</v>
      </c>
      <c r="K47" s="203"/>
      <c r="L47" s="203"/>
      <c r="M47" s="205">
        <f>ROUND((W$13/W$23),2)</f>
        <v>0</v>
      </c>
      <c r="N47" s="205"/>
      <c r="O47" s="205"/>
      <c r="P47" s="204">
        <f>C43*M47</f>
        <v>0</v>
      </c>
      <c r="Q47" s="203"/>
      <c r="R47" s="203"/>
      <c r="S47" s="203"/>
      <c r="T47" s="203">
        <f>CADASTRO!$P$1758</f>
        <v>0</v>
      </c>
      <c r="U47" s="203"/>
      <c r="V47" s="203"/>
      <c r="W47" s="203"/>
      <c r="X47" s="203"/>
      <c r="Y47" s="203">
        <f>M$13</f>
        <v>0</v>
      </c>
      <c r="Z47" s="203"/>
      <c r="AA47" s="203"/>
    </row>
    <row r="48" spans="1:27" x14ac:dyDescent="0.25">
      <c r="A48" s="200" t="str">
        <f>CADASTRO!A$1711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>
        <v>0</v>
      </c>
      <c r="K48" s="203"/>
      <c r="L48" s="203"/>
      <c r="M48" s="205">
        <f>ROUND((W$14/W$23),2)</f>
        <v>0</v>
      </c>
      <c r="N48" s="205"/>
      <c r="O48" s="205"/>
      <c r="P48" s="204">
        <f>C43*M48</f>
        <v>0</v>
      </c>
      <c r="Q48" s="203"/>
      <c r="R48" s="203"/>
      <c r="S48" s="203"/>
      <c r="T48" s="203">
        <f>CADASTRO!$P$1759</f>
        <v>0</v>
      </c>
      <c r="U48" s="203"/>
      <c r="V48" s="203"/>
      <c r="W48" s="203"/>
      <c r="X48" s="203"/>
      <c r="Y48" s="203">
        <f>M$14</f>
        <v>0</v>
      </c>
      <c r="Z48" s="203"/>
      <c r="AA48" s="203"/>
    </row>
    <row r="49" spans="1:36" x14ac:dyDescent="0.25">
      <c r="A49" s="201" t="str">
        <f>CADASTRO!A$1713</f>
        <v>ESCOLA MUN. ARLINDO B. PIRES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1</v>
      </c>
      <c r="N49" s="218"/>
      <c r="O49" s="218"/>
      <c r="P49" s="202">
        <f>SUM(P50:S53)</f>
        <v>391.43999999999994</v>
      </c>
      <c r="Q49" s="201"/>
      <c r="R49" s="201"/>
      <c r="S49" s="201"/>
    </row>
    <row r="50" spans="1:36" x14ac:dyDescent="0.25">
      <c r="A50" s="200" t="str">
        <f>CADASTRO!A$1714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 t="s">
        <v>250</v>
      </c>
      <c r="K50" s="203"/>
      <c r="L50" s="203"/>
      <c r="M50" s="205">
        <f>T18</f>
        <v>0.109375</v>
      </c>
      <c r="N50" s="205"/>
      <c r="O50" s="205"/>
      <c r="P50" s="204">
        <f>C43*M50</f>
        <v>42.813749999999999</v>
      </c>
      <c r="Q50" s="203"/>
      <c r="R50" s="203"/>
      <c r="S50" s="203"/>
      <c r="T50" s="203" t="str">
        <f>CADASTRO!$P$1762</f>
        <v>31 FUNDEB</v>
      </c>
      <c r="U50" s="203"/>
      <c r="V50" s="203"/>
      <c r="W50" s="203"/>
      <c r="X50" s="203"/>
      <c r="Y50" s="203">
        <f>M$18</f>
        <v>1653</v>
      </c>
      <c r="Z50" s="203"/>
      <c r="AA50" s="203"/>
    </row>
    <row r="51" spans="1:36" x14ac:dyDescent="0.25">
      <c r="A51" s="200" t="str">
        <f>CADASTRO!A$1715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>
        <v>0</v>
      </c>
      <c r="K51" s="203"/>
      <c r="L51" s="203"/>
      <c r="M51" s="205">
        <f>ROUND((W$19/W$23),2)</f>
        <v>0</v>
      </c>
      <c r="N51" s="205"/>
      <c r="O51" s="205"/>
      <c r="P51" s="204">
        <f>C43*M51</f>
        <v>0</v>
      </c>
      <c r="Q51" s="203"/>
      <c r="R51" s="203"/>
      <c r="S51" s="203"/>
      <c r="T51" s="203">
        <f>CADASTRO!$P$1763</f>
        <v>0</v>
      </c>
      <c r="U51" s="203"/>
      <c r="V51" s="203"/>
      <c r="W51" s="203"/>
      <c r="X51" s="203"/>
      <c r="Y51" s="203">
        <f>M$19</f>
        <v>0</v>
      </c>
      <c r="Z51" s="203"/>
      <c r="AA51" s="203"/>
      <c r="AJ51" s="3"/>
    </row>
    <row r="52" spans="1:36" x14ac:dyDescent="0.25">
      <c r="A52" s="200" t="str">
        <f>CADASTRO!A$1716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 t="s">
        <v>251</v>
      </c>
      <c r="K52" s="203"/>
      <c r="L52" s="203"/>
      <c r="M52" s="205">
        <f>T20</f>
        <v>0.890625</v>
      </c>
      <c r="N52" s="205"/>
      <c r="O52" s="205"/>
      <c r="P52" s="204">
        <f>C43*M52</f>
        <v>348.62624999999997</v>
      </c>
      <c r="Q52" s="203"/>
      <c r="R52" s="203"/>
      <c r="S52" s="203"/>
      <c r="T52" s="203" t="str">
        <f>CADASTRO!$P$1764</f>
        <v>31 FUNDEB</v>
      </c>
      <c r="U52" s="203"/>
      <c r="V52" s="203"/>
      <c r="W52" s="203"/>
      <c r="X52" s="203"/>
      <c r="Y52" s="203">
        <f>M$20</f>
        <v>1637</v>
      </c>
      <c r="Z52" s="203"/>
      <c r="AA52" s="203"/>
    </row>
    <row r="53" spans="1:36" x14ac:dyDescent="0.25">
      <c r="A53" s="200" t="str">
        <f>CADASTRO!A$1717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>
        <v>0</v>
      </c>
      <c r="K53" s="203"/>
      <c r="L53" s="203"/>
      <c r="M53" s="205">
        <f>ROUND((W$21/W$23),2)</f>
        <v>0</v>
      </c>
      <c r="N53" s="205"/>
      <c r="O53" s="205"/>
      <c r="P53" s="204">
        <f>C43*M53</f>
        <v>0</v>
      </c>
      <c r="Q53" s="203"/>
      <c r="R53" s="203"/>
      <c r="S53" s="203"/>
      <c r="T53" s="203">
        <f>CADASTRO!$P$1765</f>
        <v>0</v>
      </c>
      <c r="U53" s="203"/>
      <c r="V53" s="203"/>
      <c r="W53" s="203"/>
      <c r="X53" s="203"/>
      <c r="Y53" s="203">
        <f>M$21</f>
        <v>0</v>
      </c>
      <c r="Z53" s="203"/>
      <c r="AA53" s="203"/>
    </row>
    <row r="54" spans="1:36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391.43999999999994</v>
      </c>
      <c r="Q54" s="201"/>
      <c r="R54" s="201"/>
      <c r="S54" s="201"/>
      <c r="T54" s="3"/>
      <c r="U54" s="3"/>
      <c r="V54" s="3"/>
      <c r="W54" s="3"/>
      <c r="X54" s="3"/>
      <c r="Y54" s="3"/>
      <c r="Z54" s="3"/>
      <c r="AA54" s="3"/>
    </row>
    <row r="55" spans="1:36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3"/>
      <c r="K55" s="3"/>
      <c r="L55" s="3"/>
      <c r="M55" s="109"/>
      <c r="N55" s="109"/>
      <c r="O55" s="109"/>
      <c r="P55" s="102"/>
      <c r="Q55" s="103"/>
      <c r="R55" s="103"/>
      <c r="S55" s="103"/>
      <c r="T55" s="3"/>
      <c r="U55" s="3"/>
      <c r="V55" s="3"/>
      <c r="W55" s="3"/>
      <c r="X55" s="3"/>
      <c r="Y55" s="3"/>
      <c r="Z55" s="3"/>
      <c r="AA55" s="3"/>
    </row>
    <row r="56" spans="1:36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6" x14ac:dyDescent="0.25">
      <c r="A57" s="3" t="s">
        <v>38</v>
      </c>
      <c r="G57" s="203">
        <v>0</v>
      </c>
      <c r="H57" s="203"/>
      <c r="I57" s="203"/>
      <c r="J57" s="203"/>
      <c r="K57" s="203"/>
      <c r="L57" s="220" t="s">
        <v>39</v>
      </c>
      <c r="M57" s="220"/>
      <c r="N57" s="220"/>
      <c r="O57" s="223" t="s">
        <v>212</v>
      </c>
      <c r="P57" s="203"/>
      <c r="Q57" s="203"/>
      <c r="R57" s="203"/>
    </row>
    <row r="58" spans="1:36" x14ac:dyDescent="0.25">
      <c r="A58" s="3" t="s">
        <v>41</v>
      </c>
      <c r="C58" s="208">
        <v>0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0</v>
      </c>
      <c r="Q58" s="221"/>
      <c r="R58" s="221"/>
      <c r="S58" s="221"/>
      <c r="T58" s="221"/>
      <c r="U58" s="221"/>
      <c r="V58" s="221"/>
    </row>
    <row r="59" spans="1:36" x14ac:dyDescent="0.25">
      <c r="A59" s="9" t="s">
        <v>12</v>
      </c>
      <c r="B59" s="101"/>
      <c r="C59" s="101"/>
      <c r="D59" s="101"/>
      <c r="E59" s="101"/>
      <c r="F59" s="101"/>
      <c r="G59" s="101"/>
      <c r="H59" s="101"/>
      <c r="I59" s="108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22"/>
      <c r="Y59" s="211" t="s">
        <v>40</v>
      </c>
      <c r="Z59" s="211"/>
      <c r="AA59" s="211"/>
    </row>
    <row r="60" spans="1:36" x14ac:dyDescent="0.25">
      <c r="A60" s="210" t="str">
        <f>CADASTRO!A$1708</f>
        <v xml:space="preserve">ESCOLA ESTADUAL: 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0</v>
      </c>
      <c r="N60" s="218"/>
      <c r="O60" s="218"/>
      <c r="P60" s="202">
        <f>SUM(P61:S63)</f>
        <v>0</v>
      </c>
      <c r="Q60" s="201"/>
      <c r="R60" s="201"/>
      <c r="S60" s="201"/>
      <c r="T60" s="6"/>
      <c r="U60" s="6"/>
      <c r="V60" s="6"/>
      <c r="W60" s="6"/>
      <c r="X60" s="6"/>
    </row>
    <row r="61" spans="1:36" x14ac:dyDescent="0.25">
      <c r="A61" s="200" t="str">
        <f>CADASTRO!A$1709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>
        <v>0</v>
      </c>
      <c r="K61" s="203"/>
      <c r="L61" s="203"/>
      <c r="M61" s="205">
        <f>ROUND((W$12/W$23),2)</f>
        <v>0</v>
      </c>
      <c r="N61" s="205"/>
      <c r="O61" s="205"/>
      <c r="P61" s="204">
        <f>C58*M61</f>
        <v>0</v>
      </c>
      <c r="Q61" s="203"/>
      <c r="R61" s="203"/>
      <c r="S61" s="203"/>
      <c r="T61" s="203">
        <f>CADASTRO!$P$1757</f>
        <v>0</v>
      </c>
      <c r="U61" s="203"/>
      <c r="V61" s="203"/>
      <c r="W61" s="203"/>
      <c r="X61" s="203"/>
      <c r="Y61" s="203">
        <f>M$12</f>
        <v>0</v>
      </c>
      <c r="Z61" s="203"/>
      <c r="AA61" s="203"/>
    </row>
    <row r="62" spans="1:36" x14ac:dyDescent="0.25">
      <c r="A62" s="200" t="str">
        <f>CADASTRO!A$1710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>
        <v>0</v>
      </c>
      <c r="K62" s="203"/>
      <c r="L62" s="203"/>
      <c r="M62" s="205">
        <f>ROUND((W$13/W$23),2)</f>
        <v>0</v>
      </c>
      <c r="N62" s="205"/>
      <c r="O62" s="205"/>
      <c r="P62" s="204">
        <f>C58*M62</f>
        <v>0</v>
      </c>
      <c r="Q62" s="203"/>
      <c r="R62" s="203"/>
      <c r="S62" s="203"/>
      <c r="T62" s="203">
        <f>CADASTRO!$P$1758</f>
        <v>0</v>
      </c>
      <c r="U62" s="203"/>
      <c r="V62" s="203"/>
      <c r="W62" s="203"/>
      <c r="X62" s="203"/>
      <c r="Y62" s="203">
        <f>M$13</f>
        <v>0</v>
      </c>
      <c r="Z62" s="203"/>
      <c r="AA62" s="203"/>
    </row>
    <row r="63" spans="1:36" x14ac:dyDescent="0.25">
      <c r="A63" s="200" t="str">
        <f>CADASTRO!A$1711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>
        <v>0</v>
      </c>
      <c r="K63" s="203"/>
      <c r="L63" s="203"/>
      <c r="M63" s="205">
        <f>ROUND((W$14/W$23),2)</f>
        <v>0</v>
      </c>
      <c r="N63" s="205"/>
      <c r="O63" s="205"/>
      <c r="P63" s="204">
        <f>C58*M63</f>
        <v>0</v>
      </c>
      <c r="Q63" s="203"/>
      <c r="R63" s="203"/>
      <c r="S63" s="203"/>
      <c r="T63" s="203">
        <f>CADASTRO!$P$1759</f>
        <v>0</v>
      </c>
      <c r="U63" s="203"/>
      <c r="V63" s="203"/>
      <c r="W63" s="203"/>
      <c r="X63" s="203"/>
      <c r="Y63" s="203">
        <f>M$14</f>
        <v>0</v>
      </c>
      <c r="Z63" s="203"/>
      <c r="AA63" s="203"/>
    </row>
    <row r="64" spans="1:36" x14ac:dyDescent="0.25">
      <c r="A64" s="201" t="str">
        <f>CADASTRO!A$1713</f>
        <v>ESCOLA MUN. ARLINDO B. PIRES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1</v>
      </c>
      <c r="N64" s="218"/>
      <c r="O64" s="218"/>
      <c r="P64" s="202">
        <f>SUM(P65:S68)</f>
        <v>0</v>
      </c>
      <c r="Q64" s="201"/>
      <c r="R64" s="201"/>
      <c r="S64" s="201"/>
    </row>
    <row r="65" spans="1:27" x14ac:dyDescent="0.25">
      <c r="A65" s="200" t="str">
        <f>CADASTRO!A$1714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 t="s">
        <v>250</v>
      </c>
      <c r="K65" s="203"/>
      <c r="L65" s="203"/>
      <c r="M65" s="205">
        <f>ROUND((W$18/W$23),2)</f>
        <v>0.11</v>
      </c>
      <c r="N65" s="205"/>
      <c r="O65" s="205"/>
      <c r="P65" s="204">
        <f>C58*M65</f>
        <v>0</v>
      </c>
      <c r="Q65" s="203"/>
      <c r="R65" s="203"/>
      <c r="S65" s="203"/>
      <c r="T65" s="203" t="str">
        <f>CADASTRO!$P$1762</f>
        <v>31 FUNDEB</v>
      </c>
      <c r="U65" s="203"/>
      <c r="V65" s="203"/>
      <c r="W65" s="203"/>
      <c r="X65" s="203"/>
      <c r="Y65" s="203">
        <f>M$18</f>
        <v>1653</v>
      </c>
      <c r="Z65" s="203"/>
      <c r="AA65" s="203"/>
    </row>
    <row r="66" spans="1:27" x14ac:dyDescent="0.25">
      <c r="A66" s="200" t="str">
        <f>CADASTRO!A$1715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>
        <v>0</v>
      </c>
      <c r="K66" s="203"/>
      <c r="L66" s="203"/>
      <c r="M66" s="205">
        <f>ROUND((W$19/W$23),2)</f>
        <v>0</v>
      </c>
      <c r="N66" s="205"/>
      <c r="O66" s="205"/>
      <c r="P66" s="204">
        <f>C58*M66</f>
        <v>0</v>
      </c>
      <c r="Q66" s="203"/>
      <c r="R66" s="203"/>
      <c r="S66" s="203"/>
      <c r="T66" s="203">
        <f>CADASTRO!$P$1763</f>
        <v>0</v>
      </c>
      <c r="U66" s="203"/>
      <c r="V66" s="203"/>
      <c r="W66" s="203"/>
      <c r="X66" s="203"/>
      <c r="Y66" s="203">
        <f>M$19</f>
        <v>0</v>
      </c>
      <c r="Z66" s="203"/>
      <c r="AA66" s="203"/>
    </row>
    <row r="67" spans="1:27" x14ac:dyDescent="0.25">
      <c r="A67" s="200" t="str">
        <f>CADASTRO!A$1716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 t="s">
        <v>251</v>
      </c>
      <c r="K67" s="203"/>
      <c r="L67" s="203"/>
      <c r="M67" s="205">
        <f>ROUND((W$20/W$23),2)</f>
        <v>0.89</v>
      </c>
      <c r="N67" s="205"/>
      <c r="O67" s="205"/>
      <c r="P67" s="204">
        <f>C58*M67</f>
        <v>0</v>
      </c>
      <c r="Q67" s="203"/>
      <c r="R67" s="203"/>
      <c r="S67" s="203"/>
      <c r="T67" s="203" t="str">
        <f>CADASTRO!$P$1764</f>
        <v>31 FUNDEB</v>
      </c>
      <c r="U67" s="203"/>
      <c r="V67" s="203"/>
      <c r="W67" s="203"/>
      <c r="X67" s="203"/>
      <c r="Y67" s="203">
        <f>M$20</f>
        <v>1637</v>
      </c>
      <c r="Z67" s="203"/>
      <c r="AA67" s="203"/>
    </row>
    <row r="68" spans="1:27" x14ac:dyDescent="0.25">
      <c r="A68" s="200" t="str">
        <f>CADASTRO!A$1717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>
        <v>0</v>
      </c>
      <c r="K68" s="203"/>
      <c r="L68" s="203"/>
      <c r="M68" s="205">
        <f>ROUND((W$21/W$23),2)</f>
        <v>0</v>
      </c>
      <c r="N68" s="205"/>
      <c r="O68" s="205"/>
      <c r="P68" s="204">
        <f>C58*M68</f>
        <v>0</v>
      </c>
      <c r="Q68" s="203"/>
      <c r="R68" s="203"/>
      <c r="S68" s="203"/>
      <c r="T68" s="203">
        <f>CADASTRO!$P$1765</f>
        <v>0</v>
      </c>
      <c r="U68" s="203"/>
      <c r="V68" s="203"/>
      <c r="W68" s="203"/>
      <c r="X68" s="203"/>
      <c r="Y68" s="203">
        <f>M$21</f>
        <v>0</v>
      </c>
      <c r="Z68" s="203"/>
      <c r="AA68" s="203"/>
    </row>
    <row r="69" spans="1:27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</f>
        <v>0</v>
      </c>
      <c r="Q69" s="201"/>
      <c r="R69" s="201"/>
      <c r="S69" s="201"/>
      <c r="T69" s="3"/>
      <c r="U69" s="3"/>
      <c r="V69" s="3"/>
      <c r="W69" s="3"/>
      <c r="X69" s="3"/>
      <c r="Y69" s="3"/>
      <c r="Z69" s="3"/>
      <c r="AA69" s="3"/>
    </row>
    <row r="71" spans="1:27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27" x14ac:dyDescent="0.25">
      <c r="A72" s="3" t="s">
        <v>38</v>
      </c>
      <c r="G72" s="203">
        <v>4</v>
      </c>
      <c r="H72" s="203"/>
      <c r="I72" s="203"/>
      <c r="J72" s="203"/>
      <c r="K72" s="203"/>
      <c r="L72" s="220" t="s">
        <v>39</v>
      </c>
      <c r="M72" s="220"/>
      <c r="N72" s="220"/>
      <c r="O72" s="223">
        <v>43223</v>
      </c>
      <c r="P72" s="203"/>
      <c r="Q72" s="203"/>
      <c r="R72" s="203"/>
    </row>
    <row r="73" spans="1:27" x14ac:dyDescent="0.25">
      <c r="A73" s="3" t="s">
        <v>41</v>
      </c>
      <c r="C73" s="208">
        <v>19000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1350</v>
      </c>
      <c r="Q73" s="221"/>
      <c r="R73" s="221"/>
      <c r="S73" s="221"/>
      <c r="T73" s="221"/>
      <c r="U73" s="221"/>
      <c r="V73" s="221"/>
    </row>
    <row r="74" spans="1:27" x14ac:dyDescent="0.25">
      <c r="A74" s="9" t="s">
        <v>12</v>
      </c>
      <c r="B74" s="101"/>
      <c r="C74" s="101"/>
      <c r="D74" s="101"/>
      <c r="E74" s="101"/>
      <c r="F74" s="101"/>
      <c r="G74" s="101"/>
      <c r="H74" s="101"/>
      <c r="I74" s="108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22"/>
      <c r="Y74" s="211" t="s">
        <v>40</v>
      </c>
      <c r="Z74" s="211"/>
      <c r="AA74" s="211"/>
    </row>
    <row r="75" spans="1:27" x14ac:dyDescent="0.25">
      <c r="A75" s="210" t="str">
        <f>CADASTRO!A$1708</f>
        <v xml:space="preserve">ESCOLA ESTADUAL: 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0</v>
      </c>
      <c r="N75" s="218"/>
      <c r="O75" s="218"/>
      <c r="P75" s="202">
        <f>SUM(P76:S78)</f>
        <v>0</v>
      </c>
      <c r="Q75" s="201"/>
      <c r="R75" s="201"/>
      <c r="S75" s="201"/>
      <c r="T75" s="6"/>
      <c r="U75" s="6"/>
      <c r="V75" s="6"/>
      <c r="W75" s="6"/>
      <c r="X75" s="6"/>
    </row>
    <row r="76" spans="1:27" x14ac:dyDescent="0.25">
      <c r="A76" s="200" t="str">
        <f>CADASTRO!A$1709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>
        <v>0</v>
      </c>
      <c r="K76" s="203"/>
      <c r="L76" s="203"/>
      <c r="M76" s="205">
        <f>ROUND((W$12/W$23),2)</f>
        <v>0</v>
      </c>
      <c r="N76" s="205"/>
      <c r="O76" s="205"/>
      <c r="P76" s="204">
        <f>C73*M76</f>
        <v>0</v>
      </c>
      <c r="Q76" s="203"/>
      <c r="R76" s="203"/>
      <c r="S76" s="203"/>
      <c r="T76" s="203">
        <f>CADASTRO!$P$1757</f>
        <v>0</v>
      </c>
      <c r="U76" s="203"/>
      <c r="V76" s="203"/>
      <c r="W76" s="203"/>
      <c r="X76" s="203"/>
      <c r="Y76" s="203">
        <f>M$12</f>
        <v>0</v>
      </c>
      <c r="Z76" s="203"/>
      <c r="AA76" s="203"/>
    </row>
    <row r="77" spans="1:27" x14ac:dyDescent="0.25">
      <c r="A77" s="200" t="str">
        <f>CADASTRO!A$1710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>
        <v>0</v>
      </c>
      <c r="K77" s="203"/>
      <c r="L77" s="203"/>
      <c r="M77" s="205">
        <f>ROUND((W$13/W$23),2)</f>
        <v>0</v>
      </c>
      <c r="N77" s="205"/>
      <c r="O77" s="205"/>
      <c r="P77" s="204">
        <f>C73*M77</f>
        <v>0</v>
      </c>
      <c r="Q77" s="203"/>
      <c r="R77" s="203"/>
      <c r="S77" s="203"/>
      <c r="T77" s="203">
        <f>CADASTRO!$P$1758</f>
        <v>0</v>
      </c>
      <c r="U77" s="203"/>
      <c r="V77" s="203"/>
      <c r="W77" s="203"/>
      <c r="X77" s="203"/>
      <c r="Y77" s="203">
        <f>M$13</f>
        <v>0</v>
      </c>
      <c r="Z77" s="203"/>
      <c r="AA77" s="203"/>
    </row>
    <row r="78" spans="1:27" x14ac:dyDescent="0.25">
      <c r="A78" s="200" t="str">
        <f>CADASTRO!A$1711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>
        <v>0</v>
      </c>
      <c r="K78" s="203"/>
      <c r="L78" s="203"/>
      <c r="M78" s="205">
        <f>ROUND((W$14/W$23),2)</f>
        <v>0</v>
      </c>
      <c r="N78" s="205"/>
      <c r="O78" s="205"/>
      <c r="P78" s="204">
        <f>C73*M78</f>
        <v>0</v>
      </c>
      <c r="Q78" s="203"/>
      <c r="R78" s="203"/>
      <c r="S78" s="203"/>
      <c r="T78" s="203">
        <f>CADASTRO!$P$1759</f>
        <v>0</v>
      </c>
      <c r="U78" s="203"/>
      <c r="V78" s="203"/>
      <c r="W78" s="203"/>
      <c r="X78" s="203"/>
      <c r="Y78" s="203">
        <f>M$14</f>
        <v>0</v>
      </c>
      <c r="Z78" s="203"/>
      <c r="AA78" s="203"/>
    </row>
    <row r="79" spans="1:27" x14ac:dyDescent="0.25">
      <c r="A79" s="201" t="str">
        <f>CADASTRO!A$1713</f>
        <v>ESCOLA MUN. ARLINDO B. PIRES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1</v>
      </c>
      <c r="N79" s="218"/>
      <c r="O79" s="218"/>
      <c r="P79" s="202">
        <f>SUM(P80:S83)</f>
        <v>19000</v>
      </c>
      <c r="Q79" s="201"/>
      <c r="R79" s="201"/>
      <c r="S79" s="201"/>
    </row>
    <row r="80" spans="1:27" x14ac:dyDescent="0.25">
      <c r="A80" s="200" t="str">
        <f>CADASTRO!A$1714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 t="s">
        <v>250</v>
      </c>
      <c r="K80" s="203"/>
      <c r="L80" s="203"/>
      <c r="M80" s="205">
        <f>ROUND((W$18/W$23),2)</f>
        <v>0.11</v>
      </c>
      <c r="N80" s="205"/>
      <c r="O80" s="205"/>
      <c r="P80" s="204">
        <f>C73*M80</f>
        <v>2090</v>
      </c>
      <c r="Q80" s="203"/>
      <c r="R80" s="203"/>
      <c r="S80" s="203"/>
      <c r="T80" s="203" t="str">
        <f>CADASTRO!$P$1762</f>
        <v>31 FUNDEB</v>
      </c>
      <c r="U80" s="203"/>
      <c r="V80" s="203"/>
      <c r="W80" s="203"/>
      <c r="X80" s="203"/>
      <c r="Y80" s="203">
        <f>M$18</f>
        <v>1653</v>
      </c>
      <c r="Z80" s="203"/>
      <c r="AA80" s="203"/>
    </row>
    <row r="81" spans="1:27" x14ac:dyDescent="0.25">
      <c r="A81" s="200" t="str">
        <f>CADASTRO!A$1715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>
        <v>0</v>
      </c>
      <c r="K81" s="203"/>
      <c r="L81" s="203"/>
      <c r="M81" s="205">
        <f>ROUND((W$19/W$23),2)</f>
        <v>0</v>
      </c>
      <c r="N81" s="205"/>
      <c r="O81" s="205"/>
      <c r="P81" s="204">
        <f>C73*M81</f>
        <v>0</v>
      </c>
      <c r="Q81" s="203"/>
      <c r="R81" s="203"/>
      <c r="S81" s="203"/>
      <c r="T81" s="203">
        <f>CADASTRO!$P$1763</f>
        <v>0</v>
      </c>
      <c r="U81" s="203"/>
      <c r="V81" s="203"/>
      <c r="W81" s="203"/>
      <c r="X81" s="203"/>
      <c r="Y81" s="203">
        <f>M$19</f>
        <v>0</v>
      </c>
      <c r="Z81" s="203"/>
      <c r="AA81" s="203"/>
    </row>
    <row r="82" spans="1:27" x14ac:dyDescent="0.25">
      <c r="A82" s="200" t="str">
        <f>CADASTRO!A$1716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 t="s">
        <v>251</v>
      </c>
      <c r="K82" s="203"/>
      <c r="L82" s="203"/>
      <c r="M82" s="205">
        <f>ROUND((W$20/W$23),2)</f>
        <v>0.89</v>
      </c>
      <c r="N82" s="205"/>
      <c r="O82" s="205"/>
      <c r="P82" s="204">
        <f>C73*M82</f>
        <v>16910</v>
      </c>
      <c r="Q82" s="203"/>
      <c r="R82" s="203"/>
      <c r="S82" s="203"/>
      <c r="T82" s="203" t="str">
        <f>CADASTRO!$P$1764</f>
        <v>31 FUNDEB</v>
      </c>
      <c r="U82" s="203"/>
      <c r="V82" s="203"/>
      <c r="W82" s="203"/>
      <c r="X82" s="203"/>
      <c r="Y82" s="203">
        <f>M$20</f>
        <v>1637</v>
      </c>
      <c r="Z82" s="203"/>
      <c r="AA82" s="203"/>
    </row>
    <row r="83" spans="1:27" x14ac:dyDescent="0.25">
      <c r="A83" s="200" t="str">
        <f>CADASTRO!A$1717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>
        <v>0</v>
      </c>
      <c r="K83" s="203"/>
      <c r="L83" s="203"/>
      <c r="M83" s="205">
        <f>ROUND((W$21/W$23),2)</f>
        <v>0</v>
      </c>
      <c r="N83" s="205"/>
      <c r="O83" s="205"/>
      <c r="P83" s="204">
        <f>C73*M83</f>
        <v>0</v>
      </c>
      <c r="Q83" s="203"/>
      <c r="R83" s="203"/>
      <c r="S83" s="203"/>
      <c r="T83" s="203">
        <f>CADASTRO!$P$1765</f>
        <v>0</v>
      </c>
      <c r="U83" s="203"/>
      <c r="V83" s="203"/>
      <c r="W83" s="203"/>
      <c r="X83" s="203"/>
      <c r="Y83" s="203">
        <f>M$21</f>
        <v>0</v>
      </c>
      <c r="Z83" s="203"/>
      <c r="AA83" s="203"/>
    </row>
    <row r="84" spans="1:27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19000</v>
      </c>
      <c r="Q84" s="201"/>
      <c r="R84" s="201"/>
      <c r="S84" s="201"/>
      <c r="T84" s="3"/>
      <c r="U84" s="3"/>
      <c r="V84" s="3"/>
      <c r="W84" s="3"/>
      <c r="X84" s="3"/>
      <c r="Y84" s="3"/>
      <c r="Z84" s="3"/>
      <c r="AA84" s="3"/>
    </row>
    <row r="86" spans="1:27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7" x14ac:dyDescent="0.25">
      <c r="A87" s="3" t="s">
        <v>38</v>
      </c>
      <c r="G87" s="203">
        <v>5</v>
      </c>
      <c r="H87" s="203"/>
      <c r="I87" s="203"/>
      <c r="J87" s="203"/>
      <c r="K87" s="203"/>
      <c r="L87" s="220" t="s">
        <v>39</v>
      </c>
      <c r="M87" s="220"/>
      <c r="N87" s="220"/>
      <c r="O87" s="223">
        <v>43254</v>
      </c>
      <c r="P87" s="203"/>
      <c r="Q87" s="203"/>
      <c r="R87" s="203"/>
    </row>
    <row r="88" spans="1:27" x14ac:dyDescent="0.25">
      <c r="A88" s="3" t="s">
        <v>41</v>
      </c>
      <c r="C88" s="208">
        <v>25000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1400</v>
      </c>
      <c r="Q88" s="221"/>
      <c r="R88" s="221"/>
      <c r="S88" s="221"/>
      <c r="T88" s="221"/>
      <c r="U88" s="221"/>
      <c r="V88" s="221"/>
    </row>
    <row r="89" spans="1:27" x14ac:dyDescent="0.25">
      <c r="A89" s="9" t="s">
        <v>12</v>
      </c>
      <c r="B89" s="101"/>
      <c r="C89" s="101"/>
      <c r="D89" s="101"/>
      <c r="E89" s="101"/>
      <c r="F89" s="101"/>
      <c r="G89" s="101"/>
      <c r="H89" s="101"/>
      <c r="I89" s="108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22"/>
      <c r="Y89" s="211" t="s">
        <v>40</v>
      </c>
      <c r="Z89" s="211"/>
      <c r="AA89" s="211"/>
    </row>
    <row r="90" spans="1:27" x14ac:dyDescent="0.25">
      <c r="A90" s="210" t="str">
        <f>CADASTRO!A$1708</f>
        <v xml:space="preserve">ESCOLA ESTADUAL: 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0</v>
      </c>
      <c r="N90" s="218"/>
      <c r="O90" s="218"/>
      <c r="P90" s="202">
        <f>SUM(P91:S93)</f>
        <v>0</v>
      </c>
      <c r="Q90" s="201"/>
      <c r="R90" s="201"/>
      <c r="S90" s="201"/>
      <c r="T90" s="6"/>
      <c r="U90" s="6"/>
      <c r="V90" s="6"/>
      <c r="W90" s="6"/>
      <c r="X90" s="6"/>
    </row>
    <row r="91" spans="1:27" x14ac:dyDescent="0.25">
      <c r="A91" s="200" t="str">
        <f>CADASTRO!A$1709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>
        <v>0</v>
      </c>
      <c r="K91" s="203"/>
      <c r="L91" s="203"/>
      <c r="M91" s="205">
        <f>ROUND((W$12/W$23),2)</f>
        <v>0</v>
      </c>
      <c r="N91" s="205"/>
      <c r="O91" s="205"/>
      <c r="P91" s="204">
        <f>C88*M91</f>
        <v>0</v>
      </c>
      <c r="Q91" s="203"/>
      <c r="R91" s="203"/>
      <c r="S91" s="203"/>
      <c r="T91" s="203">
        <f>CADASTRO!$P$1757</f>
        <v>0</v>
      </c>
      <c r="U91" s="203"/>
      <c r="V91" s="203"/>
      <c r="W91" s="203"/>
      <c r="X91" s="203"/>
      <c r="Y91" s="203">
        <f>M$12</f>
        <v>0</v>
      </c>
      <c r="Z91" s="203"/>
      <c r="AA91" s="203"/>
    </row>
    <row r="92" spans="1:27" x14ac:dyDescent="0.25">
      <c r="A92" s="200" t="str">
        <f>CADASTRO!A$1710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>
        <v>0</v>
      </c>
      <c r="K92" s="203"/>
      <c r="L92" s="203"/>
      <c r="M92" s="205">
        <f>ROUND((W$13/W$23),2)</f>
        <v>0</v>
      </c>
      <c r="N92" s="205"/>
      <c r="O92" s="205"/>
      <c r="P92" s="204">
        <f>C88*M92</f>
        <v>0</v>
      </c>
      <c r="Q92" s="203"/>
      <c r="R92" s="203"/>
      <c r="S92" s="203"/>
      <c r="T92" s="203">
        <f>CADASTRO!$P$1758</f>
        <v>0</v>
      </c>
      <c r="U92" s="203"/>
      <c r="V92" s="203"/>
      <c r="W92" s="203"/>
      <c r="X92" s="203"/>
      <c r="Y92" s="203">
        <f>M$13</f>
        <v>0</v>
      </c>
      <c r="Z92" s="203"/>
      <c r="AA92" s="203"/>
    </row>
    <row r="93" spans="1:27" x14ac:dyDescent="0.25">
      <c r="A93" s="200" t="str">
        <f>CADASTRO!A$1711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>
        <v>0</v>
      </c>
      <c r="K93" s="203"/>
      <c r="L93" s="203"/>
      <c r="M93" s="205">
        <f>ROUND((W$14/W$23),2)</f>
        <v>0</v>
      </c>
      <c r="N93" s="205"/>
      <c r="O93" s="205"/>
      <c r="P93" s="204">
        <f>C88*M93</f>
        <v>0</v>
      </c>
      <c r="Q93" s="203"/>
      <c r="R93" s="203"/>
      <c r="S93" s="203"/>
      <c r="T93" s="203">
        <f>CADASTRO!$P$1759</f>
        <v>0</v>
      </c>
      <c r="U93" s="203"/>
      <c r="V93" s="203"/>
      <c r="W93" s="203"/>
      <c r="X93" s="203"/>
      <c r="Y93" s="203">
        <f>M$14</f>
        <v>0</v>
      </c>
      <c r="Z93" s="203"/>
      <c r="AA93" s="203"/>
    </row>
    <row r="94" spans="1:27" x14ac:dyDescent="0.25">
      <c r="A94" s="201" t="str">
        <f>CADASTRO!A$1713</f>
        <v>ESCOLA MUN. ARLINDO B. PIRES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1</v>
      </c>
      <c r="N94" s="218"/>
      <c r="O94" s="218"/>
      <c r="P94" s="202">
        <f>SUM(P95:S98)</f>
        <v>25000</v>
      </c>
      <c r="Q94" s="201"/>
      <c r="R94" s="201"/>
      <c r="S94" s="201"/>
    </row>
    <row r="95" spans="1:27" x14ac:dyDescent="0.25">
      <c r="A95" s="200" t="str">
        <f>CADASTRO!A$1714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 t="s">
        <v>250</v>
      </c>
      <c r="K95" s="203"/>
      <c r="L95" s="203"/>
      <c r="M95" s="205">
        <f>ROUND((W$18/W$23),2)</f>
        <v>0.11</v>
      </c>
      <c r="N95" s="205"/>
      <c r="O95" s="205"/>
      <c r="P95" s="204">
        <f>C88*M95</f>
        <v>2750</v>
      </c>
      <c r="Q95" s="203"/>
      <c r="R95" s="203"/>
      <c r="S95" s="203"/>
      <c r="T95" s="203" t="str">
        <f>CADASTRO!$P$1762</f>
        <v>31 FUNDEB</v>
      </c>
      <c r="U95" s="203"/>
      <c r="V95" s="203"/>
      <c r="W95" s="203"/>
      <c r="X95" s="203"/>
      <c r="Y95" s="203">
        <f>M$18</f>
        <v>1653</v>
      </c>
      <c r="Z95" s="203"/>
      <c r="AA95" s="203"/>
    </row>
    <row r="96" spans="1:27" x14ac:dyDescent="0.25">
      <c r="A96" s="200" t="str">
        <f>CADASTRO!A$1715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>
        <v>0</v>
      </c>
      <c r="K96" s="203"/>
      <c r="L96" s="203"/>
      <c r="M96" s="205">
        <f>ROUND((W$19/W$23),2)</f>
        <v>0</v>
      </c>
      <c r="N96" s="205"/>
      <c r="O96" s="205"/>
      <c r="P96" s="204">
        <f>C88*M96</f>
        <v>0</v>
      </c>
      <c r="Q96" s="203"/>
      <c r="R96" s="203"/>
      <c r="S96" s="203"/>
      <c r="T96" s="203">
        <f>CADASTRO!$P$1763</f>
        <v>0</v>
      </c>
      <c r="U96" s="203"/>
      <c r="V96" s="203"/>
      <c r="W96" s="203"/>
      <c r="X96" s="203"/>
      <c r="Y96" s="203">
        <f>M$19</f>
        <v>0</v>
      </c>
      <c r="Z96" s="203"/>
      <c r="AA96" s="203"/>
    </row>
    <row r="97" spans="1:27" x14ac:dyDescent="0.25">
      <c r="A97" s="200" t="str">
        <f>CADASTRO!A$1716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 t="s">
        <v>251</v>
      </c>
      <c r="K97" s="203"/>
      <c r="L97" s="203"/>
      <c r="M97" s="205">
        <f>ROUND((W$20/W$23),2)</f>
        <v>0.89</v>
      </c>
      <c r="N97" s="205"/>
      <c r="O97" s="205"/>
      <c r="P97" s="204">
        <f>C88*M97</f>
        <v>22250</v>
      </c>
      <c r="Q97" s="203"/>
      <c r="R97" s="203"/>
      <c r="S97" s="203"/>
      <c r="T97" s="203" t="str">
        <f>CADASTRO!$P$1764</f>
        <v>31 FUNDEB</v>
      </c>
      <c r="U97" s="203"/>
      <c r="V97" s="203"/>
      <c r="W97" s="203"/>
      <c r="X97" s="203"/>
      <c r="Y97" s="203">
        <f>M$20</f>
        <v>1637</v>
      </c>
      <c r="Z97" s="203"/>
      <c r="AA97" s="203"/>
    </row>
    <row r="98" spans="1:27" x14ac:dyDescent="0.25">
      <c r="A98" s="200" t="str">
        <f>CADASTRO!A$1717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>
        <v>0</v>
      </c>
      <c r="K98" s="203"/>
      <c r="L98" s="203"/>
      <c r="M98" s="205">
        <f>ROUND((W$21/W$23),2)</f>
        <v>0</v>
      </c>
      <c r="N98" s="205"/>
      <c r="O98" s="205"/>
      <c r="P98" s="204">
        <f>C88*M98</f>
        <v>0</v>
      </c>
      <c r="Q98" s="203"/>
      <c r="R98" s="203"/>
      <c r="S98" s="203"/>
      <c r="T98" s="203">
        <f>CADASTRO!$P$1765</f>
        <v>0</v>
      </c>
      <c r="U98" s="203"/>
      <c r="V98" s="203"/>
      <c r="W98" s="203"/>
      <c r="X98" s="203"/>
      <c r="Y98" s="203">
        <f>M$21</f>
        <v>0</v>
      </c>
      <c r="Z98" s="203"/>
      <c r="AA98" s="203"/>
    </row>
    <row r="99" spans="1:27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</f>
        <v>25000</v>
      </c>
      <c r="Q99" s="201"/>
      <c r="R99" s="201"/>
      <c r="S99" s="201"/>
      <c r="T99" s="3"/>
      <c r="U99" s="3"/>
      <c r="V99" s="3"/>
      <c r="W99" s="3"/>
      <c r="X99" s="3"/>
      <c r="Y99" s="3"/>
      <c r="Z99" s="3"/>
      <c r="AA99" s="3"/>
    </row>
    <row r="101" spans="1:27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27" x14ac:dyDescent="0.25">
      <c r="A102" s="3" t="s">
        <v>38</v>
      </c>
      <c r="G102" s="203">
        <v>6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43315</v>
      </c>
      <c r="P102" s="203"/>
      <c r="Q102" s="203"/>
      <c r="R102" s="203"/>
    </row>
    <row r="103" spans="1:27" x14ac:dyDescent="0.25">
      <c r="A103" s="3" t="s">
        <v>41</v>
      </c>
      <c r="C103" s="208">
        <v>35000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1500</v>
      </c>
      <c r="Q103" s="221"/>
      <c r="R103" s="221"/>
      <c r="S103" s="221"/>
      <c r="T103" s="221"/>
      <c r="U103" s="221"/>
      <c r="V103" s="221"/>
    </row>
    <row r="104" spans="1:27" x14ac:dyDescent="0.25">
      <c r="A104" s="9" t="s">
        <v>12</v>
      </c>
      <c r="B104" s="101"/>
      <c r="C104" s="101"/>
      <c r="D104" s="101"/>
      <c r="E104" s="101"/>
      <c r="F104" s="101"/>
      <c r="G104" s="101"/>
      <c r="H104" s="101"/>
      <c r="I104" s="108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22"/>
      <c r="Y104" s="211" t="s">
        <v>40</v>
      </c>
      <c r="Z104" s="211"/>
      <c r="AA104" s="211"/>
    </row>
    <row r="105" spans="1:27" x14ac:dyDescent="0.25">
      <c r="A105" s="210" t="str">
        <f>CADASTRO!A$1708</f>
        <v xml:space="preserve">ESCOLA ESTADUAL: 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0</v>
      </c>
      <c r="N105" s="218"/>
      <c r="O105" s="218"/>
      <c r="P105" s="202">
        <f>SUM(P106:S108)</f>
        <v>0</v>
      </c>
      <c r="Q105" s="201"/>
      <c r="R105" s="201"/>
      <c r="S105" s="201"/>
      <c r="T105" s="6"/>
      <c r="U105" s="6"/>
      <c r="V105" s="6"/>
      <c r="W105" s="6"/>
      <c r="X105" s="6"/>
    </row>
    <row r="106" spans="1:27" x14ac:dyDescent="0.25">
      <c r="A106" s="200" t="str">
        <f>CADASTRO!A$1709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>
        <v>0</v>
      </c>
      <c r="K106" s="203"/>
      <c r="L106" s="203"/>
      <c r="M106" s="205">
        <f>ROUND((W$12/W$23),2)</f>
        <v>0</v>
      </c>
      <c r="N106" s="205"/>
      <c r="O106" s="205"/>
      <c r="P106" s="204">
        <f>C103*M106</f>
        <v>0</v>
      </c>
      <c r="Q106" s="203"/>
      <c r="R106" s="203"/>
      <c r="S106" s="203"/>
      <c r="T106" s="203">
        <f>CADASTRO!$P$1757</f>
        <v>0</v>
      </c>
      <c r="U106" s="203"/>
      <c r="V106" s="203"/>
      <c r="W106" s="203"/>
      <c r="X106" s="203"/>
      <c r="Y106" s="203">
        <f>M$12</f>
        <v>0</v>
      </c>
      <c r="Z106" s="203"/>
      <c r="AA106" s="203"/>
    </row>
    <row r="107" spans="1:27" x14ac:dyDescent="0.25">
      <c r="A107" s="200" t="str">
        <f>CADASTRO!A$1710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>
        <v>0</v>
      </c>
      <c r="K107" s="203"/>
      <c r="L107" s="203"/>
      <c r="M107" s="205">
        <f>ROUND((W$13/W$23),2)</f>
        <v>0</v>
      </c>
      <c r="N107" s="205"/>
      <c r="O107" s="205"/>
      <c r="P107" s="204">
        <f>C103*M107</f>
        <v>0</v>
      </c>
      <c r="Q107" s="203"/>
      <c r="R107" s="203"/>
      <c r="S107" s="203"/>
      <c r="T107" s="203">
        <f>CADASTRO!$P$1758</f>
        <v>0</v>
      </c>
      <c r="U107" s="203"/>
      <c r="V107" s="203"/>
      <c r="W107" s="203"/>
      <c r="X107" s="203"/>
      <c r="Y107" s="203">
        <f>M$13</f>
        <v>0</v>
      </c>
      <c r="Z107" s="203"/>
      <c r="AA107" s="203"/>
    </row>
    <row r="108" spans="1:27" x14ac:dyDescent="0.25">
      <c r="A108" s="200" t="str">
        <f>CADASTRO!A$1711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>
        <v>0</v>
      </c>
      <c r="K108" s="203"/>
      <c r="L108" s="203"/>
      <c r="M108" s="205">
        <f>ROUND((W$14/W$23),2)</f>
        <v>0</v>
      </c>
      <c r="N108" s="205"/>
      <c r="O108" s="205"/>
      <c r="P108" s="204">
        <f>C103*M108</f>
        <v>0</v>
      </c>
      <c r="Q108" s="203"/>
      <c r="R108" s="203"/>
      <c r="S108" s="203"/>
      <c r="T108" s="203">
        <f>CADASTRO!$P$1759</f>
        <v>0</v>
      </c>
      <c r="U108" s="203"/>
      <c r="V108" s="203"/>
      <c r="W108" s="203"/>
      <c r="X108" s="203"/>
      <c r="Y108" s="203">
        <f>M$14</f>
        <v>0</v>
      </c>
      <c r="Z108" s="203"/>
      <c r="AA108" s="203"/>
    </row>
    <row r="109" spans="1:27" x14ac:dyDescent="0.25">
      <c r="A109" s="201" t="str">
        <f>CADASTRO!A$1713</f>
        <v>ESCOLA MUN. ARLINDO B. PIRES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1</v>
      </c>
      <c r="N109" s="218"/>
      <c r="O109" s="218"/>
      <c r="P109" s="202">
        <f>SUM(P110:S113)</f>
        <v>35000</v>
      </c>
      <c r="Q109" s="201"/>
      <c r="R109" s="201"/>
      <c r="S109" s="201"/>
    </row>
    <row r="110" spans="1:27" x14ac:dyDescent="0.25">
      <c r="A110" s="200" t="str">
        <f>CADASTRO!A$1714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 t="s">
        <v>250</v>
      </c>
      <c r="K110" s="203"/>
      <c r="L110" s="203"/>
      <c r="M110" s="205">
        <f>ROUND((W$18/W$23),2)</f>
        <v>0.11</v>
      </c>
      <c r="N110" s="205"/>
      <c r="O110" s="205"/>
      <c r="P110" s="204">
        <f>C103*M110</f>
        <v>3850</v>
      </c>
      <c r="Q110" s="203"/>
      <c r="R110" s="203"/>
      <c r="S110" s="203"/>
      <c r="T110" s="203" t="str">
        <f>CADASTRO!$P$1762</f>
        <v>31 FUNDEB</v>
      </c>
      <c r="U110" s="203"/>
      <c r="V110" s="203"/>
      <c r="W110" s="203"/>
      <c r="X110" s="203"/>
      <c r="Y110" s="203">
        <f>M$18</f>
        <v>1653</v>
      </c>
      <c r="Z110" s="203"/>
      <c r="AA110" s="203"/>
    </row>
    <row r="111" spans="1:27" x14ac:dyDescent="0.25">
      <c r="A111" s="200" t="str">
        <f>CADASTRO!A$1715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>
        <v>0</v>
      </c>
      <c r="K111" s="203"/>
      <c r="L111" s="203"/>
      <c r="M111" s="205">
        <f>ROUND((W$19/W$23),2)</f>
        <v>0</v>
      </c>
      <c r="N111" s="205"/>
      <c r="O111" s="205"/>
      <c r="P111" s="204">
        <f>C103*M111</f>
        <v>0</v>
      </c>
      <c r="Q111" s="203"/>
      <c r="R111" s="203"/>
      <c r="S111" s="203"/>
      <c r="T111" s="203">
        <f>CADASTRO!$P$1763</f>
        <v>0</v>
      </c>
      <c r="U111" s="203"/>
      <c r="V111" s="203"/>
      <c r="W111" s="203"/>
      <c r="X111" s="203"/>
      <c r="Y111" s="203">
        <f>M$19</f>
        <v>0</v>
      </c>
      <c r="Z111" s="203"/>
      <c r="AA111" s="203"/>
    </row>
    <row r="112" spans="1:27" x14ac:dyDescent="0.25">
      <c r="A112" s="200" t="str">
        <f>CADASTRO!A$1716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 t="s">
        <v>251</v>
      </c>
      <c r="K112" s="203"/>
      <c r="L112" s="203"/>
      <c r="M112" s="205">
        <f>ROUND((W$20/W$23),2)</f>
        <v>0.89</v>
      </c>
      <c r="N112" s="205"/>
      <c r="O112" s="205"/>
      <c r="P112" s="204">
        <f>C103*M112</f>
        <v>31150</v>
      </c>
      <c r="Q112" s="203"/>
      <c r="R112" s="203"/>
      <c r="S112" s="203"/>
      <c r="T112" s="203" t="str">
        <f>CADASTRO!$P$1764</f>
        <v>31 FUNDEB</v>
      </c>
      <c r="U112" s="203"/>
      <c r="V112" s="203"/>
      <c r="W112" s="203"/>
      <c r="X112" s="203"/>
      <c r="Y112" s="203">
        <f>M$20</f>
        <v>1637</v>
      </c>
      <c r="Z112" s="203"/>
      <c r="AA112" s="203"/>
    </row>
    <row r="113" spans="1:27" x14ac:dyDescent="0.25">
      <c r="A113" s="200" t="str">
        <f>CADASTRO!A$1717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>
        <v>0</v>
      </c>
      <c r="K113" s="203"/>
      <c r="L113" s="203"/>
      <c r="M113" s="205">
        <f>ROUND((W$21/W$23),2)</f>
        <v>0</v>
      </c>
      <c r="N113" s="205"/>
      <c r="O113" s="205"/>
      <c r="P113" s="204">
        <f>C103*M113</f>
        <v>0</v>
      </c>
      <c r="Q113" s="203"/>
      <c r="R113" s="203"/>
      <c r="S113" s="203"/>
      <c r="T113" s="203">
        <f>CADASTRO!$P$1765</f>
        <v>0</v>
      </c>
      <c r="U113" s="203"/>
      <c r="V113" s="203"/>
      <c r="W113" s="203"/>
      <c r="X113" s="203"/>
      <c r="Y113" s="203">
        <f>M$21</f>
        <v>0</v>
      </c>
      <c r="Z113" s="203"/>
      <c r="AA113" s="203"/>
    </row>
    <row r="114" spans="1:27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</f>
        <v>35000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  <c r="AA114" s="3"/>
    </row>
    <row r="116" spans="1:27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7" x14ac:dyDescent="0.25">
      <c r="A117" s="3" t="s">
        <v>38</v>
      </c>
      <c r="G117" s="203">
        <v>7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43348</v>
      </c>
      <c r="P117" s="203"/>
      <c r="Q117" s="203"/>
      <c r="R117" s="203"/>
    </row>
    <row r="118" spans="1:27" x14ac:dyDescent="0.25">
      <c r="A118" s="3" t="s">
        <v>41</v>
      </c>
      <c r="C118" s="208">
        <v>40000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1300</v>
      </c>
      <c r="Q118" s="221"/>
      <c r="R118" s="221"/>
      <c r="S118" s="221"/>
      <c r="T118" s="221"/>
      <c r="U118" s="221"/>
      <c r="V118" s="221"/>
    </row>
    <row r="119" spans="1:27" x14ac:dyDescent="0.25">
      <c r="A119" s="9" t="s">
        <v>12</v>
      </c>
      <c r="B119" s="101"/>
      <c r="C119" s="101"/>
      <c r="D119" s="101"/>
      <c r="E119" s="101"/>
      <c r="F119" s="101"/>
      <c r="G119" s="101"/>
      <c r="H119" s="101"/>
      <c r="I119" s="108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22"/>
      <c r="Y119" s="211" t="s">
        <v>40</v>
      </c>
      <c r="Z119" s="211"/>
      <c r="AA119" s="211"/>
    </row>
    <row r="120" spans="1:27" x14ac:dyDescent="0.25">
      <c r="A120" s="210" t="str">
        <f>CADASTRO!A$1708</f>
        <v xml:space="preserve">ESCOLA ESTADUAL: 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0</v>
      </c>
      <c r="N120" s="218"/>
      <c r="O120" s="218"/>
      <c r="P120" s="202">
        <f>SUM(P121:S123)</f>
        <v>0</v>
      </c>
      <c r="Q120" s="201"/>
      <c r="R120" s="201"/>
      <c r="S120" s="201"/>
      <c r="T120" s="6"/>
      <c r="U120" s="6"/>
      <c r="V120" s="6"/>
      <c r="W120" s="6"/>
      <c r="X120" s="6"/>
    </row>
    <row r="121" spans="1:27" x14ac:dyDescent="0.25">
      <c r="A121" s="200" t="str">
        <f>CADASTRO!A$1709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>
        <v>0</v>
      </c>
      <c r="K121" s="203"/>
      <c r="L121" s="203"/>
      <c r="M121" s="205">
        <f>ROUND((W$12/W$23),2)</f>
        <v>0</v>
      </c>
      <c r="N121" s="205"/>
      <c r="O121" s="205"/>
      <c r="P121" s="204">
        <f>C118*M121</f>
        <v>0</v>
      </c>
      <c r="Q121" s="203"/>
      <c r="R121" s="203"/>
      <c r="S121" s="203"/>
      <c r="T121" s="203">
        <f>CADASTRO!$P$1757</f>
        <v>0</v>
      </c>
      <c r="U121" s="203"/>
      <c r="V121" s="203"/>
      <c r="W121" s="203"/>
      <c r="X121" s="203"/>
      <c r="Y121" s="203">
        <f>M$12</f>
        <v>0</v>
      </c>
      <c r="Z121" s="203"/>
      <c r="AA121" s="203"/>
    </row>
    <row r="122" spans="1:27" x14ac:dyDescent="0.25">
      <c r="A122" s="200" t="str">
        <f>CADASTRO!A$1710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>
        <v>0</v>
      </c>
      <c r="K122" s="203"/>
      <c r="L122" s="203"/>
      <c r="M122" s="205">
        <f>ROUND((W$13/W$23),2)</f>
        <v>0</v>
      </c>
      <c r="N122" s="205"/>
      <c r="O122" s="205"/>
      <c r="P122" s="204">
        <f>C118*M122</f>
        <v>0</v>
      </c>
      <c r="Q122" s="203"/>
      <c r="R122" s="203"/>
      <c r="S122" s="203"/>
      <c r="T122" s="203">
        <f>CADASTRO!$P$1758</f>
        <v>0</v>
      </c>
      <c r="U122" s="203"/>
      <c r="V122" s="203"/>
      <c r="W122" s="203"/>
      <c r="X122" s="203"/>
      <c r="Y122" s="203">
        <f>M$13</f>
        <v>0</v>
      </c>
      <c r="Z122" s="203"/>
      <c r="AA122" s="203"/>
    </row>
    <row r="123" spans="1:27" x14ac:dyDescent="0.25">
      <c r="A123" s="200" t="str">
        <f>CADASTRO!A$1711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03">
        <v>0</v>
      </c>
      <c r="K123" s="203"/>
      <c r="L123" s="203"/>
      <c r="M123" s="205">
        <f>ROUND((W$14/W$23),2)</f>
        <v>0</v>
      </c>
      <c r="N123" s="205"/>
      <c r="O123" s="205"/>
      <c r="P123" s="204">
        <f>C118*M123</f>
        <v>0</v>
      </c>
      <c r="Q123" s="203"/>
      <c r="R123" s="203"/>
      <c r="S123" s="203"/>
      <c r="T123" s="203">
        <f>CADASTRO!$P$1759</f>
        <v>0</v>
      </c>
      <c r="U123" s="203"/>
      <c r="V123" s="203"/>
      <c r="W123" s="203"/>
      <c r="X123" s="203"/>
      <c r="Y123" s="203">
        <f>M$14</f>
        <v>0</v>
      </c>
      <c r="Z123" s="203"/>
      <c r="AA123" s="203"/>
    </row>
    <row r="124" spans="1:27" x14ac:dyDescent="0.25">
      <c r="A124" s="201" t="str">
        <f>CADASTRO!A$1713</f>
        <v>ESCOLA MUN. ARLINDO B. PIRES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1</v>
      </c>
      <c r="N124" s="218"/>
      <c r="O124" s="218"/>
      <c r="P124" s="202">
        <f>SUM(P125:S128)</f>
        <v>40000</v>
      </c>
      <c r="Q124" s="201"/>
      <c r="R124" s="201"/>
      <c r="S124" s="201"/>
    </row>
    <row r="125" spans="1:27" x14ac:dyDescent="0.25">
      <c r="A125" s="200" t="str">
        <f>CADASTRO!A$1714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 t="s">
        <v>250</v>
      </c>
      <c r="K125" s="203"/>
      <c r="L125" s="203"/>
      <c r="M125" s="205">
        <f>ROUND((W$18/W$23),2)</f>
        <v>0.11</v>
      </c>
      <c r="N125" s="205"/>
      <c r="O125" s="205"/>
      <c r="P125" s="204">
        <f>C118*M125</f>
        <v>4400</v>
      </c>
      <c r="Q125" s="203"/>
      <c r="R125" s="203"/>
      <c r="S125" s="203"/>
      <c r="T125" s="203" t="str">
        <f>CADASTRO!$P$1762</f>
        <v>31 FUNDEB</v>
      </c>
      <c r="U125" s="203"/>
      <c r="V125" s="203"/>
      <c r="W125" s="203"/>
      <c r="X125" s="203"/>
      <c r="Y125" s="203">
        <f>M$18</f>
        <v>1653</v>
      </c>
      <c r="Z125" s="203"/>
      <c r="AA125" s="203"/>
    </row>
    <row r="126" spans="1:27" x14ac:dyDescent="0.25">
      <c r="A126" s="200" t="str">
        <f>CADASTRO!A$1715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>
        <v>0</v>
      </c>
      <c r="K126" s="203"/>
      <c r="L126" s="203"/>
      <c r="M126" s="205">
        <f>ROUND((W$19/W$23),2)</f>
        <v>0</v>
      </c>
      <c r="N126" s="205"/>
      <c r="O126" s="205"/>
      <c r="P126" s="204">
        <f>C118*M126</f>
        <v>0</v>
      </c>
      <c r="Q126" s="203"/>
      <c r="R126" s="203"/>
      <c r="S126" s="203"/>
      <c r="T126" s="203">
        <f>CADASTRO!$P$1763</f>
        <v>0</v>
      </c>
      <c r="U126" s="203"/>
      <c r="V126" s="203"/>
      <c r="W126" s="203"/>
      <c r="X126" s="203"/>
      <c r="Y126" s="203">
        <f>M$19</f>
        <v>0</v>
      </c>
      <c r="Z126" s="203"/>
      <c r="AA126" s="203"/>
    </row>
    <row r="127" spans="1:27" x14ac:dyDescent="0.25">
      <c r="A127" s="200" t="str">
        <f>CADASTRO!A$1716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 t="s">
        <v>251</v>
      </c>
      <c r="K127" s="203"/>
      <c r="L127" s="203"/>
      <c r="M127" s="205">
        <f>ROUND((W$20/W$23),2)</f>
        <v>0.89</v>
      </c>
      <c r="N127" s="205"/>
      <c r="O127" s="205"/>
      <c r="P127" s="204">
        <f>C118*M127</f>
        <v>35600</v>
      </c>
      <c r="Q127" s="203"/>
      <c r="R127" s="203"/>
      <c r="S127" s="203"/>
      <c r="T127" s="203" t="str">
        <f>CADASTRO!$P$1764</f>
        <v>31 FUNDEB</v>
      </c>
      <c r="U127" s="203"/>
      <c r="V127" s="203"/>
      <c r="W127" s="203"/>
      <c r="X127" s="203"/>
      <c r="Y127" s="203">
        <f>M$20</f>
        <v>1637</v>
      </c>
      <c r="Z127" s="203"/>
      <c r="AA127" s="203"/>
    </row>
    <row r="128" spans="1:27" x14ac:dyDescent="0.25">
      <c r="A128" s="200" t="str">
        <f>CADASTRO!A$1717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>
        <v>0</v>
      </c>
      <c r="K128" s="203"/>
      <c r="L128" s="203"/>
      <c r="M128" s="205">
        <f>ROUND((W$21/W$23),2)</f>
        <v>0</v>
      </c>
      <c r="N128" s="205"/>
      <c r="O128" s="205"/>
      <c r="P128" s="204">
        <f>C118*M128</f>
        <v>0</v>
      </c>
      <c r="Q128" s="203"/>
      <c r="R128" s="203"/>
      <c r="S128" s="203"/>
      <c r="T128" s="203">
        <f>CADASTRO!$P$1765</f>
        <v>0</v>
      </c>
      <c r="U128" s="203"/>
      <c r="V128" s="203"/>
      <c r="W128" s="203"/>
      <c r="X128" s="203"/>
      <c r="Y128" s="203">
        <f>M$21</f>
        <v>0</v>
      </c>
      <c r="Z128" s="203"/>
      <c r="AA128" s="203"/>
    </row>
    <row r="129" spans="1:27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40000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  <c r="AA129" s="3"/>
    </row>
    <row r="131" spans="1:27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27" x14ac:dyDescent="0.25">
      <c r="A132" s="3" t="s">
        <v>38</v>
      </c>
      <c r="G132" s="203">
        <v>8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43378</v>
      </c>
      <c r="P132" s="203"/>
      <c r="Q132" s="203"/>
      <c r="R132" s="203"/>
    </row>
    <row r="133" spans="1:27" x14ac:dyDescent="0.25">
      <c r="A133" s="3" t="s">
        <v>41</v>
      </c>
      <c r="C133" s="208">
        <v>21000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1600</v>
      </c>
      <c r="Q133" s="221"/>
      <c r="R133" s="221"/>
      <c r="S133" s="221"/>
      <c r="T133" s="221"/>
      <c r="U133" s="221"/>
      <c r="V133" s="221"/>
    </row>
    <row r="134" spans="1:27" x14ac:dyDescent="0.25">
      <c r="A134" s="9" t="s">
        <v>12</v>
      </c>
      <c r="B134" s="101"/>
      <c r="C134" s="101"/>
      <c r="D134" s="101"/>
      <c r="E134" s="101"/>
      <c r="F134" s="101"/>
      <c r="G134" s="101"/>
      <c r="H134" s="101"/>
      <c r="I134" s="108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22"/>
      <c r="Y134" s="211" t="s">
        <v>40</v>
      </c>
      <c r="Z134" s="211"/>
      <c r="AA134" s="211"/>
    </row>
    <row r="135" spans="1:27" x14ac:dyDescent="0.25">
      <c r="A135" s="210" t="str">
        <f>CADASTRO!A$1708</f>
        <v xml:space="preserve">ESCOLA ESTADUAL: 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0</v>
      </c>
      <c r="N135" s="218"/>
      <c r="O135" s="218"/>
      <c r="P135" s="202">
        <f>SUM(P136:S138)</f>
        <v>0</v>
      </c>
      <c r="Q135" s="201"/>
      <c r="R135" s="201"/>
      <c r="S135" s="201"/>
      <c r="T135" s="6"/>
      <c r="U135" s="6"/>
      <c r="V135" s="6"/>
      <c r="W135" s="6"/>
      <c r="X135" s="6"/>
    </row>
    <row r="136" spans="1:27" x14ac:dyDescent="0.25">
      <c r="A136" s="200" t="str">
        <f>CADASTRO!A$1709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>
        <v>0</v>
      </c>
      <c r="K136" s="203"/>
      <c r="L136" s="203"/>
      <c r="M136" s="205">
        <f>ROUND((W$12/W$23),2)</f>
        <v>0</v>
      </c>
      <c r="N136" s="205"/>
      <c r="O136" s="205"/>
      <c r="P136" s="204">
        <f>C133*M136</f>
        <v>0</v>
      </c>
      <c r="Q136" s="203"/>
      <c r="R136" s="203"/>
      <c r="S136" s="203"/>
      <c r="T136" s="203">
        <f>CADASTRO!$P$1757</f>
        <v>0</v>
      </c>
      <c r="U136" s="203"/>
      <c r="V136" s="203"/>
      <c r="W136" s="203"/>
      <c r="X136" s="203"/>
      <c r="Y136" s="203">
        <f>M$12</f>
        <v>0</v>
      </c>
      <c r="Z136" s="203"/>
      <c r="AA136" s="203"/>
    </row>
    <row r="137" spans="1:27" x14ac:dyDescent="0.25">
      <c r="A137" s="200" t="str">
        <f>CADASTRO!A$1710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>
        <v>0</v>
      </c>
      <c r="K137" s="203"/>
      <c r="L137" s="203"/>
      <c r="M137" s="205">
        <f>ROUND((W$13/W$23),2)</f>
        <v>0</v>
      </c>
      <c r="N137" s="205"/>
      <c r="O137" s="205"/>
      <c r="P137" s="204">
        <f>C133*M137</f>
        <v>0</v>
      </c>
      <c r="Q137" s="203"/>
      <c r="R137" s="203"/>
      <c r="S137" s="203"/>
      <c r="T137" s="203">
        <f>CADASTRO!$P$1758</f>
        <v>0</v>
      </c>
      <c r="U137" s="203"/>
      <c r="V137" s="203"/>
      <c r="W137" s="203"/>
      <c r="X137" s="203"/>
      <c r="Y137" s="203">
        <f>M$13</f>
        <v>0</v>
      </c>
      <c r="Z137" s="203"/>
      <c r="AA137" s="203"/>
    </row>
    <row r="138" spans="1:27" x14ac:dyDescent="0.25">
      <c r="A138" s="200" t="str">
        <f>CADASTRO!A$1711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>
        <v>0</v>
      </c>
      <c r="K138" s="203"/>
      <c r="L138" s="203"/>
      <c r="M138" s="205">
        <f>ROUND((W$14/W$23),2)</f>
        <v>0</v>
      </c>
      <c r="N138" s="205"/>
      <c r="O138" s="205"/>
      <c r="P138" s="204">
        <f>C133*M138</f>
        <v>0</v>
      </c>
      <c r="Q138" s="203"/>
      <c r="R138" s="203"/>
      <c r="S138" s="203"/>
      <c r="T138" s="203">
        <f>CADASTRO!$P$1759</f>
        <v>0</v>
      </c>
      <c r="U138" s="203"/>
      <c r="V138" s="203"/>
      <c r="W138" s="203"/>
      <c r="X138" s="203"/>
      <c r="Y138" s="203">
        <f>M$14</f>
        <v>0</v>
      </c>
      <c r="Z138" s="203"/>
      <c r="AA138" s="203"/>
    </row>
    <row r="139" spans="1:27" x14ac:dyDescent="0.25">
      <c r="A139" s="201" t="str">
        <f>CADASTRO!A$1713</f>
        <v>ESCOLA MUN. ARLINDO B. PIRES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1</v>
      </c>
      <c r="N139" s="218"/>
      <c r="O139" s="218"/>
      <c r="P139" s="202">
        <f>SUM(P140:S143)</f>
        <v>21000</v>
      </c>
      <c r="Q139" s="201"/>
      <c r="R139" s="201"/>
      <c r="S139" s="201"/>
    </row>
    <row r="140" spans="1:27" x14ac:dyDescent="0.25">
      <c r="A140" s="200" t="str">
        <f>CADASTRO!A$1714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 t="s">
        <v>250</v>
      </c>
      <c r="K140" s="203"/>
      <c r="L140" s="203"/>
      <c r="M140" s="205">
        <f>ROUND((W$18/W$23),2)</f>
        <v>0.11</v>
      </c>
      <c r="N140" s="205"/>
      <c r="O140" s="205"/>
      <c r="P140" s="204">
        <f>C133*M140</f>
        <v>2310</v>
      </c>
      <c r="Q140" s="203"/>
      <c r="R140" s="203"/>
      <c r="S140" s="203"/>
      <c r="T140" s="203" t="str">
        <f>CADASTRO!$P$1762</f>
        <v>31 FUNDEB</v>
      </c>
      <c r="U140" s="203"/>
      <c r="V140" s="203"/>
      <c r="W140" s="203"/>
      <c r="X140" s="203"/>
      <c r="Y140" s="203">
        <f>M$18</f>
        <v>1653</v>
      </c>
      <c r="Z140" s="203"/>
      <c r="AA140" s="203"/>
    </row>
    <row r="141" spans="1:27" x14ac:dyDescent="0.25">
      <c r="A141" s="200" t="str">
        <f>CADASTRO!A$1715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>
        <v>0</v>
      </c>
      <c r="K141" s="203"/>
      <c r="L141" s="203"/>
      <c r="M141" s="205">
        <f>ROUND((W$19/W$23),2)</f>
        <v>0</v>
      </c>
      <c r="N141" s="205"/>
      <c r="O141" s="205"/>
      <c r="P141" s="204">
        <f>C133*M141</f>
        <v>0</v>
      </c>
      <c r="Q141" s="203"/>
      <c r="R141" s="203"/>
      <c r="S141" s="203"/>
      <c r="T141" s="203">
        <f>CADASTRO!$P$1763</f>
        <v>0</v>
      </c>
      <c r="U141" s="203"/>
      <c r="V141" s="203"/>
      <c r="W141" s="203"/>
      <c r="X141" s="203"/>
      <c r="Y141" s="203">
        <f>M$19</f>
        <v>0</v>
      </c>
      <c r="Z141" s="203"/>
      <c r="AA141" s="203"/>
    </row>
    <row r="142" spans="1:27" x14ac:dyDescent="0.25">
      <c r="A142" s="200" t="str">
        <f>CADASTRO!A$1716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 t="s">
        <v>251</v>
      </c>
      <c r="K142" s="203"/>
      <c r="L142" s="203"/>
      <c r="M142" s="205">
        <f>ROUND((W$20/W$23),2)</f>
        <v>0.89</v>
      </c>
      <c r="N142" s="205"/>
      <c r="O142" s="205"/>
      <c r="P142" s="204">
        <f>C133*M142</f>
        <v>18690</v>
      </c>
      <c r="Q142" s="203"/>
      <c r="R142" s="203"/>
      <c r="S142" s="203"/>
      <c r="T142" s="203" t="str">
        <f>CADASTRO!$P$1764</f>
        <v>31 FUNDEB</v>
      </c>
      <c r="U142" s="203"/>
      <c r="V142" s="203"/>
      <c r="W142" s="203"/>
      <c r="X142" s="203"/>
      <c r="Y142" s="203">
        <f>M$20</f>
        <v>1637</v>
      </c>
      <c r="Z142" s="203"/>
      <c r="AA142" s="203"/>
    </row>
    <row r="143" spans="1:27" x14ac:dyDescent="0.25">
      <c r="A143" s="200" t="str">
        <f>CADASTRO!A$1717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>
        <v>0</v>
      </c>
      <c r="K143" s="203"/>
      <c r="L143" s="203"/>
      <c r="M143" s="205">
        <f>ROUND((W$21/W$23),2)</f>
        <v>0</v>
      </c>
      <c r="N143" s="205"/>
      <c r="O143" s="205"/>
      <c r="P143" s="204">
        <f>C133*M143</f>
        <v>0</v>
      </c>
      <c r="Q143" s="203"/>
      <c r="R143" s="203"/>
      <c r="S143" s="203"/>
      <c r="T143" s="203">
        <f>CADASTRO!$P$1765</f>
        <v>0</v>
      </c>
      <c r="U143" s="203"/>
      <c r="V143" s="203"/>
      <c r="W143" s="203"/>
      <c r="X143" s="203"/>
      <c r="Y143" s="203">
        <f>M$21</f>
        <v>0</v>
      </c>
      <c r="Z143" s="203"/>
      <c r="AA143" s="203"/>
    </row>
    <row r="144" spans="1:27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21000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  <c r="AA144" s="3"/>
    </row>
    <row r="146" spans="1:27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27" x14ac:dyDescent="0.25">
      <c r="A147" s="3" t="s">
        <v>38</v>
      </c>
      <c r="G147" s="203">
        <v>9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43410</v>
      </c>
      <c r="P147" s="203"/>
      <c r="Q147" s="203"/>
      <c r="R147" s="203"/>
    </row>
    <row r="148" spans="1:27" x14ac:dyDescent="0.25">
      <c r="A148" s="3" t="s">
        <v>41</v>
      </c>
      <c r="C148" s="208">
        <v>22000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1700</v>
      </c>
      <c r="Q148" s="221"/>
      <c r="R148" s="221"/>
      <c r="S148" s="221"/>
      <c r="T148" s="221"/>
      <c r="U148" s="221"/>
      <c r="V148" s="221"/>
    </row>
    <row r="149" spans="1:27" x14ac:dyDescent="0.25">
      <c r="A149" s="9" t="s">
        <v>12</v>
      </c>
      <c r="B149" s="101"/>
      <c r="C149" s="101"/>
      <c r="D149" s="101"/>
      <c r="E149" s="101"/>
      <c r="F149" s="101"/>
      <c r="G149" s="101"/>
      <c r="H149" s="101"/>
      <c r="I149" s="108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22"/>
      <c r="Y149" s="211" t="s">
        <v>40</v>
      </c>
      <c r="Z149" s="211"/>
      <c r="AA149" s="211"/>
    </row>
    <row r="150" spans="1:27" x14ac:dyDescent="0.25">
      <c r="A150" s="210" t="str">
        <f>CADASTRO!A$1708</f>
        <v xml:space="preserve">ESCOLA ESTADUAL: 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0</v>
      </c>
      <c r="N150" s="218"/>
      <c r="O150" s="218"/>
      <c r="P150" s="202">
        <f>SUM(P151:S153)</f>
        <v>0</v>
      </c>
      <c r="Q150" s="201"/>
      <c r="R150" s="201"/>
      <c r="S150" s="201"/>
      <c r="T150" s="6"/>
      <c r="U150" s="6"/>
      <c r="V150" s="6"/>
      <c r="W150" s="6"/>
      <c r="X150" s="6"/>
    </row>
    <row r="151" spans="1:27" x14ac:dyDescent="0.25">
      <c r="A151" s="200" t="str">
        <f>CADASTRO!A$1709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>
        <v>0</v>
      </c>
      <c r="K151" s="203"/>
      <c r="L151" s="203"/>
      <c r="M151" s="205">
        <f>ROUND((W$12/W$23),2)</f>
        <v>0</v>
      </c>
      <c r="N151" s="205"/>
      <c r="O151" s="205"/>
      <c r="P151" s="204">
        <f>C148*M151</f>
        <v>0</v>
      </c>
      <c r="Q151" s="203"/>
      <c r="R151" s="203"/>
      <c r="S151" s="203"/>
      <c r="T151" s="203">
        <f>CADASTRO!$P$1757</f>
        <v>0</v>
      </c>
      <c r="U151" s="203"/>
      <c r="V151" s="203"/>
      <c r="W151" s="203"/>
      <c r="X151" s="203"/>
      <c r="Y151" s="203">
        <f>M$12</f>
        <v>0</v>
      </c>
      <c r="Z151" s="203"/>
      <c r="AA151" s="203"/>
    </row>
    <row r="152" spans="1:27" x14ac:dyDescent="0.25">
      <c r="A152" s="200" t="str">
        <f>CADASTRO!A$1710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>
        <v>0</v>
      </c>
      <c r="K152" s="203"/>
      <c r="L152" s="203"/>
      <c r="M152" s="205">
        <f>ROUND((W$13/W$23),2)</f>
        <v>0</v>
      </c>
      <c r="N152" s="205"/>
      <c r="O152" s="205"/>
      <c r="P152" s="204">
        <f>C148*M152</f>
        <v>0</v>
      </c>
      <c r="Q152" s="203"/>
      <c r="R152" s="203"/>
      <c r="S152" s="203"/>
      <c r="T152" s="203">
        <f>CADASTRO!$P$1758</f>
        <v>0</v>
      </c>
      <c r="U152" s="203"/>
      <c r="V152" s="203"/>
      <c r="W152" s="203"/>
      <c r="X152" s="203"/>
      <c r="Y152" s="203">
        <f>M$13</f>
        <v>0</v>
      </c>
      <c r="Z152" s="203"/>
      <c r="AA152" s="203"/>
    </row>
    <row r="153" spans="1:27" x14ac:dyDescent="0.25">
      <c r="A153" s="200" t="str">
        <f>CADASTRO!A$1711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>
        <v>0</v>
      </c>
      <c r="K153" s="203"/>
      <c r="L153" s="203"/>
      <c r="M153" s="205">
        <f>ROUND((W$14/W$23),2)</f>
        <v>0</v>
      </c>
      <c r="N153" s="205"/>
      <c r="O153" s="205"/>
      <c r="P153" s="204">
        <f>C148*M153</f>
        <v>0</v>
      </c>
      <c r="Q153" s="203"/>
      <c r="R153" s="203"/>
      <c r="S153" s="203"/>
      <c r="T153" s="203">
        <f>CADASTRO!$P$1759</f>
        <v>0</v>
      </c>
      <c r="U153" s="203"/>
      <c r="V153" s="203"/>
      <c r="W153" s="203"/>
      <c r="X153" s="203"/>
      <c r="Y153" s="203">
        <f>M$14</f>
        <v>0</v>
      </c>
      <c r="Z153" s="203"/>
      <c r="AA153" s="203"/>
    </row>
    <row r="154" spans="1:27" x14ac:dyDescent="0.25">
      <c r="A154" s="201" t="str">
        <f>CADASTRO!A$1713</f>
        <v>ESCOLA MUN. ARLINDO B. PIRES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1</v>
      </c>
      <c r="N154" s="218"/>
      <c r="O154" s="218"/>
      <c r="P154" s="202">
        <f>SUM(P155:S158)</f>
        <v>22000</v>
      </c>
      <c r="Q154" s="201"/>
      <c r="R154" s="201"/>
      <c r="S154" s="201"/>
    </row>
    <row r="155" spans="1:27" x14ac:dyDescent="0.25">
      <c r="A155" s="200" t="str">
        <f>CADASTRO!A$1714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 t="s">
        <v>250</v>
      </c>
      <c r="K155" s="203"/>
      <c r="L155" s="203"/>
      <c r="M155" s="205">
        <f>ROUND((W$18/W$23),2)</f>
        <v>0.11</v>
      </c>
      <c r="N155" s="205"/>
      <c r="O155" s="205"/>
      <c r="P155" s="204">
        <f>C148*M155</f>
        <v>2420</v>
      </c>
      <c r="Q155" s="203"/>
      <c r="R155" s="203"/>
      <c r="S155" s="203"/>
      <c r="T155" s="203" t="str">
        <f>CADASTRO!$P$1762</f>
        <v>31 FUNDEB</v>
      </c>
      <c r="U155" s="203"/>
      <c r="V155" s="203"/>
      <c r="W155" s="203"/>
      <c r="X155" s="203"/>
      <c r="Y155" s="203">
        <f>M$18</f>
        <v>1653</v>
      </c>
      <c r="Z155" s="203"/>
      <c r="AA155" s="203"/>
    </row>
    <row r="156" spans="1:27" x14ac:dyDescent="0.25">
      <c r="A156" s="200" t="str">
        <f>CADASTRO!A$1715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>
        <v>0</v>
      </c>
      <c r="K156" s="203"/>
      <c r="L156" s="203"/>
      <c r="M156" s="205">
        <f>ROUND((W$19/W$23),2)</f>
        <v>0</v>
      </c>
      <c r="N156" s="205"/>
      <c r="O156" s="205"/>
      <c r="P156" s="204">
        <f>C148*M156</f>
        <v>0</v>
      </c>
      <c r="Q156" s="203"/>
      <c r="R156" s="203"/>
      <c r="S156" s="203"/>
      <c r="T156" s="203">
        <f>CADASTRO!$P$1763</f>
        <v>0</v>
      </c>
      <c r="U156" s="203"/>
      <c r="V156" s="203"/>
      <c r="W156" s="203"/>
      <c r="X156" s="203"/>
      <c r="Y156" s="203">
        <f>M$19</f>
        <v>0</v>
      </c>
      <c r="Z156" s="203"/>
      <c r="AA156" s="203"/>
    </row>
    <row r="157" spans="1:27" x14ac:dyDescent="0.25">
      <c r="A157" s="200" t="str">
        <f>CADASTRO!A$1716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 t="s">
        <v>251</v>
      </c>
      <c r="K157" s="203"/>
      <c r="L157" s="203"/>
      <c r="M157" s="205">
        <f>ROUND((W$20/W$23),2)</f>
        <v>0.89</v>
      </c>
      <c r="N157" s="205"/>
      <c r="O157" s="205"/>
      <c r="P157" s="204">
        <f>C148*M157</f>
        <v>19580</v>
      </c>
      <c r="Q157" s="203"/>
      <c r="R157" s="203"/>
      <c r="S157" s="203"/>
      <c r="T157" s="203" t="str">
        <f>CADASTRO!$P$1764</f>
        <v>31 FUNDEB</v>
      </c>
      <c r="U157" s="203"/>
      <c r="V157" s="203"/>
      <c r="W157" s="203"/>
      <c r="X157" s="203"/>
      <c r="Y157" s="203">
        <f>M$20</f>
        <v>1637</v>
      </c>
      <c r="Z157" s="203"/>
      <c r="AA157" s="203"/>
    </row>
    <row r="158" spans="1:27" x14ac:dyDescent="0.25">
      <c r="A158" s="200" t="str">
        <f>CADASTRO!A$1717</f>
        <v>Ed. Jovens e Adultos</v>
      </c>
      <c r="B158" s="200"/>
      <c r="C158" s="200"/>
      <c r="D158" s="200"/>
      <c r="E158" s="200"/>
      <c r="F158" s="200"/>
      <c r="G158" s="200"/>
      <c r="H158" s="200"/>
      <c r="I158" s="200"/>
      <c r="J158" s="203">
        <v>0</v>
      </c>
      <c r="K158" s="203"/>
      <c r="L158" s="203"/>
      <c r="M158" s="205">
        <f>ROUND((W$21/W$23),2)</f>
        <v>0</v>
      </c>
      <c r="N158" s="205"/>
      <c r="O158" s="205"/>
      <c r="P158" s="204">
        <f>C148*M158</f>
        <v>0</v>
      </c>
      <c r="Q158" s="203"/>
      <c r="R158" s="203"/>
      <c r="S158" s="203"/>
      <c r="T158" s="203">
        <f>CADASTRO!$P$1765</f>
        <v>0</v>
      </c>
      <c r="U158" s="203"/>
      <c r="V158" s="203"/>
      <c r="W158" s="203"/>
      <c r="X158" s="203"/>
      <c r="Y158" s="203">
        <f>M$21</f>
        <v>0</v>
      </c>
      <c r="Z158" s="203"/>
      <c r="AA158" s="203"/>
    </row>
    <row r="159" spans="1:27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22000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  <c r="AA159" s="3"/>
    </row>
    <row r="161" spans="1:27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7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7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  <c r="V163" s="221"/>
    </row>
    <row r="164" spans="1:27" x14ac:dyDescent="0.25">
      <c r="A164" s="9" t="s">
        <v>12</v>
      </c>
      <c r="B164" s="101"/>
      <c r="C164" s="101"/>
      <c r="D164" s="101"/>
      <c r="E164" s="101"/>
      <c r="F164" s="101"/>
      <c r="G164" s="101"/>
      <c r="H164" s="101"/>
      <c r="I164" s="108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22"/>
      <c r="Y164" s="211" t="s">
        <v>40</v>
      </c>
      <c r="Z164" s="211"/>
      <c r="AA164" s="211"/>
    </row>
    <row r="165" spans="1:27" x14ac:dyDescent="0.25">
      <c r="A165" s="210" t="str">
        <f>CADASTRO!A$1708</f>
        <v xml:space="preserve">ESCOLA ESTADUAL: 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0</v>
      </c>
      <c r="N165" s="218"/>
      <c r="O165" s="218"/>
      <c r="P165" s="202">
        <f>SUM(P166:S168)</f>
        <v>0</v>
      </c>
      <c r="Q165" s="201"/>
      <c r="R165" s="201"/>
      <c r="S165" s="201"/>
      <c r="T165" s="6"/>
      <c r="U165" s="6"/>
      <c r="V165" s="6"/>
      <c r="W165" s="6"/>
      <c r="X165" s="6"/>
    </row>
    <row r="166" spans="1:27" x14ac:dyDescent="0.25">
      <c r="A166" s="200" t="str">
        <f>CADASTRO!A$1709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>
        <v>0</v>
      </c>
      <c r="K166" s="203"/>
      <c r="L166" s="203"/>
      <c r="M166" s="205">
        <f>ROUND((W$12/W$23),2)</f>
        <v>0</v>
      </c>
      <c r="N166" s="205"/>
      <c r="O166" s="205"/>
      <c r="P166" s="204">
        <f>C163*M166</f>
        <v>0</v>
      </c>
      <c r="Q166" s="203"/>
      <c r="R166" s="203"/>
      <c r="S166" s="203"/>
      <c r="T166" s="203">
        <f>CADASTRO!$P$1757</f>
        <v>0</v>
      </c>
      <c r="U166" s="203"/>
      <c r="V166" s="203"/>
      <c r="W166" s="203"/>
      <c r="X166" s="203"/>
      <c r="Y166" s="203">
        <f>M$12</f>
        <v>0</v>
      </c>
      <c r="Z166" s="203"/>
      <c r="AA166" s="203"/>
    </row>
    <row r="167" spans="1:27" x14ac:dyDescent="0.25">
      <c r="A167" s="200" t="str">
        <f>CADASTRO!A$1710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>
        <v>0</v>
      </c>
      <c r="K167" s="203"/>
      <c r="L167" s="203"/>
      <c r="M167" s="205">
        <f>ROUND((W$13/W$23),2)</f>
        <v>0</v>
      </c>
      <c r="N167" s="205"/>
      <c r="O167" s="205"/>
      <c r="P167" s="204">
        <f>C163*M167</f>
        <v>0</v>
      </c>
      <c r="Q167" s="203"/>
      <c r="R167" s="203"/>
      <c r="S167" s="203"/>
      <c r="T167" s="203">
        <f>CADASTRO!$P$1758</f>
        <v>0</v>
      </c>
      <c r="U167" s="203"/>
      <c r="V167" s="203"/>
      <c r="W167" s="203"/>
      <c r="X167" s="203"/>
      <c r="Y167" s="203">
        <f>M$13</f>
        <v>0</v>
      </c>
      <c r="Z167" s="203"/>
      <c r="AA167" s="203"/>
    </row>
    <row r="168" spans="1:27" x14ac:dyDescent="0.25">
      <c r="A168" s="200" t="str">
        <f>CADASTRO!A$1711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>
        <v>0</v>
      </c>
      <c r="K168" s="203"/>
      <c r="L168" s="203"/>
      <c r="M168" s="205">
        <f>ROUND((W$14/W$23),2)</f>
        <v>0</v>
      </c>
      <c r="N168" s="205"/>
      <c r="O168" s="205"/>
      <c r="P168" s="204">
        <f>C163*M168</f>
        <v>0</v>
      </c>
      <c r="Q168" s="203"/>
      <c r="R168" s="203"/>
      <c r="S168" s="203"/>
      <c r="T168" s="203">
        <f>CADASTRO!$P$1759</f>
        <v>0</v>
      </c>
      <c r="U168" s="203"/>
      <c r="V168" s="203"/>
      <c r="W168" s="203"/>
      <c r="X168" s="203"/>
      <c r="Y168" s="203">
        <f>M$14</f>
        <v>0</v>
      </c>
      <c r="Z168" s="203"/>
      <c r="AA168" s="203"/>
    </row>
    <row r="169" spans="1:27" x14ac:dyDescent="0.25">
      <c r="A169" s="201" t="str">
        <f>CADASTRO!A$1713</f>
        <v>ESCOLA MUN. ARLINDO B. PIRES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1</v>
      </c>
      <c r="N169" s="218"/>
      <c r="O169" s="218"/>
      <c r="P169" s="202">
        <f>SUM(P170:S173)</f>
        <v>28000</v>
      </c>
      <c r="Q169" s="201"/>
      <c r="R169" s="201"/>
      <c r="S169" s="201"/>
    </row>
    <row r="170" spans="1:27" x14ac:dyDescent="0.25">
      <c r="A170" s="200" t="str">
        <f>CADASTRO!A$1714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 t="s">
        <v>250</v>
      </c>
      <c r="K170" s="203"/>
      <c r="L170" s="203"/>
      <c r="M170" s="205">
        <f>ROUND((W$18/W$23),2)</f>
        <v>0.11</v>
      </c>
      <c r="N170" s="205"/>
      <c r="O170" s="205"/>
      <c r="P170" s="204">
        <f>C163*M170</f>
        <v>3080</v>
      </c>
      <c r="Q170" s="203"/>
      <c r="R170" s="203"/>
      <c r="S170" s="203"/>
      <c r="T170" s="203" t="str">
        <f>CADASTRO!$P$1762</f>
        <v>31 FUNDEB</v>
      </c>
      <c r="U170" s="203"/>
      <c r="V170" s="203"/>
      <c r="W170" s="203"/>
      <c r="X170" s="203"/>
      <c r="Y170" s="203">
        <f>M$18</f>
        <v>1653</v>
      </c>
      <c r="Z170" s="203"/>
      <c r="AA170" s="203"/>
    </row>
    <row r="171" spans="1:27" x14ac:dyDescent="0.25">
      <c r="A171" s="200" t="str">
        <f>CADASTRO!A$1715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>
        <v>0</v>
      </c>
      <c r="K171" s="203"/>
      <c r="L171" s="203"/>
      <c r="M171" s="205">
        <f>ROUND((W$19/W$23),2)</f>
        <v>0</v>
      </c>
      <c r="N171" s="205"/>
      <c r="O171" s="205"/>
      <c r="P171" s="204">
        <f>C163*M171</f>
        <v>0</v>
      </c>
      <c r="Q171" s="203"/>
      <c r="R171" s="203"/>
      <c r="S171" s="203"/>
      <c r="T171" s="203">
        <f>CADASTRO!$P$1763</f>
        <v>0</v>
      </c>
      <c r="U171" s="203"/>
      <c r="V171" s="203"/>
      <c r="W171" s="203"/>
      <c r="X171" s="203"/>
      <c r="Y171" s="203">
        <f>M$19</f>
        <v>0</v>
      </c>
      <c r="Z171" s="203"/>
      <c r="AA171" s="203"/>
    </row>
    <row r="172" spans="1:27" x14ac:dyDescent="0.25">
      <c r="A172" s="200" t="str">
        <f>CADASTRO!A$1716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 t="s">
        <v>251</v>
      </c>
      <c r="K172" s="203"/>
      <c r="L172" s="203"/>
      <c r="M172" s="205">
        <f>ROUND((W$20/W$23),2)</f>
        <v>0.89</v>
      </c>
      <c r="N172" s="205"/>
      <c r="O172" s="205"/>
      <c r="P172" s="204">
        <f>C163*M172</f>
        <v>24920</v>
      </c>
      <c r="Q172" s="203"/>
      <c r="R172" s="203"/>
      <c r="S172" s="203"/>
      <c r="T172" s="203" t="str">
        <f>CADASTRO!$P$1764</f>
        <v>31 FUNDEB</v>
      </c>
      <c r="U172" s="203"/>
      <c r="V172" s="203"/>
      <c r="W172" s="203"/>
      <c r="X172" s="203"/>
      <c r="Y172" s="203">
        <f>M$20</f>
        <v>1637</v>
      </c>
      <c r="Z172" s="203"/>
      <c r="AA172" s="203"/>
    </row>
    <row r="173" spans="1:27" x14ac:dyDescent="0.25">
      <c r="A173" s="200" t="str">
        <f>CADASTRO!A$1717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>
        <v>0</v>
      </c>
      <c r="K173" s="203"/>
      <c r="L173" s="203"/>
      <c r="M173" s="205">
        <f>ROUND((W$21/W$23),2)</f>
        <v>0</v>
      </c>
      <c r="N173" s="205"/>
      <c r="O173" s="205"/>
      <c r="P173" s="204">
        <f>C163*M173</f>
        <v>0</v>
      </c>
      <c r="Q173" s="203"/>
      <c r="R173" s="203"/>
      <c r="S173" s="203"/>
      <c r="T173" s="203">
        <f>CADASTRO!$P$1765</f>
        <v>0</v>
      </c>
      <c r="U173" s="203"/>
      <c r="V173" s="203"/>
      <c r="W173" s="203"/>
      <c r="X173" s="203"/>
      <c r="Y173" s="203">
        <f>M$21</f>
        <v>0</v>
      </c>
      <c r="Z173" s="203"/>
      <c r="AA173" s="203"/>
    </row>
    <row r="174" spans="1:27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  <c r="AA174" s="3"/>
    </row>
    <row r="176" spans="1:27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7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7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  <c r="V178" s="221"/>
    </row>
    <row r="179" spans="1:27" x14ac:dyDescent="0.25">
      <c r="A179" s="9" t="s">
        <v>12</v>
      </c>
      <c r="B179" s="101"/>
      <c r="C179" s="101"/>
      <c r="D179" s="101"/>
      <c r="E179" s="101"/>
      <c r="F179" s="101"/>
      <c r="G179" s="101"/>
      <c r="H179" s="101"/>
      <c r="I179" s="108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22"/>
      <c r="Y179" s="211" t="s">
        <v>40</v>
      </c>
      <c r="Z179" s="211"/>
      <c r="AA179" s="211"/>
    </row>
    <row r="180" spans="1:27" x14ac:dyDescent="0.25">
      <c r="A180" s="210" t="str">
        <f>CADASTRO!A$1708</f>
        <v xml:space="preserve">ESCOLA ESTADUAL: 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0</v>
      </c>
      <c r="N180" s="218"/>
      <c r="O180" s="218"/>
      <c r="P180" s="202">
        <f>SUM(P181:S183)</f>
        <v>0</v>
      </c>
      <c r="Q180" s="201"/>
      <c r="R180" s="201"/>
      <c r="S180" s="201"/>
      <c r="T180" s="6"/>
      <c r="U180" s="6"/>
      <c r="V180" s="6"/>
      <c r="W180" s="6"/>
      <c r="X180" s="6"/>
    </row>
    <row r="181" spans="1:27" x14ac:dyDescent="0.25">
      <c r="A181" s="200" t="str">
        <f>CADASTRO!A$1709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>
        <v>0</v>
      </c>
      <c r="K181" s="203"/>
      <c r="L181" s="203"/>
      <c r="M181" s="205">
        <f>ROUND((W$12/W$23),2)</f>
        <v>0</v>
      </c>
      <c r="N181" s="205"/>
      <c r="O181" s="205"/>
      <c r="P181" s="204">
        <f>C178*M181</f>
        <v>0</v>
      </c>
      <c r="Q181" s="203"/>
      <c r="R181" s="203"/>
      <c r="S181" s="203"/>
      <c r="T181" s="203">
        <f>CADASTRO!$P$1757</f>
        <v>0</v>
      </c>
      <c r="U181" s="203"/>
      <c r="V181" s="203"/>
      <c r="W181" s="203"/>
      <c r="X181" s="203"/>
      <c r="Y181" s="203">
        <f>M$12</f>
        <v>0</v>
      </c>
      <c r="Z181" s="203"/>
      <c r="AA181" s="203"/>
    </row>
    <row r="182" spans="1:27" x14ac:dyDescent="0.25">
      <c r="A182" s="200" t="str">
        <f>CADASTRO!A$1710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>
        <v>0</v>
      </c>
      <c r="K182" s="203"/>
      <c r="L182" s="203"/>
      <c r="M182" s="205">
        <f>ROUND((W$13/W$23),2)</f>
        <v>0</v>
      </c>
      <c r="N182" s="205"/>
      <c r="O182" s="205"/>
      <c r="P182" s="204">
        <f>C178*M182</f>
        <v>0</v>
      </c>
      <c r="Q182" s="203"/>
      <c r="R182" s="203"/>
      <c r="S182" s="203"/>
      <c r="T182" s="203">
        <f>CADASTRO!$P$1758</f>
        <v>0</v>
      </c>
      <c r="U182" s="203"/>
      <c r="V182" s="203"/>
      <c r="W182" s="203"/>
      <c r="X182" s="203"/>
      <c r="Y182" s="203">
        <f>M$13</f>
        <v>0</v>
      </c>
      <c r="Z182" s="203"/>
      <c r="AA182" s="203"/>
    </row>
    <row r="183" spans="1:27" x14ac:dyDescent="0.25">
      <c r="A183" s="200" t="str">
        <f>CADASTRO!A$1711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>
        <v>0</v>
      </c>
      <c r="K183" s="203"/>
      <c r="L183" s="203"/>
      <c r="M183" s="205">
        <f>ROUND((W$14/W$23),2)</f>
        <v>0</v>
      </c>
      <c r="N183" s="205"/>
      <c r="O183" s="205"/>
      <c r="P183" s="204">
        <f>C178*M183</f>
        <v>0</v>
      </c>
      <c r="Q183" s="203"/>
      <c r="R183" s="203"/>
      <c r="S183" s="203"/>
      <c r="T183" s="203">
        <f>CADASTRO!$P$1759</f>
        <v>0</v>
      </c>
      <c r="U183" s="203"/>
      <c r="V183" s="203"/>
      <c r="W183" s="203"/>
      <c r="X183" s="203"/>
      <c r="Y183" s="203">
        <f>M$14</f>
        <v>0</v>
      </c>
      <c r="Z183" s="203"/>
      <c r="AA183" s="203"/>
    </row>
    <row r="184" spans="1:27" x14ac:dyDescent="0.25">
      <c r="A184" s="201" t="str">
        <f>CADASTRO!A$1713</f>
        <v>ESCOLA MUN. ARLINDO B. PIRES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1</v>
      </c>
      <c r="N184" s="218"/>
      <c r="O184" s="218"/>
      <c r="P184" s="202">
        <f>SUM(P185:S188)</f>
        <v>31000</v>
      </c>
      <c r="Q184" s="201"/>
      <c r="R184" s="201"/>
      <c r="S184" s="201"/>
    </row>
    <row r="185" spans="1:27" x14ac:dyDescent="0.25">
      <c r="A185" s="200" t="str">
        <f>CADASTRO!A$1714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 t="s">
        <v>250</v>
      </c>
      <c r="K185" s="203"/>
      <c r="L185" s="203"/>
      <c r="M185" s="205">
        <f>ROUND((W$18/W$23),2)</f>
        <v>0.11</v>
      </c>
      <c r="N185" s="205"/>
      <c r="O185" s="205"/>
      <c r="P185" s="204">
        <f>C178*M185</f>
        <v>3410</v>
      </c>
      <c r="Q185" s="203"/>
      <c r="R185" s="203"/>
      <c r="S185" s="203"/>
      <c r="T185" s="203" t="str">
        <f>CADASTRO!$P$1762</f>
        <v>31 FUNDEB</v>
      </c>
      <c r="U185" s="203"/>
      <c r="V185" s="203"/>
      <c r="W185" s="203"/>
      <c r="X185" s="203"/>
      <c r="Y185" s="203">
        <f>M$18</f>
        <v>1653</v>
      </c>
      <c r="Z185" s="203"/>
      <c r="AA185" s="203"/>
    </row>
    <row r="186" spans="1:27" x14ac:dyDescent="0.25">
      <c r="A186" s="200" t="str">
        <f>CADASTRO!A$1715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>
        <v>0</v>
      </c>
      <c r="K186" s="203"/>
      <c r="L186" s="203"/>
      <c r="M186" s="205">
        <f>ROUND((W$19/W$23),2)</f>
        <v>0</v>
      </c>
      <c r="N186" s="205"/>
      <c r="O186" s="205"/>
      <c r="P186" s="204">
        <f>C178*M186</f>
        <v>0</v>
      </c>
      <c r="Q186" s="203"/>
      <c r="R186" s="203"/>
      <c r="S186" s="203"/>
      <c r="T186" s="203">
        <f>CADASTRO!$P$1763</f>
        <v>0</v>
      </c>
      <c r="U186" s="203"/>
      <c r="V186" s="203"/>
      <c r="W186" s="203"/>
      <c r="X186" s="203"/>
      <c r="Y186" s="203">
        <f>M$19</f>
        <v>0</v>
      </c>
      <c r="Z186" s="203"/>
      <c r="AA186" s="203"/>
    </row>
    <row r="187" spans="1:27" x14ac:dyDescent="0.25">
      <c r="A187" s="200" t="str">
        <f>CADASTRO!A$1716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 t="s">
        <v>251</v>
      </c>
      <c r="K187" s="203"/>
      <c r="L187" s="203"/>
      <c r="M187" s="205">
        <f>ROUND((W$20/W$23),2)</f>
        <v>0.89</v>
      </c>
      <c r="N187" s="205"/>
      <c r="O187" s="205"/>
      <c r="P187" s="204">
        <f>C178*M187</f>
        <v>27590</v>
      </c>
      <c r="Q187" s="203"/>
      <c r="R187" s="203"/>
      <c r="S187" s="203"/>
      <c r="T187" s="203" t="str">
        <f>CADASTRO!$P$1764</f>
        <v>31 FUNDEB</v>
      </c>
      <c r="U187" s="203"/>
      <c r="V187" s="203"/>
      <c r="W187" s="203"/>
      <c r="X187" s="203"/>
      <c r="Y187" s="203">
        <f>M$20</f>
        <v>1637</v>
      </c>
      <c r="Z187" s="203"/>
      <c r="AA187" s="203"/>
    </row>
    <row r="188" spans="1:27" x14ac:dyDescent="0.25">
      <c r="A188" s="200" t="str">
        <f>CADASTRO!A$1717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>
        <v>0</v>
      </c>
      <c r="K188" s="203"/>
      <c r="L188" s="203"/>
      <c r="M188" s="205">
        <f>ROUND((W$21/W$23),2)</f>
        <v>0</v>
      </c>
      <c r="N188" s="205"/>
      <c r="O188" s="205"/>
      <c r="P188" s="204">
        <f>C178*M188</f>
        <v>0</v>
      </c>
      <c r="Q188" s="203"/>
      <c r="R188" s="203"/>
      <c r="S188" s="203"/>
      <c r="T188" s="203">
        <f>CADASTRO!$P$1765</f>
        <v>0</v>
      </c>
      <c r="U188" s="203"/>
      <c r="V188" s="203"/>
      <c r="W188" s="203"/>
      <c r="X188" s="203"/>
      <c r="Y188" s="203">
        <f>M$21</f>
        <v>0</v>
      </c>
      <c r="Z188" s="203"/>
      <c r="AA188" s="203"/>
    </row>
    <row r="189" spans="1:27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  <c r="AA189" s="3"/>
    </row>
  </sheetData>
  <mergeCells count="763">
    <mergeCell ref="A189:I189"/>
    <mergeCell ref="M189:O189"/>
    <mergeCell ref="P189:S189"/>
    <mergeCell ref="A188:I188"/>
    <mergeCell ref="J188:L188"/>
    <mergeCell ref="M188:O188"/>
    <mergeCell ref="P188:S188"/>
    <mergeCell ref="T188:X188"/>
    <mergeCell ref="Y188:AA188"/>
    <mergeCell ref="A187:I187"/>
    <mergeCell ref="J187:L187"/>
    <mergeCell ref="M187:O187"/>
    <mergeCell ref="P187:S187"/>
    <mergeCell ref="T187:X187"/>
    <mergeCell ref="Y187:AA187"/>
    <mergeCell ref="T185:X185"/>
    <mergeCell ref="Y185:AA185"/>
    <mergeCell ref="A186:I186"/>
    <mergeCell ref="J186:L186"/>
    <mergeCell ref="M186:O186"/>
    <mergeCell ref="P186:S186"/>
    <mergeCell ref="T186:X186"/>
    <mergeCell ref="Y186:AA186"/>
    <mergeCell ref="A184:I184"/>
    <mergeCell ref="M184:O184"/>
    <mergeCell ref="P184:S184"/>
    <mergeCell ref="A185:I185"/>
    <mergeCell ref="J185:L185"/>
    <mergeCell ref="M185:O185"/>
    <mergeCell ref="P185:S185"/>
    <mergeCell ref="A183:I183"/>
    <mergeCell ref="J183:L183"/>
    <mergeCell ref="M183:O183"/>
    <mergeCell ref="P183:S183"/>
    <mergeCell ref="T183:X183"/>
    <mergeCell ref="Y183:AA183"/>
    <mergeCell ref="A182:I182"/>
    <mergeCell ref="J182:L182"/>
    <mergeCell ref="M182:O182"/>
    <mergeCell ref="P182:S182"/>
    <mergeCell ref="T182:X182"/>
    <mergeCell ref="Y182:AA182"/>
    <mergeCell ref="Y179:AA179"/>
    <mergeCell ref="A180:I180"/>
    <mergeCell ref="M180:O180"/>
    <mergeCell ref="P180:S180"/>
    <mergeCell ref="A181:I181"/>
    <mergeCell ref="J181:L181"/>
    <mergeCell ref="M181:O181"/>
    <mergeCell ref="P181:S181"/>
    <mergeCell ref="T181:X181"/>
    <mergeCell ref="Y181:AA181"/>
    <mergeCell ref="C178:G178"/>
    <mergeCell ref="L178:O178"/>
    <mergeCell ref="P178:V178"/>
    <mergeCell ref="J179:L179"/>
    <mergeCell ref="M179:O179"/>
    <mergeCell ref="P179:S179"/>
    <mergeCell ref="T179:X179"/>
    <mergeCell ref="A174:I174"/>
    <mergeCell ref="M174:O174"/>
    <mergeCell ref="P174:S174"/>
    <mergeCell ref="F176:K176"/>
    <mergeCell ref="G177:K177"/>
    <mergeCell ref="L177:N177"/>
    <mergeCell ref="O177:R177"/>
    <mergeCell ref="A173:I173"/>
    <mergeCell ref="J173:L173"/>
    <mergeCell ref="M173:O173"/>
    <mergeCell ref="P173:S173"/>
    <mergeCell ref="T173:X173"/>
    <mergeCell ref="Y173:AA173"/>
    <mergeCell ref="A172:I172"/>
    <mergeCell ref="J172:L172"/>
    <mergeCell ref="M172:O172"/>
    <mergeCell ref="P172:S172"/>
    <mergeCell ref="T172:X172"/>
    <mergeCell ref="Y172:AA172"/>
    <mergeCell ref="T170:X170"/>
    <mergeCell ref="Y170:AA170"/>
    <mergeCell ref="A171:I171"/>
    <mergeCell ref="J171:L171"/>
    <mergeCell ref="M171:O171"/>
    <mergeCell ref="P171:S171"/>
    <mergeCell ref="T171:X171"/>
    <mergeCell ref="Y171:AA171"/>
    <mergeCell ref="A169:I169"/>
    <mergeCell ref="M169:O169"/>
    <mergeCell ref="P169:S169"/>
    <mergeCell ref="A170:I170"/>
    <mergeCell ref="J170:L170"/>
    <mergeCell ref="M170:O170"/>
    <mergeCell ref="P170:S170"/>
    <mergeCell ref="A168:I168"/>
    <mergeCell ref="J168:L168"/>
    <mergeCell ref="M168:O168"/>
    <mergeCell ref="P168:S168"/>
    <mergeCell ref="T168:X168"/>
    <mergeCell ref="Y168:AA168"/>
    <mergeCell ref="A167:I167"/>
    <mergeCell ref="J167:L167"/>
    <mergeCell ref="M167:O167"/>
    <mergeCell ref="P167:S167"/>
    <mergeCell ref="T167:X167"/>
    <mergeCell ref="Y167:AA167"/>
    <mergeCell ref="Y164:AA164"/>
    <mergeCell ref="A165:I165"/>
    <mergeCell ref="M165:O165"/>
    <mergeCell ref="P165:S165"/>
    <mergeCell ref="A166:I166"/>
    <mergeCell ref="J166:L166"/>
    <mergeCell ref="M166:O166"/>
    <mergeCell ref="P166:S166"/>
    <mergeCell ref="T166:X166"/>
    <mergeCell ref="Y166:AA166"/>
    <mergeCell ref="C163:G163"/>
    <mergeCell ref="L163:O163"/>
    <mergeCell ref="P163:V163"/>
    <mergeCell ref="J164:L164"/>
    <mergeCell ref="M164:O164"/>
    <mergeCell ref="P164:S164"/>
    <mergeCell ref="T164:X164"/>
    <mergeCell ref="A159:I159"/>
    <mergeCell ref="M159:O159"/>
    <mergeCell ref="P159:S159"/>
    <mergeCell ref="F161:K161"/>
    <mergeCell ref="G162:K162"/>
    <mergeCell ref="L162:N162"/>
    <mergeCell ref="O162:R162"/>
    <mergeCell ref="A158:I158"/>
    <mergeCell ref="J158:L158"/>
    <mergeCell ref="M158:O158"/>
    <mergeCell ref="P158:S158"/>
    <mergeCell ref="T158:X158"/>
    <mergeCell ref="Y158:AA158"/>
    <mergeCell ref="A157:I157"/>
    <mergeCell ref="J157:L157"/>
    <mergeCell ref="M157:O157"/>
    <mergeCell ref="P157:S157"/>
    <mergeCell ref="T157:X157"/>
    <mergeCell ref="Y157:AA157"/>
    <mergeCell ref="T155:X155"/>
    <mergeCell ref="Y155:AA155"/>
    <mergeCell ref="A156:I156"/>
    <mergeCell ref="J156:L156"/>
    <mergeCell ref="M156:O156"/>
    <mergeCell ref="P156:S156"/>
    <mergeCell ref="T156:X156"/>
    <mergeCell ref="Y156:AA156"/>
    <mergeCell ref="A154:I154"/>
    <mergeCell ref="M154:O154"/>
    <mergeCell ref="P154:S154"/>
    <mergeCell ref="A155:I155"/>
    <mergeCell ref="J155:L155"/>
    <mergeCell ref="M155:O155"/>
    <mergeCell ref="P155:S155"/>
    <mergeCell ref="A153:I153"/>
    <mergeCell ref="J153:L153"/>
    <mergeCell ref="M153:O153"/>
    <mergeCell ref="P153:S153"/>
    <mergeCell ref="T153:X153"/>
    <mergeCell ref="Y153:AA153"/>
    <mergeCell ref="A152:I152"/>
    <mergeCell ref="J152:L152"/>
    <mergeCell ref="M152:O152"/>
    <mergeCell ref="P152:S152"/>
    <mergeCell ref="T152:X152"/>
    <mergeCell ref="Y152:AA152"/>
    <mergeCell ref="Y149:AA149"/>
    <mergeCell ref="A150:I150"/>
    <mergeCell ref="M150:O150"/>
    <mergeCell ref="P150:S150"/>
    <mergeCell ref="A151:I151"/>
    <mergeCell ref="J151:L151"/>
    <mergeCell ref="M151:O151"/>
    <mergeCell ref="P151:S151"/>
    <mergeCell ref="T151:X151"/>
    <mergeCell ref="Y151:AA151"/>
    <mergeCell ref="C148:G148"/>
    <mergeCell ref="L148:O148"/>
    <mergeCell ref="P148:V148"/>
    <mergeCell ref="J149:L149"/>
    <mergeCell ref="M149:O149"/>
    <mergeCell ref="P149:S149"/>
    <mergeCell ref="T149:X149"/>
    <mergeCell ref="A144:I144"/>
    <mergeCell ref="M144:O144"/>
    <mergeCell ref="P144:S144"/>
    <mergeCell ref="F146:K146"/>
    <mergeCell ref="G147:K147"/>
    <mergeCell ref="L147:N147"/>
    <mergeCell ref="O147:R147"/>
    <mergeCell ref="A143:I143"/>
    <mergeCell ref="J143:L143"/>
    <mergeCell ref="M143:O143"/>
    <mergeCell ref="P143:S143"/>
    <mergeCell ref="T143:X143"/>
    <mergeCell ref="Y143:AA143"/>
    <mergeCell ref="A142:I142"/>
    <mergeCell ref="J142:L142"/>
    <mergeCell ref="M142:O142"/>
    <mergeCell ref="P142:S142"/>
    <mergeCell ref="T142:X142"/>
    <mergeCell ref="Y142:AA142"/>
    <mergeCell ref="T140:X140"/>
    <mergeCell ref="Y140:AA140"/>
    <mergeCell ref="A141:I141"/>
    <mergeCell ref="J141:L141"/>
    <mergeCell ref="M141:O141"/>
    <mergeCell ref="P141:S141"/>
    <mergeCell ref="T141:X141"/>
    <mergeCell ref="Y141:AA141"/>
    <mergeCell ref="A139:I139"/>
    <mergeCell ref="M139:O139"/>
    <mergeCell ref="P139:S139"/>
    <mergeCell ref="A140:I140"/>
    <mergeCell ref="J140:L140"/>
    <mergeCell ref="M140:O140"/>
    <mergeCell ref="P140:S140"/>
    <mergeCell ref="A138:I138"/>
    <mergeCell ref="J138:L138"/>
    <mergeCell ref="M138:O138"/>
    <mergeCell ref="P138:S138"/>
    <mergeCell ref="T138:X138"/>
    <mergeCell ref="Y138:AA138"/>
    <mergeCell ref="A137:I137"/>
    <mergeCell ref="J137:L137"/>
    <mergeCell ref="M137:O137"/>
    <mergeCell ref="P137:S137"/>
    <mergeCell ref="T137:X137"/>
    <mergeCell ref="Y137:AA137"/>
    <mergeCell ref="Y134:AA134"/>
    <mergeCell ref="A135:I135"/>
    <mergeCell ref="M135:O135"/>
    <mergeCell ref="P135:S135"/>
    <mergeCell ref="A136:I136"/>
    <mergeCell ref="J136:L136"/>
    <mergeCell ref="M136:O136"/>
    <mergeCell ref="P136:S136"/>
    <mergeCell ref="T136:X136"/>
    <mergeCell ref="Y136:AA136"/>
    <mergeCell ref="C133:G133"/>
    <mergeCell ref="L133:O133"/>
    <mergeCell ref="P133:V133"/>
    <mergeCell ref="J134:L134"/>
    <mergeCell ref="M134:O134"/>
    <mergeCell ref="P134:S134"/>
    <mergeCell ref="T134:X134"/>
    <mergeCell ref="A129:I129"/>
    <mergeCell ref="M129:O129"/>
    <mergeCell ref="P129:S129"/>
    <mergeCell ref="F131:K131"/>
    <mergeCell ref="G132:K132"/>
    <mergeCell ref="L132:N132"/>
    <mergeCell ref="O132:R132"/>
    <mergeCell ref="A128:I128"/>
    <mergeCell ref="J128:L128"/>
    <mergeCell ref="M128:O128"/>
    <mergeCell ref="P128:S128"/>
    <mergeCell ref="T128:X128"/>
    <mergeCell ref="Y128:AA128"/>
    <mergeCell ref="A127:I127"/>
    <mergeCell ref="J127:L127"/>
    <mergeCell ref="M127:O127"/>
    <mergeCell ref="P127:S127"/>
    <mergeCell ref="T127:X127"/>
    <mergeCell ref="Y127:AA127"/>
    <mergeCell ref="T125:X125"/>
    <mergeCell ref="Y125:AA125"/>
    <mergeCell ref="A126:I126"/>
    <mergeCell ref="J126:L126"/>
    <mergeCell ref="M126:O126"/>
    <mergeCell ref="P126:S126"/>
    <mergeCell ref="T126:X126"/>
    <mergeCell ref="Y126:AA126"/>
    <mergeCell ref="A124:I124"/>
    <mergeCell ref="M124:O124"/>
    <mergeCell ref="P124:S124"/>
    <mergeCell ref="A125:I125"/>
    <mergeCell ref="J125:L125"/>
    <mergeCell ref="M125:O125"/>
    <mergeCell ref="P125:S125"/>
    <mergeCell ref="A123:I123"/>
    <mergeCell ref="J123:L123"/>
    <mergeCell ref="M123:O123"/>
    <mergeCell ref="P123:S123"/>
    <mergeCell ref="T123:X123"/>
    <mergeCell ref="Y123:AA123"/>
    <mergeCell ref="A122:I122"/>
    <mergeCell ref="J122:L122"/>
    <mergeCell ref="M122:O122"/>
    <mergeCell ref="P122:S122"/>
    <mergeCell ref="T122:X122"/>
    <mergeCell ref="Y122:AA122"/>
    <mergeCell ref="Y119:AA119"/>
    <mergeCell ref="A120:I120"/>
    <mergeCell ref="M120:O120"/>
    <mergeCell ref="P120:S120"/>
    <mergeCell ref="A121:I121"/>
    <mergeCell ref="J121:L121"/>
    <mergeCell ref="M121:O121"/>
    <mergeCell ref="P121:S121"/>
    <mergeCell ref="T121:X121"/>
    <mergeCell ref="Y121:AA121"/>
    <mergeCell ref="C118:G118"/>
    <mergeCell ref="L118:O118"/>
    <mergeCell ref="P118:V118"/>
    <mergeCell ref="J119:L119"/>
    <mergeCell ref="M119:O119"/>
    <mergeCell ref="P119:S119"/>
    <mergeCell ref="T119:X119"/>
    <mergeCell ref="A114:I114"/>
    <mergeCell ref="M114:O114"/>
    <mergeCell ref="P114:S114"/>
    <mergeCell ref="F116:K116"/>
    <mergeCell ref="G117:K117"/>
    <mergeCell ref="L117:N117"/>
    <mergeCell ref="O117:R117"/>
    <mergeCell ref="A113:I113"/>
    <mergeCell ref="J113:L113"/>
    <mergeCell ref="M113:O113"/>
    <mergeCell ref="P113:S113"/>
    <mergeCell ref="T113:X113"/>
    <mergeCell ref="Y113:AA113"/>
    <mergeCell ref="A112:I112"/>
    <mergeCell ref="J112:L112"/>
    <mergeCell ref="M112:O112"/>
    <mergeCell ref="P112:S112"/>
    <mergeCell ref="T112:X112"/>
    <mergeCell ref="Y112:AA112"/>
    <mergeCell ref="T110:X110"/>
    <mergeCell ref="Y110:AA110"/>
    <mergeCell ref="A111:I111"/>
    <mergeCell ref="J111:L111"/>
    <mergeCell ref="M111:O111"/>
    <mergeCell ref="P111:S111"/>
    <mergeCell ref="T111:X111"/>
    <mergeCell ref="Y111:AA111"/>
    <mergeCell ref="A109:I109"/>
    <mergeCell ref="M109:O109"/>
    <mergeCell ref="P109:S109"/>
    <mergeCell ref="A110:I110"/>
    <mergeCell ref="J110:L110"/>
    <mergeCell ref="M110:O110"/>
    <mergeCell ref="P110:S110"/>
    <mergeCell ref="A108:I108"/>
    <mergeCell ref="J108:L108"/>
    <mergeCell ref="M108:O108"/>
    <mergeCell ref="P108:S108"/>
    <mergeCell ref="T108:X108"/>
    <mergeCell ref="Y108:AA108"/>
    <mergeCell ref="A107:I107"/>
    <mergeCell ref="J107:L107"/>
    <mergeCell ref="M107:O107"/>
    <mergeCell ref="P107:S107"/>
    <mergeCell ref="T107:X107"/>
    <mergeCell ref="Y107:AA107"/>
    <mergeCell ref="Y104:AA104"/>
    <mergeCell ref="A105:I105"/>
    <mergeCell ref="M105:O105"/>
    <mergeCell ref="P105:S105"/>
    <mergeCell ref="A106:I106"/>
    <mergeCell ref="J106:L106"/>
    <mergeCell ref="M106:O106"/>
    <mergeCell ref="P106:S106"/>
    <mergeCell ref="T106:X106"/>
    <mergeCell ref="Y106:AA106"/>
    <mergeCell ref="C103:G103"/>
    <mergeCell ref="L103:O103"/>
    <mergeCell ref="P103:V103"/>
    <mergeCell ref="J104:L104"/>
    <mergeCell ref="M104:O104"/>
    <mergeCell ref="P104:S104"/>
    <mergeCell ref="T104:X104"/>
    <mergeCell ref="A99:I99"/>
    <mergeCell ref="M99:O99"/>
    <mergeCell ref="P99:S99"/>
    <mergeCell ref="F101:K101"/>
    <mergeCell ref="G102:K102"/>
    <mergeCell ref="L102:N102"/>
    <mergeCell ref="O102:R102"/>
    <mergeCell ref="A98:I98"/>
    <mergeCell ref="J98:L98"/>
    <mergeCell ref="M98:O98"/>
    <mergeCell ref="P98:S98"/>
    <mergeCell ref="T98:X98"/>
    <mergeCell ref="Y98:AA98"/>
    <mergeCell ref="A97:I97"/>
    <mergeCell ref="J97:L97"/>
    <mergeCell ref="M97:O97"/>
    <mergeCell ref="P97:S97"/>
    <mergeCell ref="T97:X97"/>
    <mergeCell ref="Y97:AA97"/>
    <mergeCell ref="T95:X95"/>
    <mergeCell ref="Y95:AA95"/>
    <mergeCell ref="A96:I96"/>
    <mergeCell ref="J96:L96"/>
    <mergeCell ref="M96:O96"/>
    <mergeCell ref="P96:S96"/>
    <mergeCell ref="T96:X96"/>
    <mergeCell ref="Y96:AA96"/>
    <mergeCell ref="A94:I94"/>
    <mergeCell ref="M94:O94"/>
    <mergeCell ref="P94:S94"/>
    <mergeCell ref="A95:I95"/>
    <mergeCell ref="J95:L95"/>
    <mergeCell ref="M95:O95"/>
    <mergeCell ref="P95:S95"/>
    <mergeCell ref="A93:I93"/>
    <mergeCell ref="J93:L93"/>
    <mergeCell ref="M93:O93"/>
    <mergeCell ref="P93:S93"/>
    <mergeCell ref="T93:X93"/>
    <mergeCell ref="Y93:AA93"/>
    <mergeCell ref="A92:I92"/>
    <mergeCell ref="J92:L92"/>
    <mergeCell ref="M92:O92"/>
    <mergeCell ref="P92:S92"/>
    <mergeCell ref="T92:X92"/>
    <mergeCell ref="Y92:AA92"/>
    <mergeCell ref="Y89:AA89"/>
    <mergeCell ref="A90:I90"/>
    <mergeCell ref="M90:O90"/>
    <mergeCell ref="P90:S90"/>
    <mergeCell ref="A91:I91"/>
    <mergeCell ref="J91:L91"/>
    <mergeCell ref="M91:O91"/>
    <mergeCell ref="P91:S91"/>
    <mergeCell ref="T91:X91"/>
    <mergeCell ref="Y91:AA91"/>
    <mergeCell ref="C88:G88"/>
    <mergeCell ref="L88:O88"/>
    <mergeCell ref="P88:V88"/>
    <mergeCell ref="J89:L89"/>
    <mergeCell ref="M89:O89"/>
    <mergeCell ref="P89:S89"/>
    <mergeCell ref="T89:X89"/>
    <mergeCell ref="A84:I84"/>
    <mergeCell ref="M84:O84"/>
    <mergeCell ref="P84:S84"/>
    <mergeCell ref="F86:K86"/>
    <mergeCell ref="G87:K87"/>
    <mergeCell ref="L87:N87"/>
    <mergeCell ref="O87:R87"/>
    <mergeCell ref="A83:I83"/>
    <mergeCell ref="J83:L83"/>
    <mergeCell ref="M83:O83"/>
    <mergeCell ref="P83:S83"/>
    <mergeCell ref="T83:X83"/>
    <mergeCell ref="Y83:AA83"/>
    <mergeCell ref="A82:I82"/>
    <mergeCell ref="J82:L82"/>
    <mergeCell ref="M82:O82"/>
    <mergeCell ref="P82:S82"/>
    <mergeCell ref="T82:X82"/>
    <mergeCell ref="Y82:AA82"/>
    <mergeCell ref="T80:X80"/>
    <mergeCell ref="Y80:AA80"/>
    <mergeCell ref="A81:I81"/>
    <mergeCell ref="J81:L81"/>
    <mergeCell ref="M81:O81"/>
    <mergeCell ref="P81:S81"/>
    <mergeCell ref="T81:X81"/>
    <mergeCell ref="Y81:AA81"/>
    <mergeCell ref="A79:I79"/>
    <mergeCell ref="M79:O79"/>
    <mergeCell ref="P79:S79"/>
    <mergeCell ref="A80:I80"/>
    <mergeCell ref="J80:L80"/>
    <mergeCell ref="M80:O80"/>
    <mergeCell ref="P80:S80"/>
    <mergeCell ref="A78:I78"/>
    <mergeCell ref="J78:L78"/>
    <mergeCell ref="M78:O78"/>
    <mergeCell ref="P78:S78"/>
    <mergeCell ref="T78:X78"/>
    <mergeCell ref="Y78:AA78"/>
    <mergeCell ref="A77:I77"/>
    <mergeCell ref="J77:L77"/>
    <mergeCell ref="M77:O77"/>
    <mergeCell ref="P77:S77"/>
    <mergeCell ref="T77:X77"/>
    <mergeCell ref="Y77:AA77"/>
    <mergeCell ref="Y74:AA74"/>
    <mergeCell ref="A75:I75"/>
    <mergeCell ref="M75:O75"/>
    <mergeCell ref="P75:S75"/>
    <mergeCell ref="A76:I76"/>
    <mergeCell ref="J76:L76"/>
    <mergeCell ref="M76:O76"/>
    <mergeCell ref="P76:S76"/>
    <mergeCell ref="T76:X76"/>
    <mergeCell ref="Y76:AA76"/>
    <mergeCell ref="C73:G73"/>
    <mergeCell ref="L73:O73"/>
    <mergeCell ref="P73:V73"/>
    <mergeCell ref="J74:L74"/>
    <mergeCell ref="M74:O74"/>
    <mergeCell ref="P74:S74"/>
    <mergeCell ref="T74:X74"/>
    <mergeCell ref="A69:I69"/>
    <mergeCell ref="M69:O69"/>
    <mergeCell ref="P69:S69"/>
    <mergeCell ref="F71:K71"/>
    <mergeCell ref="G72:K72"/>
    <mergeCell ref="L72:N72"/>
    <mergeCell ref="O72:R72"/>
    <mergeCell ref="A68:I68"/>
    <mergeCell ref="J68:L68"/>
    <mergeCell ref="M68:O68"/>
    <mergeCell ref="P68:S68"/>
    <mergeCell ref="T68:X68"/>
    <mergeCell ref="Y68:AA68"/>
    <mergeCell ref="A67:I67"/>
    <mergeCell ref="J67:L67"/>
    <mergeCell ref="M67:O67"/>
    <mergeCell ref="P67:S67"/>
    <mergeCell ref="T67:X67"/>
    <mergeCell ref="Y67:AA67"/>
    <mergeCell ref="T65:X65"/>
    <mergeCell ref="Y65:AA65"/>
    <mergeCell ref="A66:I66"/>
    <mergeCell ref="J66:L66"/>
    <mergeCell ref="M66:O66"/>
    <mergeCell ref="P66:S66"/>
    <mergeCell ref="T66:X66"/>
    <mergeCell ref="Y66:AA66"/>
    <mergeCell ref="A64:I64"/>
    <mergeCell ref="M64:O64"/>
    <mergeCell ref="P64:S64"/>
    <mergeCell ref="A65:I65"/>
    <mergeCell ref="J65:L65"/>
    <mergeCell ref="M65:O65"/>
    <mergeCell ref="P65:S65"/>
    <mergeCell ref="A63:I63"/>
    <mergeCell ref="J63:L63"/>
    <mergeCell ref="M63:O63"/>
    <mergeCell ref="P63:S63"/>
    <mergeCell ref="T63:X63"/>
    <mergeCell ref="Y63:AA63"/>
    <mergeCell ref="A62:I62"/>
    <mergeCell ref="J62:L62"/>
    <mergeCell ref="M62:O62"/>
    <mergeCell ref="P62:S62"/>
    <mergeCell ref="T62:X62"/>
    <mergeCell ref="Y62:AA62"/>
    <mergeCell ref="Y59:AA59"/>
    <mergeCell ref="A60:I60"/>
    <mergeCell ref="M60:O60"/>
    <mergeCell ref="P60:S60"/>
    <mergeCell ref="A61:I61"/>
    <mergeCell ref="J61:L61"/>
    <mergeCell ref="M61:O61"/>
    <mergeCell ref="P61:S61"/>
    <mergeCell ref="T61:X61"/>
    <mergeCell ref="Y61:AA61"/>
    <mergeCell ref="C58:G58"/>
    <mergeCell ref="L58:O58"/>
    <mergeCell ref="P58:V58"/>
    <mergeCell ref="J59:L59"/>
    <mergeCell ref="M59:O59"/>
    <mergeCell ref="P59:S59"/>
    <mergeCell ref="T59:X59"/>
    <mergeCell ref="A54:I54"/>
    <mergeCell ref="M54:O54"/>
    <mergeCell ref="P54:S54"/>
    <mergeCell ref="F56:K56"/>
    <mergeCell ref="G57:K57"/>
    <mergeCell ref="L57:N57"/>
    <mergeCell ref="O57:R57"/>
    <mergeCell ref="A53:I53"/>
    <mergeCell ref="J53:L53"/>
    <mergeCell ref="M53:O53"/>
    <mergeCell ref="P53:S53"/>
    <mergeCell ref="T53:X53"/>
    <mergeCell ref="Y53:AA53"/>
    <mergeCell ref="A52:I52"/>
    <mergeCell ref="J52:L52"/>
    <mergeCell ref="M52:O52"/>
    <mergeCell ref="P52:S52"/>
    <mergeCell ref="T52:X52"/>
    <mergeCell ref="Y52:AA52"/>
    <mergeCell ref="T50:X50"/>
    <mergeCell ref="Y50:AA50"/>
    <mergeCell ref="A51:I51"/>
    <mergeCell ref="J51:L51"/>
    <mergeCell ref="M51:O51"/>
    <mergeCell ref="P51:S51"/>
    <mergeCell ref="T51:X51"/>
    <mergeCell ref="Y51:AA51"/>
    <mergeCell ref="A49:I49"/>
    <mergeCell ref="M49:O49"/>
    <mergeCell ref="P49:S49"/>
    <mergeCell ref="A50:I50"/>
    <mergeCell ref="J50:L50"/>
    <mergeCell ref="M50:O50"/>
    <mergeCell ref="P50:S50"/>
    <mergeCell ref="A48:I48"/>
    <mergeCell ref="J48:L48"/>
    <mergeCell ref="M48:O48"/>
    <mergeCell ref="P48:S48"/>
    <mergeCell ref="T48:X48"/>
    <mergeCell ref="Y48:AA48"/>
    <mergeCell ref="A47:I47"/>
    <mergeCell ref="J47:L47"/>
    <mergeCell ref="M47:O47"/>
    <mergeCell ref="P47:S47"/>
    <mergeCell ref="T47:X47"/>
    <mergeCell ref="Y47:AA47"/>
    <mergeCell ref="Y44:AA44"/>
    <mergeCell ref="A45:I45"/>
    <mergeCell ref="M45:O45"/>
    <mergeCell ref="P45:S45"/>
    <mergeCell ref="A46:I46"/>
    <mergeCell ref="J46:L46"/>
    <mergeCell ref="M46:O46"/>
    <mergeCell ref="P46:S46"/>
    <mergeCell ref="T46:X46"/>
    <mergeCell ref="Y46:AA46"/>
    <mergeCell ref="C43:G43"/>
    <mergeCell ref="L43:O43"/>
    <mergeCell ref="P43:V43"/>
    <mergeCell ref="J44:L44"/>
    <mergeCell ref="M44:O44"/>
    <mergeCell ref="P44:S44"/>
    <mergeCell ref="T44:X44"/>
    <mergeCell ref="A39:I39"/>
    <mergeCell ref="M39:O39"/>
    <mergeCell ref="P39:S39"/>
    <mergeCell ref="F41:K41"/>
    <mergeCell ref="G42:K42"/>
    <mergeCell ref="L42:N42"/>
    <mergeCell ref="O42:R42"/>
    <mergeCell ref="A38:I38"/>
    <mergeCell ref="J38:L38"/>
    <mergeCell ref="M38:O38"/>
    <mergeCell ref="P38:S38"/>
    <mergeCell ref="T38:X38"/>
    <mergeCell ref="Y38:AA38"/>
    <mergeCell ref="A37:I37"/>
    <mergeCell ref="J37:L37"/>
    <mergeCell ref="M37:O37"/>
    <mergeCell ref="P37:S37"/>
    <mergeCell ref="T37:X37"/>
    <mergeCell ref="Y37:AA37"/>
    <mergeCell ref="T35:X35"/>
    <mergeCell ref="Y35:AA35"/>
    <mergeCell ref="A36:I36"/>
    <mergeCell ref="J36:L36"/>
    <mergeCell ref="M36:O36"/>
    <mergeCell ref="P36:S36"/>
    <mergeCell ref="T36:X36"/>
    <mergeCell ref="Y36:AA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X33"/>
    <mergeCell ref="Y33:AA33"/>
    <mergeCell ref="A32:I32"/>
    <mergeCell ref="J32:L32"/>
    <mergeCell ref="M32:O32"/>
    <mergeCell ref="P32:S32"/>
    <mergeCell ref="T32:X32"/>
    <mergeCell ref="Y32:AA32"/>
    <mergeCell ref="A31:I31"/>
    <mergeCell ref="J31:L31"/>
    <mergeCell ref="M31:O31"/>
    <mergeCell ref="P31:S31"/>
    <mergeCell ref="T31:X31"/>
    <mergeCell ref="Y31:AA31"/>
    <mergeCell ref="J29:L29"/>
    <mergeCell ref="M29:O29"/>
    <mergeCell ref="P29:S29"/>
    <mergeCell ref="T29:X29"/>
    <mergeCell ref="Y29:AA29"/>
    <mergeCell ref="A30:I30"/>
    <mergeCell ref="M30:O30"/>
    <mergeCell ref="P30:S30"/>
    <mergeCell ref="G27:K27"/>
    <mergeCell ref="L27:N27"/>
    <mergeCell ref="O27:R27"/>
    <mergeCell ref="C28:G28"/>
    <mergeCell ref="L28:O28"/>
    <mergeCell ref="P28:V28"/>
    <mergeCell ref="A22:V22"/>
    <mergeCell ref="W22:AA22"/>
    <mergeCell ref="A23:V23"/>
    <mergeCell ref="W23:AA23"/>
    <mergeCell ref="A25:AA25"/>
    <mergeCell ref="F26:K26"/>
    <mergeCell ref="A21:I21"/>
    <mergeCell ref="J21:L21"/>
    <mergeCell ref="M21:O21"/>
    <mergeCell ref="P21:S21"/>
    <mergeCell ref="T21:V21"/>
    <mergeCell ref="W21:AA21"/>
    <mergeCell ref="A20:I20"/>
    <mergeCell ref="J20:L20"/>
    <mergeCell ref="M20:O20"/>
    <mergeCell ref="P20:S20"/>
    <mergeCell ref="T20:V20"/>
    <mergeCell ref="W20:AA20"/>
    <mergeCell ref="A19:I19"/>
    <mergeCell ref="J19:L19"/>
    <mergeCell ref="M19:O19"/>
    <mergeCell ref="P19:S19"/>
    <mergeCell ref="T19:V19"/>
    <mergeCell ref="W19:AA19"/>
    <mergeCell ref="A18:I18"/>
    <mergeCell ref="J18:L18"/>
    <mergeCell ref="M18:O18"/>
    <mergeCell ref="P18:S18"/>
    <mergeCell ref="T18:V18"/>
    <mergeCell ref="W18:AA18"/>
    <mergeCell ref="A15:V15"/>
    <mergeCell ref="W15:AA15"/>
    <mergeCell ref="J16:L17"/>
    <mergeCell ref="M16:O17"/>
    <mergeCell ref="P16:S17"/>
    <mergeCell ref="T16:AA16"/>
    <mergeCell ref="A17:I17"/>
    <mergeCell ref="T17:V17"/>
    <mergeCell ref="W17:AA17"/>
    <mergeCell ref="A14:I14"/>
    <mergeCell ref="J14:L14"/>
    <mergeCell ref="M14:O14"/>
    <mergeCell ref="P14:S14"/>
    <mergeCell ref="T14:V14"/>
    <mergeCell ref="W14:AA14"/>
    <mergeCell ref="A13:I13"/>
    <mergeCell ref="J13:L13"/>
    <mergeCell ref="M13:O13"/>
    <mergeCell ref="P13:S13"/>
    <mergeCell ref="T13:V13"/>
    <mergeCell ref="W13:AA13"/>
    <mergeCell ref="T12:V12"/>
    <mergeCell ref="W12:AA12"/>
    <mergeCell ref="E7:J7"/>
    <mergeCell ref="J10:L11"/>
    <mergeCell ref="M10:O11"/>
    <mergeCell ref="P10:S11"/>
    <mergeCell ref="T10:AA10"/>
    <mergeCell ref="A11:I11"/>
    <mergeCell ref="T11:V11"/>
    <mergeCell ref="W11:AA11"/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81"/>
  <sheetViews>
    <sheetView topLeftCell="A426" workbookViewId="0">
      <selection activeCell="F256" sqref="F256:F261"/>
    </sheetView>
  </sheetViews>
  <sheetFormatPr defaultRowHeight="15" x14ac:dyDescent="0.25"/>
  <cols>
    <col min="1" max="2" width="13.28515625" customWidth="1"/>
    <col min="3" max="3" width="10.5703125" customWidth="1"/>
    <col min="4" max="4" width="12.7109375" customWidth="1"/>
    <col min="5" max="5" width="17.140625" customWidth="1"/>
    <col min="6" max="6" width="13" customWidth="1"/>
  </cols>
  <sheetData>
    <row r="1" spans="1:6" x14ac:dyDescent="0.25">
      <c r="A1" s="231" t="s">
        <v>1</v>
      </c>
      <c r="B1" s="231" t="str">
        <f>'IT. 1'!D1</f>
        <v>6525 JEAN NUNES DA COSTA - ME</v>
      </c>
      <c r="C1" s="231"/>
      <c r="D1" s="231"/>
      <c r="E1" s="231"/>
      <c r="F1" s="231"/>
    </row>
    <row r="2" spans="1:6" x14ac:dyDescent="0.25">
      <c r="A2" s="231"/>
      <c r="B2" s="231"/>
      <c r="C2" s="231"/>
      <c r="D2" s="231"/>
      <c r="E2" s="231"/>
      <c r="F2" s="231"/>
    </row>
    <row r="3" spans="1:6" x14ac:dyDescent="0.25">
      <c r="A3" s="3" t="s">
        <v>0</v>
      </c>
      <c r="B3" s="201">
        <f>'IT. 1'!D5</f>
        <v>1</v>
      </c>
      <c r="C3" s="201"/>
      <c r="D3" s="201"/>
      <c r="E3" s="201"/>
      <c r="F3" s="201"/>
    </row>
    <row r="4" spans="1:6" x14ac:dyDescent="0.25">
      <c r="A4" s="3" t="s">
        <v>2</v>
      </c>
      <c r="B4" s="4"/>
      <c r="C4" s="198" t="str">
        <f>'IT. 1'!F4</f>
        <v>II - 016/2017</v>
      </c>
      <c r="D4" s="198"/>
      <c r="E4" s="198"/>
      <c r="F4" s="198"/>
    </row>
    <row r="5" spans="1:6" x14ac:dyDescent="0.25">
      <c r="A5" s="210" t="s">
        <v>42</v>
      </c>
      <c r="B5" s="201" t="s">
        <v>43</v>
      </c>
      <c r="C5" s="201"/>
      <c r="D5" s="210" t="s">
        <v>46</v>
      </c>
      <c r="E5" s="210" t="s">
        <v>30</v>
      </c>
      <c r="F5" s="201" t="s">
        <v>61</v>
      </c>
    </row>
    <row r="6" spans="1:6" x14ac:dyDescent="0.25">
      <c r="A6" s="210"/>
      <c r="B6" s="4" t="s">
        <v>44</v>
      </c>
      <c r="C6" s="4" t="s">
        <v>45</v>
      </c>
      <c r="D6" s="210"/>
      <c r="E6" s="210"/>
      <c r="F6" s="201"/>
    </row>
    <row r="7" spans="1:6" x14ac:dyDescent="0.25">
      <c r="A7" t="s">
        <v>47</v>
      </c>
      <c r="B7">
        <f>'IT. 1'!G25</f>
        <v>55</v>
      </c>
      <c r="C7" s="14">
        <f>'IT. 1'!O25</f>
        <v>43202</v>
      </c>
      <c r="D7" s="13">
        <f>'IT. 1'!P26</f>
        <v>522</v>
      </c>
      <c r="E7" s="12">
        <f>'IT. 1'!C26</f>
        <v>2406.42</v>
      </c>
      <c r="F7" s="1">
        <f t="shared" ref="F7:F18" si="0">E7/D7</f>
        <v>4.6100000000000003</v>
      </c>
    </row>
    <row r="8" spans="1:6" x14ac:dyDescent="0.25">
      <c r="A8" t="s">
        <v>48</v>
      </c>
      <c r="B8">
        <f>'IT. 1'!G38</f>
        <v>55</v>
      </c>
      <c r="C8" s="14">
        <f>'IT. 1'!O38</f>
        <v>43202</v>
      </c>
      <c r="D8" s="13">
        <f>'IT. 1'!P39</f>
        <v>1706</v>
      </c>
      <c r="E8" s="12">
        <f>'IT. 1'!C39</f>
        <v>7864.66</v>
      </c>
      <c r="F8" s="1">
        <f t="shared" si="0"/>
        <v>4.6100000000000003</v>
      </c>
    </row>
    <row r="9" spans="1:6" x14ac:dyDescent="0.25">
      <c r="A9" t="s">
        <v>49</v>
      </c>
      <c r="B9">
        <f>'IT. 1'!G51</f>
        <v>57</v>
      </c>
      <c r="C9" s="14">
        <f>'IT. 1'!O51</f>
        <v>43224</v>
      </c>
      <c r="D9" s="15">
        <f>'IT. 1'!P52</f>
        <v>1827</v>
      </c>
      <c r="E9" s="12">
        <f>'IT. 1'!C52</f>
        <v>8422.4699999999993</v>
      </c>
      <c r="F9" s="1">
        <f t="shared" si="0"/>
        <v>4.6099999999999994</v>
      </c>
    </row>
    <row r="10" spans="1:6" x14ac:dyDescent="0.25">
      <c r="A10" t="s">
        <v>50</v>
      </c>
      <c r="B10">
        <f>'IT. 1'!G64</f>
        <v>62</v>
      </c>
      <c r="C10" s="14">
        <f>'IT. 1'!O64</f>
        <v>43258</v>
      </c>
      <c r="D10" s="15">
        <f>'IT. 1'!P65</f>
        <v>1464</v>
      </c>
      <c r="E10" s="12">
        <f>'IT. 1'!C65</f>
        <v>6939.36</v>
      </c>
      <c r="F10" s="1">
        <f t="shared" si="0"/>
        <v>4.74</v>
      </c>
    </row>
    <row r="11" spans="1:6" x14ac:dyDescent="0.25">
      <c r="A11" t="s">
        <v>51</v>
      </c>
      <c r="B11">
        <f>'IT. 1'!G77</f>
        <v>63</v>
      </c>
      <c r="C11" s="14">
        <f>'IT. 1'!O77</f>
        <v>43286</v>
      </c>
      <c r="D11" s="15">
        <f>'IT. 1'!P78</f>
        <v>1676</v>
      </c>
      <c r="E11" s="12">
        <f>'IT. 1'!C78</f>
        <v>7944.24</v>
      </c>
      <c r="F11" s="1">
        <f t="shared" si="0"/>
        <v>4.74</v>
      </c>
    </row>
    <row r="12" spans="1:6" x14ac:dyDescent="0.25">
      <c r="A12" t="s">
        <v>52</v>
      </c>
      <c r="B12">
        <f>'IT. 1'!G90</f>
        <v>67</v>
      </c>
      <c r="C12" s="14">
        <f>'IT. 1'!O90</f>
        <v>43320</v>
      </c>
      <c r="D12" s="15">
        <f>'IT. 1'!P91</f>
        <v>1479</v>
      </c>
      <c r="E12" s="12">
        <f>'IT. 1'!C91</f>
        <v>7010.46</v>
      </c>
      <c r="F12" s="1">
        <f t="shared" si="0"/>
        <v>4.74</v>
      </c>
    </row>
    <row r="13" spans="1:6" x14ac:dyDescent="0.25">
      <c r="A13" t="s">
        <v>53</v>
      </c>
      <c r="B13">
        <f>'IT. 1'!G103</f>
        <v>69</v>
      </c>
      <c r="C13" s="14">
        <f>'IT. 1'!O103</f>
        <v>43347</v>
      </c>
      <c r="D13" s="15">
        <f>'IT. 1'!P104</f>
        <v>2001</v>
      </c>
      <c r="E13" s="12">
        <f>'IT. 1'!C104</f>
        <v>9484.74</v>
      </c>
      <c r="F13" s="1">
        <f t="shared" si="0"/>
        <v>4.74</v>
      </c>
    </row>
    <row r="14" spans="1:6" x14ac:dyDescent="0.25">
      <c r="A14" t="s">
        <v>54</v>
      </c>
      <c r="B14">
        <f>'IT. 1'!G116</f>
        <v>72</v>
      </c>
      <c r="C14" s="14">
        <f>'IT. 1'!O116</f>
        <v>43377</v>
      </c>
      <c r="D14" s="15">
        <f>'IT. 1'!P117</f>
        <v>1320</v>
      </c>
      <c r="E14" s="12">
        <f>'IT. 1'!C117</f>
        <v>6217.2</v>
      </c>
      <c r="F14" s="1">
        <f t="shared" si="0"/>
        <v>4.71</v>
      </c>
    </row>
    <row r="15" spans="1:6" x14ac:dyDescent="0.25">
      <c r="A15" t="s">
        <v>55</v>
      </c>
      <c r="B15">
        <f>'IT. 1'!G129</f>
        <v>75</v>
      </c>
      <c r="C15" s="14">
        <f>'IT. 1'!O129</f>
        <v>43410</v>
      </c>
      <c r="D15" s="15">
        <f>'IT. 1'!P130</f>
        <v>1848</v>
      </c>
      <c r="E15" s="12">
        <f>'IT. 1'!C130</f>
        <v>8704.08</v>
      </c>
      <c r="F15" s="1">
        <f t="shared" si="0"/>
        <v>4.71</v>
      </c>
    </row>
    <row r="16" spans="1:6" x14ac:dyDescent="0.25">
      <c r="A16" t="s">
        <v>56</v>
      </c>
      <c r="B16">
        <f>'IT. 1'!G142</f>
        <v>10</v>
      </c>
      <c r="C16" s="14">
        <f>'IT. 1'!O142</f>
        <v>43441</v>
      </c>
      <c r="D16" s="15">
        <f>'IT. 1'!P143</f>
        <v>1500</v>
      </c>
      <c r="E16" s="12">
        <f>'IT. 1'!C143</f>
        <v>28000</v>
      </c>
      <c r="F16" s="1">
        <f t="shared" si="0"/>
        <v>18.666666666666668</v>
      </c>
    </row>
    <row r="17" spans="1:6" x14ac:dyDescent="0.25">
      <c r="A17" t="s">
        <v>60</v>
      </c>
      <c r="B17">
        <f>'IT. 1'!G155</f>
        <v>11</v>
      </c>
      <c r="C17" s="14">
        <f>'IT. 1'!O155</f>
        <v>43465</v>
      </c>
      <c r="D17" s="15">
        <f>'IT. 1'!P156</f>
        <v>1950</v>
      </c>
      <c r="E17" s="12">
        <f>'IT. 1'!C156</f>
        <v>31000</v>
      </c>
      <c r="F17" s="1">
        <f t="shared" si="0"/>
        <v>15.897435897435898</v>
      </c>
    </row>
    <row r="18" spans="1:6" x14ac:dyDescent="0.25">
      <c r="A18" s="3" t="s">
        <v>26</v>
      </c>
      <c r="B18" s="3"/>
      <c r="C18" s="3"/>
      <c r="D18" s="16">
        <f>SUM(D7:D17)</f>
        <v>17293</v>
      </c>
      <c r="E18" s="17">
        <f>SUM(E7:E17)</f>
        <v>123993.63</v>
      </c>
      <c r="F18" s="18">
        <f t="shared" si="0"/>
        <v>7.1701630717631417</v>
      </c>
    </row>
    <row r="20" spans="1:6" x14ac:dyDescent="0.25">
      <c r="A20" s="231" t="s">
        <v>1</v>
      </c>
      <c r="B20" s="231" t="str">
        <f>'IT. 2'!D$1</f>
        <v>183 RICARDO HUHNFLEISCH NIEWINSKI - ME</v>
      </c>
      <c r="C20" s="231"/>
      <c r="D20" s="231"/>
      <c r="E20" s="231"/>
      <c r="F20" s="231"/>
    </row>
    <row r="21" spans="1:6" x14ac:dyDescent="0.25">
      <c r="A21" s="231"/>
      <c r="B21" s="231"/>
      <c r="C21" s="231"/>
      <c r="D21" s="231"/>
      <c r="E21" s="231"/>
      <c r="F21" s="231"/>
    </row>
    <row r="22" spans="1:6" x14ac:dyDescent="0.25">
      <c r="A22" s="3" t="s">
        <v>0</v>
      </c>
      <c r="B22" s="201">
        <f>'IT. 2'!D$5</f>
        <v>2</v>
      </c>
      <c r="C22" s="201"/>
      <c r="D22" s="201"/>
      <c r="E22" s="201"/>
      <c r="F22" s="201"/>
    </row>
    <row r="23" spans="1:6" x14ac:dyDescent="0.25">
      <c r="A23" s="3" t="s">
        <v>2</v>
      </c>
      <c r="B23" s="4"/>
      <c r="C23" s="198" t="str">
        <f>'IT. 2'!F$4</f>
        <v>III - 017/2017</v>
      </c>
      <c r="D23" s="198"/>
      <c r="E23" s="198"/>
      <c r="F23" s="198"/>
    </row>
    <row r="24" spans="1:6" x14ac:dyDescent="0.25">
      <c r="A24" s="210" t="s">
        <v>42</v>
      </c>
      <c r="B24" s="201" t="s">
        <v>43</v>
      </c>
      <c r="C24" s="201"/>
      <c r="D24" s="210" t="s">
        <v>46</v>
      </c>
      <c r="E24" s="210" t="s">
        <v>30</v>
      </c>
      <c r="F24" s="201" t="s">
        <v>61</v>
      </c>
    </row>
    <row r="25" spans="1:6" x14ac:dyDescent="0.25">
      <c r="A25" s="210"/>
      <c r="B25" s="4" t="s">
        <v>44</v>
      </c>
      <c r="C25" s="4" t="s">
        <v>45</v>
      </c>
      <c r="D25" s="210"/>
      <c r="E25" s="210"/>
      <c r="F25" s="201"/>
    </row>
    <row r="26" spans="1:6" x14ac:dyDescent="0.25">
      <c r="A26" t="s">
        <v>47</v>
      </c>
      <c r="B26">
        <f>'IT. 2'!G$27</f>
        <v>188</v>
      </c>
      <c r="C26" s="14">
        <f>'IT. 2'!O$27</f>
        <v>43200</v>
      </c>
      <c r="D26" s="13">
        <f>'IT. 2'!P$28</f>
        <v>802.8</v>
      </c>
      <c r="E26" s="12">
        <f>'IT. 2'!C$28</f>
        <v>3299.5</v>
      </c>
      <c r="F26" s="1">
        <f t="shared" ref="F26:F37" si="1">E26/D26</f>
        <v>4.1099900348779279</v>
      </c>
    </row>
    <row r="27" spans="1:6" x14ac:dyDescent="0.25">
      <c r="A27" t="s">
        <v>48</v>
      </c>
      <c r="B27">
        <f>'IT. 2'!G42</f>
        <v>189</v>
      </c>
      <c r="C27" s="14">
        <f>'IT. 2'!O42</f>
        <v>43200</v>
      </c>
      <c r="D27" s="13">
        <f>'IT. 2'!P43</f>
        <v>2592.1999999999998</v>
      </c>
      <c r="E27" s="12">
        <f>'IT. 2'!C43</f>
        <v>10653.94</v>
      </c>
      <c r="F27" s="1">
        <f t="shared" si="1"/>
        <v>4.109999228454595</v>
      </c>
    </row>
    <row r="28" spans="1:6" x14ac:dyDescent="0.25">
      <c r="A28" t="s">
        <v>49</v>
      </c>
      <c r="B28">
        <f>'IT. 2'!G57</f>
        <v>190</v>
      </c>
      <c r="C28" s="14">
        <f>'IT. 2'!O57</f>
        <v>43223</v>
      </c>
      <c r="D28" s="15">
        <f>'IT. 2'!P58</f>
        <v>2809.8</v>
      </c>
      <c r="E28" s="12">
        <f>'IT. 2'!C58</f>
        <v>11548.27</v>
      </c>
      <c r="F28" s="1">
        <f t="shared" si="1"/>
        <v>4.109997152822265</v>
      </c>
    </row>
    <row r="29" spans="1:6" x14ac:dyDescent="0.25">
      <c r="A29" t="s">
        <v>50</v>
      </c>
      <c r="B29">
        <f>'IT. 2'!G72</f>
        <v>192</v>
      </c>
      <c r="C29" s="14">
        <f>'IT. 2'!O72</f>
        <v>43287</v>
      </c>
      <c r="D29" s="15">
        <f>'IT. 2'!P73</f>
        <v>2290.6</v>
      </c>
      <c r="E29" s="12">
        <f>'IT. 2'!C73</f>
        <v>9414.36</v>
      </c>
      <c r="F29" s="1">
        <f t="shared" si="1"/>
        <v>4.10999738059897</v>
      </c>
    </row>
    <row r="30" spans="1:6" x14ac:dyDescent="0.25">
      <c r="A30" t="s">
        <v>51</v>
      </c>
      <c r="B30">
        <f>'IT. 2'!G87</f>
        <v>194</v>
      </c>
      <c r="C30" s="14">
        <f>'IT. 2'!O87</f>
        <v>43285</v>
      </c>
      <c r="D30" s="15">
        <f>'IT. 2'!P88</f>
        <v>2747.2</v>
      </c>
      <c r="E30" s="12">
        <f>'IT. 2'!C88</f>
        <v>11071.21</v>
      </c>
      <c r="F30" s="1">
        <f t="shared" si="1"/>
        <v>4.0299978159580663</v>
      </c>
    </row>
    <row r="31" spans="1:6" x14ac:dyDescent="0.25">
      <c r="A31" t="s">
        <v>52</v>
      </c>
      <c r="B31">
        <f>'IT. 2'!G102</f>
        <v>195</v>
      </c>
      <c r="C31" s="14">
        <f>'IT. 2'!O102</f>
        <v>43314</v>
      </c>
      <c r="D31" s="15">
        <f>'IT. 2'!P103</f>
        <v>2450</v>
      </c>
      <c r="E31" s="12">
        <f>'IT. 2'!C103</f>
        <v>9873.5</v>
      </c>
      <c r="F31" s="1">
        <f t="shared" si="1"/>
        <v>4.03</v>
      </c>
    </row>
    <row r="32" spans="1:6" x14ac:dyDescent="0.25">
      <c r="A32" t="s">
        <v>53</v>
      </c>
      <c r="B32">
        <f>'IT. 2'!G117</f>
        <v>197</v>
      </c>
      <c r="C32" s="14">
        <f>'IT. 2'!O117</f>
        <v>43347</v>
      </c>
      <c r="D32" s="15">
        <f>'IT. 2'!P118</f>
        <v>3220</v>
      </c>
      <c r="E32" s="12">
        <f>'IT. 2'!C118</f>
        <v>12976.6</v>
      </c>
      <c r="F32" s="1">
        <f t="shared" si="1"/>
        <v>4.03</v>
      </c>
    </row>
    <row r="33" spans="1:6" x14ac:dyDescent="0.25">
      <c r="A33" t="s">
        <v>54</v>
      </c>
      <c r="B33">
        <f>'IT. 2'!G132</f>
        <v>9</v>
      </c>
      <c r="C33" s="14">
        <f>'IT. 2'!O132</f>
        <v>43376</v>
      </c>
      <c r="D33" s="15">
        <f>'IT. 2'!P133</f>
        <v>2240</v>
      </c>
      <c r="E33" s="12">
        <f>'IT. 2'!C133</f>
        <v>9027.2000000000007</v>
      </c>
      <c r="F33" s="1">
        <f t="shared" si="1"/>
        <v>4.03</v>
      </c>
    </row>
    <row r="34" spans="1:6" x14ac:dyDescent="0.25">
      <c r="A34" t="s">
        <v>55</v>
      </c>
      <c r="B34">
        <f>'IT. 2'!G147</f>
        <v>200</v>
      </c>
      <c r="C34" s="14">
        <f>'IT. 2'!O147</f>
        <v>43410</v>
      </c>
      <c r="D34" s="15">
        <f>'IT. 2'!P148</f>
        <v>2940</v>
      </c>
      <c r="E34" s="12">
        <f>'IT. 2'!C148</f>
        <v>11848.2</v>
      </c>
      <c r="F34" s="1">
        <f t="shared" si="1"/>
        <v>4.03</v>
      </c>
    </row>
    <row r="35" spans="1:6" x14ac:dyDescent="0.25">
      <c r="A35" t="s">
        <v>56</v>
      </c>
      <c r="B35">
        <f>'IT. 2'!G162</f>
        <v>10</v>
      </c>
      <c r="C35" s="14">
        <f>'IT. 2'!O162</f>
        <v>43441</v>
      </c>
      <c r="D35" s="15">
        <f>'IT. 2'!P163</f>
        <v>1500</v>
      </c>
      <c r="E35" s="12">
        <f>'IT. 2'!C163</f>
        <v>28000</v>
      </c>
      <c r="F35" s="1">
        <f t="shared" si="1"/>
        <v>18.666666666666668</v>
      </c>
    </row>
    <row r="36" spans="1:6" x14ac:dyDescent="0.25">
      <c r="A36" t="s">
        <v>60</v>
      </c>
      <c r="B36">
        <f>'IT. 2'!G177</f>
        <v>11</v>
      </c>
      <c r="C36" s="14">
        <f>'IT. 2'!O177</f>
        <v>43465</v>
      </c>
      <c r="D36" s="15">
        <f>'IT. 2'!P178</f>
        <v>1950</v>
      </c>
      <c r="E36" s="12">
        <f>'IT. 2'!C178</f>
        <v>31000</v>
      </c>
      <c r="F36" s="1">
        <f t="shared" si="1"/>
        <v>15.897435897435898</v>
      </c>
    </row>
    <row r="37" spans="1:6" x14ac:dyDescent="0.25">
      <c r="A37" s="3" t="s">
        <v>26</v>
      </c>
      <c r="B37" s="3"/>
      <c r="C37" s="3"/>
      <c r="D37" s="16">
        <f>SUM(D26:D36)</f>
        <v>25542.6</v>
      </c>
      <c r="E37" s="17">
        <f>SUM(E26:E36)</f>
        <v>148712.78</v>
      </c>
      <c r="F37" s="18">
        <f t="shared" si="1"/>
        <v>5.8221473146821392</v>
      </c>
    </row>
    <row r="39" spans="1:6" x14ac:dyDescent="0.25">
      <c r="A39" s="231" t="s">
        <v>1</v>
      </c>
      <c r="B39" s="231" t="str">
        <f>'IT. 2 ADIT. V'!D$1</f>
        <v>183 RICARDO HUHNFLEISCH NIEWINSKI - ME</v>
      </c>
      <c r="C39" s="231"/>
      <c r="D39" s="231"/>
      <c r="E39" s="231"/>
      <c r="F39" s="231"/>
    </row>
    <row r="40" spans="1:6" x14ac:dyDescent="0.25">
      <c r="A40" s="231"/>
      <c r="B40" s="231"/>
      <c r="C40" s="231"/>
      <c r="D40" s="231"/>
      <c r="E40" s="231"/>
      <c r="F40" s="231"/>
    </row>
    <row r="41" spans="1:6" x14ac:dyDescent="0.25">
      <c r="A41" s="3" t="s">
        <v>0</v>
      </c>
      <c r="B41" s="201">
        <f>'IT. 2 ADIT. V'!D$5</f>
        <v>2</v>
      </c>
      <c r="C41" s="201"/>
      <c r="D41" s="201"/>
      <c r="E41" s="201"/>
      <c r="F41" s="201"/>
    </row>
    <row r="42" spans="1:6" x14ac:dyDescent="0.25">
      <c r="A42" s="3" t="s">
        <v>2</v>
      </c>
      <c r="B42" s="71"/>
      <c r="C42" s="198" t="str">
        <f>'IT. 2 ADIT. V'!F$4</f>
        <v>V - 017/2017</v>
      </c>
      <c r="D42" s="198"/>
      <c r="E42" s="198"/>
      <c r="F42" s="198"/>
    </row>
    <row r="43" spans="1:6" x14ac:dyDescent="0.25">
      <c r="A43" s="210" t="s">
        <v>42</v>
      </c>
      <c r="B43" s="201" t="s">
        <v>43</v>
      </c>
      <c r="C43" s="201"/>
      <c r="D43" s="210" t="s">
        <v>46</v>
      </c>
      <c r="E43" s="210" t="s">
        <v>30</v>
      </c>
      <c r="F43" s="201" t="s">
        <v>61</v>
      </c>
    </row>
    <row r="44" spans="1:6" x14ac:dyDescent="0.25">
      <c r="A44" s="210"/>
      <c r="B44" s="71" t="s">
        <v>44</v>
      </c>
      <c r="C44" s="71" t="s">
        <v>45</v>
      </c>
      <c r="D44" s="210"/>
      <c r="E44" s="210"/>
      <c r="F44" s="201"/>
    </row>
    <row r="45" spans="1:6" x14ac:dyDescent="0.25">
      <c r="A45" t="s">
        <v>47</v>
      </c>
      <c r="B45">
        <f>'IT. 2 ADIT. V'!G$27</f>
        <v>0</v>
      </c>
      <c r="C45" s="14" t="str">
        <f>'IT. 2 ADIT. V'!O$27</f>
        <v>-</v>
      </c>
      <c r="D45" s="13">
        <f>'IT. 2 ADIT. V'!P$28</f>
        <v>0</v>
      </c>
      <c r="E45" s="12">
        <f>'IT. 2 ADIT. V'!C$28</f>
        <v>0</v>
      </c>
      <c r="F45" s="1" t="e">
        <f t="shared" ref="F45:F56" si="2">E45/D45</f>
        <v>#DIV/0!</v>
      </c>
    </row>
    <row r="46" spans="1:6" x14ac:dyDescent="0.25">
      <c r="A46" t="s">
        <v>48</v>
      </c>
      <c r="B46">
        <f>'IT. 2 ADIT. V'!G$42</f>
        <v>0</v>
      </c>
      <c r="C46" s="14" t="str">
        <f>'IT. 2 ADIT. V'!O$42</f>
        <v>-</v>
      </c>
      <c r="D46" s="13">
        <f>'IT. 2 ADIT. V'!P$43</f>
        <v>0</v>
      </c>
      <c r="E46" s="12">
        <f>'IT. 2 ADIT. V'!C$43</f>
        <v>0</v>
      </c>
      <c r="F46" s="1" t="e">
        <f t="shared" si="2"/>
        <v>#DIV/0!</v>
      </c>
    </row>
    <row r="47" spans="1:6" x14ac:dyDescent="0.25">
      <c r="A47" t="s">
        <v>49</v>
      </c>
      <c r="B47">
        <f>'IT. 2 ADIT. V'!G$57</f>
        <v>191</v>
      </c>
      <c r="C47" s="14">
        <f>'IT. 2 ADIT. V'!O$57</f>
        <v>43223</v>
      </c>
      <c r="D47" s="15">
        <f>'IT. 2 ADIT. V'!P$58</f>
        <v>30.8</v>
      </c>
      <c r="E47" s="12">
        <f>'IT. 2 ADIT. V'!C$58</f>
        <v>126.58</v>
      </c>
      <c r="F47" s="1">
        <f t="shared" si="2"/>
        <v>4.1097402597402599</v>
      </c>
    </row>
    <row r="48" spans="1:6" x14ac:dyDescent="0.25">
      <c r="A48" t="s">
        <v>50</v>
      </c>
      <c r="B48">
        <f>'IT. 2 ADIT. V'!G$72</f>
        <v>4</v>
      </c>
      <c r="C48" s="14">
        <f>'IT. 2 ADIT. V'!O$72</f>
        <v>43223</v>
      </c>
      <c r="D48" s="15">
        <f>'IT. 2 ADIT. V'!P$73</f>
        <v>1350</v>
      </c>
      <c r="E48" s="12">
        <f>'IT. 2 ADIT. V'!C$73</f>
        <v>19000</v>
      </c>
      <c r="F48" s="1">
        <f t="shared" si="2"/>
        <v>14.074074074074074</v>
      </c>
    </row>
    <row r="49" spans="1:6" x14ac:dyDescent="0.25">
      <c r="A49" t="s">
        <v>51</v>
      </c>
      <c r="B49">
        <f>'IT. 2 ADIT. V'!G$87</f>
        <v>5</v>
      </c>
      <c r="C49" s="14">
        <f>'IT. 2 ADIT. V'!O$87</f>
        <v>43254</v>
      </c>
      <c r="D49" s="15">
        <f>'IT. 2 ADIT. V'!P$88</f>
        <v>1400</v>
      </c>
      <c r="E49" s="12">
        <f>'IT. 2 ADIT. V'!C$88</f>
        <v>25000</v>
      </c>
      <c r="F49" s="1">
        <f t="shared" si="2"/>
        <v>17.857142857142858</v>
      </c>
    </row>
    <row r="50" spans="1:6" x14ac:dyDescent="0.25">
      <c r="A50" t="s">
        <v>52</v>
      </c>
      <c r="B50">
        <f>'IT. 2 ADIT. V'!G$102</f>
        <v>6</v>
      </c>
      <c r="C50" s="14">
        <f>'IT. 2 ADIT. V'!O$102</f>
        <v>43315</v>
      </c>
      <c r="D50" s="15">
        <f>'IT. 2 ADIT. V'!P$103</f>
        <v>1500</v>
      </c>
      <c r="E50" s="12">
        <f>'IT. 2 ADIT. V'!C$103</f>
        <v>35000</v>
      </c>
      <c r="F50" s="1">
        <f t="shared" si="2"/>
        <v>23.333333333333332</v>
      </c>
    </row>
    <row r="51" spans="1:6" x14ac:dyDescent="0.25">
      <c r="A51" t="s">
        <v>53</v>
      </c>
      <c r="B51">
        <f>'IT. 2 ADIT. V'!G$117</f>
        <v>7</v>
      </c>
      <c r="C51" s="14">
        <f>'IT. 2 ADIT. V'!O$117</f>
        <v>43348</v>
      </c>
      <c r="D51" s="15">
        <f>'IT. 2 ADIT. V'!P$118</f>
        <v>1300</v>
      </c>
      <c r="E51" s="12">
        <f>'IT. 2 ADIT. V'!C$118</f>
        <v>40000</v>
      </c>
      <c r="F51" s="1">
        <f t="shared" si="2"/>
        <v>30.76923076923077</v>
      </c>
    </row>
    <row r="52" spans="1:6" x14ac:dyDescent="0.25">
      <c r="A52" t="s">
        <v>54</v>
      </c>
      <c r="B52">
        <f>'IT. 2 ADIT. V'!G$132</f>
        <v>8</v>
      </c>
      <c r="C52" s="14">
        <f>'IT. 2 ADIT. V'!O$132</f>
        <v>43378</v>
      </c>
      <c r="D52" s="15">
        <f>'IT. 2 ADIT. V'!P$133</f>
        <v>1600</v>
      </c>
      <c r="E52" s="12">
        <f>'IT. 2 ADIT. V'!C$133</f>
        <v>21000</v>
      </c>
      <c r="F52" s="1">
        <f t="shared" si="2"/>
        <v>13.125</v>
      </c>
    </row>
    <row r="53" spans="1:6" x14ac:dyDescent="0.25">
      <c r="A53" t="s">
        <v>55</v>
      </c>
      <c r="B53">
        <f>'IT. 2 ADIT. V'!G$147</f>
        <v>9</v>
      </c>
      <c r="C53" s="14">
        <f>'IT. 2 ADIT. V'!O$147</f>
        <v>43410</v>
      </c>
      <c r="D53" s="15">
        <f>'IT. 2 ADIT. V'!P$148</f>
        <v>1700</v>
      </c>
      <c r="E53" s="12">
        <f>'IT. 2 ADIT. V'!C$148</f>
        <v>22000</v>
      </c>
      <c r="F53" s="1">
        <f t="shared" si="2"/>
        <v>12.941176470588236</v>
      </c>
    </row>
    <row r="54" spans="1:6" x14ac:dyDescent="0.25">
      <c r="A54" t="s">
        <v>56</v>
      </c>
      <c r="B54">
        <f>'IT. 2 ADIT. V'!G$162</f>
        <v>10</v>
      </c>
      <c r="C54" s="14">
        <f>'IT. 2 ADIT. V'!O$162</f>
        <v>43441</v>
      </c>
      <c r="D54" s="15">
        <f>'IT. 2 ADIT. V'!P$163</f>
        <v>1500</v>
      </c>
      <c r="E54" s="12">
        <f>'IT. 2 ADIT. V'!C$163</f>
        <v>28000</v>
      </c>
      <c r="F54" s="1">
        <f t="shared" si="2"/>
        <v>18.666666666666668</v>
      </c>
    </row>
    <row r="55" spans="1:6" x14ac:dyDescent="0.25">
      <c r="A55" t="s">
        <v>60</v>
      </c>
      <c r="B55">
        <f>'IT. 2 ADIT. V'!G$177</f>
        <v>11</v>
      </c>
      <c r="C55" s="14">
        <f>'IT. 2 ADIT. V'!O$177</f>
        <v>43465</v>
      </c>
      <c r="D55" s="15">
        <f>'IT. 2 ADIT. V'!P$178</f>
        <v>1950</v>
      </c>
      <c r="E55" s="12">
        <f>'IT. 2 ADIT. V'!C$178</f>
        <v>31000</v>
      </c>
      <c r="F55" s="1">
        <f t="shared" si="2"/>
        <v>15.897435897435898</v>
      </c>
    </row>
    <row r="56" spans="1:6" x14ac:dyDescent="0.25">
      <c r="A56" s="3" t="s">
        <v>26</v>
      </c>
      <c r="B56" s="3"/>
      <c r="C56" s="3"/>
      <c r="D56" s="16">
        <f>SUM(D45:D55)</f>
        <v>12330.8</v>
      </c>
      <c r="E56" s="17">
        <f>SUM(E45:E55)</f>
        <v>221126.58000000002</v>
      </c>
      <c r="F56" s="18">
        <f t="shared" si="2"/>
        <v>17.93286566970513</v>
      </c>
    </row>
    <row r="59" spans="1:6" x14ac:dyDescent="0.25">
      <c r="A59" s="231" t="s">
        <v>1</v>
      </c>
      <c r="B59" s="231" t="str">
        <f>'IT. 3'!D$1</f>
        <v>1127 DAIZI FE NUNES BIELAWSKI - ME</v>
      </c>
      <c r="C59" s="231"/>
      <c r="D59" s="231"/>
      <c r="E59" s="231"/>
      <c r="F59" s="231"/>
    </row>
    <row r="60" spans="1:6" x14ac:dyDescent="0.25">
      <c r="A60" s="231"/>
      <c r="B60" s="231"/>
      <c r="C60" s="231"/>
      <c r="D60" s="231"/>
      <c r="E60" s="231"/>
      <c r="F60" s="231"/>
    </row>
    <row r="61" spans="1:6" x14ac:dyDescent="0.25">
      <c r="A61" s="3" t="s">
        <v>0</v>
      </c>
      <c r="B61" s="201">
        <f>'IT. 3'!D$5</f>
        <v>3</v>
      </c>
      <c r="C61" s="201"/>
      <c r="D61" s="201"/>
      <c r="E61" s="201"/>
      <c r="F61" s="201"/>
    </row>
    <row r="62" spans="1:6" x14ac:dyDescent="0.25">
      <c r="A62" s="3" t="s">
        <v>2</v>
      </c>
      <c r="B62" s="4"/>
      <c r="C62" s="198" t="str">
        <f>'IT. 3'!F$4</f>
        <v>II - 018/2017</v>
      </c>
      <c r="D62" s="198"/>
      <c r="E62" s="198"/>
      <c r="F62" s="198"/>
    </row>
    <row r="63" spans="1:6" x14ac:dyDescent="0.25">
      <c r="A63" s="210" t="s">
        <v>42</v>
      </c>
      <c r="B63" s="201" t="s">
        <v>43</v>
      </c>
      <c r="C63" s="201"/>
      <c r="D63" s="210" t="s">
        <v>46</v>
      </c>
      <c r="E63" s="210" t="s">
        <v>30</v>
      </c>
      <c r="F63" s="201" t="s">
        <v>61</v>
      </c>
    </row>
    <row r="64" spans="1:6" x14ac:dyDescent="0.25">
      <c r="A64" s="210"/>
      <c r="B64" s="4" t="s">
        <v>44</v>
      </c>
      <c r="C64" s="4" t="s">
        <v>45</v>
      </c>
      <c r="D64" s="210"/>
      <c r="E64" s="210"/>
      <c r="F64" s="201"/>
    </row>
    <row r="65" spans="1:6" x14ac:dyDescent="0.25">
      <c r="A65" t="s">
        <v>47</v>
      </c>
      <c r="B65">
        <f>'IT. 3'!G27</f>
        <v>51</v>
      </c>
      <c r="C65" s="14">
        <f>'IT. 3'!O27</f>
        <v>43194</v>
      </c>
      <c r="D65" s="13">
        <f>'IT. 3'!P28</f>
        <v>378</v>
      </c>
      <c r="E65" s="12">
        <f>'IT. 3'!C28</f>
        <v>2109.2399999999998</v>
      </c>
      <c r="F65" s="1">
        <f t="shared" ref="F65:F76" si="3">E65/D65</f>
        <v>5.5799999999999992</v>
      </c>
    </row>
    <row r="66" spans="1:6" x14ac:dyDescent="0.25">
      <c r="A66" t="s">
        <v>48</v>
      </c>
      <c r="B66">
        <f>'IT. 3'!G42</f>
        <v>51</v>
      </c>
      <c r="C66" s="14">
        <f>'IT. 3'!O42</f>
        <v>43188</v>
      </c>
      <c r="D66" s="13">
        <f>'IT. 3'!P43</f>
        <v>1179</v>
      </c>
      <c r="E66" s="12">
        <f>'IT. 3'!C43</f>
        <v>6578.82</v>
      </c>
      <c r="F66" s="1">
        <f t="shared" si="3"/>
        <v>5.58</v>
      </c>
    </row>
    <row r="67" spans="1:6" x14ac:dyDescent="0.25">
      <c r="A67" t="s">
        <v>49</v>
      </c>
      <c r="B67">
        <f>'IT. 3'!G57</f>
        <v>54</v>
      </c>
      <c r="C67" s="14">
        <f>'IT. 3'!O57</f>
        <v>43223</v>
      </c>
      <c r="D67" s="15">
        <f>'IT. 3'!P58</f>
        <v>1323</v>
      </c>
      <c r="E67" s="12">
        <f>'IT. 3'!C58</f>
        <v>7382.34</v>
      </c>
      <c r="F67" s="1">
        <f t="shared" si="3"/>
        <v>5.58</v>
      </c>
    </row>
    <row r="68" spans="1:6" x14ac:dyDescent="0.25">
      <c r="A68" t="s">
        <v>50</v>
      </c>
      <c r="B68">
        <f>'IT. 3'!G72</f>
        <v>57</v>
      </c>
      <c r="C68" s="14">
        <f>'IT. 3'!O72</f>
        <v>43256</v>
      </c>
      <c r="D68" s="15">
        <f>'IT. 3'!P73</f>
        <v>1038</v>
      </c>
      <c r="E68" s="12">
        <f>'IT. 3'!C73</f>
        <v>5999.64</v>
      </c>
      <c r="F68" s="1">
        <f t="shared" si="3"/>
        <v>5.78</v>
      </c>
    </row>
    <row r="69" spans="1:6" x14ac:dyDescent="0.25">
      <c r="A69" t="s">
        <v>51</v>
      </c>
      <c r="B69">
        <f>'IT. 3'!G87</f>
        <v>62</v>
      </c>
      <c r="C69" s="14" t="str">
        <f>'IT. 3'!O87</f>
        <v>04/07/0018</v>
      </c>
      <c r="D69" s="15">
        <f>'IT. 3'!P88</f>
        <v>1301</v>
      </c>
      <c r="E69" s="12">
        <f>'IT. 3'!C88</f>
        <v>7519.72</v>
      </c>
      <c r="F69" s="1">
        <f t="shared" si="3"/>
        <v>5.779953881629516</v>
      </c>
    </row>
    <row r="70" spans="1:6" x14ac:dyDescent="0.25">
      <c r="A70" t="s">
        <v>52</v>
      </c>
      <c r="B70">
        <f>'IT. 3'!G102</f>
        <v>65</v>
      </c>
      <c r="C70" s="14">
        <f>'IT. 3'!O102</f>
        <v>43315</v>
      </c>
      <c r="D70" s="15">
        <f>'IT. 3'!P103</f>
        <v>1146</v>
      </c>
      <c r="E70" s="12">
        <f>'IT. 3'!C103</f>
        <v>6463.44</v>
      </c>
      <c r="F70" s="1">
        <f t="shared" si="3"/>
        <v>5.64</v>
      </c>
    </row>
    <row r="71" spans="1:6" x14ac:dyDescent="0.25">
      <c r="A71" t="s">
        <v>53</v>
      </c>
      <c r="B71">
        <f>'IT. 3'!G117</f>
        <v>68</v>
      </c>
      <c r="C71" s="14">
        <f>'IT. 3'!O117</f>
        <v>43347</v>
      </c>
      <c r="D71" s="15">
        <f>'IT. 3'!P118</f>
        <v>1541</v>
      </c>
      <c r="E71" s="12">
        <f>'IT. 3'!C118</f>
        <v>8691.24</v>
      </c>
      <c r="F71" s="1">
        <f t="shared" si="3"/>
        <v>5.64</v>
      </c>
    </row>
    <row r="72" spans="1:6" x14ac:dyDescent="0.25">
      <c r="A72" t="s">
        <v>54</v>
      </c>
      <c r="B72">
        <f>'IT. 3'!G132</f>
        <v>70</v>
      </c>
      <c r="C72" s="14">
        <f>'IT. 3'!O132</f>
        <v>43376</v>
      </c>
      <c r="D72" s="15">
        <f>'IT. 3'!P133</f>
        <v>1117</v>
      </c>
      <c r="E72" s="12">
        <f>'IT. 3'!C133</f>
        <v>6299.88</v>
      </c>
      <c r="F72" s="1">
        <f t="shared" si="3"/>
        <v>5.64</v>
      </c>
    </row>
    <row r="73" spans="1:6" x14ac:dyDescent="0.25">
      <c r="A73" t="s">
        <v>55</v>
      </c>
      <c r="B73">
        <f>'IT. 3'!G147</f>
        <v>73</v>
      </c>
      <c r="C73" s="14">
        <f>'IT. 3'!O147</f>
        <v>43407</v>
      </c>
      <c r="D73" s="15">
        <f>'IT. 3'!P148</f>
        <v>1407</v>
      </c>
      <c r="E73" s="12">
        <f>'IT. 3'!C148</f>
        <v>7935.48</v>
      </c>
      <c r="F73" s="1">
        <f t="shared" si="3"/>
        <v>5.64</v>
      </c>
    </row>
    <row r="74" spans="1:6" x14ac:dyDescent="0.25">
      <c r="A74" t="s">
        <v>56</v>
      </c>
      <c r="B74">
        <f>'IT. 3'!G162</f>
        <v>10</v>
      </c>
      <c r="C74" s="14">
        <f>'IT. 3'!O162</f>
        <v>43441</v>
      </c>
      <c r="D74" s="15">
        <f>'IT. 3'!P163</f>
        <v>1500</v>
      </c>
      <c r="E74" s="12">
        <f>'IT. 3'!C163</f>
        <v>28000</v>
      </c>
      <c r="F74" s="1">
        <f t="shared" si="3"/>
        <v>18.666666666666668</v>
      </c>
    </row>
    <row r="75" spans="1:6" x14ac:dyDescent="0.25">
      <c r="A75" t="s">
        <v>60</v>
      </c>
      <c r="B75">
        <f>'IT. 3'!G177</f>
        <v>11</v>
      </c>
      <c r="C75" s="14">
        <f>'IT. 3'!O177</f>
        <v>43465</v>
      </c>
      <c r="D75" s="15">
        <f>'IT. 3'!P178</f>
        <v>1950</v>
      </c>
      <c r="E75" s="12">
        <f>'IT. 3'!C178</f>
        <v>31000</v>
      </c>
      <c r="F75" s="1">
        <f t="shared" si="3"/>
        <v>15.897435897435898</v>
      </c>
    </row>
    <row r="76" spans="1:6" x14ac:dyDescent="0.25">
      <c r="A76" s="3" t="s">
        <v>26</v>
      </c>
      <c r="B76" s="3"/>
      <c r="C76" s="3"/>
      <c r="D76" s="16">
        <f>SUM(D65:D75)</f>
        <v>13880</v>
      </c>
      <c r="E76" s="17">
        <f>SUM(E65:E75)</f>
        <v>117979.8</v>
      </c>
      <c r="F76" s="18">
        <f t="shared" si="3"/>
        <v>8.499985590778099</v>
      </c>
    </row>
    <row r="78" spans="1:6" x14ac:dyDescent="0.25">
      <c r="A78" s="231" t="s">
        <v>1</v>
      </c>
      <c r="B78" s="231" t="str">
        <f>'ITINERARIO 4'!D$1</f>
        <v>712 ADAIR JOSE A. DA SILVA</v>
      </c>
      <c r="C78" s="231"/>
      <c r="D78" s="231"/>
      <c r="E78" s="231"/>
      <c r="F78" s="231"/>
    </row>
    <row r="79" spans="1:6" x14ac:dyDescent="0.25">
      <c r="A79" s="231"/>
      <c r="B79" s="231"/>
      <c r="C79" s="231"/>
      <c r="D79" s="231"/>
      <c r="E79" s="231"/>
      <c r="F79" s="231"/>
    </row>
    <row r="80" spans="1:6" x14ac:dyDescent="0.25">
      <c r="A80" s="3" t="s">
        <v>0</v>
      </c>
      <c r="B80" s="201">
        <f>'ITINERARIO 4'!D$5</f>
        <v>4</v>
      </c>
      <c r="C80" s="201"/>
      <c r="D80" s="201"/>
      <c r="E80" s="201"/>
      <c r="F80" s="201"/>
    </row>
    <row r="81" spans="1:6" x14ac:dyDescent="0.25">
      <c r="A81" s="3" t="s">
        <v>2</v>
      </c>
      <c r="B81" s="4"/>
      <c r="C81" s="198" t="str">
        <f>'ITINERARIO 4'!F$4</f>
        <v>II - 094/2017</v>
      </c>
      <c r="D81" s="198"/>
      <c r="E81" s="198"/>
      <c r="F81" s="198"/>
    </row>
    <row r="82" spans="1:6" x14ac:dyDescent="0.25">
      <c r="A82" s="210" t="s">
        <v>42</v>
      </c>
      <c r="B82" s="201" t="s">
        <v>43</v>
      </c>
      <c r="C82" s="201"/>
      <c r="D82" s="210" t="s">
        <v>46</v>
      </c>
      <c r="E82" s="210" t="s">
        <v>30</v>
      </c>
      <c r="F82" s="201" t="s">
        <v>61</v>
      </c>
    </row>
    <row r="83" spans="1:6" x14ac:dyDescent="0.25">
      <c r="A83" s="210"/>
      <c r="B83" s="4" t="s">
        <v>44</v>
      </c>
      <c r="C83" s="4" t="s">
        <v>45</v>
      </c>
      <c r="D83" s="210"/>
      <c r="E83" s="210"/>
      <c r="F83" s="201"/>
    </row>
    <row r="84" spans="1:6" x14ac:dyDescent="0.25">
      <c r="A84" t="s">
        <v>47</v>
      </c>
      <c r="B84">
        <f>'ITINERARIO 4'!G$27</f>
        <v>245</v>
      </c>
      <c r="C84" s="14">
        <f>'ITINERARIO 4'!O$27</f>
        <v>43201</v>
      </c>
      <c r="D84" s="13">
        <f>'ITINERARIO 4'!P$28</f>
        <v>420</v>
      </c>
      <c r="E84" s="12">
        <f>'ITINERARIO 4'!C$28</f>
        <v>2158.8000000000002</v>
      </c>
      <c r="F84" s="1">
        <f t="shared" ref="F84:F95" si="4">E84/D84</f>
        <v>5.1400000000000006</v>
      </c>
    </row>
    <row r="85" spans="1:6" x14ac:dyDescent="0.25">
      <c r="A85" t="s">
        <v>48</v>
      </c>
      <c r="B85">
        <f>'ITINERARIO 4'!G$42</f>
        <v>245</v>
      </c>
      <c r="C85" s="14">
        <f>'ITINERARIO 4'!O$42</f>
        <v>43201</v>
      </c>
      <c r="D85" s="13">
        <f>'ITINERARIO 4'!P$43</f>
        <v>1382.5</v>
      </c>
      <c r="E85" s="12">
        <f>'ITINERARIO 4'!C$43</f>
        <v>7106.05</v>
      </c>
      <c r="F85" s="1">
        <f t="shared" si="4"/>
        <v>5.1400000000000006</v>
      </c>
    </row>
    <row r="86" spans="1:6" x14ac:dyDescent="0.25">
      <c r="A86" t="s">
        <v>49</v>
      </c>
      <c r="B86">
        <f>'ITINERARIO 4'!G$57</f>
        <v>246</v>
      </c>
      <c r="C86" s="14">
        <f>'ITINERARIO 4'!O$57</f>
        <v>43224</v>
      </c>
      <c r="D86" s="15">
        <f>'ITINERARIO 4'!P$58</f>
        <v>1470</v>
      </c>
      <c r="E86" s="12">
        <f>'ITINERARIO 4'!C$58</f>
        <v>7555.8</v>
      </c>
      <c r="F86" s="1">
        <f t="shared" si="4"/>
        <v>5.14</v>
      </c>
    </row>
    <row r="87" spans="1:6" x14ac:dyDescent="0.25">
      <c r="A87" t="s">
        <v>50</v>
      </c>
      <c r="B87">
        <f>'ITINERARIO 4'!G$72</f>
        <v>248</v>
      </c>
      <c r="C87" s="14">
        <f>'ITINERARIO 4'!O$72</f>
        <v>43258</v>
      </c>
      <c r="D87" s="15">
        <f>'ITINERARIO 4'!P$73</f>
        <v>1124</v>
      </c>
      <c r="E87" s="12">
        <f>'ITINERARIO 4'!C$73</f>
        <v>5777.36</v>
      </c>
      <c r="F87" s="1">
        <f t="shared" si="4"/>
        <v>5.14</v>
      </c>
    </row>
    <row r="88" spans="1:6" x14ac:dyDescent="0.25">
      <c r="A88" t="s">
        <v>51</v>
      </c>
      <c r="B88">
        <f>'ITINERARIO 4'!G$87</f>
        <v>249</v>
      </c>
      <c r="C88" s="14">
        <f>'ITINERARIO 4'!O$87</f>
        <v>43286</v>
      </c>
      <c r="D88" s="15">
        <f>'ITINERARIO 4'!P$88</f>
        <v>1335</v>
      </c>
      <c r="E88" s="12">
        <f>'ITINERARIO 4'!C$88</f>
        <v>6861.9</v>
      </c>
      <c r="F88" s="1">
        <f t="shared" si="4"/>
        <v>5.14</v>
      </c>
    </row>
    <row r="89" spans="1:6" x14ac:dyDescent="0.25">
      <c r="A89" t="s">
        <v>52</v>
      </c>
      <c r="B89">
        <f>'ITINERARIO 4'!G$102</f>
        <v>250</v>
      </c>
      <c r="C89" s="14">
        <f>'ITINERARIO 4'!O$102</f>
        <v>43314</v>
      </c>
      <c r="D89" s="15">
        <f>'ITINERARIO 4'!P$103</f>
        <v>1220</v>
      </c>
      <c r="E89" s="12">
        <f>'ITINERARIO 4'!C$103</f>
        <v>6270.8</v>
      </c>
      <c r="F89" s="1">
        <f t="shared" si="4"/>
        <v>5.1400000000000006</v>
      </c>
    </row>
    <row r="90" spans="1:6" x14ac:dyDescent="0.25">
      <c r="A90" t="s">
        <v>53</v>
      </c>
      <c r="B90">
        <f>'ITINERARIO 4'!G$117</f>
        <v>61</v>
      </c>
      <c r="C90" s="14">
        <f>'ITINERARIO 4'!O$117</f>
        <v>43346</v>
      </c>
      <c r="D90" s="15">
        <f>'ITINERARIO 4'!P$118</f>
        <v>1610</v>
      </c>
      <c r="E90" s="12">
        <f>'ITINERARIO 4'!C$118</f>
        <v>8275.4</v>
      </c>
      <c r="F90" s="1">
        <f t="shared" si="4"/>
        <v>5.14</v>
      </c>
    </row>
    <row r="91" spans="1:6" x14ac:dyDescent="0.25">
      <c r="A91" t="s">
        <v>54</v>
      </c>
      <c r="B91">
        <f>'ITINERARIO 4'!G$132</f>
        <v>62</v>
      </c>
      <c r="C91" s="14">
        <f>'ITINERARIO 4'!O$132</f>
        <v>43377</v>
      </c>
      <c r="D91" s="15">
        <f>'ITINERARIO 4'!P$133</f>
        <v>1133</v>
      </c>
      <c r="E91" s="12">
        <f>'ITINERARIO 4'!C$133</f>
        <v>5823.62</v>
      </c>
      <c r="F91" s="1">
        <f t="shared" si="4"/>
        <v>5.14</v>
      </c>
    </row>
    <row r="92" spans="1:6" x14ac:dyDescent="0.25">
      <c r="A92" t="s">
        <v>55</v>
      </c>
      <c r="B92">
        <f>'ITINERARIO 4'!G$147</f>
        <v>63</v>
      </c>
      <c r="C92" s="14">
        <f>'ITINERARIO 4'!O$147</f>
        <v>43416</v>
      </c>
      <c r="D92" s="15">
        <f>'ITINERARIO 4'!P$148</f>
        <v>1470</v>
      </c>
      <c r="E92" s="12">
        <f>'ITINERARIO 4'!C$148</f>
        <v>7555.8</v>
      </c>
      <c r="F92" s="1">
        <f t="shared" si="4"/>
        <v>5.14</v>
      </c>
    </row>
    <row r="93" spans="1:6" x14ac:dyDescent="0.25">
      <c r="A93" t="s">
        <v>56</v>
      </c>
      <c r="B93">
        <f>'ITINERARIO 4'!G$162</f>
        <v>10</v>
      </c>
      <c r="C93" s="14">
        <f>'ITINERARIO 4'!O$162</f>
        <v>43441</v>
      </c>
      <c r="D93" s="15">
        <f>'ITINERARIO 4'!P$163</f>
        <v>1500</v>
      </c>
      <c r="E93" s="12">
        <f>'ITINERARIO 4'!C$163</f>
        <v>28000</v>
      </c>
      <c r="F93" s="1">
        <f t="shared" si="4"/>
        <v>18.666666666666668</v>
      </c>
    </row>
    <row r="94" spans="1:6" x14ac:dyDescent="0.25">
      <c r="A94" t="s">
        <v>60</v>
      </c>
      <c r="B94">
        <f>'ITINERARIO 4'!G$177</f>
        <v>11</v>
      </c>
      <c r="C94" s="14">
        <f>'ITINERARIO 4'!O$177</f>
        <v>43465</v>
      </c>
      <c r="D94" s="15">
        <f>'ITINERARIO 4'!P$178</f>
        <v>1950</v>
      </c>
      <c r="E94" s="12">
        <f>'ITINERARIO 4'!C$178</f>
        <v>31000</v>
      </c>
      <c r="F94" s="1">
        <f t="shared" si="4"/>
        <v>15.897435897435898</v>
      </c>
    </row>
    <row r="95" spans="1:6" x14ac:dyDescent="0.25">
      <c r="A95" s="3" t="s">
        <v>26</v>
      </c>
      <c r="B95" s="3"/>
      <c r="C95" s="3"/>
      <c r="D95" s="16">
        <f>SUM(D84:D94)</f>
        <v>14614.5</v>
      </c>
      <c r="E95" s="17">
        <f>SUM(E84:E94)</f>
        <v>116385.53000000001</v>
      </c>
      <c r="F95" s="18">
        <f t="shared" si="4"/>
        <v>7.9637024872558086</v>
      </c>
    </row>
    <row r="97" spans="1:6" x14ac:dyDescent="0.25">
      <c r="A97" s="231" t="s">
        <v>1</v>
      </c>
      <c r="B97" s="233" t="str">
        <f>CADASTRO!D$414</f>
        <v>712 ADAIR JOSE A. DA SILVA</v>
      </c>
      <c r="C97" s="231"/>
      <c r="D97" s="231"/>
      <c r="E97" s="231"/>
      <c r="F97" s="231"/>
    </row>
    <row r="98" spans="1:6" x14ac:dyDescent="0.25">
      <c r="A98" s="231"/>
      <c r="B98" s="231"/>
      <c r="C98" s="231"/>
      <c r="D98" s="231"/>
      <c r="E98" s="231"/>
      <c r="F98" s="231"/>
    </row>
    <row r="99" spans="1:6" x14ac:dyDescent="0.25">
      <c r="A99" s="3" t="s">
        <v>0</v>
      </c>
      <c r="B99" s="201">
        <f>CADASTRO!D$418</f>
        <v>4</v>
      </c>
      <c r="C99" s="201"/>
      <c r="D99" s="201"/>
      <c r="E99" s="201"/>
      <c r="F99" s="201"/>
    </row>
    <row r="100" spans="1:6" x14ac:dyDescent="0.25">
      <c r="A100" s="3" t="s">
        <v>2</v>
      </c>
      <c r="B100" s="71"/>
      <c r="C100" s="198" t="str">
        <f>CADASTRO!F$417</f>
        <v>II - 094/2017</v>
      </c>
      <c r="D100" s="198"/>
      <c r="E100" s="198"/>
      <c r="F100" s="198"/>
    </row>
    <row r="101" spans="1:6" x14ac:dyDescent="0.25">
      <c r="A101" s="210" t="s">
        <v>42</v>
      </c>
      <c r="B101" s="201" t="s">
        <v>43</v>
      </c>
      <c r="C101" s="201"/>
      <c r="D101" s="210" t="s">
        <v>46</v>
      </c>
      <c r="E101" s="210" t="s">
        <v>30</v>
      </c>
      <c r="F101" s="201" t="s">
        <v>61</v>
      </c>
    </row>
    <row r="102" spans="1:6" x14ac:dyDescent="0.25">
      <c r="A102" s="210"/>
      <c r="B102" s="71" t="s">
        <v>44</v>
      </c>
      <c r="C102" s="71" t="s">
        <v>45</v>
      </c>
      <c r="D102" s="210"/>
      <c r="E102" s="210"/>
      <c r="F102" s="201"/>
    </row>
    <row r="103" spans="1:6" x14ac:dyDescent="0.25">
      <c r="A103" t="s">
        <v>47</v>
      </c>
      <c r="B103" t="e">
        <f>#REF!</f>
        <v>#REF!</v>
      </c>
      <c r="C103" s="14" t="e">
        <f>#REF!</f>
        <v>#REF!</v>
      </c>
      <c r="D103" s="13" t="e">
        <f>#REF!</f>
        <v>#REF!</v>
      </c>
      <c r="E103" s="12" t="e">
        <f>#REF!</f>
        <v>#REF!</v>
      </c>
      <c r="F103" s="1" t="e">
        <f t="shared" ref="F103:F114" si="5">E103/D103</f>
        <v>#REF!</v>
      </c>
    </row>
    <row r="104" spans="1:6" x14ac:dyDescent="0.25">
      <c r="A104" t="s">
        <v>48</v>
      </c>
      <c r="B104" t="e">
        <f>#REF!</f>
        <v>#REF!</v>
      </c>
      <c r="C104" s="14" t="e">
        <f>#REF!</f>
        <v>#REF!</v>
      </c>
      <c r="D104" s="13" t="e">
        <f>#REF!</f>
        <v>#REF!</v>
      </c>
      <c r="E104" s="12" t="e">
        <f>#REF!</f>
        <v>#REF!</v>
      </c>
      <c r="F104" s="1" t="e">
        <f t="shared" si="5"/>
        <v>#REF!</v>
      </c>
    </row>
    <row r="105" spans="1:6" x14ac:dyDescent="0.25">
      <c r="A105" t="s">
        <v>49</v>
      </c>
      <c r="B105" t="e">
        <f>#REF!</f>
        <v>#REF!</v>
      </c>
      <c r="C105" s="14" t="e">
        <f>#REF!</f>
        <v>#REF!</v>
      </c>
      <c r="D105" s="15" t="e">
        <f>#REF!</f>
        <v>#REF!</v>
      </c>
      <c r="E105" s="12" t="e">
        <f>#REF!</f>
        <v>#REF!</v>
      </c>
      <c r="F105" s="1" t="e">
        <f t="shared" si="5"/>
        <v>#REF!</v>
      </c>
    </row>
    <row r="106" spans="1:6" x14ac:dyDescent="0.25">
      <c r="A106" t="s">
        <v>50</v>
      </c>
      <c r="B106" t="e">
        <f>#REF!</f>
        <v>#REF!</v>
      </c>
      <c r="C106" s="14" t="e">
        <f>#REF!</f>
        <v>#REF!</v>
      </c>
      <c r="D106" s="15" t="e">
        <f>#REF!</f>
        <v>#REF!</v>
      </c>
      <c r="E106" s="12" t="e">
        <f>#REF!</f>
        <v>#REF!</v>
      </c>
      <c r="F106" s="1" t="e">
        <f t="shared" si="5"/>
        <v>#REF!</v>
      </c>
    </row>
    <row r="107" spans="1:6" x14ac:dyDescent="0.25">
      <c r="A107" t="s">
        <v>51</v>
      </c>
      <c r="B107" t="e">
        <f>#REF!</f>
        <v>#REF!</v>
      </c>
      <c r="C107" s="14" t="e">
        <f>#REF!</f>
        <v>#REF!</v>
      </c>
      <c r="D107" s="15" t="e">
        <f>#REF!</f>
        <v>#REF!</v>
      </c>
      <c r="E107" s="12" t="e">
        <f>#REF!</f>
        <v>#REF!</v>
      </c>
      <c r="F107" s="1" t="e">
        <f t="shared" si="5"/>
        <v>#REF!</v>
      </c>
    </row>
    <row r="108" spans="1:6" x14ac:dyDescent="0.25">
      <c r="A108" t="s">
        <v>52</v>
      </c>
      <c r="B108" t="e">
        <f>#REF!</f>
        <v>#REF!</v>
      </c>
      <c r="C108" s="14" t="e">
        <f>#REF!</f>
        <v>#REF!</v>
      </c>
      <c r="D108" s="15" t="e">
        <f>#REF!</f>
        <v>#REF!</v>
      </c>
      <c r="E108" s="12" t="e">
        <f>#REF!</f>
        <v>#REF!</v>
      </c>
      <c r="F108" s="1" t="e">
        <f t="shared" si="5"/>
        <v>#REF!</v>
      </c>
    </row>
    <row r="109" spans="1:6" x14ac:dyDescent="0.25">
      <c r="A109" t="s">
        <v>53</v>
      </c>
      <c r="B109" t="e">
        <f>#REF!</f>
        <v>#REF!</v>
      </c>
      <c r="C109" s="14" t="e">
        <f>#REF!</f>
        <v>#REF!</v>
      </c>
      <c r="D109" s="15" t="e">
        <f>#REF!</f>
        <v>#REF!</v>
      </c>
      <c r="E109" s="12" t="e">
        <f>#REF!</f>
        <v>#REF!</v>
      </c>
      <c r="F109" s="1" t="e">
        <f t="shared" si="5"/>
        <v>#REF!</v>
      </c>
    </row>
    <row r="110" spans="1:6" x14ac:dyDescent="0.25">
      <c r="A110" t="s">
        <v>54</v>
      </c>
      <c r="B110" t="e">
        <f>#REF!</f>
        <v>#REF!</v>
      </c>
      <c r="C110" s="14" t="e">
        <f>#REF!</f>
        <v>#REF!</v>
      </c>
      <c r="D110" s="15" t="e">
        <f>#REF!</f>
        <v>#REF!</v>
      </c>
      <c r="E110" s="12" t="e">
        <f>#REF!</f>
        <v>#REF!</v>
      </c>
      <c r="F110" s="1" t="e">
        <f t="shared" si="5"/>
        <v>#REF!</v>
      </c>
    </row>
    <row r="111" spans="1:6" x14ac:dyDescent="0.25">
      <c r="A111" t="s">
        <v>55</v>
      </c>
      <c r="B111" t="e">
        <f>#REF!</f>
        <v>#REF!</v>
      </c>
      <c r="C111" s="14" t="e">
        <f>#REF!</f>
        <v>#REF!</v>
      </c>
      <c r="D111" s="15" t="e">
        <f>#REF!</f>
        <v>#REF!</v>
      </c>
      <c r="E111" s="12" t="e">
        <f>#REF!</f>
        <v>#REF!</v>
      </c>
      <c r="F111" s="1" t="e">
        <f t="shared" si="5"/>
        <v>#REF!</v>
      </c>
    </row>
    <row r="112" spans="1:6" x14ac:dyDescent="0.25">
      <c r="A112" t="s">
        <v>56</v>
      </c>
      <c r="B112" t="e">
        <f>#REF!</f>
        <v>#REF!</v>
      </c>
      <c r="C112" s="14" t="e">
        <f>#REF!</f>
        <v>#REF!</v>
      </c>
      <c r="D112" s="15" t="e">
        <f>#REF!</f>
        <v>#REF!</v>
      </c>
      <c r="E112" s="12" t="e">
        <f>#REF!</f>
        <v>#REF!</v>
      </c>
      <c r="F112" s="1" t="e">
        <f t="shared" si="5"/>
        <v>#REF!</v>
      </c>
    </row>
    <row r="113" spans="1:6" x14ac:dyDescent="0.25">
      <c r="A113" t="s">
        <v>60</v>
      </c>
      <c r="B113" t="e">
        <f>#REF!</f>
        <v>#REF!</v>
      </c>
      <c r="C113" s="14" t="e">
        <f>#REF!</f>
        <v>#REF!</v>
      </c>
      <c r="D113" s="15" t="e">
        <f>#REF!</f>
        <v>#REF!</v>
      </c>
      <c r="E113" s="12" t="e">
        <f>#REF!</f>
        <v>#REF!</v>
      </c>
      <c r="F113" s="1" t="e">
        <f t="shared" si="5"/>
        <v>#REF!</v>
      </c>
    </row>
    <row r="114" spans="1:6" x14ac:dyDescent="0.25">
      <c r="A114" s="3" t="s">
        <v>26</v>
      </c>
      <c r="B114" s="3"/>
      <c r="C114" s="3"/>
      <c r="D114" s="16" t="e">
        <f>SUM(D103:D113)</f>
        <v>#REF!</v>
      </c>
      <c r="E114" s="17" t="e">
        <f>SUM(E103:E113)</f>
        <v>#REF!</v>
      </c>
      <c r="F114" s="18" t="e">
        <f t="shared" si="5"/>
        <v>#REF!</v>
      </c>
    </row>
    <row r="118" spans="1:6" x14ac:dyDescent="0.25">
      <c r="A118" s="231" t="s">
        <v>1</v>
      </c>
      <c r="B118" s="231" t="str">
        <f>'ITINERARIO 5'!D$1</f>
        <v>4826 MAVI COMERCIO E TRANSPORTES LTDA</v>
      </c>
      <c r="C118" s="231"/>
      <c r="D118" s="231"/>
      <c r="E118" s="231"/>
      <c r="F118" s="231"/>
    </row>
    <row r="119" spans="1:6" x14ac:dyDescent="0.25">
      <c r="A119" s="231"/>
      <c r="B119" s="231"/>
      <c r="C119" s="231"/>
      <c r="D119" s="231"/>
      <c r="E119" s="231"/>
      <c r="F119" s="231"/>
    </row>
    <row r="120" spans="1:6" x14ac:dyDescent="0.25">
      <c r="A120" s="3" t="s">
        <v>0</v>
      </c>
      <c r="B120" s="201">
        <f>'ITINERARIO 5'!D$5</f>
        <v>5</v>
      </c>
      <c r="C120" s="201"/>
      <c r="D120" s="201"/>
      <c r="E120" s="201"/>
      <c r="F120" s="201"/>
    </row>
    <row r="121" spans="1:6" x14ac:dyDescent="0.25">
      <c r="A121" s="3" t="s">
        <v>2</v>
      </c>
      <c r="B121" s="5"/>
      <c r="C121" s="198" t="str">
        <f>'ITINERARIO 5'!F$4</f>
        <v>VI - 019/2017</v>
      </c>
      <c r="D121" s="198"/>
      <c r="E121" s="198"/>
      <c r="F121" s="198"/>
    </row>
    <row r="122" spans="1:6" x14ac:dyDescent="0.25">
      <c r="A122" s="210" t="s">
        <v>42</v>
      </c>
      <c r="B122" s="201" t="s">
        <v>43</v>
      </c>
      <c r="C122" s="201"/>
      <c r="D122" s="210" t="s">
        <v>46</v>
      </c>
      <c r="E122" s="210" t="s">
        <v>30</v>
      </c>
      <c r="F122" s="201" t="s">
        <v>61</v>
      </c>
    </row>
    <row r="123" spans="1:6" x14ac:dyDescent="0.25">
      <c r="A123" s="210"/>
      <c r="B123" s="5" t="s">
        <v>44</v>
      </c>
      <c r="C123" s="5" t="s">
        <v>45</v>
      </c>
      <c r="D123" s="210"/>
      <c r="E123" s="210"/>
      <c r="F123" s="201"/>
    </row>
    <row r="124" spans="1:6" x14ac:dyDescent="0.25">
      <c r="A124" t="s">
        <v>47</v>
      </c>
      <c r="B124">
        <f>'ITINERARIO 5'!G$27</f>
        <v>172</v>
      </c>
      <c r="C124" s="14">
        <f>'ITINERARIO 5'!O$27</f>
        <v>43200</v>
      </c>
      <c r="D124" s="13">
        <f>'ITINERARIO 5'!P$28</f>
        <v>391.2</v>
      </c>
      <c r="E124" s="12">
        <f>'ITINERARIO 5'!C$28</f>
        <v>2092.92</v>
      </c>
      <c r="F124" s="1">
        <f t="shared" ref="F124:F135" si="6">E124/D124</f>
        <v>5.3500000000000005</v>
      </c>
    </row>
    <row r="125" spans="1:6" x14ac:dyDescent="0.25">
      <c r="A125" t="s">
        <v>48</v>
      </c>
      <c r="B125">
        <f>'ITINERARIO 5'!G$42</f>
        <v>173</v>
      </c>
      <c r="C125" s="14">
        <f>'ITINERARIO 5'!O$42</f>
        <v>43200</v>
      </c>
      <c r="D125" s="13">
        <f>'ITINERARIO 5'!P$43</f>
        <v>1288</v>
      </c>
      <c r="E125" s="12">
        <f>'ITINERARIO 5'!C$43</f>
        <v>6890.8</v>
      </c>
      <c r="F125" s="1">
        <f t="shared" si="6"/>
        <v>5.3500000000000005</v>
      </c>
    </row>
    <row r="126" spans="1:6" x14ac:dyDescent="0.25">
      <c r="A126" t="s">
        <v>49</v>
      </c>
      <c r="B126">
        <f>'ITINERARIO 5'!G$57</f>
        <v>174</v>
      </c>
      <c r="C126" s="14">
        <f>'ITINERARIO 5'!O$57</f>
        <v>43229</v>
      </c>
      <c r="D126" s="15">
        <f>'ITINERARIO 5'!P$58</f>
        <v>1369.2</v>
      </c>
      <c r="E126" s="12">
        <f>'ITINERARIO 5'!C$58</f>
        <v>7325.22</v>
      </c>
      <c r="F126" s="1">
        <f t="shared" si="6"/>
        <v>5.35</v>
      </c>
    </row>
    <row r="127" spans="1:6" x14ac:dyDescent="0.25">
      <c r="A127" t="s">
        <v>50</v>
      </c>
      <c r="B127">
        <f>'ITINERARIO 5'!G$72</f>
        <v>175</v>
      </c>
      <c r="C127" s="14">
        <f>'ITINERARIO 5'!O$72</f>
        <v>43257</v>
      </c>
      <c r="D127" s="15">
        <f>'ITINERARIO 5'!P$73</f>
        <v>1109.8</v>
      </c>
      <c r="E127" s="12">
        <f>'ITINERARIO 5'!C$73</f>
        <v>5937.43</v>
      </c>
      <c r="F127" s="1">
        <f t="shared" si="6"/>
        <v>5.3500000000000005</v>
      </c>
    </row>
    <row r="128" spans="1:6" x14ac:dyDescent="0.25">
      <c r="A128" t="s">
        <v>51</v>
      </c>
      <c r="B128">
        <f>'ITINERARIO 5'!G$87</f>
        <v>176</v>
      </c>
      <c r="C128" s="14">
        <f>'ITINERARIO 5'!O$87</f>
        <v>43285</v>
      </c>
      <c r="D128" s="15">
        <f>'ITINERARIO 5'!P$88</f>
        <v>1247.4000000000001</v>
      </c>
      <c r="E128" s="12">
        <f>'ITINERARIO 5'!C$88</f>
        <v>6673.59</v>
      </c>
      <c r="F128" s="1">
        <f t="shared" si="6"/>
        <v>5.35</v>
      </c>
    </row>
    <row r="129" spans="1:6" x14ac:dyDescent="0.25">
      <c r="A129" t="s">
        <v>52</v>
      </c>
      <c r="B129">
        <f>'ITINERARIO 5'!G$102</f>
        <v>177</v>
      </c>
      <c r="C129" s="14">
        <f>'ITINERARIO 5'!O$102</f>
        <v>43322</v>
      </c>
      <c r="D129" s="15">
        <f>'ITINERARIO 5'!P$103</f>
        <v>1137</v>
      </c>
      <c r="E129" s="12">
        <f>'ITINERARIO 5'!C$103</f>
        <v>6082.95</v>
      </c>
      <c r="F129" s="1">
        <f t="shared" si="6"/>
        <v>5.35</v>
      </c>
    </row>
    <row r="130" spans="1:6" x14ac:dyDescent="0.25">
      <c r="A130" t="s">
        <v>53</v>
      </c>
      <c r="B130">
        <f>'ITINERARIO 5'!G$117</f>
        <v>179</v>
      </c>
      <c r="C130" s="14">
        <f>'ITINERARIO 5'!O$117</f>
        <v>43348</v>
      </c>
      <c r="D130" s="15">
        <f>'ITINERARIO 5'!P$118</f>
        <v>1499.6</v>
      </c>
      <c r="E130" s="12">
        <f>'ITINERARIO 5'!C$118</f>
        <v>8022.86</v>
      </c>
      <c r="F130" s="1">
        <f t="shared" si="6"/>
        <v>5.3500000000000005</v>
      </c>
    </row>
    <row r="131" spans="1:6" x14ac:dyDescent="0.25">
      <c r="A131" t="s">
        <v>54</v>
      </c>
      <c r="B131">
        <f>'ITINERARIO 5'!G$132</f>
        <v>180</v>
      </c>
      <c r="C131" s="14">
        <f>'ITINERARIO 5'!O$132</f>
        <v>43376</v>
      </c>
      <c r="D131" s="15">
        <f>'ITINERARIO 5'!P$133</f>
        <v>1074</v>
      </c>
      <c r="E131" s="12">
        <f>'ITINERARIO 5'!C$133</f>
        <v>5826.15</v>
      </c>
      <c r="F131" s="1">
        <f t="shared" si="6"/>
        <v>5.4247206703910615</v>
      </c>
    </row>
    <row r="132" spans="1:6" x14ac:dyDescent="0.25">
      <c r="A132" t="s">
        <v>55</v>
      </c>
      <c r="B132">
        <f>'ITINERARIO 5'!G$147</f>
        <v>181</v>
      </c>
      <c r="C132" s="14">
        <f>'ITINERARIO 5'!O$147</f>
        <v>43410</v>
      </c>
      <c r="D132" s="15">
        <f>'ITINERARIO 5'!P$148</f>
        <v>1369.2</v>
      </c>
      <c r="E132" s="12">
        <f>'ITINERARIO 5'!C$148</f>
        <v>7544.29</v>
      </c>
      <c r="F132" s="1">
        <f t="shared" si="6"/>
        <v>5.5099985392930177</v>
      </c>
    </row>
    <row r="133" spans="1:6" x14ac:dyDescent="0.25">
      <c r="A133" t="s">
        <v>56</v>
      </c>
      <c r="B133">
        <f>'ITINERARIO 5'!G$162</f>
        <v>10</v>
      </c>
      <c r="C133" s="14">
        <f>'ITINERARIO 5'!O$162</f>
        <v>43441</v>
      </c>
      <c r="D133" s="15">
        <f>'ITINERARIO 5'!P$163</f>
        <v>1500</v>
      </c>
      <c r="E133" s="12">
        <f>'ITINERARIO 5'!C$163</f>
        <v>28000</v>
      </c>
      <c r="F133" s="1">
        <f t="shared" si="6"/>
        <v>18.666666666666668</v>
      </c>
    </row>
    <row r="134" spans="1:6" x14ac:dyDescent="0.25">
      <c r="A134" t="s">
        <v>60</v>
      </c>
      <c r="B134">
        <f>'ITINERARIO 5'!G$177</f>
        <v>11</v>
      </c>
      <c r="C134" s="14">
        <f>'ITINERARIO 5'!O$177</f>
        <v>43465</v>
      </c>
      <c r="D134" s="15">
        <f>'ITINERARIO 5'!P$178</f>
        <v>1950</v>
      </c>
      <c r="E134" s="12">
        <f>'ITINERARIO 5'!C$178</f>
        <v>31000</v>
      </c>
      <c r="F134" s="1">
        <f t="shared" si="6"/>
        <v>15.897435897435898</v>
      </c>
    </row>
    <row r="135" spans="1:6" x14ac:dyDescent="0.25">
      <c r="A135" s="3" t="s">
        <v>26</v>
      </c>
      <c r="B135" s="3"/>
      <c r="C135" s="3"/>
      <c r="D135" s="16">
        <f>SUM(D124:D134)</f>
        <v>13935.400000000001</v>
      </c>
      <c r="E135" s="17">
        <f>SUM(E124:E134)</f>
        <v>115396.21</v>
      </c>
      <c r="F135" s="18">
        <f t="shared" si="6"/>
        <v>8.2807963890523411</v>
      </c>
    </row>
    <row r="137" spans="1:6" x14ac:dyDescent="0.25">
      <c r="A137" s="231" t="s">
        <v>1</v>
      </c>
      <c r="B137" s="231" t="str">
        <f>'IT. 6'!D$1</f>
        <v>4826 MAVI COMERCIO E TRANSPORTES LTDA</v>
      </c>
      <c r="C137" s="231"/>
      <c r="D137" s="231"/>
      <c r="E137" s="231"/>
      <c r="F137" s="231"/>
    </row>
    <row r="138" spans="1:6" x14ac:dyDescent="0.25">
      <c r="A138" s="231"/>
      <c r="B138" s="231"/>
      <c r="C138" s="231"/>
      <c r="D138" s="231"/>
      <c r="E138" s="231"/>
      <c r="F138" s="231"/>
    </row>
    <row r="139" spans="1:6" x14ac:dyDescent="0.25">
      <c r="A139" s="3" t="s">
        <v>0</v>
      </c>
      <c r="B139" s="201">
        <f>'IT. 6'!D$5</f>
        <v>6</v>
      </c>
      <c r="C139" s="201"/>
      <c r="D139" s="201"/>
      <c r="E139" s="201"/>
      <c r="F139" s="201"/>
    </row>
    <row r="140" spans="1:6" x14ac:dyDescent="0.25">
      <c r="A140" s="3" t="s">
        <v>2</v>
      </c>
      <c r="B140" s="5"/>
      <c r="C140" s="198" t="str">
        <f>'IT. 6'!F$4</f>
        <v>VI - 019/2017</v>
      </c>
      <c r="D140" s="198"/>
      <c r="E140" s="198"/>
      <c r="F140" s="198"/>
    </row>
    <row r="141" spans="1:6" x14ac:dyDescent="0.25">
      <c r="A141" s="210" t="s">
        <v>42</v>
      </c>
      <c r="B141" s="201" t="s">
        <v>43</v>
      </c>
      <c r="C141" s="201"/>
      <c r="D141" s="210" t="s">
        <v>46</v>
      </c>
      <c r="E141" s="210" t="s">
        <v>30</v>
      </c>
      <c r="F141" s="201" t="s">
        <v>61</v>
      </c>
    </row>
    <row r="142" spans="1:6" x14ac:dyDescent="0.25">
      <c r="A142" s="210"/>
      <c r="B142" s="5" t="s">
        <v>44</v>
      </c>
      <c r="C142" s="5" t="s">
        <v>45</v>
      </c>
      <c r="D142" s="210"/>
      <c r="E142" s="210"/>
      <c r="F142" s="201"/>
    </row>
    <row r="143" spans="1:6" x14ac:dyDescent="0.25">
      <c r="A143" t="s">
        <v>47</v>
      </c>
      <c r="B143">
        <f>'IT. 6'!G$27</f>
        <v>172</v>
      </c>
      <c r="C143" s="14">
        <f>'IT. 6'!O$27</f>
        <v>43200</v>
      </c>
      <c r="D143" s="13">
        <f>'IT. 6'!P$28</f>
        <v>470.4</v>
      </c>
      <c r="E143" s="12">
        <f>'IT. 6'!C$28</f>
        <v>2408.44</v>
      </c>
      <c r="F143" s="1">
        <f t="shared" ref="F143:F154" si="7">E143/D143</f>
        <v>5.1199829931972793</v>
      </c>
    </row>
    <row r="144" spans="1:6" x14ac:dyDescent="0.25">
      <c r="A144" t="s">
        <v>48</v>
      </c>
      <c r="B144">
        <f>'IT. 6'!G$42</f>
        <v>173</v>
      </c>
      <c r="C144" s="14">
        <f>'IT. 6'!O$42</f>
        <v>43200</v>
      </c>
      <c r="D144" s="13">
        <f>'IT. 6'!P$43</f>
        <v>1547.9</v>
      </c>
      <c r="E144" s="12">
        <f>'IT. 6'!C$43</f>
        <v>7925.24</v>
      </c>
      <c r="F144" s="1">
        <f t="shared" si="7"/>
        <v>5.1199948317074746</v>
      </c>
    </row>
    <row r="145" spans="1:6" x14ac:dyDescent="0.25">
      <c r="A145" t="s">
        <v>49</v>
      </c>
      <c r="B145">
        <f>'IT. 6'!G$57</f>
        <v>174</v>
      </c>
      <c r="C145" s="14">
        <f>'IT. 6'!O$57</f>
        <v>43229</v>
      </c>
      <c r="D145" s="15">
        <f>'IT. 6'!P$58</f>
        <v>1646.4</v>
      </c>
      <c r="E145" s="12">
        <f>'IT. 6'!C$58</f>
        <v>8429.56</v>
      </c>
      <c r="F145" s="1">
        <f t="shared" si="7"/>
        <v>5.1199951409135078</v>
      </c>
    </row>
    <row r="146" spans="1:6" x14ac:dyDescent="0.25">
      <c r="A146" t="s">
        <v>50</v>
      </c>
      <c r="B146">
        <f>'IT. 6'!G$72</f>
        <v>175</v>
      </c>
      <c r="C146" s="14">
        <f>'IT. 6'!O$72</f>
        <v>43257</v>
      </c>
      <c r="D146" s="15">
        <f>'IT. 6'!P$73</f>
        <v>1286.4000000000001</v>
      </c>
      <c r="E146" s="12">
        <f>'IT. 6'!C$73</f>
        <v>6995.16</v>
      </c>
      <c r="F146" s="1">
        <f t="shared" si="7"/>
        <v>5.437779850746268</v>
      </c>
    </row>
    <row r="147" spans="1:6" x14ac:dyDescent="0.25">
      <c r="A147" t="s">
        <v>51</v>
      </c>
      <c r="B147">
        <f>'IT. 6'!G$87</f>
        <v>176</v>
      </c>
      <c r="C147" s="14">
        <f>'IT. 6'!O$87</f>
        <v>43285</v>
      </c>
      <c r="D147" s="15">
        <f>'IT. 6'!P$88</f>
        <v>1519.2</v>
      </c>
      <c r="E147" s="12">
        <f>'IT. 6'!C$88</f>
        <v>7747.92</v>
      </c>
      <c r="F147" s="1">
        <f t="shared" si="7"/>
        <v>5.0999999999999996</v>
      </c>
    </row>
    <row r="148" spans="1:6" x14ac:dyDescent="0.25">
      <c r="A148" t="s">
        <v>52</v>
      </c>
      <c r="B148">
        <f>'IT. 6'!G$102</f>
        <v>177</v>
      </c>
      <c r="C148" s="14">
        <f>'IT. 6'!O$102</f>
        <v>43322</v>
      </c>
      <c r="D148" s="15">
        <f>'IT. 6'!P$103</f>
        <v>1398</v>
      </c>
      <c r="E148" s="12">
        <f>'IT. 6'!C$103</f>
        <v>7129.8</v>
      </c>
      <c r="F148" s="1">
        <f t="shared" si="7"/>
        <v>5.1000000000000005</v>
      </c>
    </row>
    <row r="149" spans="1:6" x14ac:dyDescent="0.25">
      <c r="A149" t="s">
        <v>53</v>
      </c>
      <c r="B149">
        <f>'IT. 6'!G$117</f>
        <v>179</v>
      </c>
      <c r="C149" s="14">
        <f>'IT. 6'!O$117</f>
        <v>43348</v>
      </c>
      <c r="D149" s="15">
        <f>'IT. 6'!P$118</f>
        <v>1849.2</v>
      </c>
      <c r="E149" s="12">
        <f>'IT. 6'!C$118</f>
        <v>9430.92</v>
      </c>
      <c r="F149" s="1">
        <f t="shared" si="7"/>
        <v>5.0999999999999996</v>
      </c>
    </row>
    <row r="150" spans="1:6" x14ac:dyDescent="0.25">
      <c r="A150" t="s">
        <v>54</v>
      </c>
      <c r="B150">
        <f>'IT. 6'!G$132</f>
        <v>180</v>
      </c>
      <c r="C150" s="14">
        <f>'IT. 6'!O$132</f>
        <v>43376</v>
      </c>
      <c r="D150" s="15">
        <f>'IT. 6'!P$133</f>
        <v>1336</v>
      </c>
      <c r="E150" s="12">
        <f>'IT. 6'!C$133</f>
        <v>6813.6</v>
      </c>
      <c r="F150" s="1">
        <f t="shared" si="7"/>
        <v>5.1000000000000005</v>
      </c>
    </row>
    <row r="151" spans="1:6" x14ac:dyDescent="0.25">
      <c r="A151" t="s">
        <v>55</v>
      </c>
      <c r="B151">
        <f>'IT. 6'!G$147</f>
        <v>181</v>
      </c>
      <c r="C151" s="14">
        <f>'IT. 6'!O$147</f>
        <v>43410</v>
      </c>
      <c r="D151" s="15">
        <f>'IT. 6'!P$148</f>
        <v>1688.4</v>
      </c>
      <c r="E151" s="12">
        <f>'IT. 6'!C$148</f>
        <v>8931.6299999999992</v>
      </c>
      <c r="F151" s="1">
        <f t="shared" si="7"/>
        <v>5.2899964463397291</v>
      </c>
    </row>
    <row r="152" spans="1:6" x14ac:dyDescent="0.25">
      <c r="A152" t="s">
        <v>56</v>
      </c>
      <c r="B152">
        <f>'IT. 6'!G$162</f>
        <v>10</v>
      </c>
      <c r="C152" s="14">
        <f>'IT. 6'!O$162</f>
        <v>43441</v>
      </c>
      <c r="D152" s="15">
        <f>'IT. 6'!P$163</f>
        <v>1500</v>
      </c>
      <c r="E152" s="12">
        <f>'IT. 6'!C$163</f>
        <v>28000</v>
      </c>
      <c r="F152" s="1">
        <f t="shared" si="7"/>
        <v>18.666666666666668</v>
      </c>
    </row>
    <row r="153" spans="1:6" x14ac:dyDescent="0.25">
      <c r="A153" t="s">
        <v>60</v>
      </c>
      <c r="B153">
        <f>'IT. 6'!G$177</f>
        <v>11</v>
      </c>
      <c r="C153" s="14">
        <f>'IT. 6'!O$177</f>
        <v>43465</v>
      </c>
      <c r="D153" s="15">
        <f>'IT. 6'!P$178</f>
        <v>1950</v>
      </c>
      <c r="E153" s="12">
        <f>'IT. 6'!C$178</f>
        <v>31000</v>
      </c>
      <c r="F153" s="1">
        <f t="shared" si="7"/>
        <v>15.897435897435898</v>
      </c>
    </row>
    <row r="154" spans="1:6" x14ac:dyDescent="0.25">
      <c r="A154" s="3" t="s">
        <v>26</v>
      </c>
      <c r="B154" s="3"/>
      <c r="C154" s="3"/>
      <c r="D154" s="16">
        <f>SUM(D143:D153)</f>
        <v>16191.9</v>
      </c>
      <c r="E154" s="17">
        <f>SUM(E143:E153)</f>
        <v>124812.27</v>
      </c>
      <c r="F154" s="18">
        <f t="shared" si="7"/>
        <v>7.7083152687454843</v>
      </c>
    </row>
    <row r="156" spans="1:6" x14ac:dyDescent="0.25">
      <c r="A156" s="231" t="s">
        <v>1</v>
      </c>
      <c r="B156" s="231" t="str">
        <f>'IT. 7'!D$1</f>
        <v>4826 MAVI COMERCIO E TRANSPORTES LTDA</v>
      </c>
      <c r="C156" s="231"/>
      <c r="D156" s="231"/>
      <c r="E156" s="231"/>
      <c r="F156" s="231"/>
    </row>
    <row r="157" spans="1:6" x14ac:dyDescent="0.25">
      <c r="A157" s="231"/>
      <c r="B157" s="231"/>
      <c r="C157" s="231"/>
      <c r="D157" s="231"/>
      <c r="E157" s="231"/>
      <c r="F157" s="231"/>
    </row>
    <row r="158" spans="1:6" x14ac:dyDescent="0.25">
      <c r="A158" s="3" t="s">
        <v>0</v>
      </c>
      <c r="B158" s="201">
        <f>'IT. 7'!D$5</f>
        <v>7</v>
      </c>
      <c r="C158" s="201"/>
      <c r="D158" s="201"/>
      <c r="E158" s="201"/>
      <c r="F158" s="201"/>
    </row>
    <row r="159" spans="1:6" x14ac:dyDescent="0.25">
      <c r="A159" s="3" t="s">
        <v>2</v>
      </c>
      <c r="B159" s="5"/>
      <c r="C159" s="198" t="str">
        <f>'IT. 7'!F$4</f>
        <v>VI - 019/2017</v>
      </c>
      <c r="D159" s="198"/>
      <c r="E159" s="198"/>
      <c r="F159" s="198"/>
    </row>
    <row r="160" spans="1:6" x14ac:dyDescent="0.25">
      <c r="A160" s="210" t="s">
        <v>42</v>
      </c>
      <c r="B160" s="201" t="s">
        <v>43</v>
      </c>
      <c r="C160" s="201"/>
      <c r="D160" s="210" t="s">
        <v>46</v>
      </c>
      <c r="E160" s="210" t="s">
        <v>30</v>
      </c>
      <c r="F160" s="201" t="s">
        <v>61</v>
      </c>
    </row>
    <row r="161" spans="1:6" x14ac:dyDescent="0.25">
      <c r="A161" s="210"/>
      <c r="B161" s="5" t="s">
        <v>44</v>
      </c>
      <c r="C161" s="5" t="s">
        <v>45</v>
      </c>
      <c r="D161" s="210"/>
      <c r="E161" s="210"/>
      <c r="F161" s="201"/>
    </row>
    <row r="162" spans="1:6" x14ac:dyDescent="0.25">
      <c r="A162" t="s">
        <v>47</v>
      </c>
      <c r="B162">
        <f>'IT. 7'!G$27</f>
        <v>172</v>
      </c>
      <c r="C162" s="14">
        <f>'IT. 7'!O$27</f>
        <v>43200</v>
      </c>
      <c r="D162" s="13">
        <f>'IT. 7'!P$28</f>
        <v>498</v>
      </c>
      <c r="E162" s="12">
        <f>'IT. 7'!C$28</f>
        <v>2425.2600000000002</v>
      </c>
      <c r="F162" s="1">
        <f t="shared" ref="F162:F173" si="8">E162/D162</f>
        <v>4.87</v>
      </c>
    </row>
    <row r="163" spans="1:6" x14ac:dyDescent="0.25">
      <c r="A163" t="s">
        <v>48</v>
      </c>
      <c r="B163">
        <f>'IT. 7'!G$42</f>
        <v>173</v>
      </c>
      <c r="C163" s="14">
        <f>'IT. 7'!O$42</f>
        <v>43200</v>
      </c>
      <c r="D163" s="13">
        <f>'IT. 7'!P$43</f>
        <v>1631.5</v>
      </c>
      <c r="E163" s="12">
        <f>'IT. 7'!C$43</f>
        <v>7945.4</v>
      </c>
      <c r="F163" s="1">
        <f t="shared" si="8"/>
        <v>4.8699969353355801</v>
      </c>
    </row>
    <row r="164" spans="1:6" x14ac:dyDescent="0.25">
      <c r="A164" t="s">
        <v>49</v>
      </c>
      <c r="B164">
        <f>'IT. 7'!G$57</f>
        <v>174</v>
      </c>
      <c r="C164" s="14">
        <f>'IT. 7'!O$57</f>
        <v>43229</v>
      </c>
      <c r="D164" s="15">
        <f>'IT. 7'!P$58</f>
        <v>1743</v>
      </c>
      <c r="E164" s="12">
        <f>'IT. 7'!C$58</f>
        <v>8488.41</v>
      </c>
      <c r="F164" s="1">
        <f t="shared" si="8"/>
        <v>4.87</v>
      </c>
    </row>
    <row r="165" spans="1:6" x14ac:dyDescent="0.25">
      <c r="A165" t="s">
        <v>50</v>
      </c>
      <c r="B165">
        <f>'IT. 7'!G$72</f>
        <v>4</v>
      </c>
      <c r="C165" s="14">
        <f>'IT. 7'!O$72</f>
        <v>43223</v>
      </c>
      <c r="D165" s="15">
        <f>'IT. 7'!P$73</f>
        <v>1350</v>
      </c>
      <c r="E165" s="12">
        <f>'IT. 7'!C$73</f>
        <v>19000</v>
      </c>
      <c r="F165" s="1">
        <f t="shared" si="8"/>
        <v>14.074074074074074</v>
      </c>
    </row>
    <row r="166" spans="1:6" x14ac:dyDescent="0.25">
      <c r="A166" t="s">
        <v>51</v>
      </c>
      <c r="B166">
        <f>'IT. 7'!G$87</f>
        <v>176</v>
      </c>
      <c r="C166" s="14">
        <f>'IT. 7'!O$87</f>
        <v>43285</v>
      </c>
      <c r="D166" s="15">
        <f>'IT. 7'!P$88</f>
        <v>1606</v>
      </c>
      <c r="E166" s="12">
        <f>'IT. 7'!C$88</f>
        <v>7821.22</v>
      </c>
      <c r="F166" s="1">
        <f t="shared" si="8"/>
        <v>4.87</v>
      </c>
    </row>
    <row r="167" spans="1:6" x14ac:dyDescent="0.25">
      <c r="A167" t="s">
        <v>52</v>
      </c>
      <c r="B167">
        <f>'IT. 7'!G$102</f>
        <v>177</v>
      </c>
      <c r="C167" s="14">
        <f>'IT. 7'!O$102</f>
        <v>43315</v>
      </c>
      <c r="D167" s="15">
        <f>'IT. 7'!P$103</f>
        <v>1479</v>
      </c>
      <c r="E167" s="12">
        <f>'IT. 7'!C$103</f>
        <v>7202.73</v>
      </c>
      <c r="F167" s="1">
        <f t="shared" si="8"/>
        <v>4.87</v>
      </c>
    </row>
    <row r="168" spans="1:6" x14ac:dyDescent="0.25">
      <c r="A168" t="s">
        <v>53</v>
      </c>
      <c r="B168">
        <f>'IT. 7'!G$117</f>
        <v>179</v>
      </c>
      <c r="C168" s="14">
        <f>'IT. 7'!O$117</f>
        <v>43348</v>
      </c>
      <c r="D168" s="15">
        <f>'IT. 7'!P$118</f>
        <v>1948.1</v>
      </c>
      <c r="E168" s="12">
        <f>'IT. 7'!C$118</f>
        <v>9487.24</v>
      </c>
      <c r="F168" s="1">
        <f t="shared" si="8"/>
        <v>4.8699964067553001</v>
      </c>
    </row>
    <row r="169" spans="1:6" x14ac:dyDescent="0.25">
      <c r="A169" t="s">
        <v>54</v>
      </c>
      <c r="B169">
        <f>'IT. 7'!G$132</f>
        <v>180</v>
      </c>
      <c r="C169" s="14">
        <f>'IT. 7'!O$132</f>
        <v>43376</v>
      </c>
      <c r="D169" s="15">
        <f>'IT. 7'!P$133</f>
        <v>1074</v>
      </c>
      <c r="E169" s="12">
        <f>'IT. 7'!C$133</f>
        <v>6715.73</v>
      </c>
      <c r="F169" s="1">
        <f t="shared" si="8"/>
        <v>6.253007448789571</v>
      </c>
    </row>
    <row r="170" spans="1:6" x14ac:dyDescent="0.25">
      <c r="A170" t="s">
        <v>55</v>
      </c>
      <c r="B170">
        <f>'IT. 7'!G$147</f>
        <v>181</v>
      </c>
      <c r="C170" s="14">
        <f>'IT. 7'!O$147</f>
        <v>43410</v>
      </c>
      <c r="D170" s="15">
        <f>'IT. 7'!P$148</f>
        <v>1743</v>
      </c>
      <c r="E170" s="12">
        <f>'IT. 7'!C$148</f>
        <v>8802.15</v>
      </c>
      <c r="F170" s="1">
        <f t="shared" si="8"/>
        <v>5.05</v>
      </c>
    </row>
    <row r="171" spans="1:6" x14ac:dyDescent="0.25">
      <c r="A171" t="s">
        <v>56</v>
      </c>
      <c r="B171">
        <f>'IT. 7'!G$162</f>
        <v>10</v>
      </c>
      <c r="C171" s="14">
        <f>'IT. 7'!O$162</f>
        <v>43441</v>
      </c>
      <c r="D171" s="15">
        <f>'IT. 7'!P$163</f>
        <v>1500</v>
      </c>
      <c r="E171" s="12">
        <f>'IT. 7'!C$163</f>
        <v>28000</v>
      </c>
      <c r="F171" s="1">
        <f t="shared" si="8"/>
        <v>18.666666666666668</v>
      </c>
    </row>
    <row r="172" spans="1:6" x14ac:dyDescent="0.25">
      <c r="A172" t="s">
        <v>60</v>
      </c>
      <c r="B172">
        <f>'IT. 7'!G$177</f>
        <v>11</v>
      </c>
      <c r="C172" s="14">
        <f>'IT. 7'!O$177</f>
        <v>43465</v>
      </c>
      <c r="D172" s="15">
        <f>'IT. 7'!P$178</f>
        <v>1950</v>
      </c>
      <c r="E172" s="12">
        <f>'IT. 7'!C$178</f>
        <v>31000</v>
      </c>
      <c r="F172" s="1">
        <f t="shared" si="8"/>
        <v>15.897435897435898</v>
      </c>
    </row>
    <row r="173" spans="1:6" x14ac:dyDescent="0.25">
      <c r="A173" s="3" t="s">
        <v>26</v>
      </c>
      <c r="B173" s="3"/>
      <c r="C173" s="3"/>
      <c r="D173" s="16">
        <f>SUM(D162:D172)</f>
        <v>16522.599999999999</v>
      </c>
      <c r="E173" s="17">
        <f>SUM(E162:E172)</f>
        <v>136888.14000000001</v>
      </c>
      <c r="F173" s="18">
        <f t="shared" si="8"/>
        <v>8.2849031024172959</v>
      </c>
    </row>
    <row r="175" spans="1:6" x14ac:dyDescent="0.25">
      <c r="A175" s="231" t="s">
        <v>1</v>
      </c>
      <c r="B175" s="231" t="str">
        <f>'IT. 8'!D$1</f>
        <v>6303 RONITUR TRANSPORTES LTDA - ME</v>
      </c>
      <c r="C175" s="231"/>
      <c r="D175" s="231"/>
      <c r="E175" s="231"/>
      <c r="F175" s="231"/>
    </row>
    <row r="176" spans="1:6" x14ac:dyDescent="0.25">
      <c r="A176" s="231"/>
      <c r="B176" s="231"/>
      <c r="C176" s="231"/>
      <c r="D176" s="231"/>
      <c r="E176" s="231"/>
      <c r="F176" s="231"/>
    </row>
    <row r="177" spans="1:6" x14ac:dyDescent="0.25">
      <c r="A177" s="3" t="s">
        <v>0</v>
      </c>
      <c r="B177" s="201">
        <f>'IT. 8'!D$5</f>
        <v>8</v>
      </c>
      <c r="C177" s="201"/>
      <c r="D177" s="201"/>
      <c r="E177" s="201"/>
      <c r="F177" s="201"/>
    </row>
    <row r="178" spans="1:6" x14ac:dyDescent="0.25">
      <c r="A178" s="3" t="s">
        <v>2</v>
      </c>
      <c r="B178" s="5"/>
      <c r="C178" s="198" t="str">
        <f>'IT. 8'!F$4</f>
        <v>I - 020/2017</v>
      </c>
      <c r="D178" s="198"/>
      <c r="E178" s="198"/>
      <c r="F178" s="198"/>
    </row>
    <row r="179" spans="1:6" x14ac:dyDescent="0.25">
      <c r="A179" s="210" t="s">
        <v>42</v>
      </c>
      <c r="B179" s="201" t="s">
        <v>43</v>
      </c>
      <c r="C179" s="201"/>
      <c r="D179" s="210" t="s">
        <v>46</v>
      </c>
      <c r="E179" s="210" t="s">
        <v>30</v>
      </c>
      <c r="F179" s="201" t="s">
        <v>61</v>
      </c>
    </row>
    <row r="180" spans="1:6" x14ac:dyDescent="0.25">
      <c r="A180" s="210"/>
      <c r="B180" s="5" t="s">
        <v>44</v>
      </c>
      <c r="C180" s="5" t="s">
        <v>45</v>
      </c>
      <c r="D180" s="210"/>
      <c r="E180" s="210"/>
      <c r="F180" s="201"/>
    </row>
    <row r="181" spans="1:6" x14ac:dyDescent="0.25">
      <c r="A181" t="s">
        <v>47</v>
      </c>
      <c r="B181">
        <f>'IT. 8'!G$47</f>
        <v>458</v>
      </c>
      <c r="C181" s="14">
        <f>'IT. 8'!O$47</f>
        <v>43201</v>
      </c>
      <c r="D181" s="13">
        <f>'IT. 8'!P$48</f>
        <v>473.4</v>
      </c>
      <c r="E181" s="12">
        <f>'IT. 8'!C$48</f>
        <v>2485.35</v>
      </c>
      <c r="F181" s="1">
        <f t="shared" ref="F181:F192" si="9">E181/D181</f>
        <v>5.25</v>
      </c>
    </row>
    <row r="182" spans="1:6" x14ac:dyDescent="0.25">
      <c r="A182" t="s">
        <v>48</v>
      </c>
      <c r="B182">
        <f>'IT. 8'!G$79</f>
        <v>458</v>
      </c>
      <c r="C182" s="14">
        <f>'IT. 8'!O$79</f>
        <v>43201</v>
      </c>
      <c r="D182" s="13">
        <f>'IT. 8'!P$80</f>
        <v>1552.5</v>
      </c>
      <c r="E182" s="12">
        <f>'IT. 8'!C$80</f>
        <v>8150.62</v>
      </c>
      <c r="F182" s="1">
        <f t="shared" si="9"/>
        <v>5.2499967793880833</v>
      </c>
    </row>
    <row r="183" spans="1:6" x14ac:dyDescent="0.25">
      <c r="A183" t="s">
        <v>49</v>
      </c>
      <c r="B183">
        <f>'IT. 8'!G$113</f>
        <v>468</v>
      </c>
      <c r="C183" s="14">
        <f>'IT. 8'!O$113</f>
        <v>43223</v>
      </c>
      <c r="D183" s="15">
        <f>'IT. 8'!P$114</f>
        <v>1778.7</v>
      </c>
      <c r="E183" s="12">
        <f>'IT. 8'!C$114</f>
        <v>9338.17</v>
      </c>
      <c r="F183" s="1">
        <f t="shared" si="9"/>
        <v>5.2499971889582282</v>
      </c>
    </row>
    <row r="184" spans="1:6" x14ac:dyDescent="0.25">
      <c r="A184" t="s">
        <v>50</v>
      </c>
      <c r="B184">
        <f>'IT. 8'!G$128</f>
        <v>497</v>
      </c>
      <c r="C184" s="14">
        <f>'IT. 8'!O$128</f>
        <v>43256</v>
      </c>
      <c r="D184" s="15">
        <f>'IT. 8'!P$129</f>
        <v>1438</v>
      </c>
      <c r="E184" s="12">
        <f>'IT. 8'!C$129</f>
        <v>7420.08</v>
      </c>
      <c r="F184" s="1">
        <f t="shared" si="9"/>
        <v>5.16</v>
      </c>
    </row>
    <row r="185" spans="1:6" x14ac:dyDescent="0.25">
      <c r="A185" t="s">
        <v>51</v>
      </c>
      <c r="B185">
        <f>'IT. 8'!G$143</f>
        <v>516</v>
      </c>
      <c r="C185" s="14">
        <f>'IT. 8'!O$143</f>
        <v>43283</v>
      </c>
      <c r="D185" s="15">
        <f>'IT. 8'!P$144</f>
        <v>1862.7</v>
      </c>
      <c r="E185" s="12">
        <f>'IT. 8'!C$144</f>
        <v>9611.5300000000007</v>
      </c>
      <c r="F185" s="1">
        <f t="shared" si="9"/>
        <v>5.159998926289795</v>
      </c>
    </row>
    <row r="186" spans="1:6" x14ac:dyDescent="0.25">
      <c r="A186" t="s">
        <v>52</v>
      </c>
      <c r="B186">
        <f>'IT. 8'!G$158</f>
        <v>535</v>
      </c>
      <c r="C186" s="14">
        <f>'IT. 8'!O$158</f>
        <v>43315</v>
      </c>
      <c r="D186" s="15">
        <f>'IT. 8'!P$159</f>
        <v>1415.2</v>
      </c>
      <c r="E186" s="12">
        <f>'IT. 8'!C$159</f>
        <v>7302.43</v>
      </c>
      <c r="F186" s="1">
        <f t="shared" si="9"/>
        <v>5.159998586772188</v>
      </c>
    </row>
    <row r="187" spans="1:6" x14ac:dyDescent="0.25">
      <c r="A187" t="s">
        <v>53</v>
      </c>
      <c r="B187">
        <f>'IT. 8'!G$173</f>
        <v>559</v>
      </c>
      <c r="C187" s="14">
        <f>'IT. 8'!O$173</f>
        <v>43347</v>
      </c>
      <c r="D187" s="15">
        <f>'IT. 8'!P$174</f>
        <v>1948.1</v>
      </c>
      <c r="E187" s="12">
        <f>'IT. 8'!C$174</f>
        <v>10052.18</v>
      </c>
      <c r="F187" s="1">
        <f t="shared" si="9"/>
        <v>5.1599917868692575</v>
      </c>
    </row>
    <row r="188" spans="1:6" x14ac:dyDescent="0.25">
      <c r="A188" t="s">
        <v>54</v>
      </c>
      <c r="B188">
        <f>'IT. 8'!G$188</f>
        <v>579</v>
      </c>
      <c r="C188" s="14">
        <f>'IT. 8'!O$188</f>
        <v>43375</v>
      </c>
      <c r="D188" s="15">
        <f>'IT. 8'!P$189</f>
        <v>1390.5</v>
      </c>
      <c r="E188" s="12">
        <f>'IT. 8'!C$189</f>
        <v>7174.98</v>
      </c>
      <c r="F188" s="1">
        <f t="shared" si="9"/>
        <v>5.1599999999999993</v>
      </c>
    </row>
    <row r="189" spans="1:6" x14ac:dyDescent="0.25">
      <c r="A189" t="s">
        <v>55</v>
      </c>
      <c r="B189">
        <f>'IT. 8'!G$203</f>
        <v>598</v>
      </c>
      <c r="C189" s="14">
        <f>'IT. 8'!O$203</f>
        <v>43405</v>
      </c>
      <c r="D189" s="15">
        <f>'IT. 8'!P$204</f>
        <v>1778.7</v>
      </c>
      <c r="E189" s="12">
        <f>'IT. 8'!C$204</f>
        <v>9409.32</v>
      </c>
      <c r="F189" s="1">
        <f t="shared" si="9"/>
        <v>5.2899983133749364</v>
      </c>
    </row>
    <row r="190" spans="1:6" x14ac:dyDescent="0.25">
      <c r="A190" t="s">
        <v>56</v>
      </c>
      <c r="B190">
        <f>'IT. 8'!G$218</f>
        <v>10</v>
      </c>
      <c r="C190" s="14">
        <f>'IT. 8'!O$218</f>
        <v>43441</v>
      </c>
      <c r="D190" s="15">
        <f>'IT. 8'!P$219</f>
        <v>1500</v>
      </c>
      <c r="E190" s="12">
        <f>'IT. 8'!C$219</f>
        <v>28000</v>
      </c>
      <c r="F190" s="1">
        <f t="shared" si="9"/>
        <v>18.666666666666668</v>
      </c>
    </row>
    <row r="191" spans="1:6" x14ac:dyDescent="0.25">
      <c r="A191" t="s">
        <v>60</v>
      </c>
      <c r="B191">
        <f>'IT. 8'!G$233</f>
        <v>11</v>
      </c>
      <c r="C191" s="14">
        <f>'IT. 8'!O$233</f>
        <v>43465</v>
      </c>
      <c r="D191" s="15">
        <f>'IT. 8'!P$234</f>
        <v>1950</v>
      </c>
      <c r="E191" s="12">
        <f>'IT. 8'!C$234</f>
        <v>31000</v>
      </c>
      <c r="F191" s="1">
        <f t="shared" si="9"/>
        <v>15.897435897435898</v>
      </c>
    </row>
    <row r="192" spans="1:6" x14ac:dyDescent="0.25">
      <c r="A192" s="3" t="s">
        <v>26</v>
      </c>
      <c r="B192" s="3"/>
      <c r="C192" s="3"/>
      <c r="D192" s="16">
        <f>SUM(D181:D191)</f>
        <v>17087.800000000003</v>
      </c>
      <c r="E192" s="17">
        <f>SUM(E181:E191)</f>
        <v>129944.66</v>
      </c>
      <c r="F192" s="18">
        <f t="shared" si="9"/>
        <v>7.6045283769707028</v>
      </c>
    </row>
    <row r="194" spans="1:6" x14ac:dyDescent="0.25">
      <c r="A194" s="231" t="s">
        <v>1</v>
      </c>
      <c r="B194" s="231" t="str">
        <f>'IT. 8'!D$1</f>
        <v>6303 RONITUR TRANSPORTES LTDA - ME</v>
      </c>
      <c r="C194" s="231"/>
      <c r="D194" s="231"/>
      <c r="E194" s="231"/>
      <c r="F194" s="231"/>
    </row>
    <row r="195" spans="1:6" x14ac:dyDescent="0.25">
      <c r="A195" s="231"/>
      <c r="B195" s="231"/>
      <c r="C195" s="231"/>
      <c r="D195" s="231"/>
      <c r="E195" s="231"/>
      <c r="F195" s="231"/>
    </row>
    <row r="196" spans="1:6" x14ac:dyDescent="0.25">
      <c r="A196" s="3" t="s">
        <v>0</v>
      </c>
      <c r="B196" s="201">
        <f>'IT. 8'!D$5</f>
        <v>8</v>
      </c>
      <c r="C196" s="201"/>
      <c r="D196" s="201"/>
      <c r="E196" s="201"/>
      <c r="F196" s="201"/>
    </row>
    <row r="197" spans="1:6" x14ac:dyDescent="0.25">
      <c r="A197" s="3" t="s">
        <v>2</v>
      </c>
      <c r="B197" s="41"/>
      <c r="C197" s="198" t="str">
        <f>CADASTRO!F846</f>
        <v>III - 020/2017</v>
      </c>
      <c r="D197" s="198"/>
      <c r="E197" s="198"/>
      <c r="F197" s="198"/>
    </row>
    <row r="198" spans="1:6" x14ac:dyDescent="0.25">
      <c r="A198" s="210" t="s">
        <v>42</v>
      </c>
      <c r="B198" s="201" t="s">
        <v>43</v>
      </c>
      <c r="C198" s="201"/>
      <c r="D198" s="210" t="s">
        <v>46</v>
      </c>
      <c r="E198" s="210" t="s">
        <v>30</v>
      </c>
      <c r="F198" s="201" t="s">
        <v>61</v>
      </c>
    </row>
    <row r="199" spans="1:6" x14ac:dyDescent="0.25">
      <c r="A199" s="210"/>
      <c r="B199" s="41" t="s">
        <v>44</v>
      </c>
      <c r="C199" s="41" t="s">
        <v>45</v>
      </c>
      <c r="D199" s="210"/>
      <c r="E199" s="210"/>
      <c r="F199" s="201"/>
    </row>
    <row r="200" spans="1:6" x14ac:dyDescent="0.25">
      <c r="A200" t="s">
        <v>47</v>
      </c>
      <c r="B200">
        <f>'IT. 8'!G63</f>
        <v>457</v>
      </c>
      <c r="C200" s="14">
        <f>'IT. 8'!O$63</f>
        <v>43203</v>
      </c>
      <c r="D200" s="13">
        <f>'IT. 8'!P$64</f>
        <v>16</v>
      </c>
      <c r="E200" s="12">
        <f>'IT. 8'!C$64</f>
        <v>84</v>
      </c>
      <c r="F200" s="1">
        <f t="shared" ref="F200:F201" si="10">E200/D200</f>
        <v>5.25</v>
      </c>
    </row>
    <row r="201" spans="1:6" x14ac:dyDescent="0.25">
      <c r="A201" t="s">
        <v>48</v>
      </c>
      <c r="B201">
        <f>'IT. 8'!G$94</f>
        <v>457</v>
      </c>
      <c r="C201" s="14">
        <f>'IT. 8'!O$94</f>
        <v>43203</v>
      </c>
      <c r="D201" s="13">
        <f>'IT. 8'!P$95</f>
        <v>86.8</v>
      </c>
      <c r="E201" s="12">
        <f>'IT. 8'!C$95</f>
        <v>455.7</v>
      </c>
      <c r="F201" s="1">
        <f t="shared" si="10"/>
        <v>5.25</v>
      </c>
    </row>
    <row r="202" spans="1:6" x14ac:dyDescent="0.25">
      <c r="A202" s="3" t="s">
        <v>26</v>
      </c>
      <c r="B202" s="3"/>
      <c r="C202" s="3"/>
      <c r="D202" s="16">
        <f>SUM(D200:D201)</f>
        <v>102.8</v>
      </c>
      <c r="E202" s="17">
        <f>SUM(E200:E201)</f>
        <v>539.70000000000005</v>
      </c>
      <c r="F202" s="18">
        <f>E202/D202</f>
        <v>5.2500000000000009</v>
      </c>
    </row>
    <row r="204" spans="1:6" x14ac:dyDescent="0.25">
      <c r="A204" s="231" t="s">
        <v>1</v>
      </c>
      <c r="B204" s="231" t="str">
        <f>'IT. 8'!D$1</f>
        <v>6303 RONITUR TRANSPORTES LTDA - ME</v>
      </c>
      <c r="C204" s="231"/>
      <c r="D204" s="231"/>
      <c r="E204" s="231"/>
      <c r="F204" s="231"/>
    </row>
    <row r="205" spans="1:6" x14ac:dyDescent="0.25">
      <c r="A205" s="231"/>
      <c r="B205" s="231"/>
      <c r="C205" s="231"/>
      <c r="D205" s="231"/>
      <c r="E205" s="231"/>
      <c r="F205" s="231"/>
    </row>
    <row r="206" spans="1:6" x14ac:dyDescent="0.25">
      <c r="A206" s="3" t="s">
        <v>0</v>
      </c>
      <c r="B206" s="201">
        <f>'IT. 8'!D$5</f>
        <v>8</v>
      </c>
      <c r="C206" s="201"/>
      <c r="D206" s="201"/>
      <c r="E206" s="201"/>
      <c r="F206" s="201"/>
    </row>
    <row r="207" spans="1:6" x14ac:dyDescent="0.25">
      <c r="A207" s="3" t="s">
        <v>2</v>
      </c>
      <c r="B207" s="48"/>
      <c r="C207" s="198" t="str">
        <f>CADASTRO!F870</f>
        <v>IV - 020/2017</v>
      </c>
      <c r="D207" s="198"/>
      <c r="E207" s="198"/>
      <c r="F207" s="198"/>
    </row>
    <row r="208" spans="1:6" x14ac:dyDescent="0.25">
      <c r="A208" s="210" t="s">
        <v>42</v>
      </c>
      <c r="B208" s="201" t="s">
        <v>43</v>
      </c>
      <c r="C208" s="201"/>
      <c r="D208" s="210" t="s">
        <v>46</v>
      </c>
      <c r="E208" s="210" t="s">
        <v>30</v>
      </c>
      <c r="F208" s="201" t="s">
        <v>61</v>
      </c>
    </row>
    <row r="209" spans="1:6" x14ac:dyDescent="0.25">
      <c r="A209" s="210"/>
      <c r="B209" s="48" t="s">
        <v>44</v>
      </c>
      <c r="C209" s="48" t="s">
        <v>45</v>
      </c>
      <c r="D209" s="210"/>
      <c r="E209" s="210"/>
      <c r="F209" s="201"/>
    </row>
    <row r="210" spans="1:6" x14ac:dyDescent="0.25">
      <c r="A210" t="s">
        <v>47</v>
      </c>
      <c r="C210" s="14"/>
      <c r="D210" s="13"/>
      <c r="E210" s="12"/>
      <c r="F210" s="1" t="e">
        <f t="shared" ref="F210:F211" si="11">E210/D210</f>
        <v>#DIV/0!</v>
      </c>
    </row>
    <row r="211" spans="1:6" x14ac:dyDescent="0.25">
      <c r="A211" t="s">
        <v>48</v>
      </c>
      <c r="C211" s="14"/>
      <c r="D211" s="13"/>
      <c r="E211" s="12"/>
      <c r="F211" s="1" t="e">
        <f t="shared" si="11"/>
        <v>#DIV/0!</v>
      </c>
    </row>
    <row r="212" spans="1:6" x14ac:dyDescent="0.25">
      <c r="A212" s="3" t="s">
        <v>26</v>
      </c>
      <c r="B212" s="3"/>
      <c r="C212" s="3"/>
      <c r="D212" s="16">
        <f>SUM(D210:D211)</f>
        <v>0</v>
      </c>
      <c r="E212" s="17">
        <f>SUM(E210:E211)</f>
        <v>0</v>
      </c>
      <c r="F212" s="18" t="e">
        <f>E212/D212</f>
        <v>#DIV/0!</v>
      </c>
    </row>
    <row r="213" spans="1:6" x14ac:dyDescent="0.25">
      <c r="A213" s="3"/>
      <c r="B213" s="3"/>
      <c r="C213" s="3"/>
      <c r="D213" s="16"/>
      <c r="E213" s="17"/>
      <c r="F213" s="18"/>
    </row>
    <row r="214" spans="1:6" x14ac:dyDescent="0.25">
      <c r="A214" s="3" t="s">
        <v>0</v>
      </c>
      <c r="B214" s="201">
        <f>'IT 9'!D$5</f>
        <v>9</v>
      </c>
      <c r="C214" s="201"/>
      <c r="D214" s="201"/>
      <c r="E214" s="201"/>
      <c r="F214" s="201"/>
    </row>
    <row r="215" spans="1:6" x14ac:dyDescent="0.25">
      <c r="A215" s="3" t="s">
        <v>2</v>
      </c>
      <c r="B215" s="5"/>
      <c r="C215" s="198" t="str">
        <f>'IT 9'!F$4</f>
        <v>III - 021/2017</v>
      </c>
      <c r="D215" s="198"/>
      <c r="E215" s="198"/>
      <c r="F215" s="198"/>
    </row>
    <row r="216" spans="1:6" x14ac:dyDescent="0.25">
      <c r="A216" s="210" t="s">
        <v>42</v>
      </c>
      <c r="B216" s="201" t="s">
        <v>43</v>
      </c>
      <c r="C216" s="201"/>
      <c r="D216" s="210" t="s">
        <v>46</v>
      </c>
      <c r="E216" s="210" t="s">
        <v>30</v>
      </c>
      <c r="F216" s="201" t="s">
        <v>61</v>
      </c>
    </row>
    <row r="217" spans="1:6" x14ac:dyDescent="0.25">
      <c r="A217" s="210"/>
      <c r="B217" s="5" t="s">
        <v>44</v>
      </c>
      <c r="C217" s="5" t="s">
        <v>45</v>
      </c>
      <c r="D217" s="210"/>
      <c r="E217" s="210"/>
      <c r="F217" s="201"/>
    </row>
    <row r="218" spans="1:6" x14ac:dyDescent="0.25">
      <c r="A218" t="s">
        <v>47</v>
      </c>
      <c r="B218">
        <f>'IT 9'!G$27</f>
        <v>260</v>
      </c>
      <c r="C218" s="14">
        <f>'IT 9'!O$27</f>
        <v>43201</v>
      </c>
      <c r="D218" s="13">
        <f>'IT 9'!P$28</f>
        <v>578.4</v>
      </c>
      <c r="E218" s="12">
        <f>'IT 9'!C$28</f>
        <v>1920.28</v>
      </c>
      <c r="F218" s="1">
        <f t="shared" ref="F218:F229" si="12">E218/D218</f>
        <v>3.3199861687413557</v>
      </c>
    </row>
    <row r="219" spans="1:6" x14ac:dyDescent="0.25">
      <c r="A219" t="s">
        <v>48</v>
      </c>
      <c r="B219">
        <f>'IT 9'!G$42</f>
        <v>260</v>
      </c>
      <c r="C219" s="14">
        <f>'IT 9'!O$42</f>
        <v>43188</v>
      </c>
      <c r="D219" s="13">
        <f>'IT 9'!P$43</f>
        <v>3056</v>
      </c>
      <c r="E219" s="12">
        <f>'IT 9'!C$43</f>
        <v>10145.92</v>
      </c>
      <c r="F219" s="1">
        <f t="shared" si="12"/>
        <v>3.32</v>
      </c>
    </row>
    <row r="220" spans="1:6" x14ac:dyDescent="0.25">
      <c r="A220" t="s">
        <v>49</v>
      </c>
      <c r="B220">
        <f>'IT 9'!G$57</f>
        <v>264</v>
      </c>
      <c r="C220" s="14">
        <f>'IT 9'!O$57</f>
        <v>43224</v>
      </c>
      <c r="D220" s="15">
        <f>'IT 9'!P$58</f>
        <v>3301.2</v>
      </c>
      <c r="E220" s="12">
        <f>'IT 9'!C$58</f>
        <v>10959.98</v>
      </c>
      <c r="F220" s="1">
        <f t="shared" si="12"/>
        <v>3.3199987883193991</v>
      </c>
    </row>
    <row r="221" spans="1:6" x14ac:dyDescent="0.25">
      <c r="A221" t="s">
        <v>50</v>
      </c>
      <c r="B221">
        <f>'IT 9'!G$72</f>
        <v>268</v>
      </c>
      <c r="C221" s="14">
        <f>'IT 9'!O$72</f>
        <v>43258</v>
      </c>
      <c r="D221" s="15">
        <f>'IT 9'!P$73</f>
        <v>2582.4</v>
      </c>
      <c r="E221" s="12">
        <f>'IT 9'!C$73</f>
        <v>8573.56</v>
      </c>
      <c r="F221" s="1">
        <f t="shared" si="12"/>
        <v>3.3199969021065674</v>
      </c>
    </row>
    <row r="222" spans="1:6" x14ac:dyDescent="0.25">
      <c r="A222" t="s">
        <v>51</v>
      </c>
      <c r="B222">
        <f>'IT 9'!G$87</f>
        <v>275</v>
      </c>
      <c r="C222" s="14">
        <f>'IT 9'!O$87</f>
        <v>43287</v>
      </c>
      <c r="D222" s="15">
        <f>'IT 9'!P$88</f>
        <v>3234.2</v>
      </c>
      <c r="E222" s="12">
        <f>'IT 9'!C$88</f>
        <v>10737.54</v>
      </c>
      <c r="F222" s="1">
        <f t="shared" si="12"/>
        <v>3.3199987632181069</v>
      </c>
    </row>
    <row r="223" spans="1:6" x14ac:dyDescent="0.25">
      <c r="A223" t="s">
        <v>52</v>
      </c>
      <c r="B223">
        <f>'IT 9'!G$102</f>
        <v>278</v>
      </c>
      <c r="C223" s="14">
        <f>'IT 9'!O$102</f>
        <v>43315</v>
      </c>
      <c r="D223" s="15">
        <f>'IT 9'!P$103</f>
        <v>2340</v>
      </c>
      <c r="E223" s="12">
        <f>'IT 9'!C$103</f>
        <v>7768.8</v>
      </c>
      <c r="F223" s="1">
        <f t="shared" si="12"/>
        <v>3.3200000000000003</v>
      </c>
    </row>
    <row r="224" spans="1:6" x14ac:dyDescent="0.25">
      <c r="A224" t="s">
        <v>53</v>
      </c>
      <c r="B224">
        <f>'IT 9'!G$117</f>
        <v>281</v>
      </c>
      <c r="C224" s="14">
        <f>'IT 9'!O$117</f>
        <v>43347</v>
      </c>
      <c r="D224" s="15">
        <f>'IT 9'!P$118</f>
        <v>3707.6</v>
      </c>
      <c r="E224" s="12">
        <f>'IT 9'!C$118</f>
        <v>12309.23</v>
      </c>
      <c r="F224" s="1">
        <f t="shared" si="12"/>
        <v>3.319999460567483</v>
      </c>
    </row>
    <row r="225" spans="1:6" x14ac:dyDescent="0.25">
      <c r="A225" t="s">
        <v>54</v>
      </c>
      <c r="B225">
        <f>'IT 9'!G$132</f>
        <v>286</v>
      </c>
      <c r="C225" s="14">
        <f>'IT 9'!O$132</f>
        <v>43376</v>
      </c>
      <c r="D225" s="15">
        <f>'IT 9'!P$133</f>
        <v>2573</v>
      </c>
      <c r="E225" s="12">
        <f>'IT 9'!C$133</f>
        <v>8542.36</v>
      </c>
      <c r="F225" s="1">
        <f t="shared" si="12"/>
        <v>3.3200000000000003</v>
      </c>
    </row>
    <row r="226" spans="1:6" x14ac:dyDescent="0.25">
      <c r="A226" t="s">
        <v>55</v>
      </c>
      <c r="B226">
        <f>'IT 9'!G$147</f>
        <v>290</v>
      </c>
      <c r="C226" s="14">
        <f>'IT 9'!O$147</f>
        <v>43410</v>
      </c>
      <c r="D226" s="15">
        <f>'IT 9'!P$148</f>
        <v>3277</v>
      </c>
      <c r="E226" s="12">
        <f>'IT 9'!C$148</f>
        <v>10876.32</v>
      </c>
      <c r="F226" s="1">
        <f t="shared" si="12"/>
        <v>3.3189868782422947</v>
      </c>
    </row>
    <row r="227" spans="1:6" x14ac:dyDescent="0.25">
      <c r="A227" t="s">
        <v>56</v>
      </c>
      <c r="B227">
        <f>'IT 9'!G$162</f>
        <v>10</v>
      </c>
      <c r="C227" s="14">
        <f>'IT 9'!O$162</f>
        <v>43441</v>
      </c>
      <c r="D227" s="15">
        <f>'IT 9'!P$163</f>
        <v>1500</v>
      </c>
      <c r="E227" s="12">
        <f>'IT 9'!C$163</f>
        <v>28000</v>
      </c>
      <c r="F227" s="1">
        <f t="shared" si="12"/>
        <v>18.666666666666668</v>
      </c>
    </row>
    <row r="228" spans="1:6" x14ac:dyDescent="0.25">
      <c r="A228" t="s">
        <v>60</v>
      </c>
      <c r="B228">
        <f>'IT 9'!G$177</f>
        <v>11</v>
      </c>
      <c r="C228" s="14">
        <f>'IT 9'!O$177</f>
        <v>43465</v>
      </c>
      <c r="D228" s="15">
        <f>'IT 9'!P$178</f>
        <v>1950</v>
      </c>
      <c r="E228" s="12">
        <f>'IT 9'!C$178</f>
        <v>31000</v>
      </c>
      <c r="F228" s="1">
        <f t="shared" si="12"/>
        <v>15.897435897435898</v>
      </c>
    </row>
    <row r="229" spans="1:6" x14ac:dyDescent="0.25">
      <c r="A229" s="3" t="s">
        <v>26</v>
      </c>
      <c r="B229" s="3"/>
      <c r="C229" s="3"/>
      <c r="D229" s="16">
        <f>SUM(D218:D228)</f>
        <v>28099.8</v>
      </c>
      <c r="E229" s="17">
        <f>SUM(E218:E228)</f>
        <v>140833.99</v>
      </c>
      <c r="F229" s="18">
        <f t="shared" si="12"/>
        <v>5.0119214371632532</v>
      </c>
    </row>
    <row r="231" spans="1:6" x14ac:dyDescent="0.25">
      <c r="A231" s="231" t="s">
        <v>1</v>
      </c>
      <c r="B231" s="231" t="str">
        <f>'IT. 10'!D$1</f>
        <v>5988 CRISTIANE TUCHTENHAGEN GRUND - ME</v>
      </c>
      <c r="C231" s="231"/>
      <c r="D231" s="231"/>
      <c r="E231" s="231"/>
      <c r="F231" s="231"/>
    </row>
    <row r="232" spans="1:6" x14ac:dyDescent="0.25">
      <c r="A232" s="231"/>
      <c r="B232" s="231"/>
      <c r="C232" s="231"/>
      <c r="D232" s="231"/>
      <c r="E232" s="231"/>
      <c r="F232" s="231"/>
    </row>
    <row r="233" spans="1:6" x14ac:dyDescent="0.25">
      <c r="A233" s="3" t="s">
        <v>0</v>
      </c>
      <c r="B233" s="201">
        <f>'IT. 10'!D$5</f>
        <v>10</v>
      </c>
      <c r="C233" s="201"/>
      <c r="D233" s="201"/>
      <c r="E233" s="201"/>
      <c r="F233" s="201"/>
    </row>
    <row r="234" spans="1:6" x14ac:dyDescent="0.25">
      <c r="A234" s="3" t="s">
        <v>2</v>
      </c>
      <c r="B234" s="22"/>
      <c r="C234" s="198" t="str">
        <f>'IT. 10'!F$4</f>
        <v>II - 022/2017</v>
      </c>
      <c r="D234" s="198"/>
      <c r="E234" s="198"/>
      <c r="F234" s="198"/>
    </row>
    <row r="235" spans="1:6" x14ac:dyDescent="0.25">
      <c r="A235" s="210" t="s">
        <v>42</v>
      </c>
      <c r="B235" s="201" t="s">
        <v>43</v>
      </c>
      <c r="C235" s="201"/>
      <c r="D235" s="210" t="s">
        <v>46</v>
      </c>
      <c r="E235" s="210" t="s">
        <v>30</v>
      </c>
      <c r="F235" s="201" t="s">
        <v>61</v>
      </c>
    </row>
    <row r="236" spans="1:6" x14ac:dyDescent="0.25">
      <c r="A236" s="210"/>
      <c r="B236" s="22" t="s">
        <v>44</v>
      </c>
      <c r="C236" s="22" t="s">
        <v>45</v>
      </c>
      <c r="D236" s="210"/>
      <c r="E236" s="210"/>
      <c r="F236" s="201"/>
    </row>
    <row r="237" spans="1:6" x14ac:dyDescent="0.25">
      <c r="A237" t="s">
        <v>47</v>
      </c>
      <c r="B237">
        <f>'IT. 10'!G$27</f>
        <v>77</v>
      </c>
      <c r="C237" s="14">
        <f>'IT. 10'!O$27</f>
        <v>43201</v>
      </c>
      <c r="D237" s="13">
        <f>'IT. 10'!P$28</f>
        <v>264</v>
      </c>
      <c r="E237" s="12">
        <f>'IT. 10'!C$28</f>
        <v>1143.1199999999999</v>
      </c>
      <c r="F237" s="1">
        <f t="shared" ref="F237:F248" si="13">E237/D237</f>
        <v>4.3299999999999992</v>
      </c>
    </row>
    <row r="238" spans="1:6" x14ac:dyDescent="0.25">
      <c r="A238" t="s">
        <v>48</v>
      </c>
      <c r="B238">
        <f>'IT. 10'!G$42</f>
        <v>77</v>
      </c>
      <c r="C238" s="14">
        <f>'IT. 10'!O$42</f>
        <v>43201</v>
      </c>
      <c r="D238" s="13">
        <f>'IT. 10'!P$43</f>
        <v>1760</v>
      </c>
      <c r="E238" s="12">
        <f>'IT. 10'!C$43</f>
        <v>7620.8</v>
      </c>
      <c r="F238" s="1">
        <f t="shared" si="13"/>
        <v>4.33</v>
      </c>
    </row>
    <row r="239" spans="1:6" x14ac:dyDescent="0.25">
      <c r="A239" t="s">
        <v>49</v>
      </c>
      <c r="B239">
        <f>'IT. 10'!G$57</f>
        <v>78</v>
      </c>
      <c r="C239" s="14">
        <f>'IT. 10'!O$57</f>
        <v>43224</v>
      </c>
      <c r="D239" s="15">
        <f>'IT. 10'!P$58</f>
        <v>1848</v>
      </c>
      <c r="E239" s="12">
        <f>'IT. 10'!C$58</f>
        <v>8001.84</v>
      </c>
      <c r="F239" s="1">
        <f t="shared" si="13"/>
        <v>4.33</v>
      </c>
    </row>
    <row r="240" spans="1:6" x14ac:dyDescent="0.25">
      <c r="A240" t="s">
        <v>50</v>
      </c>
      <c r="B240">
        <f>'IT. 10'!G$72</f>
        <v>82</v>
      </c>
      <c r="C240" s="14">
        <f>'IT. 10'!O$72</f>
        <v>43258</v>
      </c>
      <c r="D240" s="15">
        <f>'IT. 10'!P$73</f>
        <v>1496</v>
      </c>
      <c r="E240" s="12">
        <f>'IT. 10'!C$73</f>
        <v>6477.68</v>
      </c>
      <c r="F240" s="1">
        <f t="shared" si="13"/>
        <v>4.33</v>
      </c>
    </row>
    <row r="241" spans="1:6" x14ac:dyDescent="0.25">
      <c r="A241" t="s">
        <v>51</v>
      </c>
      <c r="B241">
        <f>'IT. 10'!G$87</f>
        <v>85</v>
      </c>
      <c r="C241" s="14">
        <f>'IT. 10'!O$87</f>
        <v>43287</v>
      </c>
      <c r="D241" s="15">
        <f>'IT. 10'!P$88</f>
        <v>1672</v>
      </c>
      <c r="E241" s="12">
        <f>'IT. 10'!C$88</f>
        <v>7239.76</v>
      </c>
      <c r="F241" s="1">
        <f t="shared" si="13"/>
        <v>4.33</v>
      </c>
    </row>
    <row r="242" spans="1:6" x14ac:dyDescent="0.25">
      <c r="A242" t="s">
        <v>52</v>
      </c>
      <c r="B242">
        <f>'IT. 10'!G$102</f>
        <v>88</v>
      </c>
      <c r="C242" s="14">
        <f>'IT. 10'!O$102</f>
        <v>43315</v>
      </c>
      <c r="D242" s="15">
        <f>'IT. 10'!P$103</f>
        <v>1320</v>
      </c>
      <c r="E242" s="12">
        <f>'IT. 10'!C$103</f>
        <v>5715.6</v>
      </c>
      <c r="F242" s="1">
        <f t="shared" si="13"/>
        <v>4.33</v>
      </c>
    </row>
    <row r="243" spans="1:6" x14ac:dyDescent="0.25">
      <c r="A243" t="s">
        <v>53</v>
      </c>
      <c r="B243">
        <f>'IT. 10'!G$117</f>
        <v>92</v>
      </c>
      <c r="C243" s="14">
        <f>'IT. 10'!O$117</f>
        <v>42982</v>
      </c>
      <c r="D243" s="15">
        <f>'IT. 10'!P$118</f>
        <v>2024</v>
      </c>
      <c r="E243" s="12">
        <f>'IT. 10'!C$118</f>
        <v>8703.2000000000007</v>
      </c>
      <c r="F243" s="1">
        <f t="shared" si="13"/>
        <v>4.3000000000000007</v>
      </c>
    </row>
    <row r="244" spans="1:6" x14ac:dyDescent="0.25">
      <c r="A244" t="s">
        <v>54</v>
      </c>
      <c r="B244">
        <f>'IT. 10'!G$132</f>
        <v>94</v>
      </c>
      <c r="C244" s="14">
        <f>'IT. 10'!O$132</f>
        <v>43376</v>
      </c>
      <c r="D244" s="15">
        <f>'IT. 10'!P$133</f>
        <v>1496</v>
      </c>
      <c r="E244" s="12">
        <f>'IT. 10'!C$133</f>
        <v>6477.68</v>
      </c>
      <c r="F244" s="1">
        <f t="shared" si="13"/>
        <v>4.33</v>
      </c>
    </row>
    <row r="245" spans="1:6" x14ac:dyDescent="0.25">
      <c r="A245" t="s">
        <v>55</v>
      </c>
      <c r="B245">
        <f>'IT. 10'!G$147</f>
        <v>96</v>
      </c>
      <c r="C245" s="14">
        <f>'IT. 10'!O$147</f>
        <v>43410</v>
      </c>
      <c r="D245" s="15">
        <f>'IT. 10'!P$148</f>
        <v>1848</v>
      </c>
      <c r="E245" s="12">
        <f>'IT. 10'!C$148</f>
        <v>8001.84</v>
      </c>
      <c r="F245" s="1">
        <f t="shared" si="13"/>
        <v>4.33</v>
      </c>
    </row>
    <row r="246" spans="1:6" x14ac:dyDescent="0.25">
      <c r="A246" t="s">
        <v>56</v>
      </c>
      <c r="B246">
        <f>'IT. 10'!G$162</f>
        <v>10</v>
      </c>
      <c r="C246" s="14">
        <f>'IT. 10'!O$162</f>
        <v>43441</v>
      </c>
      <c r="D246" s="15">
        <f>'IT. 10'!P$163</f>
        <v>1500</v>
      </c>
      <c r="E246" s="12">
        <f>'IT. 10'!C$163</f>
        <v>28000</v>
      </c>
      <c r="F246" s="1">
        <f t="shared" si="13"/>
        <v>18.666666666666668</v>
      </c>
    </row>
    <row r="247" spans="1:6" x14ac:dyDescent="0.25">
      <c r="A247" t="s">
        <v>60</v>
      </c>
      <c r="B247">
        <f>'IT. 10'!G$177</f>
        <v>11</v>
      </c>
      <c r="C247" s="14">
        <f>'IT. 10'!O$177</f>
        <v>43465</v>
      </c>
      <c r="D247" s="15">
        <f>'IT. 10'!P$178</f>
        <v>1950</v>
      </c>
      <c r="E247" s="12">
        <f>'IT. 10'!C$178</f>
        <v>31000</v>
      </c>
      <c r="F247" s="1">
        <f t="shared" si="13"/>
        <v>15.897435897435898</v>
      </c>
    </row>
    <row r="248" spans="1:6" x14ac:dyDescent="0.25">
      <c r="A248" s="3" t="s">
        <v>26</v>
      </c>
      <c r="B248" s="3"/>
      <c r="C248" s="3"/>
      <c r="D248" s="16">
        <f>SUM(D237:D247)</f>
        <v>17178</v>
      </c>
      <c r="E248" s="17">
        <f>SUM(E237:E247)</f>
        <v>118381.52</v>
      </c>
      <c r="F248" s="18">
        <f t="shared" si="13"/>
        <v>6.8914611712655729</v>
      </c>
    </row>
    <row r="250" spans="1:6" x14ac:dyDescent="0.25">
      <c r="A250" s="231" t="s">
        <v>1</v>
      </c>
      <c r="B250" s="231" t="str">
        <f>'IT. 11'!D$1</f>
        <v>5300 ELUSA TERESINHA MARTINS DE SOUZA ME</v>
      </c>
      <c r="C250" s="231"/>
      <c r="D250" s="231"/>
      <c r="E250" s="231"/>
      <c r="F250" s="231"/>
    </row>
    <row r="251" spans="1:6" x14ac:dyDescent="0.25">
      <c r="A251" s="231"/>
      <c r="B251" s="231"/>
      <c r="C251" s="231"/>
      <c r="D251" s="231"/>
      <c r="E251" s="231"/>
      <c r="F251" s="231"/>
    </row>
    <row r="252" spans="1:6" x14ac:dyDescent="0.25">
      <c r="A252" s="3" t="s">
        <v>0</v>
      </c>
      <c r="B252" s="201">
        <f>'IT. 11'!D$5</f>
        <v>11</v>
      </c>
      <c r="C252" s="201"/>
      <c r="D252" s="201"/>
      <c r="E252" s="201"/>
      <c r="F252" s="201"/>
    </row>
    <row r="253" spans="1:6" x14ac:dyDescent="0.25">
      <c r="A253" s="3" t="s">
        <v>2</v>
      </c>
      <c r="B253" s="22"/>
      <c r="C253" s="232" t="str">
        <f>'IT. 11'!F$4</f>
        <v>I - 095/2017</v>
      </c>
      <c r="D253" s="198"/>
      <c r="E253" s="198"/>
      <c r="F253" s="198"/>
    </row>
    <row r="254" spans="1:6" x14ac:dyDescent="0.25">
      <c r="A254" s="210" t="s">
        <v>42</v>
      </c>
      <c r="B254" s="201" t="s">
        <v>43</v>
      </c>
      <c r="C254" s="201"/>
      <c r="D254" s="210" t="s">
        <v>46</v>
      </c>
      <c r="E254" s="210" t="s">
        <v>30</v>
      </c>
      <c r="F254" s="201" t="s">
        <v>61</v>
      </c>
    </row>
    <row r="255" spans="1:6" x14ac:dyDescent="0.25">
      <c r="A255" s="210"/>
      <c r="B255" s="22" t="s">
        <v>44</v>
      </c>
      <c r="C255" s="22" t="s">
        <v>45</v>
      </c>
      <c r="D255" s="210"/>
      <c r="E255" s="210"/>
      <c r="F255" s="201"/>
    </row>
    <row r="256" spans="1:6" x14ac:dyDescent="0.25">
      <c r="A256" t="s">
        <v>47</v>
      </c>
      <c r="B256">
        <f>'IT. 11'!G$27</f>
        <v>22</v>
      </c>
      <c r="C256" s="14">
        <f>'IT. 11'!O$27</f>
        <v>43200</v>
      </c>
      <c r="D256" s="13">
        <f>'IT. 11'!P$28</f>
        <v>567.5</v>
      </c>
      <c r="E256" s="12">
        <f>'IT. 11'!C$28</f>
        <v>2536.7199999999998</v>
      </c>
      <c r="F256" s="1">
        <f t="shared" ref="F256:F267" si="14">E256/D256</f>
        <v>4.4699911894273123</v>
      </c>
    </row>
    <row r="257" spans="1:6" x14ac:dyDescent="0.25">
      <c r="A257" t="s">
        <v>48</v>
      </c>
      <c r="B257">
        <f>'IT. 11'!G$42</f>
        <v>23</v>
      </c>
      <c r="C257" s="14">
        <f>'IT. 11'!O$42</f>
        <v>43200</v>
      </c>
      <c r="D257" s="13">
        <f>'IT. 11'!P$43</f>
        <v>1974.5</v>
      </c>
      <c r="E257" s="12">
        <f>'IT. 11'!C$43</f>
        <v>8826.01</v>
      </c>
      <c r="F257" s="1">
        <f t="shared" si="14"/>
        <v>4.4699974677133456</v>
      </c>
    </row>
    <row r="258" spans="1:6" x14ac:dyDescent="0.25">
      <c r="A258" t="s">
        <v>49</v>
      </c>
      <c r="B258">
        <f>'IT. 11'!G$57</f>
        <v>28</v>
      </c>
      <c r="C258" s="14">
        <f>'IT. 11'!O$57</f>
        <v>43227</v>
      </c>
      <c r="D258" s="15">
        <f>'IT. 11'!P$58</f>
        <v>2110.5</v>
      </c>
      <c r="E258" s="12">
        <f>'IT. 11'!C$58</f>
        <v>9433.93</v>
      </c>
      <c r="F258" s="1">
        <f t="shared" si="14"/>
        <v>4.4699976308931531</v>
      </c>
    </row>
    <row r="259" spans="1:6" x14ac:dyDescent="0.25">
      <c r="A259" t="s">
        <v>50</v>
      </c>
      <c r="B259">
        <f>'IT. 11'!G$72</f>
        <v>35</v>
      </c>
      <c r="C259" s="14">
        <f>'IT. 11'!O$72</f>
        <v>43256</v>
      </c>
      <c r="D259" s="15">
        <f>'IT. 11'!P$73</f>
        <v>1803</v>
      </c>
      <c r="E259" s="12">
        <f>'IT. 11'!C$73</f>
        <v>8059.41</v>
      </c>
      <c r="F259" s="1">
        <f t="shared" si="14"/>
        <v>4.47</v>
      </c>
    </row>
    <row r="260" spans="1:6" x14ac:dyDescent="0.25">
      <c r="A260" t="s">
        <v>51</v>
      </c>
      <c r="B260">
        <f>'IT. 11'!G$87</f>
        <v>42</v>
      </c>
      <c r="C260" s="14">
        <f>'IT. 11'!O$87</f>
        <v>43285</v>
      </c>
      <c r="D260" s="15">
        <f>'IT. 11'!P$88</f>
        <v>1912.5</v>
      </c>
      <c r="E260" s="12">
        <f>'IT. 11'!C$88</f>
        <v>8548.8700000000008</v>
      </c>
      <c r="F260" s="1">
        <f t="shared" si="14"/>
        <v>4.4699973856209159</v>
      </c>
    </row>
    <row r="261" spans="1:6" x14ac:dyDescent="0.25">
      <c r="A261" t="s">
        <v>52</v>
      </c>
      <c r="B261">
        <f>'IT. 11'!G$102</f>
        <v>49</v>
      </c>
      <c r="C261" s="14">
        <f>'IT. 11'!O$102</f>
        <v>43314</v>
      </c>
      <c r="D261" s="15">
        <f>'IT. 11'!P$103</f>
        <v>1480.2</v>
      </c>
      <c r="E261" s="12">
        <f>'IT. 11'!C$103</f>
        <v>6616.49</v>
      </c>
      <c r="F261" s="1">
        <f t="shared" si="14"/>
        <v>4.469997297662478</v>
      </c>
    </row>
    <row r="262" spans="1:6" x14ac:dyDescent="0.25">
      <c r="A262" t="s">
        <v>53</v>
      </c>
      <c r="B262">
        <f>'IT. 11'!G$117</f>
        <v>53</v>
      </c>
      <c r="C262" s="14">
        <f>'IT. 11'!O$117</f>
        <v>43346</v>
      </c>
      <c r="D262" s="15">
        <f>'IT. 11'!P$118</f>
        <v>2340.5</v>
      </c>
      <c r="E262" s="12">
        <f>'IT. 11'!C$118</f>
        <v>10462.030000000001</v>
      </c>
      <c r="F262" s="1">
        <f t="shared" si="14"/>
        <v>4.4699978637043367</v>
      </c>
    </row>
    <row r="263" spans="1:6" x14ac:dyDescent="0.25">
      <c r="A263" t="s">
        <v>54</v>
      </c>
      <c r="B263">
        <f>'IT. 11'!G$132</f>
        <v>63</v>
      </c>
      <c r="C263" s="14">
        <f>'IT. 11'!O$132</f>
        <v>43376</v>
      </c>
      <c r="D263" s="15">
        <f>'IT. 11'!P$133</f>
        <v>1741.5</v>
      </c>
      <c r="E263" s="12">
        <f>'IT. 11'!C$133</f>
        <v>7714.84</v>
      </c>
      <c r="F263" s="1">
        <f t="shared" si="14"/>
        <v>4.4299971289118574</v>
      </c>
    </row>
    <row r="264" spans="1:6" x14ac:dyDescent="0.25">
      <c r="A264" t="s">
        <v>55</v>
      </c>
      <c r="B264">
        <f>'IT. 11'!G$147</f>
        <v>9</v>
      </c>
      <c r="C264" s="14">
        <f>'IT. 11'!O$147</f>
        <v>43410</v>
      </c>
      <c r="D264" s="15">
        <f>'IT. 11'!P$148</f>
        <v>2114</v>
      </c>
      <c r="E264" s="12">
        <f>'IT. 11'!C$148</f>
        <v>9449.58</v>
      </c>
      <c r="F264" s="1">
        <f t="shared" si="14"/>
        <v>4.47</v>
      </c>
    </row>
    <row r="265" spans="1:6" x14ac:dyDescent="0.25">
      <c r="A265" t="s">
        <v>56</v>
      </c>
      <c r="B265">
        <f>'IT. 11'!G$162</f>
        <v>10</v>
      </c>
      <c r="C265" s="14">
        <f>'IT. 11'!O$162</f>
        <v>43441</v>
      </c>
      <c r="D265" s="15">
        <f>'IT. 11'!P$163</f>
        <v>1500</v>
      </c>
      <c r="E265" s="12">
        <f>'IT. 11'!C$163</f>
        <v>28000</v>
      </c>
      <c r="F265" s="1">
        <f t="shared" si="14"/>
        <v>18.666666666666668</v>
      </c>
    </row>
    <row r="266" spans="1:6" x14ac:dyDescent="0.25">
      <c r="A266" t="s">
        <v>60</v>
      </c>
      <c r="B266">
        <f>'IT. 11'!G$177</f>
        <v>11</v>
      </c>
      <c r="C266" s="14">
        <f>'IT. 11'!O$177</f>
        <v>43465</v>
      </c>
      <c r="D266" s="15">
        <f>'IT. 11'!P$178</f>
        <v>1950</v>
      </c>
      <c r="E266" s="12">
        <f>'IT. 11'!C$178</f>
        <v>31000</v>
      </c>
      <c r="F266" s="1">
        <f t="shared" si="14"/>
        <v>15.897435897435898</v>
      </c>
    </row>
    <row r="267" spans="1:6" x14ac:dyDescent="0.25">
      <c r="A267" s="3" t="s">
        <v>26</v>
      </c>
      <c r="B267" s="3"/>
      <c r="C267" s="3"/>
      <c r="D267" s="16">
        <f>SUM(D256:D266)</f>
        <v>19494.2</v>
      </c>
      <c r="E267" s="17">
        <f>SUM(E256:E266)</f>
        <v>130647.88</v>
      </c>
      <c r="F267" s="18">
        <f t="shared" si="14"/>
        <v>6.7018846631305724</v>
      </c>
    </row>
    <row r="269" spans="1:6" x14ac:dyDescent="0.25">
      <c r="A269" s="231" t="s">
        <v>1</v>
      </c>
      <c r="B269" s="231">
        <f>'IT. 12'!D$1</f>
        <v>0</v>
      </c>
      <c r="C269" s="231"/>
      <c r="D269" s="231"/>
      <c r="E269" s="231"/>
      <c r="F269" s="231"/>
    </row>
    <row r="270" spans="1:6" x14ac:dyDescent="0.25">
      <c r="A270" s="231"/>
      <c r="B270" s="231"/>
      <c r="C270" s="231"/>
      <c r="D270" s="231"/>
      <c r="E270" s="231"/>
      <c r="F270" s="231"/>
    </row>
    <row r="271" spans="1:6" x14ac:dyDescent="0.25">
      <c r="A271" s="3" t="s">
        <v>0</v>
      </c>
      <c r="B271" s="201">
        <f>'IT. 12'!D$5</f>
        <v>12</v>
      </c>
      <c r="C271" s="201"/>
      <c r="D271" s="201"/>
      <c r="E271" s="201"/>
      <c r="F271" s="201"/>
    </row>
    <row r="272" spans="1:6" x14ac:dyDescent="0.25">
      <c r="A272" s="3" t="s">
        <v>2</v>
      </c>
      <c r="B272" s="29"/>
      <c r="C272" s="232" t="str">
        <f>'IT. 12'!F$4</f>
        <v>II - 023/2017</v>
      </c>
      <c r="D272" s="198"/>
      <c r="E272" s="198"/>
      <c r="F272" s="198"/>
    </row>
    <row r="273" spans="1:6" x14ac:dyDescent="0.25">
      <c r="A273" s="210" t="s">
        <v>42</v>
      </c>
      <c r="B273" s="201" t="s">
        <v>43</v>
      </c>
      <c r="C273" s="201"/>
      <c r="D273" s="210" t="s">
        <v>46</v>
      </c>
      <c r="E273" s="210" t="s">
        <v>30</v>
      </c>
      <c r="F273" s="201" t="s">
        <v>61</v>
      </c>
    </row>
    <row r="274" spans="1:6" x14ac:dyDescent="0.25">
      <c r="A274" s="210"/>
      <c r="B274" s="29" t="s">
        <v>44</v>
      </c>
      <c r="C274" s="29" t="s">
        <v>45</v>
      </c>
      <c r="D274" s="210"/>
      <c r="E274" s="210"/>
      <c r="F274" s="201"/>
    </row>
    <row r="275" spans="1:6" x14ac:dyDescent="0.25">
      <c r="A275" t="s">
        <v>47</v>
      </c>
      <c r="B275">
        <f>'IT. 12'!G$27</f>
        <v>172</v>
      </c>
      <c r="C275" s="14">
        <f>'IT. 12'!O$27</f>
        <v>43201</v>
      </c>
      <c r="D275" s="13">
        <f>'IT. 12'!P$28</f>
        <v>481.1</v>
      </c>
      <c r="E275" s="12">
        <f>'IT. 12'!C$28</f>
        <v>2338.14</v>
      </c>
      <c r="F275" s="1">
        <f t="shared" ref="F275:F286" si="15">E275/D275</f>
        <v>4.8599875285803362</v>
      </c>
    </row>
    <row r="276" spans="1:6" x14ac:dyDescent="0.25">
      <c r="A276" t="s">
        <v>48</v>
      </c>
      <c r="B276">
        <f>'IT. 12'!G$42</f>
        <v>173</v>
      </c>
      <c r="C276" s="14">
        <f>'IT. 12'!O$42</f>
        <v>42836</v>
      </c>
      <c r="D276" s="13">
        <f>'IT. 12'!P$43</f>
        <v>1660.9</v>
      </c>
      <c r="E276" s="12">
        <f>'IT. 12'!C$43</f>
        <v>8071.97</v>
      </c>
      <c r="F276" s="1">
        <f t="shared" si="15"/>
        <v>4.8599975916671685</v>
      </c>
    </row>
    <row r="277" spans="1:6" x14ac:dyDescent="0.25">
      <c r="A277" t="s">
        <v>49</v>
      </c>
      <c r="B277">
        <f>'IT. 12'!G$57</f>
        <v>178</v>
      </c>
      <c r="C277" s="14">
        <f>'IT. 12'!O$57</f>
        <v>43223</v>
      </c>
      <c r="D277" s="15">
        <f>'IT. 12'!P$58</f>
        <v>1789.2</v>
      </c>
      <c r="E277" s="12">
        <f>'IT. 12'!C$58</f>
        <v>8695.51</v>
      </c>
      <c r="F277" s="1">
        <f t="shared" si="15"/>
        <v>4.8599988821819808</v>
      </c>
    </row>
    <row r="278" spans="1:6" x14ac:dyDescent="0.25">
      <c r="A278" t="s">
        <v>50</v>
      </c>
      <c r="B278">
        <f>'IT. 12'!G$72</f>
        <v>186</v>
      </c>
      <c r="C278" s="14">
        <f>'IT. 12'!O$72</f>
        <v>43256</v>
      </c>
      <c r="D278" s="15">
        <f>'IT. 12'!P$73</f>
        <v>1430.5</v>
      </c>
      <c r="E278" s="12">
        <f>'IT. 12'!C$73</f>
        <v>6952.23</v>
      </c>
      <c r="F278" s="1">
        <f t="shared" si="15"/>
        <v>4.8599999999999994</v>
      </c>
    </row>
    <row r="279" spans="1:6" x14ac:dyDescent="0.25">
      <c r="A279" t="s">
        <v>51</v>
      </c>
      <c r="B279">
        <f>'IT. 12'!G$87</f>
        <v>196</v>
      </c>
      <c r="C279" s="14">
        <f>'IT. 12'!O$87</f>
        <v>43285</v>
      </c>
      <c r="D279" s="15">
        <f>'IT. 12'!P$88</f>
        <v>1592.7</v>
      </c>
      <c r="E279" s="12">
        <f>'IT. 12'!C$88</f>
        <v>7740.52</v>
      </c>
      <c r="F279" s="1">
        <f t="shared" si="15"/>
        <v>4.8599987442707357</v>
      </c>
    </row>
    <row r="280" spans="1:6" x14ac:dyDescent="0.25">
      <c r="A280" t="s">
        <v>52</v>
      </c>
      <c r="B280">
        <f>'IT. 12'!G$102</f>
        <v>199</v>
      </c>
      <c r="C280" s="14">
        <f>'IT. 12'!O$102</f>
        <v>43314</v>
      </c>
      <c r="D280" s="15">
        <f>'IT. 12'!P$103</f>
        <v>1276.5</v>
      </c>
      <c r="E280" s="12">
        <f>'IT. 12'!C$103</f>
        <v>6203.79</v>
      </c>
      <c r="F280" s="1">
        <f t="shared" si="15"/>
        <v>4.8600000000000003</v>
      </c>
    </row>
    <row r="281" spans="1:6" x14ac:dyDescent="0.25">
      <c r="A281" t="s">
        <v>53</v>
      </c>
      <c r="B281">
        <f>'IT. 12'!G$117</f>
        <v>207</v>
      </c>
      <c r="C281" s="14">
        <f>'IT. 12'!O$117</f>
        <v>43347</v>
      </c>
      <c r="D281" s="15">
        <f>'IT. 12'!P$118</f>
        <v>1893.9</v>
      </c>
      <c r="E281" s="12">
        <f>'IT. 12'!C$118</f>
        <v>9204.35</v>
      </c>
      <c r="F281" s="1">
        <f t="shared" si="15"/>
        <v>4.8599978879560695</v>
      </c>
    </row>
    <row r="282" spans="1:6" x14ac:dyDescent="0.25">
      <c r="A282" t="s">
        <v>54</v>
      </c>
      <c r="B282">
        <f>'IT. 12'!G$132</f>
        <v>216</v>
      </c>
      <c r="C282" s="14">
        <f>'IT. 12'!O$132</f>
        <v>43375</v>
      </c>
      <c r="D282" s="15">
        <f>'IT. 12'!P$133</f>
        <v>1401.6</v>
      </c>
      <c r="E282" s="12">
        <f>'IT. 12'!C$133</f>
        <v>6811.77</v>
      </c>
      <c r="F282" s="1">
        <f t="shared" si="15"/>
        <v>4.8599957191780829</v>
      </c>
    </row>
    <row r="283" spans="1:6" x14ac:dyDescent="0.25">
      <c r="A283" t="s">
        <v>55</v>
      </c>
      <c r="B283">
        <f>'IT. 12'!G$147</f>
        <v>10</v>
      </c>
      <c r="C283" s="14">
        <f>'IT. 12'!O$147</f>
        <v>43409</v>
      </c>
      <c r="D283" s="15">
        <f>'IT. 12'!P$148</f>
        <v>1702</v>
      </c>
      <c r="E283" s="12">
        <f>'IT. 12'!C$148</f>
        <v>8271.7199999999993</v>
      </c>
      <c r="F283" s="1">
        <f t="shared" si="15"/>
        <v>4.8599999999999994</v>
      </c>
    </row>
    <row r="284" spans="1:6" x14ac:dyDescent="0.25">
      <c r="A284" t="s">
        <v>56</v>
      </c>
      <c r="B284">
        <f>'IT. 12'!G$162</f>
        <v>10</v>
      </c>
      <c r="C284" s="14">
        <f>'IT. 12'!O$162</f>
        <v>43441</v>
      </c>
      <c r="D284" s="15">
        <f>'IT. 12'!P$163</f>
        <v>1500</v>
      </c>
      <c r="E284" s="12">
        <f>'IT. 12'!C$163</f>
        <v>28000</v>
      </c>
      <c r="F284" s="1">
        <f t="shared" si="15"/>
        <v>18.666666666666668</v>
      </c>
    </row>
    <row r="285" spans="1:6" x14ac:dyDescent="0.25">
      <c r="A285" t="s">
        <v>60</v>
      </c>
      <c r="B285">
        <f>'IT. 12'!G$177</f>
        <v>11</v>
      </c>
      <c r="C285" s="14">
        <f>'IT. 12'!O$177</f>
        <v>43465</v>
      </c>
      <c r="D285" s="15">
        <f>'IT. 12'!P$178</f>
        <v>1950</v>
      </c>
      <c r="E285" s="12">
        <f>'IT. 12'!C$178</f>
        <v>31000</v>
      </c>
      <c r="F285" s="1">
        <f t="shared" si="15"/>
        <v>15.897435897435898</v>
      </c>
    </row>
    <row r="286" spans="1:6" x14ac:dyDescent="0.25">
      <c r="A286" s="3" t="s">
        <v>26</v>
      </c>
      <c r="B286" s="3"/>
      <c r="C286" s="3"/>
      <c r="D286" s="16">
        <f>SUM(D275:D285)</f>
        <v>16678.400000000001</v>
      </c>
      <c r="E286" s="17">
        <f>SUM(E275:E285)</f>
        <v>123290</v>
      </c>
      <c r="F286" s="18">
        <f t="shared" si="15"/>
        <v>7.3921958940905599</v>
      </c>
    </row>
    <row r="287" spans="1:6" x14ac:dyDescent="0.25">
      <c r="D287" s="15">
        <f>D275+D276+D277+D278+D279</f>
        <v>6954.4</v>
      </c>
    </row>
    <row r="288" spans="1:6" x14ac:dyDescent="0.25">
      <c r="A288" s="231" t="s">
        <v>1</v>
      </c>
      <c r="B288" s="231" t="str">
        <f>'IT. 12 ADIT. IV'!D$1</f>
        <v>1527  MARTHA ADRIANA RIBEIRO LATOSINSKI ME</v>
      </c>
      <c r="C288" s="231"/>
      <c r="D288" s="231"/>
      <c r="E288" s="231"/>
      <c r="F288" s="231"/>
    </row>
    <row r="289" spans="1:6" x14ac:dyDescent="0.25">
      <c r="A289" s="231"/>
      <c r="B289" s="231"/>
      <c r="C289" s="231"/>
      <c r="D289" s="231"/>
      <c r="E289" s="231"/>
      <c r="F289" s="231"/>
    </row>
    <row r="290" spans="1:6" x14ac:dyDescent="0.25">
      <c r="A290" s="3" t="s">
        <v>0</v>
      </c>
      <c r="B290" s="201">
        <f>'IT. 12 ADIT. IV'!D$5</f>
        <v>12</v>
      </c>
      <c r="C290" s="201"/>
      <c r="D290" s="201"/>
      <c r="E290" s="201"/>
      <c r="F290" s="201"/>
    </row>
    <row r="291" spans="1:6" x14ac:dyDescent="0.25">
      <c r="A291" s="3" t="s">
        <v>2</v>
      </c>
      <c r="B291" s="71"/>
      <c r="C291" s="232" t="str">
        <f>'IT. 12 ADIT. IV'!F$4</f>
        <v>IV - 023/2017</v>
      </c>
      <c r="D291" s="198"/>
      <c r="E291" s="198"/>
      <c r="F291" s="198"/>
    </row>
    <row r="292" spans="1:6" x14ac:dyDescent="0.25">
      <c r="A292" s="210" t="s">
        <v>42</v>
      </c>
      <c r="B292" s="201" t="s">
        <v>43</v>
      </c>
      <c r="C292" s="201"/>
      <c r="D292" s="210" t="s">
        <v>46</v>
      </c>
      <c r="E292" s="210" t="s">
        <v>30</v>
      </c>
      <c r="F292" s="201" t="s">
        <v>61</v>
      </c>
    </row>
    <row r="293" spans="1:6" x14ac:dyDescent="0.25">
      <c r="A293" s="210"/>
      <c r="B293" s="71" t="s">
        <v>44</v>
      </c>
      <c r="C293" s="71" t="s">
        <v>45</v>
      </c>
      <c r="D293" s="210"/>
      <c r="E293" s="210"/>
      <c r="F293" s="201"/>
    </row>
    <row r="294" spans="1:6" x14ac:dyDescent="0.25">
      <c r="A294" t="s">
        <v>47</v>
      </c>
      <c r="B294">
        <f>'IT. 12 ADIT. IV'!G$27</f>
        <v>0</v>
      </c>
      <c r="C294" s="14" t="str">
        <f>'IT. 12 ADIT. IV'!O$27</f>
        <v>-</v>
      </c>
      <c r="D294" s="13">
        <f>'IT. 12 ADIT. IV'!P$28</f>
        <v>0</v>
      </c>
      <c r="E294" s="12">
        <f>'IT. 12 ADIT. IV'!C$28</f>
        <v>0</v>
      </c>
      <c r="F294" s="1" t="e">
        <f t="shared" ref="F294:F305" si="16">E294/D294</f>
        <v>#DIV/0!</v>
      </c>
    </row>
    <row r="295" spans="1:6" x14ac:dyDescent="0.25">
      <c r="A295" t="s">
        <v>48</v>
      </c>
      <c r="B295">
        <f>'IT. 12 ADIT. IV'!G$42</f>
        <v>0</v>
      </c>
      <c r="C295" s="14" t="str">
        <f>'IT. 12 ADIT. IV'!O$42</f>
        <v>-</v>
      </c>
      <c r="D295" s="13">
        <f>'IT. 12 ADIT. IV'!P$43</f>
        <v>0</v>
      </c>
      <c r="E295" s="12">
        <f>'IT. 12 ADIT. IV'!C$43</f>
        <v>0</v>
      </c>
      <c r="F295" s="1" t="e">
        <f t="shared" si="16"/>
        <v>#DIV/0!</v>
      </c>
    </row>
    <row r="296" spans="1:6" x14ac:dyDescent="0.25">
      <c r="A296" t="s">
        <v>49</v>
      </c>
      <c r="B296">
        <f>'IT. 12 ADIT. IV'!G$57</f>
        <v>179</v>
      </c>
      <c r="C296" s="14">
        <f>'IT. 12 ADIT. IV'!O$57</f>
        <v>43223</v>
      </c>
      <c r="D296" s="15">
        <f>'IT. 12 ADIT. IV'!P$58</f>
        <v>83.3</v>
      </c>
      <c r="E296" s="12">
        <f>'IT. 12 ADIT. IV'!C$58</f>
        <v>404.83</v>
      </c>
      <c r="F296" s="1">
        <f t="shared" si="16"/>
        <v>4.8599039615846342</v>
      </c>
    </row>
    <row r="297" spans="1:6" x14ac:dyDescent="0.25">
      <c r="A297" t="s">
        <v>50</v>
      </c>
      <c r="B297">
        <f>'IT. 12 ADIT. IV'!G$72</f>
        <v>4</v>
      </c>
      <c r="C297" s="14">
        <f>'IT. 12 ADIT. IV'!O$72</f>
        <v>43223</v>
      </c>
      <c r="D297" s="15">
        <f>'IT. 12 ADIT. IV'!P$73</f>
        <v>1350</v>
      </c>
      <c r="E297" s="12">
        <f>'IT. 12 ADIT. IV'!C$73</f>
        <v>19000</v>
      </c>
      <c r="F297" s="1">
        <f t="shared" si="16"/>
        <v>14.074074074074074</v>
      </c>
    </row>
    <row r="298" spans="1:6" x14ac:dyDescent="0.25">
      <c r="A298" t="s">
        <v>51</v>
      </c>
      <c r="B298">
        <f>'IT. 12 ADIT. IV'!G$87</f>
        <v>5</v>
      </c>
      <c r="C298" s="14">
        <f>'IT. 12 ADIT. IV'!O$87</f>
        <v>43254</v>
      </c>
      <c r="D298" s="15">
        <f>'IT. 12 ADIT. IV'!P$88</f>
        <v>1400</v>
      </c>
      <c r="E298" s="12">
        <f>'IT. 12 ADIT. IV'!C$88</f>
        <v>25000</v>
      </c>
      <c r="F298" s="1">
        <f t="shared" si="16"/>
        <v>17.857142857142858</v>
      </c>
    </row>
    <row r="299" spans="1:6" x14ac:dyDescent="0.25">
      <c r="A299" t="s">
        <v>52</v>
      </c>
      <c r="B299">
        <f>'IT. 12 ADIT. IV'!G$102</f>
        <v>6</v>
      </c>
      <c r="C299" s="14">
        <f>'IT. 12 ADIT. IV'!O$102</f>
        <v>43315</v>
      </c>
      <c r="D299" s="15">
        <f>'IT. 12 ADIT. IV'!P$103</f>
        <v>1500</v>
      </c>
      <c r="E299" s="12">
        <f>'IT. 12 ADIT. IV'!C$103</f>
        <v>35000</v>
      </c>
      <c r="F299" s="1">
        <f t="shared" si="16"/>
        <v>23.333333333333332</v>
      </c>
    </row>
    <row r="300" spans="1:6" x14ac:dyDescent="0.25">
      <c r="A300" t="s">
        <v>53</v>
      </c>
      <c r="B300">
        <f>'IT. 12 ADIT. IV'!G$117</f>
        <v>7</v>
      </c>
      <c r="C300" s="14">
        <f>'IT. 12 ADIT. IV'!O$117</f>
        <v>43348</v>
      </c>
      <c r="D300" s="15">
        <f>'IT. 12 ADIT. IV'!P$118</f>
        <v>1300</v>
      </c>
      <c r="E300" s="12">
        <f>'IT. 12 ADIT. IV'!C$118</f>
        <v>40000</v>
      </c>
      <c r="F300" s="1">
        <f t="shared" si="16"/>
        <v>30.76923076923077</v>
      </c>
    </row>
    <row r="301" spans="1:6" x14ac:dyDescent="0.25">
      <c r="A301" t="s">
        <v>54</v>
      </c>
      <c r="B301">
        <f>'IT. 12 ADIT. IV'!G$132</f>
        <v>8</v>
      </c>
      <c r="C301" s="14">
        <f>'IT. 12 ADIT. IV'!O$132</f>
        <v>43378</v>
      </c>
      <c r="D301" s="15">
        <f>'IT. 12 ADIT. IV'!P$133</f>
        <v>1600</v>
      </c>
      <c r="E301" s="12">
        <f>'IT. 12 ADIT. IV'!C$133</f>
        <v>21000</v>
      </c>
      <c r="F301" s="1">
        <f t="shared" si="16"/>
        <v>13.125</v>
      </c>
    </row>
    <row r="302" spans="1:6" x14ac:dyDescent="0.25">
      <c r="A302" t="s">
        <v>55</v>
      </c>
      <c r="B302">
        <f>'IT. 12 ADIT. IV'!G$147</f>
        <v>9</v>
      </c>
      <c r="C302" s="14">
        <f>'IT. 12 ADIT. IV'!O$147</f>
        <v>43410</v>
      </c>
      <c r="D302" s="15">
        <f>'IT. 12 ADIT. IV'!P$148</f>
        <v>1700</v>
      </c>
      <c r="E302" s="12">
        <f>'IT. 12 ADIT. IV'!C$148</f>
        <v>22000</v>
      </c>
      <c r="F302" s="1">
        <f t="shared" si="16"/>
        <v>12.941176470588236</v>
      </c>
    </row>
    <row r="303" spans="1:6" x14ac:dyDescent="0.25">
      <c r="A303" t="s">
        <v>56</v>
      </c>
      <c r="B303">
        <f>'IT. 12 ADIT. IV'!G$162</f>
        <v>10</v>
      </c>
      <c r="C303" s="14">
        <f>'IT. 12 ADIT. IV'!O$162</f>
        <v>43441</v>
      </c>
      <c r="D303" s="15">
        <f>'IT. 12 ADIT. IV'!P$163</f>
        <v>1500</v>
      </c>
      <c r="E303" s="12">
        <f>'IT. 12 ADIT. IV'!C$163</f>
        <v>28000</v>
      </c>
      <c r="F303" s="1">
        <f t="shared" si="16"/>
        <v>18.666666666666668</v>
      </c>
    </row>
    <row r="304" spans="1:6" x14ac:dyDescent="0.25">
      <c r="A304" t="s">
        <v>60</v>
      </c>
      <c r="B304">
        <f>'IT. 12 ADIT. IV'!G$177</f>
        <v>11</v>
      </c>
      <c r="C304" s="14">
        <f>'IT. 12 ADIT. IV'!O$177</f>
        <v>43465</v>
      </c>
      <c r="D304" s="15">
        <f>'IT. 12 ADIT. IV'!P$178</f>
        <v>1950</v>
      </c>
      <c r="E304" s="12">
        <f>'IT. 12 ADIT. IV'!C$178</f>
        <v>31000</v>
      </c>
      <c r="F304" s="1">
        <f t="shared" si="16"/>
        <v>15.897435897435898</v>
      </c>
    </row>
    <row r="305" spans="1:6" x14ac:dyDescent="0.25">
      <c r="A305" s="3" t="s">
        <v>26</v>
      </c>
      <c r="B305" s="3"/>
      <c r="C305" s="3"/>
      <c r="D305" s="16">
        <f>SUM(D294:D304)</f>
        <v>12383.3</v>
      </c>
      <c r="E305" s="17">
        <f>SUM(E294:E304)</f>
        <v>221404.83000000002</v>
      </c>
      <c r="F305" s="18">
        <f t="shared" si="16"/>
        <v>17.879307615902064</v>
      </c>
    </row>
    <row r="307" spans="1:6" x14ac:dyDescent="0.25">
      <c r="D307" s="15"/>
    </row>
    <row r="367" spans="1:6" x14ac:dyDescent="0.25">
      <c r="A367" s="231" t="s">
        <v>1</v>
      </c>
      <c r="B367" s="231" t="str">
        <f>'IT. 13'!D$1</f>
        <v>4258 VILSON DA COSTA MARQUES - ME</v>
      </c>
      <c r="C367" s="231"/>
      <c r="D367" s="231"/>
      <c r="E367" s="231"/>
      <c r="F367" s="231"/>
    </row>
    <row r="368" spans="1:6" x14ac:dyDescent="0.25">
      <c r="A368" s="231"/>
      <c r="B368" s="231"/>
      <c r="C368" s="231"/>
      <c r="D368" s="231"/>
      <c r="E368" s="231"/>
      <c r="F368" s="231"/>
    </row>
    <row r="369" spans="1:6" x14ac:dyDescent="0.25">
      <c r="A369" s="3" t="s">
        <v>0</v>
      </c>
      <c r="B369" s="201">
        <f>'IT. 13'!D$5</f>
        <v>13</v>
      </c>
      <c r="C369" s="201"/>
      <c r="D369" s="201"/>
      <c r="E369" s="201"/>
      <c r="F369" s="201"/>
    </row>
    <row r="370" spans="1:6" x14ac:dyDescent="0.25">
      <c r="A370" s="3" t="s">
        <v>2</v>
      </c>
      <c r="B370" s="29"/>
      <c r="C370" s="232" t="str">
        <f>'IT. 13'!F$4</f>
        <v>II - 024/2017</v>
      </c>
      <c r="D370" s="198"/>
      <c r="E370" s="198"/>
      <c r="F370" s="198"/>
    </row>
    <row r="371" spans="1:6" x14ac:dyDescent="0.25">
      <c r="A371" s="210" t="s">
        <v>42</v>
      </c>
      <c r="B371" s="201" t="s">
        <v>43</v>
      </c>
      <c r="C371" s="201"/>
      <c r="D371" s="210" t="s">
        <v>46</v>
      </c>
      <c r="E371" s="210" t="s">
        <v>30</v>
      </c>
      <c r="F371" s="201" t="s">
        <v>61</v>
      </c>
    </row>
    <row r="372" spans="1:6" x14ac:dyDescent="0.25">
      <c r="A372" s="210"/>
      <c r="B372" s="29" t="s">
        <v>44</v>
      </c>
      <c r="C372" s="29" t="s">
        <v>45</v>
      </c>
      <c r="D372" s="210"/>
      <c r="E372" s="210"/>
      <c r="F372" s="201"/>
    </row>
    <row r="373" spans="1:6" x14ac:dyDescent="0.25">
      <c r="A373" t="s">
        <v>47</v>
      </c>
      <c r="B373">
        <f>'IT. 13'!G$27</f>
        <v>103</v>
      </c>
      <c r="C373" s="14">
        <f>'IT. 13'!O$27</f>
        <v>43201</v>
      </c>
      <c r="D373" s="13">
        <f>'IT. 13'!P$28</f>
        <v>364.22</v>
      </c>
      <c r="E373" s="12">
        <f>'IT. 13'!C$28</f>
        <v>1879.37</v>
      </c>
      <c r="F373" s="1">
        <f t="shared" ref="F373:F384" si="17">E373/D373</f>
        <v>5.1599857229147208</v>
      </c>
    </row>
    <row r="374" spans="1:6" x14ac:dyDescent="0.25">
      <c r="A374" t="s">
        <v>48</v>
      </c>
      <c r="B374">
        <f>'IT. 13'!G$42</f>
        <v>103</v>
      </c>
      <c r="C374" s="14">
        <f>'IT. 13'!O$42</f>
        <v>43201</v>
      </c>
      <c r="D374" s="13">
        <f>'IT. 13'!P$43</f>
        <v>1522.8</v>
      </c>
      <c r="E374" s="12">
        <f>'IT. 13'!C$43</f>
        <v>7857.64</v>
      </c>
      <c r="F374" s="1">
        <f t="shared" si="17"/>
        <v>5.1599947465195699</v>
      </c>
    </row>
    <row r="375" spans="1:6" x14ac:dyDescent="0.25">
      <c r="A375" t="s">
        <v>49</v>
      </c>
      <c r="B375">
        <f>'IT. 13'!G$57</f>
        <v>106</v>
      </c>
      <c r="C375" s="14">
        <f>'IT. 13'!O$57</f>
        <v>43224</v>
      </c>
      <c r="D375" s="15">
        <f>'IT. 13'!P$58</f>
        <v>1623.3</v>
      </c>
      <c r="E375" s="12">
        <f>'IT. 13'!C$58</f>
        <v>8376.2199999999993</v>
      </c>
      <c r="F375" s="1">
        <f t="shared" si="17"/>
        <v>5.159995071767387</v>
      </c>
    </row>
    <row r="376" spans="1:6" x14ac:dyDescent="0.25">
      <c r="A376" t="s">
        <v>50</v>
      </c>
      <c r="B376">
        <f>'IT. 13'!G$72</f>
        <v>114</v>
      </c>
      <c r="C376" s="14">
        <f>'IT. 13'!O$72</f>
        <v>43258</v>
      </c>
      <c r="D376" s="15">
        <f>'IT. 13'!P$73</f>
        <v>1314</v>
      </c>
      <c r="E376" s="12">
        <f>'IT. 13'!C$73</f>
        <v>6780.24</v>
      </c>
      <c r="F376" s="1">
        <f t="shared" si="17"/>
        <v>5.16</v>
      </c>
    </row>
    <row r="377" spans="1:6" x14ac:dyDescent="0.25">
      <c r="A377" t="s">
        <v>51</v>
      </c>
      <c r="B377">
        <f>'IT. 13'!G$87</f>
        <v>13</v>
      </c>
      <c r="C377" s="14">
        <f>'IT. 13'!O$87</f>
        <v>43286</v>
      </c>
      <c r="D377" s="15">
        <f>'IT. 13'!P$88</f>
        <v>1474.6</v>
      </c>
      <c r="E377" s="12">
        <f>'IT. 13'!C$88</f>
        <v>7608.93</v>
      </c>
      <c r="F377" s="1">
        <f t="shared" si="17"/>
        <v>5.1599959310999601</v>
      </c>
    </row>
    <row r="378" spans="1:6" x14ac:dyDescent="0.25">
      <c r="A378" t="s">
        <v>52</v>
      </c>
      <c r="B378">
        <f>'IT. 13'!G$102</f>
        <v>124</v>
      </c>
      <c r="C378" s="14">
        <f>'IT. 13'!O$102</f>
        <v>43315</v>
      </c>
      <c r="D378" s="15">
        <f>'IT. 13'!P$103</f>
        <v>1159.5</v>
      </c>
      <c r="E378" s="12">
        <f>'IT. 13'!C$103</f>
        <v>5983.02</v>
      </c>
      <c r="F378" s="1">
        <f t="shared" si="17"/>
        <v>5.16</v>
      </c>
    </row>
    <row r="379" spans="1:6" x14ac:dyDescent="0.25">
      <c r="A379" t="s">
        <v>53</v>
      </c>
      <c r="B379">
        <f>'IT. 13'!G$117</f>
        <v>129</v>
      </c>
      <c r="C379" s="14">
        <f>'IT. 13'!O$117</f>
        <v>43347</v>
      </c>
      <c r="D379" s="15">
        <f>'IT. 13'!P$118</f>
        <v>1705.3</v>
      </c>
      <c r="E379" s="12">
        <f>'IT. 13'!C$118</f>
        <v>8799.34</v>
      </c>
      <c r="F379" s="1">
        <f t="shared" si="17"/>
        <v>5.1599953087433299</v>
      </c>
    </row>
    <row r="380" spans="1:6" x14ac:dyDescent="0.25">
      <c r="A380" t="s">
        <v>54</v>
      </c>
      <c r="B380">
        <f>'IT. 13'!G$132</f>
        <v>135</v>
      </c>
      <c r="C380" s="14">
        <f>'IT. 13'!O$132</f>
        <v>43376</v>
      </c>
      <c r="D380" s="15">
        <f>'IT. 13'!P$133</f>
        <v>1236.8</v>
      </c>
      <c r="E380" s="12">
        <f>'IT. 13'!C$133</f>
        <v>6381.88</v>
      </c>
      <c r="F380" s="1">
        <f t="shared" si="17"/>
        <v>5.1599935316946963</v>
      </c>
    </row>
    <row r="381" spans="1:6" x14ac:dyDescent="0.25">
      <c r="A381" t="s">
        <v>55</v>
      </c>
      <c r="B381">
        <f>'IT. 13'!G$147</f>
        <v>140</v>
      </c>
      <c r="C381" s="14">
        <f>'IT. 13'!O$147</f>
        <v>43410</v>
      </c>
      <c r="D381" s="15">
        <f>'IT. 13'!P$148</f>
        <v>1546</v>
      </c>
      <c r="E381" s="12">
        <f>'IT. 13'!C$148</f>
        <v>7977.36</v>
      </c>
      <c r="F381" s="1">
        <f t="shared" si="17"/>
        <v>5.16</v>
      </c>
    </row>
    <row r="382" spans="1:6" x14ac:dyDescent="0.25">
      <c r="A382" t="s">
        <v>56</v>
      </c>
      <c r="B382">
        <f>'IT. 13'!G$162</f>
        <v>10</v>
      </c>
      <c r="C382" s="14">
        <f>'IT. 13'!O$162</f>
        <v>43441</v>
      </c>
      <c r="D382" s="15">
        <f>'IT. 13'!P$163</f>
        <v>1500</v>
      </c>
      <c r="E382" s="12">
        <f>'IT. 13'!C$163</f>
        <v>28000</v>
      </c>
      <c r="F382" s="1">
        <f t="shared" si="17"/>
        <v>18.666666666666668</v>
      </c>
    </row>
    <row r="383" spans="1:6" x14ac:dyDescent="0.25">
      <c r="A383" t="s">
        <v>60</v>
      </c>
      <c r="B383">
        <f>'IT. 13'!G$177</f>
        <v>11</v>
      </c>
      <c r="C383" s="14">
        <f>'IT. 13'!O$177</f>
        <v>43465</v>
      </c>
      <c r="D383" s="15">
        <f>'IT. 13'!P$178</f>
        <v>1950</v>
      </c>
      <c r="E383" s="12">
        <f>'IT. 13'!C$178</f>
        <v>31000</v>
      </c>
      <c r="F383" s="1">
        <f t="shared" si="17"/>
        <v>15.897435897435898</v>
      </c>
    </row>
    <row r="384" spans="1:6" x14ac:dyDescent="0.25">
      <c r="A384" s="3" t="s">
        <v>26</v>
      </c>
      <c r="B384" s="3"/>
      <c r="C384" s="3"/>
      <c r="D384" s="16">
        <f>SUM(D373:D383)</f>
        <v>15396.519999999999</v>
      </c>
      <c r="E384" s="17">
        <f>SUM(E373:E383)</f>
        <v>120644</v>
      </c>
      <c r="F384" s="18">
        <f t="shared" si="17"/>
        <v>7.8357966605440721</v>
      </c>
    </row>
    <row r="386" spans="1:6" x14ac:dyDescent="0.25">
      <c r="A386" s="231" t="s">
        <v>1</v>
      </c>
      <c r="B386" s="231" t="str">
        <f>'IT. 14'!D$1</f>
        <v>2156 ARCO AURÉLIO BATISTA BIERHALS ME</v>
      </c>
      <c r="C386" s="231"/>
      <c r="D386" s="231"/>
      <c r="E386" s="231"/>
      <c r="F386" s="231"/>
    </row>
    <row r="387" spans="1:6" x14ac:dyDescent="0.25">
      <c r="A387" s="231"/>
      <c r="B387" s="231"/>
      <c r="C387" s="231"/>
      <c r="D387" s="231"/>
      <c r="E387" s="231"/>
      <c r="F387" s="231"/>
    </row>
    <row r="388" spans="1:6" x14ac:dyDescent="0.25">
      <c r="A388" s="3" t="s">
        <v>0</v>
      </c>
      <c r="B388" s="201">
        <f>'IT. 14'!D$5</f>
        <v>14</v>
      </c>
      <c r="C388" s="201"/>
      <c r="D388" s="201"/>
      <c r="E388" s="201"/>
      <c r="F388" s="201"/>
    </row>
    <row r="389" spans="1:6" x14ac:dyDescent="0.25">
      <c r="A389" s="3" t="s">
        <v>2</v>
      </c>
      <c r="B389" s="29"/>
      <c r="C389" s="232" t="str">
        <f>'IT. 14'!F$4</f>
        <v>III - 021/2017</v>
      </c>
      <c r="D389" s="198"/>
      <c r="E389" s="198"/>
      <c r="F389" s="198"/>
    </row>
    <row r="390" spans="1:6" x14ac:dyDescent="0.25">
      <c r="A390" s="210" t="s">
        <v>42</v>
      </c>
      <c r="B390" s="201" t="s">
        <v>43</v>
      </c>
      <c r="C390" s="201"/>
      <c r="D390" s="210" t="s">
        <v>46</v>
      </c>
      <c r="E390" s="210" t="s">
        <v>30</v>
      </c>
      <c r="F390" s="201" t="s">
        <v>61</v>
      </c>
    </row>
    <row r="391" spans="1:6" x14ac:dyDescent="0.25">
      <c r="A391" s="210"/>
      <c r="B391" s="29" t="s">
        <v>44</v>
      </c>
      <c r="C391" s="29" t="s">
        <v>45</v>
      </c>
      <c r="D391" s="210"/>
      <c r="E391" s="210"/>
      <c r="F391" s="201"/>
    </row>
    <row r="392" spans="1:6" x14ac:dyDescent="0.25">
      <c r="A392" t="s">
        <v>47</v>
      </c>
      <c r="B392">
        <f>'IT. 14'!G$27</f>
        <v>261</v>
      </c>
      <c r="C392" s="14">
        <f>'IT. 14'!O$27</f>
        <v>43201</v>
      </c>
      <c r="D392" s="13">
        <f>'IT. 14'!P$28</f>
        <v>442.2</v>
      </c>
      <c r="E392" s="12">
        <f>'IT. 14'!C$28</f>
        <v>2166.7800000000002</v>
      </c>
      <c r="F392" s="1">
        <f t="shared" ref="F392:F403" si="18">E392/D392</f>
        <v>4.9000000000000004</v>
      </c>
    </row>
    <row r="393" spans="1:6" x14ac:dyDescent="0.25">
      <c r="A393" t="s">
        <v>48</v>
      </c>
      <c r="B393">
        <f>'IT. 14'!G$42</f>
        <v>261</v>
      </c>
      <c r="C393" s="14">
        <f>'IT. 14'!O$42</f>
        <v>43201</v>
      </c>
      <c r="D393" s="13">
        <f>'IT. 14'!P$43</f>
        <v>1448.7</v>
      </c>
      <c r="E393" s="12">
        <f>'IT. 14'!C$43</f>
        <v>7098.63</v>
      </c>
      <c r="F393" s="1">
        <f t="shared" si="18"/>
        <v>4.9000000000000004</v>
      </c>
    </row>
    <row r="394" spans="1:6" x14ac:dyDescent="0.25">
      <c r="A394" t="s">
        <v>49</v>
      </c>
      <c r="B394">
        <f>'IT. 14'!G$57</f>
        <v>262</v>
      </c>
      <c r="C394" s="14">
        <f>'IT. 14'!O$57</f>
        <v>43224</v>
      </c>
      <c r="D394" s="15">
        <f>'IT. 14'!P$58</f>
        <v>1547.7</v>
      </c>
      <c r="E394" s="12">
        <f>'IT. 14'!C$58</f>
        <v>7583.73</v>
      </c>
      <c r="F394" s="1">
        <f t="shared" si="18"/>
        <v>4.8999999999999995</v>
      </c>
    </row>
    <row r="395" spans="1:6" x14ac:dyDescent="0.25">
      <c r="A395" t="s">
        <v>50</v>
      </c>
      <c r="B395">
        <f>'IT. 14'!G$72</f>
        <v>270</v>
      </c>
      <c r="C395" s="14">
        <f>'IT. 14'!O$72</f>
        <v>43258</v>
      </c>
      <c r="D395" s="15">
        <f>'IT. 14'!P$73</f>
        <v>1265.5</v>
      </c>
      <c r="E395" s="12">
        <f>'IT. 14'!C$73</f>
        <v>6200.95</v>
      </c>
      <c r="F395" s="1">
        <f t="shared" si="18"/>
        <v>4.8999999999999995</v>
      </c>
    </row>
    <row r="396" spans="1:6" x14ac:dyDescent="0.25">
      <c r="A396" t="s">
        <v>51</v>
      </c>
      <c r="B396">
        <f>'IT. 14'!G$87</f>
        <v>273</v>
      </c>
      <c r="C396" s="14">
        <f>'IT. 14'!O$87</f>
        <v>43286</v>
      </c>
      <c r="D396" s="15">
        <f>'IT. 14'!P$88</f>
        <v>1420.9</v>
      </c>
      <c r="E396" s="12">
        <f>'IT. 14'!C$88</f>
        <v>6962.41</v>
      </c>
      <c r="F396" s="1">
        <f t="shared" si="18"/>
        <v>4.8999999999999995</v>
      </c>
    </row>
    <row r="397" spans="1:6" x14ac:dyDescent="0.25">
      <c r="A397" t="s">
        <v>52</v>
      </c>
      <c r="B397">
        <f>'IT. 14'!G$102</f>
        <v>277</v>
      </c>
      <c r="C397" s="14">
        <f>'IT. 14'!O$102</f>
        <v>43315</v>
      </c>
      <c r="D397" s="15">
        <f>'IT. 14'!P$103</f>
        <v>1132.5</v>
      </c>
      <c r="E397" s="12">
        <f>'IT. 14'!C$103</f>
        <v>5469.97</v>
      </c>
      <c r="F397" s="1">
        <f t="shared" si="18"/>
        <v>4.8299955849889624</v>
      </c>
    </row>
    <row r="398" spans="1:6" x14ac:dyDescent="0.25">
      <c r="A398" t="s">
        <v>53</v>
      </c>
      <c r="B398">
        <f>'IT. 14'!G$117</f>
        <v>284</v>
      </c>
      <c r="C398" s="14">
        <f>'IT. 14'!O$117</f>
        <v>43356</v>
      </c>
      <c r="D398" s="15">
        <f>'IT. 14'!P$118</f>
        <v>1610.1</v>
      </c>
      <c r="E398" s="12">
        <f>'IT. 14'!C$118</f>
        <v>7889.49</v>
      </c>
      <c r="F398" s="1">
        <f t="shared" si="18"/>
        <v>4.9000000000000004</v>
      </c>
    </row>
    <row r="399" spans="1:6" x14ac:dyDescent="0.25">
      <c r="A399" t="s">
        <v>54</v>
      </c>
      <c r="B399">
        <f>'IT. 14'!G$132</f>
        <v>285</v>
      </c>
      <c r="C399" s="14">
        <f>'IT. 14'!O$132</f>
        <v>43376</v>
      </c>
      <c r="D399" s="15">
        <f>'IT. 14'!P$133</f>
        <v>1240.5</v>
      </c>
      <c r="E399" s="12">
        <f>'IT. 14'!C$133</f>
        <v>6078.45</v>
      </c>
      <c r="F399" s="1">
        <f t="shared" si="18"/>
        <v>4.8999999999999995</v>
      </c>
    </row>
    <row r="400" spans="1:6" x14ac:dyDescent="0.25">
      <c r="A400" t="s">
        <v>55</v>
      </c>
      <c r="B400">
        <f>'IT. 14'!G$147</f>
        <v>289</v>
      </c>
      <c r="C400" s="14">
        <f>'IT. 14'!O$147</f>
        <v>43410</v>
      </c>
      <c r="D400" s="15">
        <f>'IT. 14'!P$148</f>
        <v>1510</v>
      </c>
      <c r="E400" s="12">
        <f>'IT. 14'!C$148</f>
        <v>7399</v>
      </c>
      <c r="F400" s="1">
        <f t="shared" si="18"/>
        <v>4.9000000000000004</v>
      </c>
    </row>
    <row r="401" spans="1:6" x14ac:dyDescent="0.25">
      <c r="A401" t="s">
        <v>56</v>
      </c>
      <c r="B401">
        <f>'IT. 14'!G$162</f>
        <v>10</v>
      </c>
      <c r="C401" s="14">
        <f>'IT. 14'!O$162</f>
        <v>43441</v>
      </c>
      <c r="D401" s="15">
        <f>'IT. 14'!P$163</f>
        <v>1500</v>
      </c>
      <c r="E401" s="12">
        <f>'IT. 14'!C$163</f>
        <v>28000</v>
      </c>
      <c r="F401" s="1">
        <f t="shared" si="18"/>
        <v>18.666666666666668</v>
      </c>
    </row>
    <row r="402" spans="1:6" x14ac:dyDescent="0.25">
      <c r="A402" t="s">
        <v>60</v>
      </c>
      <c r="B402">
        <f>'IT. 14'!G$177</f>
        <v>11</v>
      </c>
      <c r="C402" s="14">
        <f>'IT. 14'!O$177</f>
        <v>43465</v>
      </c>
      <c r="D402" s="15">
        <f>'IT. 14'!P$178</f>
        <v>1950</v>
      </c>
      <c r="E402" s="12">
        <f>'IT. 14'!C$178</f>
        <v>31000</v>
      </c>
      <c r="F402" s="1">
        <f t="shared" si="18"/>
        <v>15.897435897435898</v>
      </c>
    </row>
    <row r="403" spans="1:6" x14ac:dyDescent="0.25">
      <c r="A403" s="3" t="s">
        <v>26</v>
      </c>
      <c r="B403" s="3"/>
      <c r="C403" s="3"/>
      <c r="D403" s="16">
        <f>SUM(D392:D402)</f>
        <v>15068.1</v>
      </c>
      <c r="E403" s="17">
        <f>SUM(E392:E402)</f>
        <v>115849.41</v>
      </c>
      <c r="F403" s="18">
        <f t="shared" si="18"/>
        <v>7.6883887152328425</v>
      </c>
    </row>
    <row r="405" spans="1:6" x14ac:dyDescent="0.25">
      <c r="A405" s="231" t="s">
        <v>1</v>
      </c>
      <c r="B405" s="231" t="str">
        <f>'IT. 14 ADIT. V'!D$1</f>
        <v>2156 ARCO AURÉLIO BATISTA BIERHALS ME</v>
      </c>
      <c r="C405" s="231"/>
      <c r="D405" s="231"/>
      <c r="E405" s="231"/>
      <c r="F405" s="231"/>
    </row>
    <row r="406" spans="1:6" x14ac:dyDescent="0.25">
      <c r="A406" s="231"/>
      <c r="B406" s="231"/>
      <c r="C406" s="231"/>
      <c r="D406" s="231"/>
      <c r="E406" s="231"/>
      <c r="F406" s="231"/>
    </row>
    <row r="407" spans="1:6" x14ac:dyDescent="0.25">
      <c r="A407" s="3" t="s">
        <v>0</v>
      </c>
      <c r="B407" s="201">
        <f>'IT. 14 ADIT. V'!D$5</f>
        <v>14</v>
      </c>
      <c r="C407" s="201"/>
      <c r="D407" s="201"/>
      <c r="E407" s="201"/>
      <c r="F407" s="201"/>
    </row>
    <row r="408" spans="1:6" x14ac:dyDescent="0.25">
      <c r="A408" s="3" t="s">
        <v>2</v>
      </c>
      <c r="B408" s="71"/>
      <c r="C408" s="232" t="str">
        <f>'IT. 14 ADIT. V'!F$4</f>
        <v>V - 021/2017</v>
      </c>
      <c r="D408" s="198"/>
      <c r="E408" s="198"/>
      <c r="F408" s="198"/>
    </row>
    <row r="409" spans="1:6" x14ac:dyDescent="0.25">
      <c r="A409" s="210" t="s">
        <v>42</v>
      </c>
      <c r="B409" s="201" t="s">
        <v>43</v>
      </c>
      <c r="C409" s="201"/>
      <c r="D409" s="210" t="s">
        <v>46</v>
      </c>
      <c r="E409" s="210" t="s">
        <v>30</v>
      </c>
      <c r="F409" s="201" t="s">
        <v>61</v>
      </c>
    </row>
    <row r="410" spans="1:6" x14ac:dyDescent="0.25">
      <c r="A410" s="210"/>
      <c r="B410" s="71" t="s">
        <v>44</v>
      </c>
      <c r="C410" s="71" t="s">
        <v>45</v>
      </c>
      <c r="D410" s="210"/>
      <c r="E410" s="210"/>
      <c r="F410" s="201"/>
    </row>
    <row r="411" spans="1:6" x14ac:dyDescent="0.25">
      <c r="A411" t="s">
        <v>47</v>
      </c>
      <c r="B411">
        <f>'IT. 14 ADIT. V'!G$27</f>
        <v>261</v>
      </c>
      <c r="C411" s="14">
        <f>'IT. 14 ADIT. V'!O$27</f>
        <v>43201</v>
      </c>
      <c r="D411" s="13">
        <f>'IT. 14 ADIT. V'!P$28</f>
        <v>442.2</v>
      </c>
      <c r="E411" s="12">
        <f>'IT. 14 ADIT. V'!C$28</f>
        <v>2166.7800000000002</v>
      </c>
      <c r="F411" s="1">
        <f t="shared" ref="F411:F422" si="19">E411/D411</f>
        <v>4.9000000000000004</v>
      </c>
    </row>
    <row r="412" spans="1:6" x14ac:dyDescent="0.25">
      <c r="A412" t="s">
        <v>48</v>
      </c>
      <c r="B412">
        <f>'IT. 14 ADIT. V'!G$42</f>
        <v>0</v>
      </c>
      <c r="C412" s="14" t="str">
        <f>'IT. 14 ADIT. V'!O$42</f>
        <v>-</v>
      </c>
      <c r="D412" s="13">
        <f>'IT. 14 ADIT. V'!P$43</f>
        <v>0</v>
      </c>
      <c r="E412" s="12">
        <f>'IT. 14 ADIT. V'!C$43</f>
        <v>0</v>
      </c>
      <c r="F412" s="1" t="e">
        <f t="shared" si="19"/>
        <v>#DIV/0!</v>
      </c>
    </row>
    <row r="413" spans="1:6" x14ac:dyDescent="0.25">
      <c r="A413" t="s">
        <v>49</v>
      </c>
      <c r="B413">
        <f>'IT. 14 ADIT. V'!G$57</f>
        <v>263</v>
      </c>
      <c r="C413" s="14">
        <f>'IT. 14 ADIT. V'!O$57</f>
        <v>43224</v>
      </c>
      <c r="D413" s="15">
        <f>'IT. 14 ADIT. V'!P$58</f>
        <v>20</v>
      </c>
      <c r="E413" s="12">
        <f>'IT. 14 ADIT. V'!C$58</f>
        <v>98</v>
      </c>
      <c r="F413" s="1">
        <f t="shared" si="19"/>
        <v>4.9000000000000004</v>
      </c>
    </row>
    <row r="414" spans="1:6" x14ac:dyDescent="0.25">
      <c r="A414" t="s">
        <v>50</v>
      </c>
      <c r="B414">
        <f>'IT. 14 ADIT. V'!G$72</f>
        <v>4</v>
      </c>
      <c r="C414" s="14">
        <f>'IT. 14 ADIT. V'!O$72</f>
        <v>43223</v>
      </c>
      <c r="D414" s="15">
        <f>'IT. 14 ADIT. V'!P$73</f>
        <v>1350</v>
      </c>
      <c r="E414" s="12">
        <f>'IT. 14 ADIT. V'!C$73</f>
        <v>19000</v>
      </c>
      <c r="F414" s="1">
        <f t="shared" si="19"/>
        <v>14.074074074074074</v>
      </c>
    </row>
    <row r="415" spans="1:6" x14ac:dyDescent="0.25">
      <c r="A415" t="s">
        <v>51</v>
      </c>
      <c r="B415">
        <f>'IT. 14 ADIT. V'!G$87</f>
        <v>5</v>
      </c>
      <c r="C415" s="14">
        <f>'IT. 14 ADIT. V'!O$87</f>
        <v>43254</v>
      </c>
      <c r="D415" s="15">
        <f>'IT. 14 ADIT. V'!P$88</f>
        <v>1400</v>
      </c>
      <c r="E415" s="12">
        <f>'IT. 14 ADIT. V'!C$88</f>
        <v>25000</v>
      </c>
      <c r="F415" s="1">
        <f t="shared" si="19"/>
        <v>17.857142857142858</v>
      </c>
    </row>
    <row r="416" spans="1:6" x14ac:dyDescent="0.25">
      <c r="A416" t="s">
        <v>52</v>
      </c>
      <c r="B416">
        <f>'IT. 14 ADIT. V'!G$102</f>
        <v>6</v>
      </c>
      <c r="C416" s="14">
        <f>'IT. 14 ADIT. V'!O$102</f>
        <v>43315</v>
      </c>
      <c r="D416" s="15">
        <f>'IT. 14 ADIT. V'!P$103</f>
        <v>1500</v>
      </c>
      <c r="E416" s="12">
        <f>'IT. 14 ADIT. V'!C$103</f>
        <v>35000</v>
      </c>
      <c r="F416" s="1">
        <f t="shared" si="19"/>
        <v>23.333333333333332</v>
      </c>
    </row>
    <row r="417" spans="1:6" x14ac:dyDescent="0.25">
      <c r="A417" t="s">
        <v>53</v>
      </c>
      <c r="B417">
        <f>'IT. 14 ADIT. V'!G$117</f>
        <v>7</v>
      </c>
      <c r="C417" s="14">
        <f>'IT. 14 ADIT. V'!O$117</f>
        <v>43348</v>
      </c>
      <c r="D417" s="15">
        <f>'IT. 14 ADIT. V'!P$118</f>
        <v>1300</v>
      </c>
      <c r="E417" s="12">
        <f>'IT. 14 ADIT. V'!C$118</f>
        <v>40000</v>
      </c>
      <c r="F417" s="1">
        <f t="shared" si="19"/>
        <v>30.76923076923077</v>
      </c>
    </row>
    <row r="418" spans="1:6" x14ac:dyDescent="0.25">
      <c r="A418" t="s">
        <v>54</v>
      </c>
      <c r="B418">
        <f>'IT. 14 ADIT. V'!G$132</f>
        <v>8</v>
      </c>
      <c r="C418" s="14">
        <f>'IT. 14 ADIT. V'!O$132</f>
        <v>43378</v>
      </c>
      <c r="D418" s="15">
        <f>'IT. 14 ADIT. V'!P$133</f>
        <v>1600</v>
      </c>
      <c r="E418" s="12">
        <f>'IT. 14 ADIT. V'!C$133</f>
        <v>21000</v>
      </c>
      <c r="F418" s="1">
        <f t="shared" si="19"/>
        <v>13.125</v>
      </c>
    </row>
    <row r="419" spans="1:6" x14ac:dyDescent="0.25">
      <c r="A419" t="s">
        <v>55</v>
      </c>
      <c r="B419">
        <f>'IT. 14 ADIT. V'!G$147</f>
        <v>9</v>
      </c>
      <c r="C419" s="14">
        <f>'IT. 14 ADIT. V'!O$147</f>
        <v>43410</v>
      </c>
      <c r="D419" s="15">
        <f>'IT. 14 ADIT. V'!P$148</f>
        <v>1700</v>
      </c>
      <c r="E419" s="12">
        <f>'IT. 14 ADIT. V'!C$148</f>
        <v>22000</v>
      </c>
      <c r="F419" s="1">
        <f t="shared" si="19"/>
        <v>12.941176470588236</v>
      </c>
    </row>
    <row r="420" spans="1:6" x14ac:dyDescent="0.25">
      <c r="A420" t="s">
        <v>56</v>
      </c>
      <c r="B420">
        <f>'IT. 14 ADIT. V'!G$162</f>
        <v>10</v>
      </c>
      <c r="C420" s="14">
        <f>'IT. 14 ADIT. V'!O$162</f>
        <v>43441</v>
      </c>
      <c r="D420" s="15">
        <f>'IT. 14 ADIT. V'!P$163</f>
        <v>1500</v>
      </c>
      <c r="E420" s="12">
        <f>'IT. 14 ADIT. V'!C$163</f>
        <v>28000</v>
      </c>
      <c r="F420" s="1">
        <f t="shared" si="19"/>
        <v>18.666666666666668</v>
      </c>
    </row>
    <row r="421" spans="1:6" x14ac:dyDescent="0.25">
      <c r="A421" t="s">
        <v>60</v>
      </c>
      <c r="B421">
        <f>'IT. 14 ADIT. V'!G$177</f>
        <v>11</v>
      </c>
      <c r="C421" s="14">
        <f>'IT. 14 ADIT. V'!O$177</f>
        <v>43465</v>
      </c>
      <c r="D421" s="15">
        <f>'IT. 14 ADIT. V'!P$178</f>
        <v>1950</v>
      </c>
      <c r="E421" s="12">
        <f>'IT. 14 ADIT. V'!C$178</f>
        <v>31000</v>
      </c>
      <c r="F421" s="1">
        <f t="shared" si="19"/>
        <v>15.897435897435898</v>
      </c>
    </row>
    <row r="422" spans="1:6" x14ac:dyDescent="0.25">
      <c r="A422" s="3" t="s">
        <v>26</v>
      </c>
      <c r="B422" s="3"/>
      <c r="C422" s="3"/>
      <c r="D422" s="16">
        <f>SUM(D411:D421)</f>
        <v>12762.2</v>
      </c>
      <c r="E422" s="17">
        <f>SUM(E411:E421)</f>
        <v>223264.78</v>
      </c>
      <c r="F422" s="18">
        <f t="shared" si="19"/>
        <v>17.494223566469731</v>
      </c>
    </row>
    <row r="426" spans="1:6" x14ac:dyDescent="0.25">
      <c r="A426" s="231" t="s">
        <v>1</v>
      </c>
      <c r="B426" s="231" t="str">
        <f>'IT. 15'!D$1</f>
        <v>6304 QUITERIA TRANSPORTE ESCOLAR LTDA ME</v>
      </c>
      <c r="C426" s="231"/>
      <c r="D426" s="231"/>
      <c r="E426" s="231"/>
      <c r="F426" s="231"/>
    </row>
    <row r="427" spans="1:6" x14ac:dyDescent="0.25">
      <c r="A427" s="231"/>
      <c r="B427" s="231"/>
      <c r="C427" s="231"/>
      <c r="D427" s="231"/>
      <c r="E427" s="231"/>
      <c r="F427" s="231"/>
    </row>
    <row r="428" spans="1:6" x14ac:dyDescent="0.25">
      <c r="A428" s="3" t="s">
        <v>0</v>
      </c>
      <c r="B428" s="201">
        <f>'IT. 15'!D$5</f>
        <v>15</v>
      </c>
      <c r="C428" s="201"/>
      <c r="D428" s="201"/>
      <c r="E428" s="201"/>
      <c r="F428" s="201"/>
    </row>
    <row r="429" spans="1:6" x14ac:dyDescent="0.25">
      <c r="A429" s="3" t="s">
        <v>2</v>
      </c>
      <c r="B429" s="29"/>
      <c r="C429" s="232" t="str">
        <f>'IT. 15'!F$4</f>
        <v>II - 096/2017</v>
      </c>
      <c r="D429" s="198"/>
      <c r="E429" s="198"/>
      <c r="F429" s="198"/>
    </row>
    <row r="430" spans="1:6" x14ac:dyDescent="0.25">
      <c r="A430" s="210" t="s">
        <v>42</v>
      </c>
      <c r="B430" s="201" t="s">
        <v>43</v>
      </c>
      <c r="C430" s="201"/>
      <c r="D430" s="210" t="s">
        <v>46</v>
      </c>
      <c r="E430" s="210" t="s">
        <v>30</v>
      </c>
      <c r="F430" s="201" t="s">
        <v>61</v>
      </c>
    </row>
    <row r="431" spans="1:6" x14ac:dyDescent="0.25">
      <c r="A431" s="210"/>
      <c r="B431" s="29" t="s">
        <v>44</v>
      </c>
      <c r="C431" s="29" t="s">
        <v>45</v>
      </c>
      <c r="D431" s="210"/>
      <c r="E431" s="210"/>
      <c r="F431" s="201"/>
    </row>
    <row r="432" spans="1:6" x14ac:dyDescent="0.25">
      <c r="A432" t="s">
        <v>47</v>
      </c>
      <c r="B432">
        <f>'IT. 15'!G$27</f>
        <v>93</v>
      </c>
      <c r="C432" s="14">
        <f>'IT. 15'!O$27</f>
        <v>43223</v>
      </c>
      <c r="D432" s="13">
        <f>'IT. 15'!P$28</f>
        <v>137.4</v>
      </c>
      <c r="E432" s="12">
        <f>'IT. 15'!C$28</f>
        <v>935.69</v>
      </c>
      <c r="F432" s="1">
        <f t="shared" ref="F432:F443" si="20">E432/D432</f>
        <v>6.8099708879184861</v>
      </c>
    </row>
    <row r="433" spans="1:6" x14ac:dyDescent="0.25">
      <c r="A433" t="s">
        <v>48</v>
      </c>
      <c r="B433">
        <f>'IT. 15'!G$42</f>
        <v>94</v>
      </c>
      <c r="C433" s="14">
        <f>'IT. 15'!O$42</f>
        <v>43223</v>
      </c>
      <c r="D433" s="13">
        <f>'IT. 15'!P$43</f>
        <v>916</v>
      </c>
      <c r="E433" s="12">
        <f>'IT. 15'!C$43</f>
        <v>6237.96</v>
      </c>
      <c r="F433" s="1">
        <f t="shared" si="20"/>
        <v>6.81</v>
      </c>
    </row>
    <row r="434" spans="1:6" x14ac:dyDescent="0.25">
      <c r="A434" t="s">
        <v>49</v>
      </c>
      <c r="B434">
        <f>'IT. 15'!G$57</f>
        <v>98</v>
      </c>
      <c r="C434" s="14">
        <f>'IT. 15'!O$57</f>
        <v>43371</v>
      </c>
      <c r="D434" s="15">
        <f>'IT. 15'!P$58</f>
        <v>961.8</v>
      </c>
      <c r="E434" s="12">
        <f>'IT. 15'!C$58</f>
        <v>6549.85</v>
      </c>
      <c r="F434" s="1">
        <f t="shared" si="20"/>
        <v>6.8099916822624253</v>
      </c>
    </row>
    <row r="435" spans="1:6" x14ac:dyDescent="0.25">
      <c r="A435" t="s">
        <v>50</v>
      </c>
      <c r="B435">
        <f>'IT. 15'!G$72</f>
        <v>100</v>
      </c>
      <c r="C435" s="14">
        <f>'IT. 15'!O$72</f>
        <v>43371</v>
      </c>
      <c r="D435" s="15">
        <f>'IT. 15'!P$73</f>
        <v>779.4</v>
      </c>
      <c r="E435" s="12">
        <f>'IT. 15'!C$73</f>
        <v>5307.71</v>
      </c>
      <c r="F435" s="1">
        <f t="shared" si="20"/>
        <v>6.8099948678470623</v>
      </c>
    </row>
    <row r="436" spans="1:6" x14ac:dyDescent="0.25">
      <c r="A436" t="s">
        <v>51</v>
      </c>
      <c r="B436">
        <f>'IT. 15'!G$87</f>
        <v>102</v>
      </c>
      <c r="C436" s="14">
        <f>'IT. 15'!O$87</f>
        <v>43371</v>
      </c>
      <c r="D436" s="15">
        <f>'IT. 15'!P$88</f>
        <v>870.2</v>
      </c>
      <c r="E436" s="12">
        <f>'IT. 15'!C$88</f>
        <v>5926.06</v>
      </c>
      <c r="F436" s="1">
        <f t="shared" si="20"/>
        <v>6.8099977016777755</v>
      </c>
    </row>
    <row r="437" spans="1:6" x14ac:dyDescent="0.25">
      <c r="A437" t="s">
        <v>52</v>
      </c>
      <c r="B437">
        <f>'IT. 15'!G$102</f>
        <v>104</v>
      </c>
      <c r="C437" s="14">
        <f>'IT. 15'!O$102</f>
        <v>43371</v>
      </c>
      <c r="D437" s="15">
        <f>'IT. 15'!P$103</f>
        <v>687</v>
      </c>
      <c r="E437" s="12">
        <f>'IT. 15'!C$103</f>
        <v>4678.47</v>
      </c>
      <c r="F437" s="1">
        <f t="shared" si="20"/>
        <v>6.8100000000000005</v>
      </c>
    </row>
    <row r="438" spans="1:6" x14ac:dyDescent="0.25">
      <c r="A438" t="s">
        <v>53</v>
      </c>
      <c r="B438">
        <f>'IT. 15'!G$117</f>
        <v>106</v>
      </c>
      <c r="C438" s="14">
        <f>'IT. 15'!O$117</f>
        <v>43371</v>
      </c>
      <c r="D438" s="15">
        <f>'IT. 15'!P$118</f>
        <v>1053.4000000000001</v>
      </c>
      <c r="E438" s="12">
        <f>'IT. 15'!C$118</f>
        <v>7173.65</v>
      </c>
      <c r="F438" s="1">
        <f t="shared" si="20"/>
        <v>6.8099962027719751</v>
      </c>
    </row>
    <row r="439" spans="1:6" x14ac:dyDescent="0.25">
      <c r="A439" t="s">
        <v>54</v>
      </c>
      <c r="B439">
        <f>'IT. 15'!G$132</f>
        <v>108</v>
      </c>
      <c r="C439" s="14">
        <f>'IT. 15'!O$132</f>
        <v>43416</v>
      </c>
      <c r="D439" s="15">
        <f>'IT. 15'!P$133</f>
        <v>732.8</v>
      </c>
      <c r="E439" s="12">
        <f>'IT. 15'!C$133</f>
        <v>4990.3599999999997</v>
      </c>
      <c r="F439" s="1">
        <f t="shared" si="20"/>
        <v>6.8099890829694321</v>
      </c>
    </row>
    <row r="440" spans="1:6" x14ac:dyDescent="0.25">
      <c r="A440" t="s">
        <v>55</v>
      </c>
      <c r="B440">
        <f>'IT. 15'!G$147</f>
        <v>110</v>
      </c>
      <c r="C440" s="14">
        <f>'IT. 15'!O$147</f>
        <v>43416</v>
      </c>
      <c r="D440" s="15">
        <f>'IT. 15'!P$148</f>
        <v>1518.5</v>
      </c>
      <c r="E440" s="12">
        <f>'IT. 15'!C$148</f>
        <v>6549.85</v>
      </c>
      <c r="F440" s="1">
        <f t="shared" si="20"/>
        <v>4.3133684557128751</v>
      </c>
    </row>
    <row r="441" spans="1:6" x14ac:dyDescent="0.25">
      <c r="A441" t="s">
        <v>56</v>
      </c>
      <c r="B441">
        <f>'IT. 15'!G$162</f>
        <v>10</v>
      </c>
      <c r="C441" s="14">
        <f>'IT. 15'!O$162</f>
        <v>43441</v>
      </c>
      <c r="D441" s="15">
        <f>'IT. 15'!P$163</f>
        <v>1500</v>
      </c>
      <c r="E441" s="12">
        <f>'IT. 15'!C$163</f>
        <v>28000</v>
      </c>
      <c r="F441" s="1">
        <f t="shared" si="20"/>
        <v>18.666666666666668</v>
      </c>
    </row>
    <row r="442" spans="1:6" x14ac:dyDescent="0.25">
      <c r="A442" t="s">
        <v>60</v>
      </c>
      <c r="B442">
        <f>'IT. 15'!G$177</f>
        <v>11</v>
      </c>
      <c r="C442" s="14">
        <f>'IT. 15'!O$177</f>
        <v>43465</v>
      </c>
      <c r="D442" s="15">
        <f>'IT. 15'!P$178</f>
        <v>1950</v>
      </c>
      <c r="E442" s="12">
        <f>'IT. 15'!C$178</f>
        <v>31000</v>
      </c>
      <c r="F442" s="1">
        <f t="shared" si="20"/>
        <v>15.897435897435898</v>
      </c>
    </row>
    <row r="443" spans="1:6" x14ac:dyDescent="0.25">
      <c r="A443" s="3" t="s">
        <v>26</v>
      </c>
      <c r="B443" s="3"/>
      <c r="C443" s="3"/>
      <c r="D443" s="16">
        <f>SUM(D432:D442)</f>
        <v>11106.5</v>
      </c>
      <c r="E443" s="17">
        <f>SUM(E432:E442)</f>
        <v>107349.6</v>
      </c>
      <c r="F443" s="18">
        <f t="shared" si="20"/>
        <v>9.6654751721964622</v>
      </c>
    </row>
    <row r="445" spans="1:6" x14ac:dyDescent="0.25">
      <c r="A445" s="231" t="s">
        <v>1</v>
      </c>
      <c r="B445" s="231" t="str">
        <f>'IT 16 ADITIV. IV'!D$1</f>
        <v>6304 QUITERIA TRANSPORTE ESCOLAR LTDA ME</v>
      </c>
      <c r="C445" s="231"/>
      <c r="D445" s="231"/>
      <c r="E445" s="231"/>
      <c r="F445" s="231"/>
    </row>
    <row r="446" spans="1:6" x14ac:dyDescent="0.25">
      <c r="A446" s="231"/>
      <c r="B446" s="231"/>
      <c r="C446" s="231"/>
      <c r="D446" s="231"/>
      <c r="E446" s="231"/>
      <c r="F446" s="231"/>
    </row>
    <row r="447" spans="1:6" x14ac:dyDescent="0.25">
      <c r="A447" s="3" t="s">
        <v>0</v>
      </c>
      <c r="B447" s="201">
        <f>'IT 16 ADITIV. IV'!D$5</f>
        <v>16</v>
      </c>
      <c r="C447" s="201"/>
      <c r="D447" s="201"/>
      <c r="E447" s="201"/>
      <c r="F447" s="201"/>
    </row>
    <row r="448" spans="1:6" x14ac:dyDescent="0.25">
      <c r="A448" s="3" t="s">
        <v>2</v>
      </c>
      <c r="B448" s="29"/>
      <c r="C448" s="232" t="str">
        <f>'IT 16 ADITIV. IV'!F$4</f>
        <v>IV - 096/2017</v>
      </c>
      <c r="D448" s="198"/>
      <c r="E448" s="198"/>
      <c r="F448" s="198"/>
    </row>
    <row r="449" spans="1:6" x14ac:dyDescent="0.25">
      <c r="A449" s="210" t="s">
        <v>42</v>
      </c>
      <c r="B449" s="201" t="s">
        <v>43</v>
      </c>
      <c r="C449" s="201"/>
      <c r="D449" s="210" t="s">
        <v>46</v>
      </c>
      <c r="E449" s="210" t="s">
        <v>30</v>
      </c>
      <c r="F449" s="201" t="s">
        <v>61</v>
      </c>
    </row>
    <row r="450" spans="1:6" x14ac:dyDescent="0.25">
      <c r="A450" s="210"/>
      <c r="B450" s="29" t="s">
        <v>44</v>
      </c>
      <c r="C450" s="29" t="s">
        <v>45</v>
      </c>
      <c r="D450" s="210"/>
      <c r="E450" s="210"/>
      <c r="F450" s="201"/>
    </row>
    <row r="451" spans="1:6" x14ac:dyDescent="0.25">
      <c r="A451" t="s">
        <v>47</v>
      </c>
      <c r="B451">
        <f>'IT 16 ADITIV. IV'!G$27</f>
        <v>0</v>
      </c>
      <c r="C451" s="14" t="str">
        <f>'IT 16 ADITIV. IV'!O$27</f>
        <v>-</v>
      </c>
      <c r="D451" s="13">
        <f>'IT 16 ADITIV. IV'!P$28</f>
        <v>0</v>
      </c>
      <c r="E451" s="12">
        <f>'IT 16 ADITIV. IV'!C$28</f>
        <v>0</v>
      </c>
      <c r="F451" s="1" t="e">
        <f t="shared" ref="F451:F462" si="21">E451/D451</f>
        <v>#DIV/0!</v>
      </c>
    </row>
    <row r="452" spans="1:6" x14ac:dyDescent="0.25">
      <c r="A452" t="s">
        <v>48</v>
      </c>
      <c r="B452">
        <f>'IT 16 ADITIV. IV'!G$42</f>
        <v>97</v>
      </c>
      <c r="C452" s="14">
        <f>'IT 16 ADITIV. IV'!O$42</f>
        <v>43223</v>
      </c>
      <c r="D452" s="13">
        <f>'IT 16 ADITIV. IV'!P$43</f>
        <v>84</v>
      </c>
      <c r="E452" s="12">
        <f>'IT 16 ADITIV. IV'!C$43</f>
        <v>391.44</v>
      </c>
      <c r="F452" s="1">
        <f t="shared" si="21"/>
        <v>4.66</v>
      </c>
    </row>
    <row r="453" spans="1:6" x14ac:dyDescent="0.25">
      <c r="A453" t="s">
        <v>49</v>
      </c>
      <c r="B453">
        <f>'IT 16 ADITIV. IV'!G$57</f>
        <v>0</v>
      </c>
      <c r="C453" s="14" t="str">
        <f>'IT 16 ADITIV. IV'!O$57</f>
        <v>-</v>
      </c>
      <c r="D453" s="15">
        <f>'IT 16 ADITIV. IV'!P$58</f>
        <v>0</v>
      </c>
      <c r="E453" s="12">
        <f>'IT 16 ADITIV. IV'!C$58</f>
        <v>0</v>
      </c>
      <c r="F453" s="1" t="e">
        <f t="shared" si="21"/>
        <v>#DIV/0!</v>
      </c>
    </row>
    <row r="454" spans="1:6" x14ac:dyDescent="0.25">
      <c r="A454" t="s">
        <v>50</v>
      </c>
      <c r="B454">
        <f>'IT 16 ADITIV. IV'!G$72</f>
        <v>4</v>
      </c>
      <c r="C454" s="14">
        <f>'IT 16 ADITIV. IV'!O$72</f>
        <v>43223</v>
      </c>
      <c r="D454" s="15">
        <f>'IT 16 ADITIV. IV'!P$73</f>
        <v>1350</v>
      </c>
      <c r="E454" s="12">
        <f>'IT 16 ADITIV. IV'!C$73</f>
        <v>19000</v>
      </c>
      <c r="F454" s="1">
        <f t="shared" si="21"/>
        <v>14.074074074074074</v>
      </c>
    </row>
    <row r="455" spans="1:6" x14ac:dyDescent="0.25">
      <c r="A455" t="s">
        <v>51</v>
      </c>
      <c r="B455">
        <f>'IT 16 ADITIV. IV'!G$87</f>
        <v>5</v>
      </c>
      <c r="C455" s="14">
        <f>'IT 16 ADITIV. IV'!O$87</f>
        <v>43254</v>
      </c>
      <c r="D455" s="15">
        <f>'IT 16 ADITIV. IV'!P$88</f>
        <v>1400</v>
      </c>
      <c r="E455" s="12">
        <f>'IT 16 ADITIV. IV'!C$88</f>
        <v>25000</v>
      </c>
      <c r="F455" s="1">
        <f t="shared" si="21"/>
        <v>17.857142857142858</v>
      </c>
    </row>
    <row r="456" spans="1:6" x14ac:dyDescent="0.25">
      <c r="A456" t="s">
        <v>52</v>
      </c>
      <c r="B456">
        <f>'IT 16 ADITIV. IV'!G$102</f>
        <v>6</v>
      </c>
      <c r="C456" s="14">
        <f>'IT 16 ADITIV. IV'!O$102</f>
        <v>43315</v>
      </c>
      <c r="D456" s="15">
        <f>'IT 16 ADITIV. IV'!P$103</f>
        <v>1500</v>
      </c>
      <c r="E456" s="12">
        <f>'IT 16 ADITIV. IV'!C$103</f>
        <v>35000</v>
      </c>
      <c r="F456" s="1">
        <f t="shared" si="21"/>
        <v>23.333333333333332</v>
      </c>
    </row>
    <row r="457" spans="1:6" x14ac:dyDescent="0.25">
      <c r="A457" t="s">
        <v>53</v>
      </c>
      <c r="B457">
        <f>'IT 16 ADITIV. IV'!G$117</f>
        <v>7</v>
      </c>
      <c r="C457" s="14">
        <f>'IT 16 ADITIV. IV'!O$117</f>
        <v>43348</v>
      </c>
      <c r="D457" s="15">
        <f>'IT 16 ADITIV. IV'!P$118</f>
        <v>1300</v>
      </c>
      <c r="E457" s="12">
        <f>'IT 16 ADITIV. IV'!C$118</f>
        <v>40000</v>
      </c>
      <c r="F457" s="1">
        <f t="shared" si="21"/>
        <v>30.76923076923077</v>
      </c>
    </row>
    <row r="458" spans="1:6" x14ac:dyDescent="0.25">
      <c r="A458" t="s">
        <v>54</v>
      </c>
      <c r="B458">
        <f>'IT 16 ADITIV. IV'!G$132</f>
        <v>8</v>
      </c>
      <c r="C458" s="14">
        <f>'IT 16 ADITIV. IV'!O$132</f>
        <v>43378</v>
      </c>
      <c r="D458" s="15">
        <f>'IT 16 ADITIV. IV'!P$133</f>
        <v>1600</v>
      </c>
      <c r="E458" s="12">
        <f>'IT 16 ADITIV. IV'!C$133</f>
        <v>21000</v>
      </c>
      <c r="F458" s="1">
        <f t="shared" si="21"/>
        <v>13.125</v>
      </c>
    </row>
    <row r="459" spans="1:6" x14ac:dyDescent="0.25">
      <c r="A459" t="s">
        <v>55</v>
      </c>
      <c r="B459">
        <f>'IT 16 ADITIV. IV'!G$147</f>
        <v>9</v>
      </c>
      <c r="C459" s="14">
        <f>'IT 16 ADITIV. IV'!O$147</f>
        <v>43410</v>
      </c>
      <c r="D459" s="15">
        <f>'IT 16 ADITIV. IV'!P$148</f>
        <v>1700</v>
      </c>
      <c r="E459" s="12">
        <f>'IT 16 ADITIV. IV'!C$148</f>
        <v>22000</v>
      </c>
      <c r="F459" s="1">
        <f t="shared" si="21"/>
        <v>12.941176470588236</v>
      </c>
    </row>
    <row r="460" spans="1:6" x14ac:dyDescent="0.25">
      <c r="A460" t="s">
        <v>56</v>
      </c>
      <c r="B460">
        <f>'IT 16 ADITIV. IV'!G$162</f>
        <v>10</v>
      </c>
      <c r="C460" s="14">
        <f>'IT 16 ADITIV. IV'!O$162</f>
        <v>43441</v>
      </c>
      <c r="D460" s="15">
        <f>'IT 16 ADITIV. IV'!P$163</f>
        <v>1500</v>
      </c>
      <c r="E460" s="12">
        <f>'IT 16 ADITIV. IV'!C$163</f>
        <v>28000</v>
      </c>
      <c r="F460" s="1">
        <f t="shared" si="21"/>
        <v>18.666666666666668</v>
      </c>
    </row>
    <row r="461" spans="1:6" x14ac:dyDescent="0.25">
      <c r="A461" t="s">
        <v>60</v>
      </c>
      <c r="B461">
        <f>'IT 16 ADITIV. IV'!G$177</f>
        <v>11</v>
      </c>
      <c r="C461" s="14">
        <f>'IT 16 ADITIV. IV'!O$177</f>
        <v>43465</v>
      </c>
      <c r="D461" s="15">
        <f>'IT 16 ADITIV. IV'!P$178</f>
        <v>1950</v>
      </c>
      <c r="E461" s="12">
        <f>'IT 16 ADITIV. IV'!C$178</f>
        <v>31000</v>
      </c>
      <c r="F461" s="1">
        <f t="shared" si="21"/>
        <v>15.897435897435898</v>
      </c>
    </row>
    <row r="462" spans="1:6" x14ac:dyDescent="0.25">
      <c r="A462" s="3" t="s">
        <v>26</v>
      </c>
      <c r="B462" s="3"/>
      <c r="C462" s="3"/>
      <c r="D462" s="16">
        <f>SUM(D451:D461)</f>
        <v>12384</v>
      </c>
      <c r="E462" s="17">
        <f>SUM(E451:E461)</f>
        <v>221391.44</v>
      </c>
      <c r="F462" s="18">
        <f t="shared" si="21"/>
        <v>17.877215762273902</v>
      </c>
    </row>
    <row r="464" spans="1:6" x14ac:dyDescent="0.25">
      <c r="A464" s="231" t="s">
        <v>1</v>
      </c>
      <c r="B464" s="231" t="str">
        <f>'IT 16 ADITIV. IV'!D$1</f>
        <v>6304 QUITERIA TRANSPORTE ESCOLAR LTDA ME</v>
      </c>
      <c r="C464" s="231"/>
      <c r="D464" s="231"/>
      <c r="E464" s="231"/>
      <c r="F464" s="231"/>
    </row>
    <row r="465" spans="1:6" x14ac:dyDescent="0.25">
      <c r="A465" s="231"/>
      <c r="B465" s="231"/>
      <c r="C465" s="231"/>
      <c r="D465" s="231"/>
      <c r="E465" s="231"/>
      <c r="F465" s="231"/>
    </row>
    <row r="466" spans="1:6" x14ac:dyDescent="0.25">
      <c r="A466" s="3" t="s">
        <v>0</v>
      </c>
      <c r="B466" s="201">
        <f>'IT 16 ADITIV. IV'!D$5</f>
        <v>16</v>
      </c>
      <c r="C466" s="201"/>
      <c r="D466" s="201"/>
      <c r="E466" s="201"/>
      <c r="F466" s="201"/>
    </row>
    <row r="467" spans="1:6" x14ac:dyDescent="0.25">
      <c r="A467" s="3" t="s">
        <v>2</v>
      </c>
      <c r="B467" s="56"/>
      <c r="C467" s="232" t="str">
        <f>'IT 16 ADITIV. IV'!F$4</f>
        <v>IV - 096/2017</v>
      </c>
      <c r="D467" s="198"/>
      <c r="E467" s="198"/>
      <c r="F467" s="198"/>
    </row>
    <row r="468" spans="1:6" x14ac:dyDescent="0.25">
      <c r="A468" s="210" t="s">
        <v>42</v>
      </c>
      <c r="B468" s="201" t="s">
        <v>43</v>
      </c>
      <c r="C468" s="201"/>
      <c r="D468" s="210" t="s">
        <v>46</v>
      </c>
      <c r="E468" s="210" t="s">
        <v>30</v>
      </c>
      <c r="F468" s="201" t="s">
        <v>61</v>
      </c>
    </row>
    <row r="469" spans="1:6" x14ac:dyDescent="0.25">
      <c r="A469" s="210"/>
      <c r="B469" s="56" t="s">
        <v>44</v>
      </c>
      <c r="C469" s="56" t="s">
        <v>45</v>
      </c>
      <c r="D469" s="210"/>
      <c r="E469" s="210"/>
      <c r="F469" s="201"/>
    </row>
    <row r="470" spans="1:6" x14ac:dyDescent="0.25">
      <c r="A470" t="s">
        <v>47</v>
      </c>
      <c r="B470">
        <f>'IT 16 ADITIV. IV'!G$27</f>
        <v>0</v>
      </c>
      <c r="C470" s="14" t="str">
        <f>'IT 16 ADITIV. IV'!O$27</f>
        <v>-</v>
      </c>
      <c r="D470" s="13">
        <f>'IT 16 ADITIV. IV'!P$28</f>
        <v>0</v>
      </c>
      <c r="E470" s="12">
        <f>'IT 16 ADITIV. IV'!C$28</f>
        <v>0</v>
      </c>
      <c r="F470" s="1" t="e">
        <f t="shared" ref="F470:F481" si="22">E470/D470</f>
        <v>#DIV/0!</v>
      </c>
    </row>
    <row r="471" spans="1:6" x14ac:dyDescent="0.25">
      <c r="A471" t="s">
        <v>48</v>
      </c>
      <c r="B471">
        <f>'IT 16 ADITIV. IV'!G$42</f>
        <v>97</v>
      </c>
      <c r="C471" s="14">
        <f>'IT 16 ADITIV. IV'!O$42</f>
        <v>43223</v>
      </c>
      <c r="D471" s="13">
        <f>'IT 16 ADITIV. IV'!P$43</f>
        <v>84</v>
      </c>
      <c r="E471" s="12">
        <f>'IT 16 ADITIV. IV'!C$43</f>
        <v>391.44</v>
      </c>
      <c r="F471" s="1">
        <f t="shared" si="22"/>
        <v>4.66</v>
      </c>
    </row>
    <row r="472" spans="1:6" x14ac:dyDescent="0.25">
      <c r="A472" t="s">
        <v>49</v>
      </c>
      <c r="B472">
        <f>'IT 16 ADITIV. IV'!G$57</f>
        <v>0</v>
      </c>
      <c r="C472" s="14" t="str">
        <f>'IT 16 ADITIV. IV'!O$57</f>
        <v>-</v>
      </c>
      <c r="D472" s="15">
        <f>'IT 16 ADITIV. IV'!P$58</f>
        <v>0</v>
      </c>
      <c r="E472" s="12">
        <f>'IT 16 ADITIV. IV'!C$58</f>
        <v>0</v>
      </c>
      <c r="F472" s="1" t="e">
        <f t="shared" si="22"/>
        <v>#DIV/0!</v>
      </c>
    </row>
    <row r="473" spans="1:6" x14ac:dyDescent="0.25">
      <c r="A473" t="s">
        <v>50</v>
      </c>
      <c r="B473">
        <f>'IT 16 ADITIV. IV'!G$72</f>
        <v>4</v>
      </c>
      <c r="C473" s="14">
        <f>'IT 16 ADITIV. IV'!O$72</f>
        <v>43223</v>
      </c>
      <c r="D473" s="15">
        <f>'IT 16 ADITIV. IV'!P$73</f>
        <v>1350</v>
      </c>
      <c r="E473" s="12">
        <f>'IT 16 ADITIV. IV'!C$73</f>
        <v>19000</v>
      </c>
      <c r="F473" s="1">
        <f t="shared" si="22"/>
        <v>14.074074074074074</v>
      </c>
    </row>
    <row r="474" spans="1:6" x14ac:dyDescent="0.25">
      <c r="A474" t="s">
        <v>51</v>
      </c>
      <c r="B474">
        <f>'IT 16 ADITIV. IV'!G$87</f>
        <v>5</v>
      </c>
      <c r="C474" s="14">
        <f>'IT 16 ADITIV. IV'!O$87</f>
        <v>43254</v>
      </c>
      <c r="D474" s="15">
        <f>'IT 16 ADITIV. IV'!P$88</f>
        <v>1400</v>
      </c>
      <c r="E474" s="12">
        <f>'IT 16 ADITIV. IV'!C$88</f>
        <v>25000</v>
      </c>
      <c r="F474" s="1">
        <f t="shared" si="22"/>
        <v>17.857142857142858</v>
      </c>
    </row>
    <row r="475" spans="1:6" x14ac:dyDescent="0.25">
      <c r="A475" t="s">
        <v>52</v>
      </c>
      <c r="B475">
        <f>'IT 16 ADITIV. IV'!G$102</f>
        <v>6</v>
      </c>
      <c r="C475" s="14">
        <f>'IT 16 ADITIV. IV'!O$102</f>
        <v>43315</v>
      </c>
      <c r="D475" s="15">
        <f>'IT 16 ADITIV. IV'!P$103</f>
        <v>1500</v>
      </c>
      <c r="E475" s="12">
        <f>'IT 16 ADITIV. IV'!C$103</f>
        <v>35000</v>
      </c>
      <c r="F475" s="1">
        <f t="shared" si="22"/>
        <v>23.333333333333332</v>
      </c>
    </row>
    <row r="476" spans="1:6" x14ac:dyDescent="0.25">
      <c r="A476" t="s">
        <v>53</v>
      </c>
      <c r="B476">
        <f>'IT 16 ADITIV. IV'!G$117</f>
        <v>7</v>
      </c>
      <c r="C476" s="14">
        <f>'IT 16 ADITIV. IV'!O$117</f>
        <v>43348</v>
      </c>
      <c r="D476" s="15">
        <f>'IT 16 ADITIV. IV'!P$118</f>
        <v>1300</v>
      </c>
      <c r="E476" s="12">
        <f>'IT 16 ADITIV. IV'!C$118</f>
        <v>40000</v>
      </c>
      <c r="F476" s="1">
        <f t="shared" si="22"/>
        <v>30.76923076923077</v>
      </c>
    </row>
    <row r="477" spans="1:6" x14ac:dyDescent="0.25">
      <c r="A477" t="s">
        <v>54</v>
      </c>
      <c r="B477">
        <f>'IT 16 ADITIV. IV'!G$132</f>
        <v>8</v>
      </c>
      <c r="C477" s="14">
        <f>'IT 16 ADITIV. IV'!O$132</f>
        <v>43378</v>
      </c>
      <c r="D477" s="15">
        <f>'IT 16 ADITIV. IV'!P$133</f>
        <v>1600</v>
      </c>
      <c r="E477" s="12">
        <f>'IT 16 ADITIV. IV'!C$133</f>
        <v>21000</v>
      </c>
      <c r="F477" s="1">
        <f t="shared" si="22"/>
        <v>13.125</v>
      </c>
    </row>
    <row r="478" spans="1:6" x14ac:dyDescent="0.25">
      <c r="A478" t="s">
        <v>55</v>
      </c>
      <c r="B478">
        <f>'IT 16 ADITIV. IV'!G$147</f>
        <v>9</v>
      </c>
      <c r="C478" s="14">
        <f>'IT 16 ADITIV. IV'!O$147</f>
        <v>43410</v>
      </c>
      <c r="D478" s="15">
        <f>'IT 16 ADITIV. IV'!P$148</f>
        <v>1700</v>
      </c>
      <c r="E478" s="12">
        <f>'IT 16 ADITIV. IV'!C$148</f>
        <v>22000</v>
      </c>
      <c r="F478" s="1">
        <f t="shared" si="22"/>
        <v>12.941176470588236</v>
      </c>
    </row>
    <row r="479" spans="1:6" x14ac:dyDescent="0.25">
      <c r="A479" t="s">
        <v>56</v>
      </c>
      <c r="B479">
        <f>'IT 16 ADITIV. IV'!G$162</f>
        <v>10</v>
      </c>
      <c r="C479" s="14">
        <f>'IT 16 ADITIV. IV'!O$162</f>
        <v>43441</v>
      </c>
      <c r="D479" s="15">
        <f>'IT 16 ADITIV. IV'!P$163</f>
        <v>1500</v>
      </c>
      <c r="E479" s="12">
        <f>'IT 16 ADITIV. IV'!C$163</f>
        <v>28000</v>
      </c>
      <c r="F479" s="1">
        <f t="shared" si="22"/>
        <v>18.666666666666668</v>
      </c>
    </row>
    <row r="480" spans="1:6" x14ac:dyDescent="0.25">
      <c r="A480" t="s">
        <v>60</v>
      </c>
      <c r="B480">
        <f>'IT 16 ADITIV. IV'!G$177</f>
        <v>11</v>
      </c>
      <c r="C480" s="14">
        <f>'IT 16 ADITIV. IV'!O$177</f>
        <v>43465</v>
      </c>
      <c r="D480" s="15">
        <f>'IT 16 ADITIV. IV'!P$178</f>
        <v>1950</v>
      </c>
      <c r="E480" s="12">
        <f>'IT 16 ADITIV. IV'!C$178</f>
        <v>31000</v>
      </c>
      <c r="F480" s="1">
        <f t="shared" si="22"/>
        <v>15.897435897435898</v>
      </c>
    </row>
    <row r="481" spans="1:6" x14ac:dyDescent="0.25">
      <c r="A481" s="3" t="s">
        <v>26</v>
      </c>
      <c r="B481" s="3"/>
      <c r="C481" s="3"/>
      <c r="D481" s="16">
        <f>SUM(D470:D480)</f>
        <v>12384</v>
      </c>
      <c r="E481" s="17">
        <f>SUM(E470:E480)</f>
        <v>221391.44</v>
      </c>
      <c r="F481" s="18">
        <f t="shared" si="22"/>
        <v>17.877215762273902</v>
      </c>
    </row>
  </sheetData>
  <mergeCells count="205">
    <mergeCell ref="A39:A40"/>
    <mergeCell ref="B39:F40"/>
    <mergeCell ref="B41:F41"/>
    <mergeCell ref="C42:F42"/>
    <mergeCell ref="A43:A44"/>
    <mergeCell ref="B43:C43"/>
    <mergeCell ref="D43:D44"/>
    <mergeCell ref="E43:E44"/>
    <mergeCell ref="F43:F44"/>
    <mergeCell ref="A288:A289"/>
    <mergeCell ref="B288:F289"/>
    <mergeCell ref="B290:F290"/>
    <mergeCell ref="C291:F291"/>
    <mergeCell ref="A292:A293"/>
    <mergeCell ref="B292:C292"/>
    <mergeCell ref="D292:D293"/>
    <mergeCell ref="E292:E293"/>
    <mergeCell ref="F292:F293"/>
    <mergeCell ref="A405:A406"/>
    <mergeCell ref="B405:F406"/>
    <mergeCell ref="B407:F407"/>
    <mergeCell ref="C408:F408"/>
    <mergeCell ref="A409:A410"/>
    <mergeCell ref="B409:C409"/>
    <mergeCell ref="D409:D410"/>
    <mergeCell ref="E409:E410"/>
    <mergeCell ref="F409:F410"/>
    <mergeCell ref="A97:A98"/>
    <mergeCell ref="B97:F98"/>
    <mergeCell ref="B99:F99"/>
    <mergeCell ref="C100:F100"/>
    <mergeCell ref="A101:A102"/>
    <mergeCell ref="B101:C101"/>
    <mergeCell ref="D101:D102"/>
    <mergeCell ref="E101:E102"/>
    <mergeCell ref="F101:F102"/>
    <mergeCell ref="F208:F209"/>
    <mergeCell ref="A204:A205"/>
    <mergeCell ref="B204:F205"/>
    <mergeCell ref="B206:F206"/>
    <mergeCell ref="A445:A446"/>
    <mergeCell ref="B445:F446"/>
    <mergeCell ref="B447:F447"/>
    <mergeCell ref="C448:F448"/>
    <mergeCell ref="A449:A450"/>
    <mergeCell ref="B449:C449"/>
    <mergeCell ref="D449:D450"/>
    <mergeCell ref="E449:E450"/>
    <mergeCell ref="F449:F450"/>
    <mergeCell ref="A426:A427"/>
    <mergeCell ref="B426:F427"/>
    <mergeCell ref="B428:F428"/>
    <mergeCell ref="C429:F429"/>
    <mergeCell ref="A430:A431"/>
    <mergeCell ref="B430:C430"/>
    <mergeCell ref="D430:D431"/>
    <mergeCell ref="E430:E431"/>
    <mergeCell ref="F430:F431"/>
    <mergeCell ref="A386:A387"/>
    <mergeCell ref="B386:F387"/>
    <mergeCell ref="B388:F388"/>
    <mergeCell ref="C389:F389"/>
    <mergeCell ref="A390:A391"/>
    <mergeCell ref="B390:C390"/>
    <mergeCell ref="D390:D391"/>
    <mergeCell ref="E390:E391"/>
    <mergeCell ref="F390:F391"/>
    <mergeCell ref="A367:A368"/>
    <mergeCell ref="B367:F368"/>
    <mergeCell ref="B369:F369"/>
    <mergeCell ref="C370:F370"/>
    <mergeCell ref="A371:A372"/>
    <mergeCell ref="B371:C371"/>
    <mergeCell ref="D371:D372"/>
    <mergeCell ref="E371:E372"/>
    <mergeCell ref="F371:F372"/>
    <mergeCell ref="A269:A270"/>
    <mergeCell ref="B269:F270"/>
    <mergeCell ref="B271:F271"/>
    <mergeCell ref="C272:F272"/>
    <mergeCell ref="A273:A274"/>
    <mergeCell ref="B273:C273"/>
    <mergeCell ref="D273:D274"/>
    <mergeCell ref="E273:E274"/>
    <mergeCell ref="F273:F274"/>
    <mergeCell ref="E216:E217"/>
    <mergeCell ref="F216:F217"/>
    <mergeCell ref="A175:A176"/>
    <mergeCell ref="B175:F176"/>
    <mergeCell ref="B177:F177"/>
    <mergeCell ref="C178:F178"/>
    <mergeCell ref="A179:A180"/>
    <mergeCell ref="B179:C179"/>
    <mergeCell ref="D179:D180"/>
    <mergeCell ref="E179:E180"/>
    <mergeCell ref="F179:F180"/>
    <mergeCell ref="C197:F197"/>
    <mergeCell ref="A198:A199"/>
    <mergeCell ref="B198:C198"/>
    <mergeCell ref="D198:D199"/>
    <mergeCell ref="E198:E199"/>
    <mergeCell ref="F198:F199"/>
    <mergeCell ref="A194:A195"/>
    <mergeCell ref="B194:F195"/>
    <mergeCell ref="C207:F207"/>
    <mergeCell ref="A208:A209"/>
    <mergeCell ref="B208:C208"/>
    <mergeCell ref="D208:D209"/>
    <mergeCell ref="E208:E209"/>
    <mergeCell ref="A156:A157"/>
    <mergeCell ref="B156:F157"/>
    <mergeCell ref="B158:F158"/>
    <mergeCell ref="C159:F159"/>
    <mergeCell ref="A160:A161"/>
    <mergeCell ref="B160:C160"/>
    <mergeCell ref="D160:D161"/>
    <mergeCell ref="E160:E161"/>
    <mergeCell ref="F160:F161"/>
    <mergeCell ref="A137:A138"/>
    <mergeCell ref="B137:F138"/>
    <mergeCell ref="B139:F139"/>
    <mergeCell ref="C140:F140"/>
    <mergeCell ref="A141:A142"/>
    <mergeCell ref="B141:C141"/>
    <mergeCell ref="D141:D142"/>
    <mergeCell ref="E141:E142"/>
    <mergeCell ref="F141:F142"/>
    <mergeCell ref="A118:A119"/>
    <mergeCell ref="B118:F119"/>
    <mergeCell ref="B120:F120"/>
    <mergeCell ref="C121:F121"/>
    <mergeCell ref="A122:A123"/>
    <mergeCell ref="B122:C122"/>
    <mergeCell ref="D122:D123"/>
    <mergeCell ref="E122:E123"/>
    <mergeCell ref="F122:F123"/>
    <mergeCell ref="A1:A2"/>
    <mergeCell ref="A5:A6"/>
    <mergeCell ref="D5:D6"/>
    <mergeCell ref="E5:E6"/>
    <mergeCell ref="F5:F6"/>
    <mergeCell ref="B5:C5"/>
    <mergeCell ref="B1:F2"/>
    <mergeCell ref="B3:F3"/>
    <mergeCell ref="C4:F4"/>
    <mergeCell ref="A20:A21"/>
    <mergeCell ref="B20:F21"/>
    <mergeCell ref="B22:F22"/>
    <mergeCell ref="C23:F23"/>
    <mergeCell ref="A24:A25"/>
    <mergeCell ref="B24:C24"/>
    <mergeCell ref="D24:D25"/>
    <mergeCell ref="E24:E25"/>
    <mergeCell ref="F24:F25"/>
    <mergeCell ref="A59:A60"/>
    <mergeCell ref="B59:F60"/>
    <mergeCell ref="B61:F61"/>
    <mergeCell ref="C62:F62"/>
    <mergeCell ref="A63:A64"/>
    <mergeCell ref="B63:C63"/>
    <mergeCell ref="D63:D64"/>
    <mergeCell ref="E63:E64"/>
    <mergeCell ref="F63:F64"/>
    <mergeCell ref="A78:A79"/>
    <mergeCell ref="B78:F79"/>
    <mergeCell ref="B80:F80"/>
    <mergeCell ref="C81:F81"/>
    <mergeCell ref="A82:A83"/>
    <mergeCell ref="B82:C82"/>
    <mergeCell ref="D82:D83"/>
    <mergeCell ref="E82:E83"/>
    <mergeCell ref="F82:F83"/>
    <mergeCell ref="B196:F196"/>
    <mergeCell ref="A250:A251"/>
    <mergeCell ref="B250:F251"/>
    <mergeCell ref="B252:F252"/>
    <mergeCell ref="C253:F253"/>
    <mergeCell ref="A254:A255"/>
    <mergeCell ref="B254:C254"/>
    <mergeCell ref="D254:D255"/>
    <mergeCell ref="E254:E255"/>
    <mergeCell ref="F254:F255"/>
    <mergeCell ref="A231:A232"/>
    <mergeCell ref="B231:F232"/>
    <mergeCell ref="B233:F233"/>
    <mergeCell ref="C234:F234"/>
    <mergeCell ref="A235:A236"/>
    <mergeCell ref="B235:C235"/>
    <mergeCell ref="D235:D236"/>
    <mergeCell ref="E235:E236"/>
    <mergeCell ref="F235:F236"/>
    <mergeCell ref="B214:F214"/>
    <mergeCell ref="C215:F215"/>
    <mergeCell ref="A216:A217"/>
    <mergeCell ref="B216:C216"/>
    <mergeCell ref="D216:D217"/>
    <mergeCell ref="A464:A465"/>
    <mergeCell ref="B464:F465"/>
    <mergeCell ref="B466:F466"/>
    <mergeCell ref="C467:F467"/>
    <mergeCell ref="A468:A469"/>
    <mergeCell ref="B468:C468"/>
    <mergeCell ref="D468:D469"/>
    <mergeCell ref="E468:E469"/>
    <mergeCell ref="F468:F469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0"/>
  <sheetViews>
    <sheetView workbookViewId="0">
      <selection activeCell="I6" sqref="I6"/>
    </sheetView>
  </sheetViews>
  <sheetFormatPr defaultRowHeight="15" x14ac:dyDescent="0.25"/>
  <cols>
    <col min="1" max="1" width="21" customWidth="1"/>
    <col min="2" max="2" width="14.28515625" bestFit="1" customWidth="1"/>
    <col min="3" max="3" width="18.7109375" style="39" customWidth="1"/>
    <col min="4" max="4" width="20.5703125" customWidth="1"/>
    <col min="5" max="5" width="16" customWidth="1"/>
    <col min="7" max="7" width="13.28515625" bestFit="1" customWidth="1"/>
  </cols>
  <sheetData>
    <row r="2" spans="1:11" x14ac:dyDescent="0.25">
      <c r="A2" s="210" t="s">
        <v>117</v>
      </c>
      <c r="B2" s="201" t="s">
        <v>118</v>
      </c>
      <c r="C2" s="201"/>
      <c r="D2" s="201"/>
    </row>
    <row r="3" spans="1:11" x14ac:dyDescent="0.25">
      <c r="A3" s="210"/>
      <c r="B3" s="201" t="s">
        <v>119</v>
      </c>
      <c r="C3" s="201"/>
      <c r="D3" s="201"/>
      <c r="I3" t="s">
        <v>149</v>
      </c>
    </row>
    <row r="4" spans="1:11" x14ac:dyDescent="0.25">
      <c r="A4" s="210"/>
      <c r="B4" s="3" t="s">
        <v>120</v>
      </c>
      <c r="C4" s="38" t="s">
        <v>122</v>
      </c>
      <c r="D4" s="3" t="s">
        <v>121</v>
      </c>
      <c r="F4" t="s">
        <v>149</v>
      </c>
      <c r="G4" t="s">
        <v>151</v>
      </c>
      <c r="I4" t="s">
        <v>152</v>
      </c>
      <c r="J4" t="s">
        <v>30</v>
      </c>
      <c r="K4" t="s">
        <v>153</v>
      </c>
    </row>
    <row r="5" spans="1:11" x14ac:dyDescent="0.25">
      <c r="A5" t="s">
        <v>113</v>
      </c>
      <c r="B5" s="12">
        <f>'ITINERARIO 4'!V18+'ITINERARIO 5'!V18+'IT. 6'!V18+'IT. 7'!V18+'IT 16'!W18</f>
        <v>43499.751250000001</v>
      </c>
      <c r="C5" s="39">
        <v>98000</v>
      </c>
      <c r="D5" s="1">
        <v>68147.7</v>
      </c>
      <c r="E5" s="1">
        <f>D5-B5</f>
        <v>24647.948749999996</v>
      </c>
      <c r="F5">
        <v>98000</v>
      </c>
      <c r="G5">
        <v>93600</v>
      </c>
      <c r="I5">
        <v>98000</v>
      </c>
      <c r="J5">
        <v>42000</v>
      </c>
      <c r="K5">
        <v>31</v>
      </c>
    </row>
    <row r="6" spans="1:11" x14ac:dyDescent="0.25">
      <c r="A6" t="s">
        <v>114</v>
      </c>
      <c r="B6" s="12">
        <f>'ITINERARIO 4'!V19+'ITINERARIO 5'!V19+'IT. 6'!V19+'IT. 7'!V19</f>
        <v>16614.748</v>
      </c>
      <c r="C6" s="39">
        <v>103000</v>
      </c>
      <c r="D6" s="1">
        <v>21762.25</v>
      </c>
      <c r="E6" s="1">
        <f>D6-B6</f>
        <v>5147.5020000000004</v>
      </c>
      <c r="F6">
        <v>103000</v>
      </c>
      <c r="G6">
        <v>94000</v>
      </c>
      <c r="I6">
        <v>103000</v>
      </c>
      <c r="J6">
        <v>16000</v>
      </c>
      <c r="K6">
        <v>31</v>
      </c>
    </row>
    <row r="7" spans="1:11" x14ac:dyDescent="0.25">
      <c r="A7" t="s">
        <v>115</v>
      </c>
      <c r="B7" s="12">
        <f>'ITINERARIO 4'!V20+'ITINERARIO 5'!V20+'IT. 6'!V20+'IT. 7'!V20+'IT 16'!W20</f>
        <v>270960.01274999999</v>
      </c>
      <c r="C7" s="39">
        <v>94000</v>
      </c>
      <c r="D7" s="1">
        <v>425348.02</v>
      </c>
      <c r="E7" s="1">
        <f>D7-B7</f>
        <v>154388.00725000002</v>
      </c>
      <c r="J7">
        <f>SUM(J5:J6)</f>
        <v>58000</v>
      </c>
    </row>
    <row r="8" spans="1:11" x14ac:dyDescent="0.25">
      <c r="A8" t="s">
        <v>116</v>
      </c>
      <c r="B8" s="12">
        <f>'ITINERARIO 4'!V21+'ITINERARIO 5'!V21+'IT. 6'!V21+'IT. 7'!V21+'IT 9'!V21</f>
        <v>14911.542857142858</v>
      </c>
      <c r="C8" s="39">
        <v>101000</v>
      </c>
      <c r="D8" s="1">
        <v>15579.49</v>
      </c>
      <c r="E8" s="1">
        <f>D8-B8</f>
        <v>667.94714285714144</v>
      </c>
      <c r="I8">
        <v>108400</v>
      </c>
      <c r="J8">
        <v>2000</v>
      </c>
      <c r="K8">
        <v>1049</v>
      </c>
    </row>
    <row r="10" spans="1:11" x14ac:dyDescent="0.25">
      <c r="I10" t="s">
        <v>154</v>
      </c>
    </row>
    <row r="11" spans="1:11" x14ac:dyDescent="0.25">
      <c r="A11" s="210" t="s">
        <v>117</v>
      </c>
      <c r="B11" s="201" t="s">
        <v>81</v>
      </c>
      <c r="C11" s="201"/>
      <c r="D11" s="201"/>
      <c r="E11" s="12"/>
      <c r="I11">
        <v>94000</v>
      </c>
      <c r="J11">
        <v>15000</v>
      </c>
      <c r="K11">
        <v>31</v>
      </c>
    </row>
    <row r="12" spans="1:11" x14ac:dyDescent="0.25">
      <c r="A12" s="210"/>
      <c r="B12" s="3" t="s">
        <v>120</v>
      </c>
      <c r="C12" s="38" t="s">
        <v>122</v>
      </c>
      <c r="D12" s="3" t="s">
        <v>121</v>
      </c>
      <c r="I12">
        <v>93600</v>
      </c>
      <c r="J12">
        <f>58000-15000</f>
        <v>43000</v>
      </c>
      <c r="K12">
        <v>31</v>
      </c>
    </row>
    <row r="13" spans="1:11" x14ac:dyDescent="0.25">
      <c r="A13" t="s">
        <v>113</v>
      </c>
      <c r="B13" s="12">
        <f>'IT. 8'!V18+'IT. 12'!V18+'IT. 13'!V18+'IT. 14'!V18</f>
        <v>27334.030854700861</v>
      </c>
      <c r="C13" s="39">
        <v>108300</v>
      </c>
      <c r="D13" s="1">
        <v>38066.629999999997</v>
      </c>
      <c r="E13" s="1">
        <f>D13-B13</f>
        <v>10732.599145299137</v>
      </c>
      <c r="J13">
        <f>SUM(J11:J12)</f>
        <v>58000</v>
      </c>
    </row>
    <row r="14" spans="1:11" x14ac:dyDescent="0.25">
      <c r="A14" t="s">
        <v>114</v>
      </c>
      <c r="B14" s="12">
        <f>'IT. 8'!V19+'IT. 12'!V19+'IT. 13'!V19+'IT. 14'!V19+'IT 16'!W19</f>
        <v>0</v>
      </c>
      <c r="C14" s="39">
        <v>0</v>
      </c>
      <c r="D14" s="1">
        <v>0</v>
      </c>
      <c r="E14" s="1">
        <f>D14-B14</f>
        <v>0</v>
      </c>
      <c r="I14">
        <v>108200</v>
      </c>
      <c r="J14">
        <v>2000</v>
      </c>
      <c r="K14">
        <v>1049</v>
      </c>
    </row>
    <row r="15" spans="1:11" x14ac:dyDescent="0.25">
      <c r="A15" t="s">
        <v>115</v>
      </c>
      <c r="B15" s="12">
        <f>'IT. 8'!V20+'IT. 12'!V20+'IT. 13'!V20+'IT. 14'!V20</f>
        <v>227838.32470085472</v>
      </c>
      <c r="C15" s="39">
        <v>108000</v>
      </c>
      <c r="D15" s="1">
        <v>244254.39</v>
      </c>
      <c r="E15" s="1">
        <f>D15-B15</f>
        <v>16416.065299145295</v>
      </c>
    </row>
    <row r="16" spans="1:11" x14ac:dyDescent="0.25">
      <c r="A16" t="s">
        <v>116</v>
      </c>
      <c r="B16" s="12">
        <f>'IT. 8'!V21+'IT. 12'!V21+'IT. 13'!V21+'IT. 14'!V21+'IT 16'!W21</f>
        <v>0</v>
      </c>
      <c r="C16" s="39">
        <v>0</v>
      </c>
      <c r="D16" s="1">
        <v>15579.49</v>
      </c>
      <c r="E16" s="1">
        <f>D16-B16</f>
        <v>15579.49</v>
      </c>
    </row>
    <row r="18" spans="1:6" x14ac:dyDescent="0.25">
      <c r="A18" s="210" t="s">
        <v>117</v>
      </c>
      <c r="B18" s="201" t="s">
        <v>111</v>
      </c>
      <c r="C18" s="201"/>
      <c r="D18" s="201"/>
      <c r="E18" s="12"/>
    </row>
    <row r="19" spans="1:6" x14ac:dyDescent="0.25">
      <c r="A19" s="210"/>
      <c r="B19" s="3" t="s">
        <v>120</v>
      </c>
      <c r="C19" s="38" t="s">
        <v>122</v>
      </c>
      <c r="D19" s="3" t="s">
        <v>121</v>
      </c>
    </row>
    <row r="20" spans="1:6" x14ac:dyDescent="0.25">
      <c r="A20" t="s">
        <v>115</v>
      </c>
      <c r="B20" s="12">
        <f>'IT. 8'!V12+'IT 9'!V12+'IT. 10'!V12+'IT. 15'!W12</f>
        <v>131261.17556935819</v>
      </c>
      <c r="C20" s="39">
        <v>105100</v>
      </c>
      <c r="D20" s="1">
        <v>144310.06</v>
      </c>
      <c r="E20" s="1">
        <f>D20-B20</f>
        <v>13048.884430641803</v>
      </c>
    </row>
    <row r="22" spans="1:6" x14ac:dyDescent="0.25">
      <c r="A22" t="s">
        <v>124</v>
      </c>
      <c r="B22" s="12">
        <f>'ITINERARIO 4'!V13+'ITINERARIO 5'!V13+'IT. 6'!V13+'IT. 7'!V13+'IT. 8'!V13+'IT 9'!V13+'IT. 10'!V13+'IT. 11'!V13+'IT. 12'!V13+'IT. 13'!V13+'IT. 14'!V13+'IT. 15'!W13+'IT 16'!W13</f>
        <v>22070.987301587302</v>
      </c>
      <c r="C22" s="234">
        <v>105200</v>
      </c>
      <c r="D22" s="235">
        <v>261316.38</v>
      </c>
      <c r="E22" s="235">
        <f>D22-B22-B23</f>
        <v>79528.125982056605</v>
      </c>
    </row>
    <row r="23" spans="1:6" x14ac:dyDescent="0.25">
      <c r="A23" t="s">
        <v>123</v>
      </c>
      <c r="B23" s="12">
        <f>'ITINERARIO 4'!V14+'ITINERARIO 5'!V14+'IT. 6'!V14+'IT. 7'!V14+'IT. 8'!V14+'IT 9'!V14+'IT. 10'!V14+'IT. 11'!V14+'IT. 12'!V14+'IT. 13'!V14+'IT. 14'!V14+'IT. 15'!W14+'IT 16'!W14</f>
        <v>159717.2667163561</v>
      </c>
      <c r="C23" s="234"/>
      <c r="D23" s="235"/>
      <c r="E23" s="235"/>
    </row>
    <row r="26" spans="1:6" x14ac:dyDescent="0.25">
      <c r="A26" s="210" t="s">
        <v>117</v>
      </c>
      <c r="B26" s="201" t="s">
        <v>96</v>
      </c>
      <c r="C26" s="201"/>
      <c r="D26" s="201"/>
      <c r="E26" s="12"/>
    </row>
    <row r="27" spans="1:6" x14ac:dyDescent="0.25">
      <c r="A27" s="210"/>
      <c r="B27" s="3" t="s">
        <v>120</v>
      </c>
      <c r="C27" s="38" t="s">
        <v>122</v>
      </c>
      <c r="D27" s="3" t="s">
        <v>121</v>
      </c>
      <c r="F27" t="s">
        <v>150</v>
      </c>
    </row>
    <row r="28" spans="1:6" x14ac:dyDescent="0.25">
      <c r="A28" t="s">
        <v>113</v>
      </c>
      <c r="B28" s="12">
        <f>'IT. 11'!V18</f>
        <v>13410.000000000002</v>
      </c>
      <c r="C28" s="39">
        <v>108400</v>
      </c>
      <c r="D28" s="1">
        <v>15052.63</v>
      </c>
      <c r="E28" s="1">
        <f>D28-B28</f>
        <v>1642.6299999999974</v>
      </c>
      <c r="F28">
        <v>108400</v>
      </c>
    </row>
    <row r="29" spans="1:6" x14ac:dyDescent="0.25">
      <c r="A29" t="s">
        <v>125</v>
      </c>
      <c r="B29" s="12">
        <f>'IT. 11'!V20</f>
        <v>76437</v>
      </c>
      <c r="C29" s="39">
        <v>108100</v>
      </c>
      <c r="D29" s="1">
        <v>82450.16</v>
      </c>
      <c r="E29" s="1">
        <f>D29-B29</f>
        <v>6013.1600000000035</v>
      </c>
    </row>
    <row r="30" spans="1:6" x14ac:dyDescent="0.25">
      <c r="A30" t="s">
        <v>123</v>
      </c>
      <c r="B30" s="12">
        <v>0</v>
      </c>
      <c r="C30" s="39">
        <v>108200</v>
      </c>
      <c r="D30" s="1">
        <v>29402.77</v>
      </c>
      <c r="E30" s="1">
        <f>D30-B30</f>
        <v>29402.77</v>
      </c>
    </row>
  </sheetData>
  <mergeCells count="12">
    <mergeCell ref="E22:E23"/>
    <mergeCell ref="B3:D3"/>
    <mergeCell ref="B2:D2"/>
    <mergeCell ref="A2:A4"/>
    <mergeCell ref="B11:D11"/>
    <mergeCell ref="A11:A12"/>
    <mergeCell ref="A26:A27"/>
    <mergeCell ref="B26:D26"/>
    <mergeCell ref="A18:A19"/>
    <mergeCell ref="B18:D18"/>
    <mergeCell ref="C22:C23"/>
    <mergeCell ref="D22:D2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workbookViewId="0">
      <selection activeCell="K15" sqref="K15"/>
    </sheetView>
  </sheetViews>
  <sheetFormatPr defaultRowHeight="15" x14ac:dyDescent="0.25"/>
  <cols>
    <col min="1" max="1" width="38.140625" customWidth="1"/>
    <col min="3" max="3" width="8.140625" customWidth="1"/>
    <col min="4" max="4" width="12.85546875" customWidth="1"/>
    <col min="5" max="5" width="14.7109375" customWidth="1"/>
  </cols>
  <sheetData>
    <row r="1" spans="1:6" x14ac:dyDescent="0.25">
      <c r="A1" s="3"/>
      <c r="B1" s="3"/>
      <c r="C1" s="3"/>
      <c r="D1" s="3"/>
      <c r="E1" s="3"/>
      <c r="F1" s="3"/>
    </row>
    <row r="2" spans="1:6" x14ac:dyDescent="0.25">
      <c r="A2" s="3"/>
      <c r="B2" s="3"/>
      <c r="C2" s="3"/>
      <c r="D2" s="3"/>
      <c r="E2" s="3"/>
      <c r="F2" s="3"/>
    </row>
    <row r="3" spans="1:6" x14ac:dyDescent="0.25">
      <c r="A3" s="201"/>
      <c r="B3" s="201"/>
      <c r="C3" s="201"/>
      <c r="D3" s="201"/>
      <c r="E3" s="201"/>
      <c r="F3" s="201"/>
    </row>
    <row r="4" spans="1:6" x14ac:dyDescent="0.25">
      <c r="A4" s="201"/>
      <c r="B4" s="3"/>
      <c r="C4" s="3"/>
      <c r="D4" s="3"/>
      <c r="E4" s="3"/>
      <c r="F4" s="3"/>
    </row>
  </sheetData>
  <mergeCells count="2">
    <mergeCell ref="B3:F3"/>
    <mergeCell ref="A3:A4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9"/>
  <sheetViews>
    <sheetView topLeftCell="A148" workbookViewId="0">
      <selection activeCell="AB157" sqref="AB157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CADASTRO!D146</f>
        <v>183 RICARDO HUHNFLEISCH NIEWINSKI - ME</v>
      </c>
    </row>
    <row r="2" spans="1:26" x14ac:dyDescent="0.25">
      <c r="A2" s="2" t="s">
        <v>6</v>
      </c>
      <c r="B2" s="2"/>
      <c r="C2" s="2"/>
      <c r="D2" t="str">
        <f>CADASTRO!D147</f>
        <v>07.947.410/0001-93</v>
      </c>
    </row>
    <row r="3" spans="1:26" x14ac:dyDescent="0.25">
      <c r="A3" s="25" t="s">
        <v>94</v>
      </c>
      <c r="B3" s="25"/>
      <c r="C3" s="25"/>
      <c r="D3" s="199" t="str">
        <f>CADASTRO!D148</f>
        <v>005/2017</v>
      </c>
      <c r="E3" s="199"/>
      <c r="F3" s="199"/>
      <c r="G3" s="199"/>
    </row>
    <row r="4" spans="1:26" x14ac:dyDescent="0.25">
      <c r="A4" s="3" t="s">
        <v>2</v>
      </c>
      <c r="B4" s="3"/>
      <c r="C4" s="3"/>
      <c r="F4" s="203" t="str">
        <f>CADASTRO!F149</f>
        <v>III - 017/2017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CADASTRO!D150</f>
        <v>2</v>
      </c>
    </row>
    <row r="6" spans="1:26" x14ac:dyDescent="0.25">
      <c r="A6" s="3" t="s">
        <v>8</v>
      </c>
      <c r="B6" s="3"/>
      <c r="C6" s="3"/>
      <c r="D6" s="208">
        <f>CADASTRO!D151</f>
        <v>4.1100000000000003</v>
      </c>
      <c r="E6" s="208"/>
      <c r="F6" s="208"/>
      <c r="H6" s="3" t="s">
        <v>9</v>
      </c>
      <c r="K6" s="203">
        <f>CADASTRO!K151</f>
        <v>133.80000000000001</v>
      </c>
      <c r="L6" s="203"/>
      <c r="M6" s="3" t="s">
        <v>11</v>
      </c>
      <c r="Q6" s="203">
        <f>CADASTRO!Q151</f>
        <v>200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</f>
        <v>109983.60000000002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CADASTRO!A$158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CADASTRO!A$159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CADASTRO!J159</f>
        <v>105102</v>
      </c>
      <c r="K12" s="203"/>
      <c r="L12" s="203"/>
      <c r="M12" s="203">
        <f>CADASTRO!M159</f>
        <v>1662</v>
      </c>
      <c r="N12" s="203"/>
      <c r="O12" s="203"/>
      <c r="P12" s="203" t="str">
        <f>CADASTRO!$P$159</f>
        <v>1013 PeateRS</v>
      </c>
      <c r="Q12" s="203"/>
      <c r="R12" s="203"/>
      <c r="S12" s="203"/>
      <c r="T12" s="219">
        <f>CADASTRO!V159</f>
        <v>0.02</v>
      </c>
      <c r="U12" s="203"/>
      <c r="V12" s="204">
        <f>E$7*T12</f>
        <v>2199.6720000000005</v>
      </c>
      <c r="W12" s="204"/>
      <c r="X12" s="204"/>
      <c r="Y12" s="204"/>
      <c r="Z12" s="204"/>
    </row>
    <row r="13" spans="1:26" x14ac:dyDescent="0.25">
      <c r="A13" s="200" t="str">
        <f>CADASTRO!A$160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CADASTRO!J160</f>
        <v>105202</v>
      </c>
      <c r="K13" s="203"/>
      <c r="L13" s="203"/>
      <c r="M13" s="203">
        <f>CADASTRO!M160</f>
        <v>1685</v>
      </c>
      <c r="N13" s="203"/>
      <c r="O13" s="203"/>
      <c r="P13" s="203" t="str">
        <f>CADASTRO!$P$160</f>
        <v>1013 PeateRS</v>
      </c>
      <c r="Q13" s="203"/>
      <c r="R13" s="203"/>
      <c r="S13" s="203"/>
      <c r="T13" s="219">
        <f>CADASTRO!V160</f>
        <v>7.0000000000000007E-2</v>
      </c>
      <c r="U13" s="203"/>
      <c r="V13" s="204">
        <f>E$7*T13</f>
        <v>7698.8520000000026</v>
      </c>
      <c r="W13" s="204"/>
      <c r="X13" s="204"/>
      <c r="Y13" s="204"/>
      <c r="Z13" s="204"/>
    </row>
    <row r="14" spans="1:26" x14ac:dyDescent="0.25">
      <c r="A14" s="200" t="str">
        <f>CADASTRO!A$161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CADASTRO!J161</f>
        <v>105202</v>
      </c>
      <c r="K14" s="203"/>
      <c r="L14" s="203"/>
      <c r="M14" s="203">
        <f>CADASTRO!M161</f>
        <v>1674</v>
      </c>
      <c r="N14" s="203"/>
      <c r="O14" s="203"/>
      <c r="P14" s="203" t="str">
        <f>CADASTRO!$P$160</f>
        <v>1013 PeateRS</v>
      </c>
      <c r="Q14" s="203"/>
      <c r="R14" s="203"/>
      <c r="S14" s="203"/>
      <c r="T14" s="219">
        <f>CADASTRO!V161</f>
        <v>0.3</v>
      </c>
      <c r="U14" s="203"/>
      <c r="V14" s="204">
        <f>E$7*T14</f>
        <v>32995.08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42893.604000000007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CADASTRO!A$163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CADASTRO!A$164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CADASTRO!J164</f>
        <v>98002</v>
      </c>
      <c r="K18" s="203"/>
      <c r="L18" s="203"/>
      <c r="M18" s="203">
        <f>CADASTRO!M164</f>
        <v>1640</v>
      </c>
      <c r="N18" s="203"/>
      <c r="O18" s="203"/>
      <c r="P18" s="203" t="str">
        <f>CADASTRO!$P$164</f>
        <v>31 FUNDEB</v>
      </c>
      <c r="Q18" s="203"/>
      <c r="R18" s="203"/>
      <c r="S18" s="203"/>
      <c r="T18" s="219">
        <f>CADASTRO!V164</f>
        <v>0.02</v>
      </c>
      <c r="U18" s="203"/>
      <c r="V18" s="204">
        <f>E$7*T18</f>
        <v>2199.6720000000005</v>
      </c>
      <c r="W18" s="204"/>
      <c r="X18" s="204"/>
      <c r="Y18" s="204"/>
      <c r="Z18" s="204"/>
    </row>
    <row r="19" spans="1:26" x14ac:dyDescent="0.25">
      <c r="A19" s="200" t="str">
        <f>CADASTRO!A$165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CADASTRO!J165</f>
        <v>103002</v>
      </c>
      <c r="K19" s="203"/>
      <c r="L19" s="203"/>
      <c r="M19" s="203">
        <f>CADASTRO!M165</f>
        <v>1656</v>
      </c>
      <c r="N19" s="203"/>
      <c r="O19" s="203"/>
      <c r="P19" s="203" t="str">
        <f>CADASTRO!$P$164</f>
        <v>31 FUNDEB</v>
      </c>
      <c r="Q19" s="203"/>
      <c r="R19" s="203"/>
      <c r="S19" s="203"/>
      <c r="T19" s="219">
        <f>CADASTRO!V165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CADASTRO!A$166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CADASTRO!J166</f>
        <v>94009</v>
      </c>
      <c r="K20" s="203"/>
      <c r="L20" s="203"/>
      <c r="M20" s="203">
        <f>CADASTRO!M166</f>
        <v>1624</v>
      </c>
      <c r="N20" s="203"/>
      <c r="O20" s="203"/>
      <c r="P20" s="203" t="str">
        <f>CADASTRO!$P$164</f>
        <v>31 FUNDEB</v>
      </c>
      <c r="Q20" s="203"/>
      <c r="R20" s="203"/>
      <c r="S20" s="203"/>
      <c r="T20" s="219">
        <f>CADASTRO!V166</f>
        <v>0.45</v>
      </c>
      <c r="U20" s="203"/>
      <c r="V20" s="204">
        <f>E$7*T20</f>
        <v>49492.62000000001</v>
      </c>
      <c r="W20" s="204"/>
      <c r="X20" s="204"/>
      <c r="Y20" s="204"/>
      <c r="Z20" s="204"/>
    </row>
    <row r="21" spans="1:26" x14ac:dyDescent="0.25">
      <c r="A21" s="200" t="str">
        <f>CADASTRO!A$167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CADASTRO!J167</f>
        <v>101002</v>
      </c>
      <c r="K21" s="203"/>
      <c r="L21" s="203"/>
      <c r="M21" s="203">
        <f>CADASTRO!M167</f>
        <v>2207</v>
      </c>
      <c r="N21" s="203"/>
      <c r="O21" s="203"/>
      <c r="P21" s="203" t="str">
        <f>CADASTRO!$P$164</f>
        <v>31 FUNDEB</v>
      </c>
      <c r="Q21" s="203"/>
      <c r="R21" s="203"/>
      <c r="S21" s="203"/>
      <c r="T21" s="219">
        <f>CADASTRO!V167</f>
        <v>0.14000000000000001</v>
      </c>
      <c r="U21" s="203"/>
      <c r="V21" s="204">
        <f>E$7*T21+0.01</f>
        <v>15397.714000000005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SUM(V18:Z21)-0.01</f>
        <v>67089.996000000014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109983.60000000002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47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188</v>
      </c>
      <c r="H27" s="203"/>
      <c r="I27" s="203"/>
      <c r="J27" s="203"/>
      <c r="K27" s="203"/>
      <c r="L27" s="220" t="s">
        <v>39</v>
      </c>
      <c r="M27" s="220"/>
      <c r="N27" s="220"/>
      <c r="O27" s="223">
        <v>43200</v>
      </c>
      <c r="P27" s="203"/>
      <c r="Q27" s="203"/>
      <c r="R27" s="203"/>
    </row>
    <row r="28" spans="1:26" x14ac:dyDescent="0.25">
      <c r="A28" s="3" t="s">
        <v>41</v>
      </c>
      <c r="C28" s="208">
        <v>3299.5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802.8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7"/>
      <c r="C29" s="7"/>
      <c r="D29" s="7"/>
      <c r="E29" s="7"/>
      <c r="F29" s="7"/>
      <c r="G29" s="7"/>
      <c r="H29" s="7"/>
      <c r="I29" s="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CADASTRO!A$13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0.39</v>
      </c>
      <c r="N30" s="218"/>
      <c r="O30" s="218"/>
      <c r="P30" s="202">
        <f>SUM(P31:S33)</f>
        <v>1286.8049999999998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CADASTRO!A$159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 t="s">
        <v>155</v>
      </c>
      <c r="K31" s="203"/>
      <c r="L31" s="203"/>
      <c r="M31" s="205">
        <f>ROUND((V$12/V$23),2)</f>
        <v>0.02</v>
      </c>
      <c r="N31" s="205"/>
      <c r="O31" s="205"/>
      <c r="P31" s="204">
        <f>C28*M31</f>
        <v>65.989999999999995</v>
      </c>
      <c r="Q31" s="203"/>
      <c r="R31" s="203"/>
      <c r="S31" s="203"/>
      <c r="T31" s="203" t="str">
        <f>CADASTRO!$P$159</f>
        <v>1013 PeateRS</v>
      </c>
      <c r="U31" s="203"/>
      <c r="V31" s="203"/>
      <c r="W31" s="203"/>
      <c r="X31" s="203">
        <f>M$12</f>
        <v>1662</v>
      </c>
      <c r="Y31" s="203"/>
      <c r="Z31" s="203"/>
    </row>
    <row r="32" spans="1:26" x14ac:dyDescent="0.25">
      <c r="A32" s="200" t="str">
        <f>CADASTRO!A$160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 t="s">
        <v>156</v>
      </c>
      <c r="K32" s="203"/>
      <c r="L32" s="203"/>
      <c r="M32" s="205">
        <f>ROUND((V$13/V$23),2)</f>
        <v>7.0000000000000007E-2</v>
      </c>
      <c r="N32" s="205"/>
      <c r="O32" s="205"/>
      <c r="P32" s="204">
        <f>C28*M32</f>
        <v>230.96500000000003</v>
      </c>
      <c r="Q32" s="203"/>
      <c r="R32" s="203"/>
      <c r="S32" s="203"/>
      <c r="T32" s="203" t="str">
        <f>CADASTRO!$P$160</f>
        <v>1013 PeateRS</v>
      </c>
      <c r="U32" s="203"/>
      <c r="V32" s="203"/>
      <c r="W32" s="203"/>
      <c r="X32" s="203">
        <f>M$13</f>
        <v>1685</v>
      </c>
      <c r="Y32" s="203"/>
      <c r="Z32" s="203"/>
    </row>
    <row r="33" spans="1:26" x14ac:dyDescent="0.25">
      <c r="A33" s="200" t="str">
        <f>CADASTRO!A$161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156</v>
      </c>
      <c r="K33" s="203"/>
      <c r="L33" s="203"/>
      <c r="M33" s="205">
        <f>ROUND((V$14/V$23),2)</f>
        <v>0.3</v>
      </c>
      <c r="N33" s="205"/>
      <c r="O33" s="205"/>
      <c r="P33" s="204">
        <f>C28*M33</f>
        <v>989.84999999999991</v>
      </c>
      <c r="Q33" s="203"/>
      <c r="R33" s="203"/>
      <c r="S33" s="203"/>
      <c r="T33" s="203" t="str">
        <f>CADASTRO!$P$160</f>
        <v>1013 PeateRS</v>
      </c>
      <c r="U33" s="203"/>
      <c r="V33" s="203"/>
      <c r="W33" s="203"/>
      <c r="X33" s="203">
        <f>M$14</f>
        <v>1674</v>
      </c>
      <c r="Y33" s="203"/>
      <c r="Z33" s="203"/>
    </row>
    <row r="34" spans="1:26" x14ac:dyDescent="0.25">
      <c r="A34" s="201" t="str">
        <f>CADASTRO!A$163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0.6100000000000001</v>
      </c>
      <c r="N34" s="218"/>
      <c r="O34" s="218"/>
      <c r="P34" s="202">
        <f>SUM(P35:S38)</f>
        <v>2012.6850000000002</v>
      </c>
      <c r="Q34" s="201"/>
      <c r="R34" s="201"/>
      <c r="S34" s="201"/>
    </row>
    <row r="35" spans="1:26" x14ac:dyDescent="0.25">
      <c r="A35" s="200" t="str">
        <f>CADASTRO!A$164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157</v>
      </c>
      <c r="K35" s="203"/>
      <c r="L35" s="203"/>
      <c r="M35" s="205">
        <f>ROUND((V$18/V$23),2)</f>
        <v>0.02</v>
      </c>
      <c r="N35" s="205"/>
      <c r="O35" s="205"/>
      <c r="P35" s="204">
        <f>C28*M35</f>
        <v>65.989999999999995</v>
      </c>
      <c r="Q35" s="203"/>
      <c r="R35" s="203"/>
      <c r="S35" s="203"/>
      <c r="T35" s="203" t="str">
        <f>CADASTRO!$P$164</f>
        <v>31 FUNDEB</v>
      </c>
      <c r="U35" s="203"/>
      <c r="V35" s="203"/>
      <c r="W35" s="203"/>
      <c r="X35" s="203">
        <f>M$18</f>
        <v>1640</v>
      </c>
      <c r="Y35" s="203"/>
      <c r="Z35" s="203"/>
    </row>
    <row r="36" spans="1:26" x14ac:dyDescent="0.25">
      <c r="A36" s="200" t="str">
        <f>CADASTRO!A$165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 t="str">
        <f>CADASTRO!$P$164</f>
        <v>31 FUNDEB</v>
      </c>
      <c r="U36" s="203"/>
      <c r="V36" s="203"/>
      <c r="W36" s="203"/>
      <c r="X36" s="203">
        <f>M$19</f>
        <v>1656</v>
      </c>
      <c r="Y36" s="203"/>
      <c r="Z36" s="203"/>
    </row>
    <row r="37" spans="1:26" x14ac:dyDescent="0.25">
      <c r="A37" s="200" t="str">
        <f>CADASTRO!A$166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158</v>
      </c>
      <c r="K37" s="203"/>
      <c r="L37" s="203"/>
      <c r="M37" s="205">
        <f>ROUND((V$20/V$23),2)</f>
        <v>0.45</v>
      </c>
      <c r="N37" s="205"/>
      <c r="O37" s="205"/>
      <c r="P37" s="204">
        <f>C28*M37</f>
        <v>1484.7750000000001</v>
      </c>
      <c r="Q37" s="203"/>
      <c r="R37" s="203"/>
      <c r="S37" s="203"/>
      <c r="T37" s="203" t="str">
        <f>CADASTRO!$P$164</f>
        <v>31 FUNDEB</v>
      </c>
      <c r="U37" s="203"/>
      <c r="V37" s="203"/>
      <c r="W37" s="203"/>
      <c r="X37" s="203">
        <f>M$20</f>
        <v>1624</v>
      </c>
      <c r="Y37" s="203"/>
      <c r="Z37" s="203"/>
    </row>
    <row r="38" spans="1:26" x14ac:dyDescent="0.25">
      <c r="A38" s="200" t="str">
        <f>CADASTRO!A$167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 t="s">
        <v>159</v>
      </c>
      <c r="K38" s="203"/>
      <c r="L38" s="203"/>
      <c r="M38" s="205">
        <f>ROUND((V$21/V$23),2)</f>
        <v>0.14000000000000001</v>
      </c>
      <c r="N38" s="205"/>
      <c r="O38" s="205"/>
      <c r="P38" s="204">
        <f>C28*M38-0.01</f>
        <v>461.92000000000007</v>
      </c>
      <c r="Q38" s="203"/>
      <c r="R38" s="203"/>
      <c r="S38" s="203"/>
      <c r="T38" s="203" t="str">
        <f>CADASTRO!$P$164</f>
        <v>31 FUNDEB</v>
      </c>
      <c r="U38" s="203"/>
      <c r="V38" s="203"/>
      <c r="W38" s="203"/>
      <c r="X38" s="203">
        <f>M$21</f>
        <v>2207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P34+P30+0.01</f>
        <v>3299.5</v>
      </c>
      <c r="Q39" s="201"/>
      <c r="R39" s="201"/>
      <c r="S39" s="201"/>
    </row>
    <row r="41" spans="1:26" x14ac:dyDescent="0.25">
      <c r="A41" s="3" t="s">
        <v>37</v>
      </c>
      <c r="F41" s="203" t="s">
        <v>48</v>
      </c>
      <c r="G41" s="203"/>
      <c r="H41" s="203"/>
      <c r="I41" s="203"/>
      <c r="J41" s="203"/>
      <c r="K41" s="203"/>
    </row>
    <row r="42" spans="1:26" x14ac:dyDescent="0.25">
      <c r="A42" s="3" t="s">
        <v>38</v>
      </c>
      <c r="G42" s="203">
        <v>189</v>
      </c>
      <c r="H42" s="203"/>
      <c r="I42" s="203"/>
      <c r="J42" s="203"/>
      <c r="K42" s="203"/>
      <c r="L42" s="220" t="s">
        <v>39</v>
      </c>
      <c r="M42" s="220"/>
      <c r="N42" s="220"/>
      <c r="O42" s="223">
        <v>43200</v>
      </c>
      <c r="P42" s="203"/>
      <c r="Q42" s="203"/>
      <c r="R42" s="203"/>
    </row>
    <row r="43" spans="1:26" x14ac:dyDescent="0.25">
      <c r="A43" s="3" t="s">
        <v>41</v>
      </c>
      <c r="C43" s="208">
        <v>10653.94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2592.1999999999998</v>
      </c>
      <c r="Q43" s="221"/>
      <c r="R43" s="221"/>
      <c r="S43" s="221"/>
      <c r="T43" s="221"/>
      <c r="U43" s="221"/>
    </row>
    <row r="44" spans="1:26" x14ac:dyDescent="0.25">
      <c r="A44" s="9" t="s">
        <v>12</v>
      </c>
      <c r="B44" s="7"/>
      <c r="C44" s="7"/>
      <c r="D44" s="7"/>
      <c r="E44" s="7"/>
      <c r="F44" s="7"/>
      <c r="G44" s="7"/>
      <c r="H44" s="7"/>
      <c r="I44" s="8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11" t="s">
        <v>40</v>
      </c>
      <c r="Y44" s="211"/>
      <c r="Z44" s="211"/>
    </row>
    <row r="45" spans="1:26" x14ac:dyDescent="0.25">
      <c r="A45" s="210" t="str">
        <f>CADASTRO!A$158</f>
        <v>ESCOLA ALAÍDES S. PINHEIRO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0.39</v>
      </c>
      <c r="N45" s="218"/>
      <c r="O45" s="218"/>
      <c r="P45" s="202">
        <f>SUM(P46:S48)</f>
        <v>4155.0366000000004</v>
      </c>
      <c r="Q45" s="201"/>
      <c r="R45" s="201"/>
      <c r="S45" s="201"/>
      <c r="T45" s="6"/>
      <c r="U45" s="6"/>
      <c r="V45" s="6"/>
      <c r="W45" s="6"/>
    </row>
    <row r="46" spans="1:26" x14ac:dyDescent="0.25">
      <c r="A46" s="200" t="str">
        <f>CADASTRO!A$159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 t="s">
        <v>155</v>
      </c>
      <c r="K46" s="203"/>
      <c r="L46" s="203"/>
      <c r="M46" s="205">
        <f>ROUND((V$12/V$23),2)</f>
        <v>0.02</v>
      </c>
      <c r="N46" s="205"/>
      <c r="O46" s="205"/>
      <c r="P46" s="204">
        <f>C43*M46</f>
        <v>213.0788</v>
      </c>
      <c r="Q46" s="203"/>
      <c r="R46" s="203"/>
      <c r="S46" s="203"/>
      <c r="T46" s="203" t="str">
        <f>CADASTRO!$P$159</f>
        <v>1013 PeateRS</v>
      </c>
      <c r="U46" s="203"/>
      <c r="V46" s="203"/>
      <c r="W46" s="203"/>
      <c r="X46" s="203">
        <f>M$12</f>
        <v>1662</v>
      </c>
      <c r="Y46" s="203"/>
      <c r="Z46" s="203"/>
    </row>
    <row r="47" spans="1:26" x14ac:dyDescent="0.25">
      <c r="A47" s="200" t="str">
        <f>CADASTRO!A$160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 t="s">
        <v>156</v>
      </c>
      <c r="K47" s="203"/>
      <c r="L47" s="203"/>
      <c r="M47" s="205">
        <f>ROUND((V$13/V$23),2)</f>
        <v>7.0000000000000007E-2</v>
      </c>
      <c r="N47" s="205"/>
      <c r="O47" s="205"/>
      <c r="P47" s="204">
        <f>C43*M47</f>
        <v>745.77580000000012</v>
      </c>
      <c r="Q47" s="203"/>
      <c r="R47" s="203"/>
      <c r="S47" s="203"/>
      <c r="T47" s="203" t="str">
        <f>CADASTRO!$P$160</f>
        <v>1013 PeateRS</v>
      </c>
      <c r="U47" s="203"/>
      <c r="V47" s="203"/>
      <c r="W47" s="203"/>
      <c r="X47" s="203">
        <f>M$13</f>
        <v>1685</v>
      </c>
      <c r="Y47" s="203"/>
      <c r="Z47" s="203"/>
    </row>
    <row r="48" spans="1:26" x14ac:dyDescent="0.25">
      <c r="A48" s="200" t="str">
        <f>CADASTRO!A$161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 t="s">
        <v>156</v>
      </c>
      <c r="K48" s="203"/>
      <c r="L48" s="203"/>
      <c r="M48" s="205">
        <f>ROUND((V$14/V$23),2)</f>
        <v>0.3</v>
      </c>
      <c r="N48" s="205"/>
      <c r="O48" s="205"/>
      <c r="P48" s="204">
        <f>C43*M48</f>
        <v>3196.1820000000002</v>
      </c>
      <c r="Q48" s="203"/>
      <c r="R48" s="203"/>
      <c r="S48" s="203"/>
      <c r="T48" s="203" t="str">
        <f>CADASTRO!$P$160</f>
        <v>1013 PeateRS</v>
      </c>
      <c r="U48" s="203"/>
      <c r="V48" s="203"/>
      <c r="W48" s="203"/>
      <c r="X48" s="203">
        <f>M$14</f>
        <v>1674</v>
      </c>
      <c r="Y48" s="203"/>
      <c r="Z48" s="203"/>
    </row>
    <row r="49" spans="1:35" x14ac:dyDescent="0.25">
      <c r="A49" s="201" t="str">
        <f>CADASTRO!A$163</f>
        <v>ESCOLA MUN. SANTA LUZIA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0.6100000000000001</v>
      </c>
      <c r="N49" s="218"/>
      <c r="O49" s="218"/>
      <c r="P49" s="202">
        <f>SUM(P50:S53)</f>
        <v>6498.9034000000011</v>
      </c>
      <c r="Q49" s="201"/>
      <c r="R49" s="201"/>
      <c r="S49" s="201"/>
    </row>
    <row r="50" spans="1:35" x14ac:dyDescent="0.25">
      <c r="A50" s="200" t="str">
        <f>CADASTRO!A$164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 t="s">
        <v>157</v>
      </c>
      <c r="K50" s="203"/>
      <c r="L50" s="203"/>
      <c r="M50" s="205">
        <f>ROUND((V$18/V$23),2)</f>
        <v>0.02</v>
      </c>
      <c r="N50" s="205"/>
      <c r="O50" s="205"/>
      <c r="P50" s="204">
        <f>C43*M50</f>
        <v>213.0788</v>
      </c>
      <c r="Q50" s="203"/>
      <c r="R50" s="203"/>
      <c r="S50" s="203"/>
      <c r="T50" s="203" t="str">
        <f>CADASTRO!$P$164</f>
        <v>31 FUNDEB</v>
      </c>
      <c r="U50" s="203"/>
      <c r="V50" s="203"/>
      <c r="W50" s="203"/>
      <c r="X50" s="203">
        <f>M$18</f>
        <v>1640</v>
      </c>
      <c r="Y50" s="203"/>
      <c r="Z50" s="203"/>
    </row>
    <row r="51" spans="1:35" x14ac:dyDescent="0.25">
      <c r="A51" s="200" t="str">
        <f>CADASTRO!A$165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>
        <v>0</v>
      </c>
      <c r="K51" s="203"/>
      <c r="L51" s="203"/>
      <c r="M51" s="205">
        <f>ROUND((V$19/V$23),2)</f>
        <v>0</v>
      </c>
      <c r="N51" s="205"/>
      <c r="O51" s="205"/>
      <c r="P51" s="204">
        <f>C43*M51</f>
        <v>0</v>
      </c>
      <c r="Q51" s="203"/>
      <c r="R51" s="203"/>
      <c r="S51" s="203"/>
      <c r="T51" s="203" t="str">
        <f>CADASTRO!$P$164</f>
        <v>31 FUNDEB</v>
      </c>
      <c r="U51" s="203"/>
      <c r="V51" s="203"/>
      <c r="W51" s="203"/>
      <c r="X51" s="203">
        <f>M$19</f>
        <v>1656</v>
      </c>
      <c r="Y51" s="203"/>
      <c r="Z51" s="203"/>
      <c r="AI51" s="3"/>
    </row>
    <row r="52" spans="1:35" x14ac:dyDescent="0.25">
      <c r="A52" s="200" t="str">
        <f>CADASTRO!A$166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 t="s">
        <v>158</v>
      </c>
      <c r="K52" s="203"/>
      <c r="L52" s="203"/>
      <c r="M52" s="205">
        <f>ROUND((V$20/V$23),2)</f>
        <v>0.45</v>
      </c>
      <c r="N52" s="205"/>
      <c r="O52" s="205"/>
      <c r="P52" s="204">
        <f>C43*M52</f>
        <v>4794.2730000000001</v>
      </c>
      <c r="Q52" s="203"/>
      <c r="R52" s="203"/>
      <c r="S52" s="203"/>
      <c r="T52" s="203" t="str">
        <f>CADASTRO!$P$164</f>
        <v>31 FUNDEB</v>
      </c>
      <c r="U52" s="203"/>
      <c r="V52" s="203"/>
      <c r="W52" s="203"/>
      <c r="X52" s="203">
        <f>M$20</f>
        <v>1624</v>
      </c>
      <c r="Y52" s="203"/>
      <c r="Z52" s="203"/>
    </row>
    <row r="53" spans="1:35" x14ac:dyDescent="0.25">
      <c r="A53" s="200" t="str">
        <f>CADASTRO!A$167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 t="s">
        <v>159</v>
      </c>
      <c r="K53" s="203"/>
      <c r="L53" s="203"/>
      <c r="M53" s="205">
        <f>ROUND((V$21/V$23),2)</f>
        <v>0.14000000000000001</v>
      </c>
      <c r="N53" s="205"/>
      <c r="O53" s="205"/>
      <c r="P53" s="204">
        <f>C43*M53</f>
        <v>1491.5516000000002</v>
      </c>
      <c r="Q53" s="203"/>
      <c r="R53" s="203"/>
      <c r="S53" s="203"/>
      <c r="T53" s="203" t="str">
        <f>CADASTRO!$P$164</f>
        <v>31 FUNDEB</v>
      </c>
      <c r="U53" s="203"/>
      <c r="V53" s="203"/>
      <c r="W53" s="203"/>
      <c r="X53" s="203">
        <f>M$21</f>
        <v>2207</v>
      </c>
      <c r="Y53" s="203"/>
      <c r="Z53" s="203"/>
    </row>
    <row r="54" spans="1:35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10653.940000000002</v>
      </c>
      <c r="Q54" s="201"/>
      <c r="R54" s="201"/>
      <c r="S54" s="201"/>
      <c r="T54" s="3"/>
      <c r="U54" s="3"/>
      <c r="V54" s="3"/>
      <c r="W54" s="3"/>
      <c r="X54" s="3"/>
      <c r="Y54" s="3"/>
      <c r="Z54" s="3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3"/>
      <c r="K55" s="3"/>
      <c r="L55" s="3"/>
      <c r="M55" s="20"/>
      <c r="N55" s="20"/>
      <c r="O55" s="20"/>
      <c r="P55" s="11"/>
      <c r="Q55" s="4"/>
      <c r="R55" s="4"/>
      <c r="S55" s="4"/>
      <c r="T55" s="3"/>
      <c r="U55" s="3"/>
      <c r="V55" s="3"/>
      <c r="W55" s="3"/>
      <c r="X55" s="3"/>
      <c r="Y55" s="3"/>
      <c r="Z55" s="3"/>
    </row>
    <row r="56" spans="1:35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5" x14ac:dyDescent="0.25">
      <c r="A57" s="3" t="s">
        <v>38</v>
      </c>
      <c r="G57" s="203">
        <v>190</v>
      </c>
      <c r="H57" s="203"/>
      <c r="I57" s="203"/>
      <c r="J57" s="203"/>
      <c r="K57" s="203"/>
      <c r="L57" s="220" t="s">
        <v>39</v>
      </c>
      <c r="M57" s="220"/>
      <c r="N57" s="220"/>
      <c r="O57" s="223">
        <v>43223</v>
      </c>
      <c r="P57" s="203"/>
      <c r="Q57" s="203"/>
      <c r="R57" s="203"/>
    </row>
    <row r="58" spans="1:35" x14ac:dyDescent="0.25">
      <c r="A58" s="3" t="s">
        <v>41</v>
      </c>
      <c r="C58" s="208">
        <v>11548.27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2809.8</v>
      </c>
      <c r="Q58" s="221"/>
      <c r="R58" s="221"/>
      <c r="S58" s="221"/>
      <c r="T58" s="221"/>
      <c r="U58" s="221"/>
    </row>
    <row r="59" spans="1:35" x14ac:dyDescent="0.25">
      <c r="A59" s="9" t="s">
        <v>12</v>
      </c>
      <c r="B59" s="7"/>
      <c r="C59" s="7"/>
      <c r="D59" s="7"/>
      <c r="E59" s="7"/>
      <c r="F59" s="7"/>
      <c r="G59" s="7"/>
      <c r="H59" s="7"/>
      <c r="I59" s="8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11" t="s">
        <v>40</v>
      </c>
      <c r="Y59" s="211"/>
      <c r="Z59" s="211"/>
    </row>
    <row r="60" spans="1:35" x14ac:dyDescent="0.25">
      <c r="A60" s="210" t="str">
        <f>CADASTRO!A$158</f>
        <v>ESCOLA ALAÍDES S. PINHEIRO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0.39</v>
      </c>
      <c r="N60" s="218"/>
      <c r="O60" s="218"/>
      <c r="P60" s="202">
        <f>SUM(P61:S63)</f>
        <v>4503.8253000000004</v>
      </c>
      <c r="Q60" s="201"/>
      <c r="R60" s="201"/>
      <c r="S60" s="201"/>
      <c r="T60" s="6"/>
      <c r="U60" s="6"/>
      <c r="V60" s="6"/>
      <c r="W60" s="6"/>
    </row>
    <row r="61" spans="1:35" x14ac:dyDescent="0.25">
      <c r="A61" s="200" t="str">
        <f>CADASTRO!A$159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 t="s">
        <v>155</v>
      </c>
      <c r="K61" s="203"/>
      <c r="L61" s="203"/>
      <c r="M61" s="205">
        <f>ROUND((V$12/V$23),2)</f>
        <v>0.02</v>
      </c>
      <c r="N61" s="205"/>
      <c r="O61" s="205"/>
      <c r="P61" s="204">
        <f>C58*M61</f>
        <v>230.96540000000002</v>
      </c>
      <c r="Q61" s="203"/>
      <c r="R61" s="203"/>
      <c r="S61" s="203"/>
      <c r="T61" s="203" t="str">
        <f>CADASTRO!$P$159</f>
        <v>1013 PeateRS</v>
      </c>
      <c r="U61" s="203"/>
      <c r="V61" s="203"/>
      <c r="W61" s="203"/>
      <c r="X61" s="203">
        <f>M$12</f>
        <v>1662</v>
      </c>
      <c r="Y61" s="203"/>
      <c r="Z61" s="203"/>
    </row>
    <row r="62" spans="1:35" x14ac:dyDescent="0.25">
      <c r="A62" s="200" t="str">
        <f>CADASTRO!A$160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 t="s">
        <v>156</v>
      </c>
      <c r="K62" s="203"/>
      <c r="L62" s="203"/>
      <c r="M62" s="205">
        <f>ROUND((V$13/V$23),2)</f>
        <v>7.0000000000000007E-2</v>
      </c>
      <c r="N62" s="205"/>
      <c r="O62" s="205"/>
      <c r="P62" s="204">
        <f>C58*M62</f>
        <v>808.37890000000016</v>
      </c>
      <c r="Q62" s="203"/>
      <c r="R62" s="203"/>
      <c r="S62" s="203"/>
      <c r="T62" s="203" t="str">
        <f>CADASTRO!$P$160</f>
        <v>1013 PeateRS</v>
      </c>
      <c r="U62" s="203"/>
      <c r="V62" s="203"/>
      <c r="W62" s="203"/>
      <c r="X62" s="203">
        <f>M$13</f>
        <v>1685</v>
      </c>
      <c r="Y62" s="203"/>
      <c r="Z62" s="203"/>
    </row>
    <row r="63" spans="1:35" x14ac:dyDescent="0.25">
      <c r="A63" s="200" t="str">
        <f>CADASTRO!A$161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 t="s">
        <v>156</v>
      </c>
      <c r="K63" s="203"/>
      <c r="L63" s="203"/>
      <c r="M63" s="205">
        <f>ROUND((V$14/V$23),2)</f>
        <v>0.3</v>
      </c>
      <c r="N63" s="205"/>
      <c r="O63" s="205"/>
      <c r="P63" s="204">
        <f>C58*M63</f>
        <v>3464.4810000000002</v>
      </c>
      <c r="Q63" s="203"/>
      <c r="R63" s="203"/>
      <c r="S63" s="203"/>
      <c r="T63" s="203" t="str">
        <f>CADASTRO!$P$160</f>
        <v>1013 PeateRS</v>
      </c>
      <c r="U63" s="203"/>
      <c r="V63" s="203"/>
      <c r="W63" s="203"/>
      <c r="X63" s="203">
        <f>M$14</f>
        <v>1674</v>
      </c>
      <c r="Y63" s="203"/>
      <c r="Z63" s="203"/>
    </row>
    <row r="64" spans="1:35" x14ac:dyDescent="0.25">
      <c r="A64" s="201" t="str">
        <f>CADASTRO!A$163</f>
        <v>ESCOLA MUN. SANTA LUZIA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0.6100000000000001</v>
      </c>
      <c r="N64" s="218"/>
      <c r="O64" s="218"/>
      <c r="P64" s="202">
        <f>SUM(P65:S68)+0.01</f>
        <v>7044.4447000000009</v>
      </c>
      <c r="Q64" s="201"/>
      <c r="R64" s="201"/>
      <c r="S64" s="201"/>
    </row>
    <row r="65" spans="1:26" x14ac:dyDescent="0.25">
      <c r="A65" s="200" t="str">
        <f>CADASTRO!A$164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 t="s">
        <v>157</v>
      </c>
      <c r="K65" s="203"/>
      <c r="L65" s="203"/>
      <c r="M65" s="205">
        <f>ROUND((V$18/V$23),2)</f>
        <v>0.02</v>
      </c>
      <c r="N65" s="205"/>
      <c r="O65" s="205"/>
      <c r="P65" s="204">
        <f>C58*M65</f>
        <v>230.96540000000002</v>
      </c>
      <c r="Q65" s="203"/>
      <c r="R65" s="203"/>
      <c r="S65" s="203"/>
      <c r="T65" s="203" t="str">
        <f>CADASTRO!$P$164</f>
        <v>31 FUNDEB</v>
      </c>
      <c r="U65" s="203"/>
      <c r="V65" s="203"/>
      <c r="W65" s="203"/>
      <c r="X65" s="203">
        <f>M$18</f>
        <v>1640</v>
      </c>
      <c r="Y65" s="203"/>
      <c r="Z65" s="203"/>
    </row>
    <row r="66" spans="1:26" x14ac:dyDescent="0.25">
      <c r="A66" s="200" t="str">
        <f>CADASTRO!A$165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>
        <v>0</v>
      </c>
      <c r="K66" s="203"/>
      <c r="L66" s="203"/>
      <c r="M66" s="205">
        <f>ROUND((V$19/V$23),2)</f>
        <v>0</v>
      </c>
      <c r="N66" s="205"/>
      <c r="O66" s="205"/>
      <c r="P66" s="204">
        <f>C58*M66</f>
        <v>0</v>
      </c>
      <c r="Q66" s="203"/>
      <c r="R66" s="203"/>
      <c r="S66" s="203"/>
      <c r="T66" s="203" t="str">
        <f>CADASTRO!$P$164</f>
        <v>31 FUNDEB</v>
      </c>
      <c r="U66" s="203"/>
      <c r="V66" s="203"/>
      <c r="W66" s="203"/>
      <c r="X66" s="203">
        <f>M$19</f>
        <v>1656</v>
      </c>
      <c r="Y66" s="203"/>
      <c r="Z66" s="203"/>
    </row>
    <row r="67" spans="1:26" x14ac:dyDescent="0.25">
      <c r="A67" s="200" t="str">
        <f>CADASTRO!A$166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 t="s">
        <v>158</v>
      </c>
      <c r="K67" s="203"/>
      <c r="L67" s="203"/>
      <c r="M67" s="205">
        <f>ROUND((V$20/V$23),2)</f>
        <v>0.45</v>
      </c>
      <c r="N67" s="205"/>
      <c r="O67" s="205"/>
      <c r="P67" s="204">
        <f>C58*M67</f>
        <v>5196.7215000000006</v>
      </c>
      <c r="Q67" s="203"/>
      <c r="R67" s="203"/>
      <c r="S67" s="203"/>
      <c r="T67" s="203" t="str">
        <f>CADASTRO!$P$164</f>
        <v>31 FUNDEB</v>
      </c>
      <c r="U67" s="203"/>
      <c r="V67" s="203"/>
      <c r="W67" s="203"/>
      <c r="X67" s="203">
        <f>M$20</f>
        <v>1624</v>
      </c>
      <c r="Y67" s="203"/>
      <c r="Z67" s="203"/>
    </row>
    <row r="68" spans="1:26" x14ac:dyDescent="0.25">
      <c r="A68" s="200" t="str">
        <f>CADASTRO!A$167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 t="s">
        <v>159</v>
      </c>
      <c r="K68" s="203"/>
      <c r="L68" s="203"/>
      <c r="M68" s="205">
        <f>ROUND((V$21/V$23),2)</f>
        <v>0.14000000000000001</v>
      </c>
      <c r="N68" s="205"/>
      <c r="O68" s="205"/>
      <c r="P68" s="204">
        <f>C58*M68-0.01</f>
        <v>1616.7478000000003</v>
      </c>
      <c r="Q68" s="203"/>
      <c r="R68" s="203"/>
      <c r="S68" s="203"/>
      <c r="T68" s="203" t="str">
        <f>CADASTRO!$P$164</f>
        <v>31 FUNDEB</v>
      </c>
      <c r="U68" s="203"/>
      <c r="V68" s="203"/>
      <c r="W68" s="203"/>
      <c r="X68" s="203">
        <f>M$21</f>
        <v>2207</v>
      </c>
      <c r="Y68" s="203"/>
      <c r="Z68" s="203"/>
    </row>
    <row r="69" spans="1:26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</f>
        <v>11548.27</v>
      </c>
      <c r="Q69" s="201"/>
      <c r="R69" s="201"/>
      <c r="S69" s="201"/>
      <c r="T69" s="3"/>
      <c r="U69" s="3"/>
      <c r="V69" s="3"/>
      <c r="W69" s="3"/>
      <c r="X69" s="3"/>
      <c r="Y69" s="3"/>
      <c r="Z69" s="3"/>
    </row>
    <row r="71" spans="1:26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26" x14ac:dyDescent="0.25">
      <c r="A72" s="3" t="s">
        <v>38</v>
      </c>
      <c r="G72" s="203">
        <v>192</v>
      </c>
      <c r="H72" s="203"/>
      <c r="I72" s="203"/>
      <c r="J72" s="203"/>
      <c r="K72" s="203"/>
      <c r="L72" s="220" t="s">
        <v>39</v>
      </c>
      <c r="M72" s="220"/>
      <c r="N72" s="220"/>
      <c r="O72" s="223">
        <v>43287</v>
      </c>
      <c r="P72" s="203"/>
      <c r="Q72" s="203"/>
      <c r="R72" s="203"/>
    </row>
    <row r="73" spans="1:26" x14ac:dyDescent="0.25">
      <c r="A73" s="3" t="s">
        <v>41</v>
      </c>
      <c r="C73" s="208">
        <v>9414.36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2290.6</v>
      </c>
      <c r="Q73" s="221"/>
      <c r="R73" s="221"/>
      <c r="S73" s="221"/>
      <c r="T73" s="221"/>
      <c r="U73" s="221"/>
    </row>
    <row r="74" spans="1:26" x14ac:dyDescent="0.25">
      <c r="A74" s="9" t="s">
        <v>12</v>
      </c>
      <c r="B74" s="7"/>
      <c r="C74" s="7"/>
      <c r="D74" s="7"/>
      <c r="E74" s="7"/>
      <c r="F74" s="7"/>
      <c r="G74" s="7"/>
      <c r="H74" s="7"/>
      <c r="I74" s="8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11" t="s">
        <v>40</v>
      </c>
      <c r="Y74" s="211"/>
      <c r="Z74" s="211"/>
    </row>
    <row r="75" spans="1:26" x14ac:dyDescent="0.25">
      <c r="A75" s="210" t="str">
        <f>CADASTRO!A$158</f>
        <v>ESCOLA ALAÍDES S. PINHEIRO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0.39</v>
      </c>
      <c r="N75" s="218"/>
      <c r="O75" s="218"/>
      <c r="P75" s="202">
        <f>SUM(P76:S78)+0.01</f>
        <v>3671.6104000000005</v>
      </c>
      <c r="Q75" s="201"/>
      <c r="R75" s="201"/>
      <c r="S75" s="201"/>
      <c r="T75" s="6"/>
      <c r="U75" s="6"/>
      <c r="V75" s="6"/>
      <c r="W75" s="6"/>
    </row>
    <row r="76" spans="1:26" x14ac:dyDescent="0.25">
      <c r="A76" s="200" t="str">
        <f>CADASTRO!A$159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 t="s">
        <v>155</v>
      </c>
      <c r="K76" s="203"/>
      <c r="L76" s="203"/>
      <c r="M76" s="205">
        <f>ROUND((V$12/V$23),2)</f>
        <v>0.02</v>
      </c>
      <c r="N76" s="205"/>
      <c r="O76" s="205"/>
      <c r="P76" s="204">
        <f>C73*M76</f>
        <v>188.28720000000001</v>
      </c>
      <c r="Q76" s="203"/>
      <c r="R76" s="203"/>
      <c r="S76" s="203"/>
      <c r="T76" s="203" t="str">
        <f>CADASTRO!$P$159</f>
        <v>1013 PeateRS</v>
      </c>
      <c r="U76" s="203"/>
      <c r="V76" s="203"/>
      <c r="W76" s="203"/>
      <c r="X76" s="203">
        <f>M$12</f>
        <v>1662</v>
      </c>
      <c r="Y76" s="203"/>
      <c r="Z76" s="203"/>
    </row>
    <row r="77" spans="1:26" x14ac:dyDescent="0.25">
      <c r="A77" s="200" t="str">
        <f>CADASTRO!A$160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 t="s">
        <v>156</v>
      </c>
      <c r="K77" s="203"/>
      <c r="L77" s="203"/>
      <c r="M77" s="205">
        <f>ROUND((V$13/V$23),2)</f>
        <v>7.0000000000000007E-2</v>
      </c>
      <c r="N77" s="205"/>
      <c r="O77" s="205"/>
      <c r="P77" s="204">
        <f>C73*M77</f>
        <v>659.00520000000006</v>
      </c>
      <c r="Q77" s="203"/>
      <c r="R77" s="203"/>
      <c r="S77" s="203"/>
      <c r="T77" s="203" t="str">
        <f>CADASTRO!$P$160</f>
        <v>1013 PeateRS</v>
      </c>
      <c r="U77" s="203"/>
      <c r="V77" s="203"/>
      <c r="W77" s="203"/>
      <c r="X77" s="203">
        <f>M$13</f>
        <v>1685</v>
      </c>
      <c r="Y77" s="203"/>
      <c r="Z77" s="203"/>
    </row>
    <row r="78" spans="1:26" x14ac:dyDescent="0.25">
      <c r="A78" s="200" t="str">
        <f>CADASTRO!A$161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 t="s">
        <v>156</v>
      </c>
      <c r="K78" s="203"/>
      <c r="L78" s="203"/>
      <c r="M78" s="205">
        <f>ROUND((V$14/V$23),2)</f>
        <v>0.3</v>
      </c>
      <c r="N78" s="205"/>
      <c r="O78" s="205"/>
      <c r="P78" s="204">
        <f>C73*M78</f>
        <v>2824.308</v>
      </c>
      <c r="Q78" s="203"/>
      <c r="R78" s="203"/>
      <c r="S78" s="203"/>
      <c r="T78" s="203" t="str">
        <f>CADASTRO!$P$160</f>
        <v>1013 PeateRS</v>
      </c>
      <c r="U78" s="203"/>
      <c r="V78" s="203"/>
      <c r="W78" s="203"/>
      <c r="X78" s="203">
        <f>M$14</f>
        <v>1674</v>
      </c>
      <c r="Y78" s="203"/>
      <c r="Z78" s="203"/>
    </row>
    <row r="79" spans="1:26" x14ac:dyDescent="0.25">
      <c r="A79" s="201" t="str">
        <f>CADASTRO!A$163</f>
        <v>ESCOLA MUN. SANTA LUZIA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0.6100000000000001</v>
      </c>
      <c r="N79" s="218"/>
      <c r="O79" s="218"/>
      <c r="P79" s="202">
        <f>SUM(P80:S83)</f>
        <v>5742.7496000000001</v>
      </c>
      <c r="Q79" s="201"/>
      <c r="R79" s="201"/>
      <c r="S79" s="201"/>
    </row>
    <row r="80" spans="1:26" x14ac:dyDescent="0.25">
      <c r="A80" s="200" t="str">
        <f>CADASTRO!A$164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 t="s">
        <v>157</v>
      </c>
      <c r="K80" s="203"/>
      <c r="L80" s="203"/>
      <c r="M80" s="205">
        <f>ROUND((V$18/V$23),2)</f>
        <v>0.02</v>
      </c>
      <c r="N80" s="205"/>
      <c r="O80" s="205"/>
      <c r="P80" s="204">
        <f>C73*M80</f>
        <v>188.28720000000001</v>
      </c>
      <c r="Q80" s="203"/>
      <c r="R80" s="203"/>
      <c r="S80" s="203"/>
      <c r="T80" s="203" t="str">
        <f>CADASTRO!$P$164</f>
        <v>31 FUNDEB</v>
      </c>
      <c r="U80" s="203"/>
      <c r="V80" s="203"/>
      <c r="W80" s="203"/>
      <c r="X80" s="203">
        <f>M$18</f>
        <v>1640</v>
      </c>
      <c r="Y80" s="203"/>
      <c r="Z80" s="203"/>
    </row>
    <row r="81" spans="1:26" x14ac:dyDescent="0.25">
      <c r="A81" s="200" t="str">
        <f>CADASTRO!A$165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>
        <v>0</v>
      </c>
      <c r="K81" s="203"/>
      <c r="L81" s="203"/>
      <c r="M81" s="205">
        <f>ROUND((V$19/V$23),2)</f>
        <v>0</v>
      </c>
      <c r="N81" s="205"/>
      <c r="O81" s="205"/>
      <c r="P81" s="204">
        <f>C73*M81</f>
        <v>0</v>
      </c>
      <c r="Q81" s="203"/>
      <c r="R81" s="203"/>
      <c r="S81" s="203"/>
      <c r="T81" s="203" t="str">
        <f>CADASTRO!$P$164</f>
        <v>31 FUNDEB</v>
      </c>
      <c r="U81" s="203"/>
      <c r="V81" s="203"/>
      <c r="W81" s="203"/>
      <c r="X81" s="203">
        <f>M$19</f>
        <v>1656</v>
      </c>
      <c r="Y81" s="203"/>
      <c r="Z81" s="203"/>
    </row>
    <row r="82" spans="1:26" x14ac:dyDescent="0.25">
      <c r="A82" s="200" t="str">
        <f>CADASTRO!A$166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 t="s">
        <v>158</v>
      </c>
      <c r="K82" s="203"/>
      <c r="L82" s="203"/>
      <c r="M82" s="205">
        <f>ROUND((V$20/V$23),2)</f>
        <v>0.45</v>
      </c>
      <c r="N82" s="205"/>
      <c r="O82" s="205"/>
      <c r="P82" s="204">
        <f>C73*M82</f>
        <v>4236.4620000000004</v>
      </c>
      <c r="Q82" s="203"/>
      <c r="R82" s="203"/>
      <c r="S82" s="203"/>
      <c r="T82" s="203" t="str">
        <f>CADASTRO!$P$164</f>
        <v>31 FUNDEB</v>
      </c>
      <c r="U82" s="203"/>
      <c r="V82" s="203"/>
      <c r="W82" s="203"/>
      <c r="X82" s="203">
        <f>M$20</f>
        <v>1624</v>
      </c>
      <c r="Y82" s="203"/>
      <c r="Z82" s="203"/>
    </row>
    <row r="83" spans="1:26" x14ac:dyDescent="0.25">
      <c r="A83" s="200" t="str">
        <f>CADASTRO!A$167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 t="s">
        <v>159</v>
      </c>
      <c r="K83" s="203"/>
      <c r="L83" s="203"/>
      <c r="M83" s="205">
        <f>ROUND((V$21/V$23),2)</f>
        <v>0.14000000000000001</v>
      </c>
      <c r="N83" s="205"/>
      <c r="O83" s="205"/>
      <c r="P83" s="204">
        <f>C73*M83-0.01</f>
        <v>1318.0004000000001</v>
      </c>
      <c r="Q83" s="203"/>
      <c r="R83" s="203"/>
      <c r="S83" s="203"/>
      <c r="T83" s="203" t="str">
        <f>CADASTRO!$P$164</f>
        <v>31 FUNDEB</v>
      </c>
      <c r="U83" s="203"/>
      <c r="V83" s="203"/>
      <c r="W83" s="203"/>
      <c r="X83" s="203">
        <f>M$21</f>
        <v>2207</v>
      </c>
      <c r="Y83" s="203"/>
      <c r="Z83" s="203"/>
    </row>
    <row r="84" spans="1:26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9414.36</v>
      </c>
      <c r="Q84" s="201"/>
      <c r="R84" s="201"/>
      <c r="S84" s="201"/>
      <c r="T84" s="3"/>
      <c r="U84" s="3"/>
      <c r="V84" s="3"/>
      <c r="W84" s="3"/>
      <c r="X84" s="3"/>
      <c r="Y84" s="3"/>
      <c r="Z84" s="3"/>
    </row>
    <row r="86" spans="1:26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6" x14ac:dyDescent="0.25">
      <c r="A87" s="3" t="s">
        <v>38</v>
      </c>
      <c r="G87" s="203">
        <v>194</v>
      </c>
      <c r="H87" s="203"/>
      <c r="I87" s="203"/>
      <c r="J87" s="203"/>
      <c r="K87" s="203"/>
      <c r="L87" s="220" t="s">
        <v>39</v>
      </c>
      <c r="M87" s="220"/>
      <c r="N87" s="220"/>
      <c r="O87" s="223">
        <v>43285</v>
      </c>
      <c r="P87" s="203"/>
      <c r="Q87" s="203"/>
      <c r="R87" s="203"/>
    </row>
    <row r="88" spans="1:26" x14ac:dyDescent="0.25">
      <c r="A88" s="3" t="s">
        <v>41</v>
      </c>
      <c r="C88" s="208">
        <v>11071.21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2747.2</v>
      </c>
      <c r="Q88" s="221"/>
      <c r="R88" s="221"/>
      <c r="S88" s="221"/>
      <c r="T88" s="221"/>
      <c r="U88" s="221"/>
    </row>
    <row r="89" spans="1:26" x14ac:dyDescent="0.25">
      <c r="A89" s="9" t="s">
        <v>12</v>
      </c>
      <c r="B89" s="7"/>
      <c r="C89" s="7"/>
      <c r="D89" s="7"/>
      <c r="E89" s="7"/>
      <c r="F89" s="7"/>
      <c r="G89" s="7"/>
      <c r="H89" s="7"/>
      <c r="I89" s="8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11" t="s">
        <v>40</v>
      </c>
      <c r="Y89" s="211"/>
      <c r="Z89" s="211"/>
    </row>
    <row r="90" spans="1:26" x14ac:dyDescent="0.25">
      <c r="A90" s="210" t="str">
        <f>CADASTRO!A$158</f>
        <v>ESCOLA ALAÍDES S. PINHEIRO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0.39</v>
      </c>
      <c r="N90" s="218"/>
      <c r="O90" s="218"/>
      <c r="P90" s="202">
        <f>SUM(P91:S93)-0.01</f>
        <v>4317.7618999999995</v>
      </c>
      <c r="Q90" s="201"/>
      <c r="R90" s="201"/>
      <c r="S90" s="201"/>
      <c r="T90" s="6"/>
      <c r="U90" s="6"/>
      <c r="V90" s="6"/>
      <c r="W90" s="6"/>
    </row>
    <row r="91" spans="1:26" x14ac:dyDescent="0.25">
      <c r="A91" s="200" t="str">
        <f>CADASTRO!A$159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 t="s">
        <v>155</v>
      </c>
      <c r="K91" s="203"/>
      <c r="L91" s="203"/>
      <c r="M91" s="205">
        <f>ROUND((V$12/V$23),2)</f>
        <v>0.02</v>
      </c>
      <c r="N91" s="205"/>
      <c r="O91" s="205"/>
      <c r="P91" s="204">
        <f>C88*M91</f>
        <v>221.42419999999998</v>
      </c>
      <c r="Q91" s="203"/>
      <c r="R91" s="203"/>
      <c r="S91" s="203"/>
      <c r="T91" s="203" t="str">
        <f>CADASTRO!$P$159</f>
        <v>1013 PeateRS</v>
      </c>
      <c r="U91" s="203"/>
      <c r="V91" s="203"/>
      <c r="W91" s="203"/>
      <c r="X91" s="203">
        <f>M$12</f>
        <v>1662</v>
      </c>
      <c r="Y91" s="203"/>
      <c r="Z91" s="203"/>
    </row>
    <row r="92" spans="1:26" x14ac:dyDescent="0.25">
      <c r="A92" s="200" t="str">
        <f>CADASTRO!A$160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 t="s">
        <v>156</v>
      </c>
      <c r="K92" s="203"/>
      <c r="L92" s="203"/>
      <c r="M92" s="205">
        <f>ROUND((V$13/V$23),2)</f>
        <v>7.0000000000000007E-2</v>
      </c>
      <c r="N92" s="205"/>
      <c r="O92" s="205"/>
      <c r="P92" s="204">
        <f>C88*M92</f>
        <v>774.98469999999998</v>
      </c>
      <c r="Q92" s="203"/>
      <c r="R92" s="203"/>
      <c r="S92" s="203"/>
      <c r="T92" s="203" t="str">
        <f>CADASTRO!$P$160</f>
        <v>1013 PeateRS</v>
      </c>
      <c r="U92" s="203"/>
      <c r="V92" s="203"/>
      <c r="W92" s="203"/>
      <c r="X92" s="203">
        <f>M$13</f>
        <v>1685</v>
      </c>
      <c r="Y92" s="203"/>
      <c r="Z92" s="203"/>
    </row>
    <row r="93" spans="1:26" x14ac:dyDescent="0.25">
      <c r="A93" s="200" t="str">
        <f>CADASTRO!A$161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 t="s">
        <v>156</v>
      </c>
      <c r="K93" s="203"/>
      <c r="L93" s="203"/>
      <c r="M93" s="205">
        <f>ROUND((V$14/V$23),2)</f>
        <v>0.3</v>
      </c>
      <c r="N93" s="205"/>
      <c r="O93" s="205"/>
      <c r="P93" s="204">
        <f>C88*M93</f>
        <v>3321.3629999999998</v>
      </c>
      <c r="Q93" s="203"/>
      <c r="R93" s="203"/>
      <c r="S93" s="203"/>
      <c r="T93" s="203" t="str">
        <f>CADASTRO!$P$160</f>
        <v>1013 PeateRS</v>
      </c>
      <c r="U93" s="203"/>
      <c r="V93" s="203"/>
      <c r="W93" s="203"/>
      <c r="X93" s="203">
        <f>M$14</f>
        <v>1674</v>
      </c>
      <c r="Y93" s="203"/>
      <c r="Z93" s="203"/>
    </row>
    <row r="94" spans="1:26" x14ac:dyDescent="0.25">
      <c r="A94" s="201" t="str">
        <f>CADASTRO!A$163</f>
        <v>ESCOLA MUN. SANTA LUZIA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0.6100000000000001</v>
      </c>
      <c r="N94" s="218"/>
      <c r="O94" s="218"/>
      <c r="P94" s="202">
        <f>SUM(P95:S98)-0.01</f>
        <v>6753.4480999999996</v>
      </c>
      <c r="Q94" s="201"/>
      <c r="R94" s="201"/>
      <c r="S94" s="201"/>
    </row>
    <row r="95" spans="1:26" x14ac:dyDescent="0.25">
      <c r="A95" s="200" t="str">
        <f>CADASTRO!A$164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 t="s">
        <v>157</v>
      </c>
      <c r="K95" s="203"/>
      <c r="L95" s="203"/>
      <c r="M95" s="205">
        <f>ROUND((V$18/V$23),2)</f>
        <v>0.02</v>
      </c>
      <c r="N95" s="205"/>
      <c r="O95" s="205"/>
      <c r="P95" s="204">
        <f>C88*M95</f>
        <v>221.42419999999998</v>
      </c>
      <c r="Q95" s="203"/>
      <c r="R95" s="203"/>
      <c r="S95" s="203"/>
      <c r="T95" s="203" t="str">
        <f>CADASTRO!$P$164</f>
        <v>31 FUNDEB</v>
      </c>
      <c r="U95" s="203"/>
      <c r="V95" s="203"/>
      <c r="W95" s="203"/>
      <c r="X95" s="203">
        <f>M$18</f>
        <v>1640</v>
      </c>
      <c r="Y95" s="203"/>
      <c r="Z95" s="203"/>
    </row>
    <row r="96" spans="1:26" x14ac:dyDescent="0.25">
      <c r="A96" s="200" t="str">
        <f>CADASTRO!A$165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>
        <v>0</v>
      </c>
      <c r="K96" s="203"/>
      <c r="L96" s="203"/>
      <c r="M96" s="205">
        <f>ROUND((V$19/V$23),2)</f>
        <v>0</v>
      </c>
      <c r="N96" s="205"/>
      <c r="O96" s="205"/>
      <c r="P96" s="204">
        <f>C88*M96</f>
        <v>0</v>
      </c>
      <c r="Q96" s="203"/>
      <c r="R96" s="203"/>
      <c r="S96" s="203"/>
      <c r="T96" s="203" t="str">
        <f>CADASTRO!$P$164</f>
        <v>31 FUNDEB</v>
      </c>
      <c r="U96" s="203"/>
      <c r="V96" s="203"/>
      <c r="W96" s="203"/>
      <c r="X96" s="203">
        <f>M$19</f>
        <v>1656</v>
      </c>
      <c r="Y96" s="203"/>
      <c r="Z96" s="203"/>
    </row>
    <row r="97" spans="1:31" x14ac:dyDescent="0.25">
      <c r="A97" s="200" t="str">
        <f>CADASTRO!A$166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 t="s">
        <v>158</v>
      </c>
      <c r="K97" s="203"/>
      <c r="L97" s="203"/>
      <c r="M97" s="205">
        <f>ROUND((V$20/V$23),2)</f>
        <v>0.45</v>
      </c>
      <c r="N97" s="205"/>
      <c r="O97" s="205"/>
      <c r="P97" s="204">
        <f>C88*M97</f>
        <v>4982.0445</v>
      </c>
      <c r="Q97" s="203"/>
      <c r="R97" s="203"/>
      <c r="S97" s="203"/>
      <c r="T97" s="203" t="str">
        <f>CADASTRO!$P$164</f>
        <v>31 FUNDEB</v>
      </c>
      <c r="U97" s="203"/>
      <c r="V97" s="203"/>
      <c r="W97" s="203"/>
      <c r="X97" s="203">
        <f>M$20</f>
        <v>1624</v>
      </c>
      <c r="Y97" s="203"/>
      <c r="Z97" s="203"/>
    </row>
    <row r="98" spans="1:31" x14ac:dyDescent="0.25">
      <c r="A98" s="200" t="str">
        <f>CADASTRO!A$167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 t="s">
        <v>159</v>
      </c>
      <c r="K98" s="203"/>
      <c r="L98" s="203"/>
      <c r="M98" s="205">
        <f>ROUND((V$21/V$23),2)</f>
        <v>0.14000000000000001</v>
      </c>
      <c r="N98" s="205"/>
      <c r="O98" s="205"/>
      <c r="P98" s="204">
        <f>C88*M98+0.02</f>
        <v>1549.9893999999999</v>
      </c>
      <c r="Q98" s="203"/>
      <c r="R98" s="203"/>
      <c r="S98" s="203"/>
      <c r="T98" s="203" t="str">
        <f>CADASTRO!$P$164</f>
        <v>31 FUNDEB</v>
      </c>
      <c r="U98" s="203"/>
      <c r="V98" s="203"/>
      <c r="W98" s="203"/>
      <c r="X98" s="203">
        <f>M$21</f>
        <v>2207</v>
      </c>
      <c r="Y98" s="203"/>
      <c r="Z98" s="203"/>
    </row>
    <row r="99" spans="1:31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</f>
        <v>11071.21</v>
      </c>
      <c r="Q99" s="201"/>
      <c r="R99" s="201"/>
      <c r="S99" s="201"/>
      <c r="T99" s="3"/>
      <c r="U99" s="3"/>
      <c r="V99" s="3"/>
      <c r="W99" s="3"/>
      <c r="X99" s="3"/>
      <c r="Y99" s="3"/>
      <c r="Z99" s="3"/>
    </row>
    <row r="100" spans="1:31" x14ac:dyDescent="0.25">
      <c r="AE100" t="s">
        <v>303</v>
      </c>
    </row>
    <row r="101" spans="1:31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31" x14ac:dyDescent="0.25">
      <c r="A102" s="3" t="s">
        <v>38</v>
      </c>
      <c r="G102" s="203">
        <v>195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43314</v>
      </c>
      <c r="P102" s="203"/>
      <c r="Q102" s="203"/>
      <c r="R102" s="203"/>
    </row>
    <row r="103" spans="1:31" x14ac:dyDescent="0.25">
      <c r="A103" s="3" t="s">
        <v>41</v>
      </c>
      <c r="C103" s="208">
        <v>9873.5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2450</v>
      </c>
      <c r="Q103" s="221"/>
      <c r="R103" s="221"/>
      <c r="S103" s="221"/>
      <c r="T103" s="221"/>
      <c r="U103" s="221"/>
    </row>
    <row r="104" spans="1:31" x14ac:dyDescent="0.25">
      <c r="A104" s="9" t="s">
        <v>12</v>
      </c>
      <c r="B104" s="7"/>
      <c r="C104" s="7"/>
      <c r="D104" s="7"/>
      <c r="E104" s="7"/>
      <c r="F104" s="7"/>
      <c r="G104" s="7"/>
      <c r="H104" s="7"/>
      <c r="I104" s="8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11" t="s">
        <v>40</v>
      </c>
      <c r="Y104" s="211"/>
      <c r="Z104" s="211"/>
    </row>
    <row r="105" spans="1:31" x14ac:dyDescent="0.25">
      <c r="A105" s="210" t="str">
        <f>CADASTRO!A$158</f>
        <v>ESCOLA ALAÍDES S. PINHEIRO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0.39</v>
      </c>
      <c r="N105" s="218"/>
      <c r="O105" s="218"/>
      <c r="P105" s="202">
        <f>SUM(P106:S108)</f>
        <v>3850.665</v>
      </c>
      <c r="Q105" s="201"/>
      <c r="R105" s="201"/>
      <c r="S105" s="201"/>
      <c r="T105" s="6"/>
      <c r="U105" s="6"/>
      <c r="V105" s="6"/>
      <c r="W105" s="6"/>
    </row>
    <row r="106" spans="1:31" x14ac:dyDescent="0.25">
      <c r="A106" s="200" t="str">
        <f>CADASTRO!A$159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 t="s">
        <v>155</v>
      </c>
      <c r="K106" s="203"/>
      <c r="L106" s="203"/>
      <c r="M106" s="205">
        <f>ROUND((V$12/V$23),2)</f>
        <v>0.02</v>
      </c>
      <c r="N106" s="205"/>
      <c r="O106" s="205"/>
      <c r="P106" s="204">
        <f>C103*M106</f>
        <v>197.47</v>
      </c>
      <c r="Q106" s="203"/>
      <c r="R106" s="203"/>
      <c r="S106" s="203"/>
      <c r="T106" s="203" t="str">
        <f>CADASTRO!$P$159</f>
        <v>1013 PeateRS</v>
      </c>
      <c r="U106" s="203"/>
      <c r="V106" s="203"/>
      <c r="W106" s="203"/>
      <c r="X106" s="203">
        <f>M$12</f>
        <v>1662</v>
      </c>
      <c r="Y106" s="203"/>
      <c r="Z106" s="203"/>
    </row>
    <row r="107" spans="1:31" x14ac:dyDescent="0.25">
      <c r="A107" s="200" t="str">
        <f>CADASTRO!A$160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 t="s">
        <v>156</v>
      </c>
      <c r="K107" s="203"/>
      <c r="L107" s="203"/>
      <c r="M107" s="205">
        <f>ROUND((V$13/V$23),2)</f>
        <v>7.0000000000000007E-2</v>
      </c>
      <c r="N107" s="205"/>
      <c r="O107" s="205"/>
      <c r="P107" s="204">
        <f>C103*M107</f>
        <v>691.1450000000001</v>
      </c>
      <c r="Q107" s="203"/>
      <c r="R107" s="203"/>
      <c r="S107" s="203"/>
      <c r="T107" s="203" t="str">
        <f>CADASTRO!$P$160</f>
        <v>1013 PeateRS</v>
      </c>
      <c r="U107" s="203"/>
      <c r="V107" s="203"/>
      <c r="W107" s="203"/>
      <c r="X107" s="203">
        <f>M$13</f>
        <v>1685</v>
      </c>
      <c r="Y107" s="203"/>
      <c r="Z107" s="203"/>
    </row>
    <row r="108" spans="1:31" x14ac:dyDescent="0.25">
      <c r="A108" s="200" t="str">
        <f>CADASTRO!A$161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 t="s">
        <v>156</v>
      </c>
      <c r="K108" s="203"/>
      <c r="L108" s="203"/>
      <c r="M108" s="205">
        <f>ROUND((V$14/V$23),2)</f>
        <v>0.3</v>
      </c>
      <c r="N108" s="205"/>
      <c r="O108" s="205"/>
      <c r="P108" s="204">
        <f>C103*M108</f>
        <v>2962.0499999999997</v>
      </c>
      <c r="Q108" s="203"/>
      <c r="R108" s="203"/>
      <c r="S108" s="203"/>
      <c r="T108" s="203" t="str">
        <f>CADASTRO!$P$160</f>
        <v>1013 PeateRS</v>
      </c>
      <c r="U108" s="203"/>
      <c r="V108" s="203"/>
      <c r="W108" s="203"/>
      <c r="X108" s="203">
        <f>M$14</f>
        <v>1674</v>
      </c>
      <c r="Y108" s="203"/>
      <c r="Z108" s="203"/>
    </row>
    <row r="109" spans="1:31" x14ac:dyDescent="0.25">
      <c r="A109" s="201" t="str">
        <f>CADASTRO!A$163</f>
        <v>ESCOLA MUN. SANTA LUZIA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0.6100000000000001</v>
      </c>
      <c r="N109" s="218"/>
      <c r="O109" s="218"/>
      <c r="P109" s="202">
        <f>SUM(P110:S113)</f>
        <v>6022.8250000000007</v>
      </c>
      <c r="Q109" s="201"/>
      <c r="R109" s="201"/>
      <c r="S109" s="201"/>
    </row>
    <row r="110" spans="1:31" x14ac:dyDescent="0.25">
      <c r="A110" s="200" t="str">
        <f>CADASTRO!A$164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 t="s">
        <v>157</v>
      </c>
      <c r="K110" s="203"/>
      <c r="L110" s="203"/>
      <c r="M110" s="205">
        <f>ROUND((V$18/V$23),2)</f>
        <v>0.02</v>
      </c>
      <c r="N110" s="205"/>
      <c r="O110" s="205"/>
      <c r="P110" s="204">
        <f>C103*M110</f>
        <v>197.47</v>
      </c>
      <c r="Q110" s="203"/>
      <c r="R110" s="203"/>
      <c r="S110" s="203"/>
      <c r="T110" s="203" t="str">
        <f>CADASTRO!$P$164</f>
        <v>31 FUNDEB</v>
      </c>
      <c r="U110" s="203"/>
      <c r="V110" s="203"/>
      <c r="W110" s="203"/>
      <c r="X110" s="203">
        <f>M$18</f>
        <v>1640</v>
      </c>
      <c r="Y110" s="203"/>
      <c r="Z110" s="203"/>
    </row>
    <row r="111" spans="1:31" x14ac:dyDescent="0.25">
      <c r="A111" s="200" t="str">
        <f>CADASTRO!A$165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>
        <v>0</v>
      </c>
      <c r="K111" s="203"/>
      <c r="L111" s="203"/>
      <c r="M111" s="205">
        <f>ROUND((V$19/V$23),2)</f>
        <v>0</v>
      </c>
      <c r="N111" s="205"/>
      <c r="O111" s="205"/>
      <c r="P111" s="204">
        <f>C103*M111</f>
        <v>0</v>
      </c>
      <c r="Q111" s="203"/>
      <c r="R111" s="203"/>
      <c r="S111" s="203"/>
      <c r="T111" s="203" t="str">
        <f>CADASTRO!$P$164</f>
        <v>31 FUNDEB</v>
      </c>
      <c r="U111" s="203"/>
      <c r="V111" s="203"/>
      <c r="W111" s="203"/>
      <c r="X111" s="203">
        <f>M$19</f>
        <v>1656</v>
      </c>
      <c r="Y111" s="203"/>
      <c r="Z111" s="203"/>
    </row>
    <row r="112" spans="1:31" x14ac:dyDescent="0.25">
      <c r="A112" s="200" t="str">
        <f>CADASTRO!A$166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 t="s">
        <v>158</v>
      </c>
      <c r="K112" s="203"/>
      <c r="L112" s="203"/>
      <c r="M112" s="205">
        <f>ROUND((V$20/V$23),2)</f>
        <v>0.45</v>
      </c>
      <c r="N112" s="205"/>
      <c r="O112" s="205"/>
      <c r="P112" s="204">
        <f>C103*M112</f>
        <v>4443.0749999999998</v>
      </c>
      <c r="Q112" s="203"/>
      <c r="R112" s="203"/>
      <c r="S112" s="203"/>
      <c r="T112" s="203" t="str">
        <f>CADASTRO!$P$164</f>
        <v>31 FUNDEB</v>
      </c>
      <c r="U112" s="203"/>
      <c r="V112" s="203"/>
      <c r="W112" s="203"/>
      <c r="X112" s="203">
        <f>M$20</f>
        <v>1624</v>
      </c>
      <c r="Y112" s="203"/>
      <c r="Z112" s="203"/>
    </row>
    <row r="113" spans="1:26" x14ac:dyDescent="0.25">
      <c r="A113" s="200" t="str">
        <f>CADASTRO!A$167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 t="s">
        <v>159</v>
      </c>
      <c r="K113" s="203"/>
      <c r="L113" s="203"/>
      <c r="M113" s="205">
        <f>ROUND((V$21/V$23),2)</f>
        <v>0.14000000000000001</v>
      </c>
      <c r="N113" s="205"/>
      <c r="O113" s="205"/>
      <c r="P113" s="204">
        <f>C103*M113-0.01</f>
        <v>1382.2800000000002</v>
      </c>
      <c r="Q113" s="203"/>
      <c r="R113" s="203"/>
      <c r="S113" s="203"/>
      <c r="T113" s="203" t="str">
        <f>CADASTRO!$P$164</f>
        <v>31 FUNDEB</v>
      </c>
      <c r="U113" s="203"/>
      <c r="V113" s="203"/>
      <c r="W113" s="203"/>
      <c r="X113" s="203">
        <f>M$21</f>
        <v>2207</v>
      </c>
      <c r="Y113" s="203"/>
      <c r="Z113" s="203"/>
    </row>
    <row r="114" spans="1:26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P109+P105+0.01</f>
        <v>9873.5000000000018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</row>
    <row r="116" spans="1:26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6" x14ac:dyDescent="0.25">
      <c r="A117" s="3" t="s">
        <v>38</v>
      </c>
      <c r="G117" s="203">
        <v>197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43347</v>
      </c>
      <c r="P117" s="203"/>
      <c r="Q117" s="203"/>
      <c r="R117" s="203"/>
    </row>
    <row r="118" spans="1:26" x14ac:dyDescent="0.25">
      <c r="A118" s="3" t="s">
        <v>41</v>
      </c>
      <c r="C118" s="208">
        <v>12976.6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3220</v>
      </c>
      <c r="Q118" s="221"/>
      <c r="R118" s="221"/>
      <c r="S118" s="221"/>
      <c r="T118" s="221"/>
      <c r="U118" s="221"/>
    </row>
    <row r="119" spans="1:26" x14ac:dyDescent="0.25">
      <c r="A119" s="9" t="s">
        <v>12</v>
      </c>
      <c r="B119" s="7"/>
      <c r="C119" s="7"/>
      <c r="D119" s="7"/>
      <c r="E119" s="7"/>
      <c r="F119" s="7"/>
      <c r="G119" s="7"/>
      <c r="H119" s="7"/>
      <c r="I119" s="8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11" t="s">
        <v>40</v>
      </c>
      <c r="Y119" s="211"/>
      <c r="Z119" s="211"/>
    </row>
    <row r="120" spans="1:26" x14ac:dyDescent="0.25">
      <c r="A120" s="210" t="str">
        <f>CADASTRO!A$158</f>
        <v>ESCOLA ALAÍDES S. PINHEIRO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0.39</v>
      </c>
      <c r="N120" s="218"/>
      <c r="O120" s="218"/>
      <c r="P120" s="202">
        <f>SUM(P121:S123)</f>
        <v>5060.8739999999998</v>
      </c>
      <c r="Q120" s="201"/>
      <c r="R120" s="201"/>
      <c r="S120" s="201"/>
      <c r="T120" s="6"/>
      <c r="U120" s="6"/>
      <c r="V120" s="6"/>
      <c r="W120" s="6"/>
    </row>
    <row r="121" spans="1:26" x14ac:dyDescent="0.25">
      <c r="A121" s="200" t="str">
        <f>CADASTRO!A$159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 t="s">
        <v>155</v>
      </c>
      <c r="K121" s="203"/>
      <c r="L121" s="203"/>
      <c r="M121" s="205">
        <f>ROUND((V$12/V$23),2)</f>
        <v>0.02</v>
      </c>
      <c r="N121" s="205"/>
      <c r="O121" s="205"/>
      <c r="P121" s="204">
        <f>C118*M121</f>
        <v>259.53200000000004</v>
      </c>
      <c r="Q121" s="203"/>
      <c r="R121" s="203"/>
      <c r="S121" s="203"/>
      <c r="T121" s="203" t="str">
        <f>CADASTRO!$P$159</f>
        <v>1013 PeateRS</v>
      </c>
      <c r="U121" s="203"/>
      <c r="V121" s="203"/>
      <c r="W121" s="203"/>
      <c r="X121" s="203">
        <f>M$12</f>
        <v>1662</v>
      </c>
      <c r="Y121" s="203"/>
      <c r="Z121" s="203"/>
    </row>
    <row r="122" spans="1:26" x14ac:dyDescent="0.25">
      <c r="A122" s="200" t="str">
        <f>CADASTRO!A$160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 t="s">
        <v>156</v>
      </c>
      <c r="K122" s="203"/>
      <c r="L122" s="203"/>
      <c r="M122" s="205">
        <f>ROUND((V$13/V$23),2)</f>
        <v>7.0000000000000007E-2</v>
      </c>
      <c r="N122" s="205"/>
      <c r="O122" s="205"/>
      <c r="P122" s="204">
        <f>C118*M122</f>
        <v>908.36200000000008</v>
      </c>
      <c r="Q122" s="203"/>
      <c r="R122" s="203"/>
      <c r="S122" s="203"/>
      <c r="T122" s="203" t="str">
        <f>CADASTRO!$P$160</f>
        <v>1013 PeateRS</v>
      </c>
      <c r="U122" s="203"/>
      <c r="V122" s="203"/>
      <c r="W122" s="203"/>
      <c r="X122" s="203">
        <f>M$13</f>
        <v>1685</v>
      </c>
      <c r="Y122" s="203"/>
      <c r="Z122" s="203"/>
    </row>
    <row r="123" spans="1:26" x14ac:dyDescent="0.25">
      <c r="A123" s="200" t="str">
        <f>CADASTRO!A$161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03" t="s">
        <v>156</v>
      </c>
      <c r="K123" s="203"/>
      <c r="L123" s="203"/>
      <c r="M123" s="205">
        <f>ROUND((V$14/V$23),2)</f>
        <v>0.3</v>
      </c>
      <c r="N123" s="205"/>
      <c r="O123" s="205"/>
      <c r="P123" s="204">
        <f>C118*M123</f>
        <v>3892.98</v>
      </c>
      <c r="Q123" s="203"/>
      <c r="R123" s="203"/>
      <c r="S123" s="203"/>
      <c r="T123" s="203" t="str">
        <f>CADASTRO!$P$160</f>
        <v>1013 PeateRS</v>
      </c>
      <c r="U123" s="203"/>
      <c r="V123" s="203"/>
      <c r="W123" s="203"/>
      <c r="X123" s="203">
        <f>M$14</f>
        <v>1674</v>
      </c>
      <c r="Y123" s="203"/>
      <c r="Z123" s="203"/>
    </row>
    <row r="124" spans="1:26" x14ac:dyDescent="0.25">
      <c r="A124" s="201" t="str">
        <f>CADASTRO!A$163</f>
        <v>ESCOLA MUN. SANTA LUZIA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0.6100000000000001</v>
      </c>
      <c r="N124" s="218"/>
      <c r="O124" s="218"/>
      <c r="P124" s="202">
        <f>SUM(P125:S128)-0.01</f>
        <v>7915.7260000000006</v>
      </c>
      <c r="Q124" s="201"/>
      <c r="R124" s="201"/>
      <c r="S124" s="201"/>
    </row>
    <row r="125" spans="1:26" x14ac:dyDescent="0.25">
      <c r="A125" s="200" t="str">
        <f>CADASTRO!A$164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 t="s">
        <v>157</v>
      </c>
      <c r="K125" s="203"/>
      <c r="L125" s="203"/>
      <c r="M125" s="205">
        <f>ROUND((V$18/V$23),2)</f>
        <v>0.02</v>
      </c>
      <c r="N125" s="205"/>
      <c r="O125" s="205"/>
      <c r="P125" s="204">
        <f>C118*M125</f>
        <v>259.53200000000004</v>
      </c>
      <c r="Q125" s="203"/>
      <c r="R125" s="203"/>
      <c r="S125" s="203"/>
      <c r="T125" s="203" t="str">
        <f>CADASTRO!$P$164</f>
        <v>31 FUNDEB</v>
      </c>
      <c r="U125" s="203"/>
      <c r="V125" s="203"/>
      <c r="W125" s="203"/>
      <c r="X125" s="203">
        <f>M$18</f>
        <v>1640</v>
      </c>
      <c r="Y125" s="203"/>
      <c r="Z125" s="203"/>
    </row>
    <row r="126" spans="1:26" x14ac:dyDescent="0.25">
      <c r="A126" s="200" t="str">
        <f>CADASTRO!A$165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>
        <v>0</v>
      </c>
      <c r="K126" s="203"/>
      <c r="L126" s="203"/>
      <c r="M126" s="205">
        <f>ROUND((V$19/V$23),2)</f>
        <v>0</v>
      </c>
      <c r="N126" s="205"/>
      <c r="O126" s="205"/>
      <c r="P126" s="204">
        <f>C118*M126</f>
        <v>0</v>
      </c>
      <c r="Q126" s="203"/>
      <c r="R126" s="203"/>
      <c r="S126" s="203"/>
      <c r="T126" s="203" t="str">
        <f>CADASTRO!$P$164</f>
        <v>31 FUNDEB</v>
      </c>
      <c r="U126" s="203"/>
      <c r="V126" s="203"/>
      <c r="W126" s="203"/>
      <c r="X126" s="203">
        <f>M$19</f>
        <v>1656</v>
      </c>
      <c r="Y126" s="203"/>
      <c r="Z126" s="203"/>
    </row>
    <row r="127" spans="1:26" x14ac:dyDescent="0.25">
      <c r="A127" s="200" t="str">
        <f>CADASTRO!A$166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 t="s">
        <v>158</v>
      </c>
      <c r="K127" s="203"/>
      <c r="L127" s="203"/>
      <c r="M127" s="205">
        <f>ROUND((V$20/V$23),2)</f>
        <v>0.45</v>
      </c>
      <c r="N127" s="205"/>
      <c r="O127" s="205"/>
      <c r="P127" s="204">
        <f>C118*M127</f>
        <v>5839.47</v>
      </c>
      <c r="Q127" s="203"/>
      <c r="R127" s="203"/>
      <c r="S127" s="203"/>
      <c r="T127" s="203" t="str">
        <f>CADASTRO!$P$164</f>
        <v>31 FUNDEB</v>
      </c>
      <c r="U127" s="203"/>
      <c r="V127" s="203"/>
      <c r="W127" s="203"/>
      <c r="X127" s="203">
        <f>M$20</f>
        <v>1624</v>
      </c>
      <c r="Y127" s="203"/>
      <c r="Z127" s="203"/>
    </row>
    <row r="128" spans="1:26" x14ac:dyDescent="0.25">
      <c r="A128" s="200" t="str">
        <f>CADASTRO!A$167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 t="s">
        <v>159</v>
      </c>
      <c r="K128" s="203"/>
      <c r="L128" s="203"/>
      <c r="M128" s="205">
        <f>ROUND((V$21/V$23),2)</f>
        <v>0.14000000000000001</v>
      </c>
      <c r="N128" s="205"/>
      <c r="O128" s="205"/>
      <c r="P128" s="204">
        <f>C118*M128+0.01</f>
        <v>1816.7340000000002</v>
      </c>
      <c r="Q128" s="203"/>
      <c r="R128" s="203"/>
      <c r="S128" s="203"/>
      <c r="T128" s="203" t="str">
        <f>CADASTRO!$P$164</f>
        <v>31 FUNDEB</v>
      </c>
      <c r="U128" s="203"/>
      <c r="V128" s="203"/>
      <c r="W128" s="203"/>
      <c r="X128" s="203">
        <f>M$21</f>
        <v>2207</v>
      </c>
      <c r="Y128" s="203"/>
      <c r="Z128" s="203"/>
    </row>
    <row r="129" spans="1:26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12976.6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</row>
    <row r="131" spans="1:26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26" x14ac:dyDescent="0.25">
      <c r="A132" s="3" t="s">
        <v>38</v>
      </c>
      <c r="G132" s="203">
        <v>9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43376</v>
      </c>
      <c r="P132" s="203"/>
      <c r="Q132" s="203"/>
      <c r="R132" s="203"/>
    </row>
    <row r="133" spans="1:26" x14ac:dyDescent="0.25">
      <c r="A133" s="3" t="s">
        <v>41</v>
      </c>
      <c r="C133" s="208">
        <v>9027.2000000000007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2240</v>
      </c>
      <c r="Q133" s="221"/>
      <c r="R133" s="221"/>
      <c r="S133" s="221"/>
      <c r="T133" s="221"/>
      <c r="U133" s="221"/>
    </row>
    <row r="134" spans="1:26" x14ac:dyDescent="0.25">
      <c r="A134" s="9" t="s">
        <v>12</v>
      </c>
      <c r="B134" s="7"/>
      <c r="C134" s="7"/>
      <c r="D134" s="7"/>
      <c r="E134" s="7"/>
      <c r="F134" s="7"/>
      <c r="G134" s="7"/>
      <c r="H134" s="7"/>
      <c r="I134" s="8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11" t="s">
        <v>40</v>
      </c>
      <c r="Y134" s="211"/>
      <c r="Z134" s="211"/>
    </row>
    <row r="135" spans="1:26" x14ac:dyDescent="0.25">
      <c r="A135" s="210" t="str">
        <f>CADASTRO!A$158</f>
        <v>ESCOLA ALAÍDES S. PINHEIRO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0.39</v>
      </c>
      <c r="N135" s="218"/>
      <c r="O135" s="218"/>
      <c r="P135" s="202">
        <f>SUM(P136:S138)-0.01</f>
        <v>3520.6080000000002</v>
      </c>
      <c r="Q135" s="201"/>
      <c r="R135" s="201"/>
      <c r="S135" s="201"/>
      <c r="T135" s="6"/>
      <c r="U135" s="6"/>
      <c r="V135" s="6"/>
      <c r="W135" s="6"/>
    </row>
    <row r="136" spans="1:26" x14ac:dyDescent="0.25">
      <c r="A136" s="200" t="str">
        <f>CADASTRO!A$159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 t="s">
        <v>155</v>
      </c>
      <c r="K136" s="203"/>
      <c r="L136" s="203"/>
      <c r="M136" s="205">
        <f>ROUND((V$12/V$23),2)</f>
        <v>0.02</v>
      </c>
      <c r="N136" s="205"/>
      <c r="O136" s="205"/>
      <c r="P136" s="204">
        <f>C133*M136</f>
        <v>180.54400000000001</v>
      </c>
      <c r="Q136" s="203"/>
      <c r="R136" s="203"/>
      <c r="S136" s="203"/>
      <c r="T136" s="203" t="str">
        <f>CADASTRO!$P$159</f>
        <v>1013 PeateRS</v>
      </c>
      <c r="U136" s="203"/>
      <c r="V136" s="203"/>
      <c r="W136" s="203"/>
      <c r="X136" s="203">
        <f>M$12</f>
        <v>1662</v>
      </c>
      <c r="Y136" s="203"/>
      <c r="Z136" s="203"/>
    </row>
    <row r="137" spans="1:26" x14ac:dyDescent="0.25">
      <c r="A137" s="200" t="str">
        <f>CADASTRO!A$160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 t="s">
        <v>156</v>
      </c>
      <c r="K137" s="203"/>
      <c r="L137" s="203"/>
      <c r="M137" s="205">
        <f>ROUND((V$13/V$23),2)</f>
        <v>7.0000000000000007E-2</v>
      </c>
      <c r="N137" s="205"/>
      <c r="O137" s="205"/>
      <c r="P137" s="204">
        <f>C133*M137</f>
        <v>631.90400000000011</v>
      </c>
      <c r="Q137" s="203"/>
      <c r="R137" s="203"/>
      <c r="S137" s="203"/>
      <c r="T137" s="203" t="str">
        <f>CADASTRO!$P$160</f>
        <v>1013 PeateRS</v>
      </c>
      <c r="U137" s="203"/>
      <c r="V137" s="203"/>
      <c r="W137" s="203"/>
      <c r="X137" s="203">
        <f>M$13</f>
        <v>1685</v>
      </c>
      <c r="Y137" s="203"/>
      <c r="Z137" s="203"/>
    </row>
    <row r="138" spans="1:26" x14ac:dyDescent="0.25">
      <c r="A138" s="200" t="str">
        <f>CADASTRO!A$161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 t="s">
        <v>156</v>
      </c>
      <c r="K138" s="203"/>
      <c r="L138" s="203"/>
      <c r="M138" s="205">
        <f>ROUND((V$14/V$23),2)</f>
        <v>0.3</v>
      </c>
      <c r="N138" s="205"/>
      <c r="O138" s="205"/>
      <c r="P138" s="204">
        <f>C133*M138+0.01</f>
        <v>2708.1700000000005</v>
      </c>
      <c r="Q138" s="203"/>
      <c r="R138" s="203"/>
      <c r="S138" s="203"/>
      <c r="T138" s="203" t="str">
        <f>CADASTRO!$P$160</f>
        <v>1013 PeateRS</v>
      </c>
      <c r="U138" s="203"/>
      <c r="V138" s="203"/>
      <c r="W138" s="203"/>
      <c r="X138" s="203">
        <f>M$14</f>
        <v>1674</v>
      </c>
      <c r="Y138" s="203"/>
      <c r="Z138" s="203"/>
    </row>
    <row r="139" spans="1:26" x14ac:dyDescent="0.25">
      <c r="A139" s="201" t="str">
        <f>CADASTRO!A$163</f>
        <v>ESCOLA MUN. SANTA LUZIA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0.6100000000000001</v>
      </c>
      <c r="N139" s="218"/>
      <c r="O139" s="218"/>
      <c r="P139" s="202">
        <f>SUM(P140:S143)</f>
        <v>5506.5920000000006</v>
      </c>
      <c r="Q139" s="201"/>
      <c r="R139" s="201"/>
      <c r="S139" s="201"/>
    </row>
    <row r="140" spans="1:26" x14ac:dyDescent="0.25">
      <c r="A140" s="200" t="str">
        <f>CADASTRO!A$164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 t="s">
        <v>157</v>
      </c>
      <c r="K140" s="203"/>
      <c r="L140" s="203"/>
      <c r="M140" s="205">
        <f>ROUND((V$18/V$23),2)</f>
        <v>0.02</v>
      </c>
      <c r="N140" s="205"/>
      <c r="O140" s="205"/>
      <c r="P140" s="204">
        <f>C133*M140</f>
        <v>180.54400000000001</v>
      </c>
      <c r="Q140" s="203"/>
      <c r="R140" s="203"/>
      <c r="S140" s="203"/>
      <c r="T140" s="203" t="str">
        <f>CADASTRO!$P$164</f>
        <v>31 FUNDEB</v>
      </c>
      <c r="U140" s="203"/>
      <c r="V140" s="203"/>
      <c r="W140" s="203"/>
      <c r="X140" s="203">
        <f>M$18</f>
        <v>1640</v>
      </c>
      <c r="Y140" s="203"/>
      <c r="Z140" s="203"/>
    </row>
    <row r="141" spans="1:26" x14ac:dyDescent="0.25">
      <c r="A141" s="200" t="str">
        <f>CADASTRO!A$165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>
        <v>0</v>
      </c>
      <c r="K141" s="203"/>
      <c r="L141" s="203"/>
      <c r="M141" s="205">
        <f>ROUND((V$19/V$23),2)</f>
        <v>0</v>
      </c>
      <c r="N141" s="205"/>
      <c r="O141" s="205"/>
      <c r="P141" s="204">
        <f>C133*M141</f>
        <v>0</v>
      </c>
      <c r="Q141" s="203"/>
      <c r="R141" s="203"/>
      <c r="S141" s="203"/>
      <c r="T141" s="203" t="str">
        <f>CADASTRO!$P$164</f>
        <v>31 FUNDEB</v>
      </c>
      <c r="U141" s="203"/>
      <c r="V141" s="203"/>
      <c r="W141" s="203"/>
      <c r="X141" s="203">
        <f>M$19</f>
        <v>1656</v>
      </c>
      <c r="Y141" s="203"/>
      <c r="Z141" s="203"/>
    </row>
    <row r="142" spans="1:26" x14ac:dyDescent="0.25">
      <c r="A142" s="200" t="str">
        <f>CADASTRO!A$166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 t="s">
        <v>158</v>
      </c>
      <c r="K142" s="203"/>
      <c r="L142" s="203"/>
      <c r="M142" s="205">
        <f>ROUND((V$20/V$23),2)</f>
        <v>0.45</v>
      </c>
      <c r="N142" s="205"/>
      <c r="O142" s="205"/>
      <c r="P142" s="204">
        <f>C133*M142</f>
        <v>4062.2400000000002</v>
      </c>
      <c r="Q142" s="203"/>
      <c r="R142" s="203"/>
      <c r="S142" s="203"/>
      <c r="T142" s="203" t="str">
        <f>CADASTRO!$P$164</f>
        <v>31 FUNDEB</v>
      </c>
      <c r="U142" s="203"/>
      <c r="V142" s="203"/>
      <c r="W142" s="203"/>
      <c r="X142" s="203">
        <f>M$20</f>
        <v>1624</v>
      </c>
      <c r="Y142" s="203"/>
      <c r="Z142" s="203"/>
    </row>
    <row r="143" spans="1:26" x14ac:dyDescent="0.25">
      <c r="A143" s="200" t="str">
        <f>CADASTRO!A$167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 t="s">
        <v>159</v>
      </c>
      <c r="K143" s="203"/>
      <c r="L143" s="203"/>
      <c r="M143" s="205">
        <f>ROUND((V$21/V$23),2)</f>
        <v>0.14000000000000001</v>
      </c>
      <c r="N143" s="205"/>
      <c r="O143" s="205"/>
      <c r="P143" s="204">
        <f>C133*M143</f>
        <v>1263.8080000000002</v>
      </c>
      <c r="Q143" s="203"/>
      <c r="R143" s="203"/>
      <c r="S143" s="203"/>
      <c r="T143" s="203" t="str">
        <f>CADASTRO!$P$164</f>
        <v>31 FUNDEB</v>
      </c>
      <c r="U143" s="203"/>
      <c r="V143" s="203"/>
      <c r="W143" s="203"/>
      <c r="X143" s="203">
        <f>M$21</f>
        <v>2207</v>
      </c>
      <c r="Y143" s="203"/>
      <c r="Z143" s="203"/>
    </row>
    <row r="144" spans="1:26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9027.2000000000007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</row>
    <row r="146" spans="1:27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27" x14ac:dyDescent="0.25">
      <c r="A147" s="3" t="s">
        <v>38</v>
      </c>
      <c r="G147" s="203">
        <v>200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43410</v>
      </c>
      <c r="P147" s="203"/>
      <c r="Q147" s="203"/>
      <c r="R147" s="203"/>
    </row>
    <row r="148" spans="1:27" x14ac:dyDescent="0.25">
      <c r="A148" s="3" t="s">
        <v>41</v>
      </c>
      <c r="C148" s="208">
        <v>11848.2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2940</v>
      </c>
      <c r="Q148" s="221"/>
      <c r="R148" s="221"/>
      <c r="S148" s="221"/>
      <c r="T148" s="221"/>
      <c r="U148" s="221"/>
    </row>
    <row r="149" spans="1:27" x14ac:dyDescent="0.25">
      <c r="A149" s="9" t="s">
        <v>12</v>
      </c>
      <c r="B149" s="7"/>
      <c r="C149" s="7"/>
      <c r="D149" s="7"/>
      <c r="E149" s="7"/>
      <c r="F149" s="7"/>
      <c r="G149" s="7"/>
      <c r="H149" s="7"/>
      <c r="I149" s="8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11" t="s">
        <v>40</v>
      </c>
      <c r="Y149" s="211"/>
      <c r="Z149" s="211"/>
    </row>
    <row r="150" spans="1:27" x14ac:dyDescent="0.25">
      <c r="A150" s="210" t="str">
        <f>CADASTRO!A$158</f>
        <v>ESCOLA ALAÍDES S. PINHEIRO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0.39</v>
      </c>
      <c r="N150" s="218"/>
      <c r="O150" s="218"/>
      <c r="P150" s="202">
        <f>SUM(P151:S153)-0.01</f>
        <v>4620.7979999999998</v>
      </c>
      <c r="Q150" s="201"/>
      <c r="R150" s="201"/>
      <c r="S150" s="201"/>
      <c r="T150" s="6"/>
      <c r="U150" s="6"/>
      <c r="V150" s="6"/>
      <c r="W150" s="6"/>
    </row>
    <row r="151" spans="1:27" x14ac:dyDescent="0.25">
      <c r="A151" s="200" t="str">
        <f>CADASTRO!A$159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 t="s">
        <v>155</v>
      </c>
      <c r="K151" s="203"/>
      <c r="L151" s="203"/>
      <c r="M151" s="205">
        <f>ROUND((V$12/V$23),2)</f>
        <v>0.02</v>
      </c>
      <c r="N151" s="205"/>
      <c r="O151" s="205"/>
      <c r="P151" s="204">
        <f>C148*M151</f>
        <v>236.96400000000003</v>
      </c>
      <c r="Q151" s="203"/>
      <c r="R151" s="203"/>
      <c r="S151" s="203"/>
      <c r="T151" s="203" t="str">
        <f>CADASTRO!$P$159</f>
        <v>1013 PeateRS</v>
      </c>
      <c r="U151" s="203"/>
      <c r="V151" s="203"/>
      <c r="W151" s="203"/>
      <c r="X151" s="203">
        <f>M$12</f>
        <v>1662</v>
      </c>
      <c r="Y151" s="203"/>
      <c r="Z151" s="203"/>
    </row>
    <row r="152" spans="1:27" x14ac:dyDescent="0.25">
      <c r="A152" s="200" t="str">
        <f>CADASTRO!A$160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 t="s">
        <v>156</v>
      </c>
      <c r="K152" s="203"/>
      <c r="L152" s="203"/>
      <c r="M152" s="205">
        <f>ROUND((V$13/V$23),2)</f>
        <v>7.0000000000000007E-2</v>
      </c>
      <c r="N152" s="205"/>
      <c r="O152" s="205"/>
      <c r="P152" s="204">
        <f>C148*M152+0.01</f>
        <v>829.38400000000013</v>
      </c>
      <c r="Q152" s="203"/>
      <c r="R152" s="203"/>
      <c r="S152" s="203"/>
      <c r="T152" s="203" t="str">
        <f>CADASTRO!$P$160</f>
        <v>1013 PeateRS</v>
      </c>
      <c r="U152" s="203"/>
      <c r="V152" s="203"/>
      <c r="W152" s="203"/>
      <c r="X152" s="203">
        <f>M$13</f>
        <v>1685</v>
      </c>
      <c r="Y152" s="203"/>
      <c r="Z152" s="203"/>
    </row>
    <row r="153" spans="1:27" x14ac:dyDescent="0.25">
      <c r="A153" s="200" t="str">
        <f>CADASTRO!A$161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 t="s">
        <v>156</v>
      </c>
      <c r="K153" s="203"/>
      <c r="L153" s="203"/>
      <c r="M153" s="205">
        <f>ROUND((V$14/V$23),2)</f>
        <v>0.3</v>
      </c>
      <c r="N153" s="205"/>
      <c r="O153" s="205"/>
      <c r="P153" s="204">
        <f>C148*M153</f>
        <v>3554.46</v>
      </c>
      <c r="Q153" s="203"/>
      <c r="R153" s="203"/>
      <c r="S153" s="203"/>
      <c r="T153" s="203" t="str">
        <f>CADASTRO!$P$160</f>
        <v>1013 PeateRS</v>
      </c>
      <c r="U153" s="203"/>
      <c r="V153" s="203"/>
      <c r="W153" s="203"/>
      <c r="X153" s="203">
        <f>M$14</f>
        <v>1674</v>
      </c>
      <c r="Y153" s="203"/>
      <c r="Z153" s="203"/>
      <c r="AA153">
        <v>2</v>
      </c>
    </row>
    <row r="154" spans="1:27" x14ac:dyDescent="0.25">
      <c r="A154" s="201" t="str">
        <f>CADASTRO!A$163</f>
        <v>ESCOLA MUN. SANTA LUZIA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0.6100000000000001</v>
      </c>
      <c r="N154" s="218"/>
      <c r="O154" s="218"/>
      <c r="P154" s="202">
        <f>SUM(P155:S158)</f>
        <v>7227.402000000001</v>
      </c>
      <c r="Q154" s="201"/>
      <c r="R154" s="201"/>
      <c r="S154" s="201"/>
    </row>
    <row r="155" spans="1:27" x14ac:dyDescent="0.25">
      <c r="A155" s="200" t="str">
        <f>CADASTRO!A$164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 t="s">
        <v>157</v>
      </c>
      <c r="K155" s="203"/>
      <c r="L155" s="203"/>
      <c r="M155" s="205">
        <f>ROUND((V$18/V$23),2)</f>
        <v>0.02</v>
      </c>
      <c r="N155" s="205"/>
      <c r="O155" s="205"/>
      <c r="P155" s="204">
        <f>C148*M155</f>
        <v>236.96400000000003</v>
      </c>
      <c r="Q155" s="203"/>
      <c r="R155" s="203"/>
      <c r="S155" s="203"/>
      <c r="T155" s="203" t="str">
        <f>CADASTRO!$P$164</f>
        <v>31 FUNDEB</v>
      </c>
      <c r="U155" s="203"/>
      <c r="V155" s="203"/>
      <c r="W155" s="203"/>
      <c r="X155" s="203">
        <f>M$18</f>
        <v>1640</v>
      </c>
      <c r="Y155" s="203"/>
      <c r="Z155" s="203"/>
    </row>
    <row r="156" spans="1:27" x14ac:dyDescent="0.25">
      <c r="A156" s="200" t="str">
        <f>CADASTRO!A$165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>
        <v>0</v>
      </c>
      <c r="K156" s="203"/>
      <c r="L156" s="203"/>
      <c r="M156" s="205">
        <f>ROUND((V$19/V$23),2)</f>
        <v>0</v>
      </c>
      <c r="N156" s="205"/>
      <c r="O156" s="205"/>
      <c r="P156" s="204">
        <f>C148*M156</f>
        <v>0</v>
      </c>
      <c r="Q156" s="203"/>
      <c r="R156" s="203"/>
      <c r="S156" s="203"/>
      <c r="T156" s="203" t="str">
        <f>CADASTRO!$P$164</f>
        <v>31 FUNDEB</v>
      </c>
      <c r="U156" s="203"/>
      <c r="V156" s="203"/>
      <c r="W156" s="203"/>
      <c r="X156" s="203">
        <f>M$19</f>
        <v>1656</v>
      </c>
      <c r="Y156" s="203"/>
      <c r="Z156" s="203"/>
    </row>
    <row r="157" spans="1:27" x14ac:dyDescent="0.25">
      <c r="A157" s="200" t="str">
        <f>CADASTRO!A$166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 t="s">
        <v>158</v>
      </c>
      <c r="K157" s="203"/>
      <c r="L157" s="203"/>
      <c r="M157" s="205">
        <f>ROUND((V$20/V$23),2)</f>
        <v>0.45</v>
      </c>
      <c r="N157" s="205"/>
      <c r="O157" s="205"/>
      <c r="P157" s="204">
        <f>C148*M157</f>
        <v>5331.6900000000005</v>
      </c>
      <c r="Q157" s="203"/>
      <c r="R157" s="203"/>
      <c r="S157" s="203"/>
      <c r="T157" s="203" t="str">
        <f>CADASTRO!$P$164</f>
        <v>31 FUNDEB</v>
      </c>
      <c r="U157" s="203"/>
      <c r="V157" s="203"/>
      <c r="W157" s="203"/>
      <c r="X157" s="203">
        <f>M$20</f>
        <v>1624</v>
      </c>
      <c r="Y157" s="203"/>
      <c r="Z157" s="203"/>
    </row>
    <row r="158" spans="1:27" x14ac:dyDescent="0.25">
      <c r="A158" s="200" t="str">
        <f>CADASTRO!A$167</f>
        <v>Ed. Jovens e Adultos</v>
      </c>
      <c r="B158" s="200"/>
      <c r="C158" s="200"/>
      <c r="D158" s="200"/>
      <c r="E158" s="200"/>
      <c r="F158" s="200"/>
      <c r="G158" s="200"/>
      <c r="H158" s="200"/>
      <c r="I158" s="200"/>
      <c r="J158" s="203" t="s">
        <v>159</v>
      </c>
      <c r="K158" s="203"/>
      <c r="L158" s="203"/>
      <c r="M158" s="205">
        <f>ROUND((V$21/V$23),2)</f>
        <v>0.14000000000000001</v>
      </c>
      <c r="N158" s="205"/>
      <c r="O158" s="205"/>
      <c r="P158" s="204">
        <f>C148*M158</f>
        <v>1658.7480000000003</v>
      </c>
      <c r="Q158" s="203"/>
      <c r="R158" s="203"/>
      <c r="S158" s="203"/>
      <c r="T158" s="203" t="str">
        <f>CADASTRO!$P$164</f>
        <v>31 FUNDEB</v>
      </c>
      <c r="U158" s="203"/>
      <c r="V158" s="203"/>
      <c r="W158" s="203"/>
      <c r="X158" s="203">
        <f>M$21</f>
        <v>2207</v>
      </c>
      <c r="Y158" s="203"/>
      <c r="Z158" s="203"/>
    </row>
    <row r="159" spans="1:27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11848.2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</row>
    <row r="161" spans="1:26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6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6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</row>
    <row r="164" spans="1:26" x14ac:dyDescent="0.25">
      <c r="A164" s="9" t="s">
        <v>12</v>
      </c>
      <c r="B164" s="7"/>
      <c r="C164" s="7"/>
      <c r="D164" s="7"/>
      <c r="E164" s="7"/>
      <c r="F164" s="7"/>
      <c r="G164" s="7"/>
      <c r="H164" s="7"/>
      <c r="I164" s="8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11" t="s">
        <v>40</v>
      </c>
      <c r="Y164" s="211"/>
      <c r="Z164" s="211"/>
    </row>
    <row r="165" spans="1:26" x14ac:dyDescent="0.25">
      <c r="A165" s="210" t="str">
        <f>CADASTRO!A$158</f>
        <v>ESCOLA ALAÍDES S. PINHEIRO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0.39</v>
      </c>
      <c r="N165" s="218"/>
      <c r="O165" s="218"/>
      <c r="P165" s="202">
        <f>SUM(P166:S168)</f>
        <v>10920</v>
      </c>
      <c r="Q165" s="201"/>
      <c r="R165" s="201"/>
      <c r="S165" s="201"/>
      <c r="T165" s="6"/>
      <c r="U165" s="6"/>
      <c r="V165" s="6"/>
      <c r="W165" s="6"/>
    </row>
    <row r="166" spans="1:26" x14ac:dyDescent="0.25">
      <c r="A166" s="200" t="str">
        <f>CADASTRO!A$159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 t="s">
        <v>155</v>
      </c>
      <c r="K166" s="203"/>
      <c r="L166" s="203"/>
      <c r="M166" s="205">
        <f>ROUND((V$12/V$23),2)</f>
        <v>0.02</v>
      </c>
      <c r="N166" s="205"/>
      <c r="O166" s="205"/>
      <c r="P166" s="204">
        <f>C163*M166</f>
        <v>560</v>
      </c>
      <c r="Q166" s="203"/>
      <c r="R166" s="203"/>
      <c r="S166" s="203"/>
      <c r="T166" s="203" t="str">
        <f>CADASTRO!$P$159</f>
        <v>1013 PeateRS</v>
      </c>
      <c r="U166" s="203"/>
      <c r="V166" s="203"/>
      <c r="W166" s="203"/>
      <c r="X166" s="203">
        <f>M$12</f>
        <v>1662</v>
      </c>
      <c r="Y166" s="203"/>
      <c r="Z166" s="203"/>
    </row>
    <row r="167" spans="1:26" x14ac:dyDescent="0.25">
      <c r="A167" s="200" t="str">
        <f>CADASTRO!A$160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 t="s">
        <v>156</v>
      </c>
      <c r="K167" s="203"/>
      <c r="L167" s="203"/>
      <c r="M167" s="205">
        <f>ROUND((V$13/V$23),2)</f>
        <v>7.0000000000000007E-2</v>
      </c>
      <c r="N167" s="205"/>
      <c r="O167" s="205"/>
      <c r="P167" s="204">
        <f>C163*M167</f>
        <v>1960.0000000000002</v>
      </c>
      <c r="Q167" s="203"/>
      <c r="R167" s="203"/>
      <c r="S167" s="203"/>
      <c r="T167" s="203" t="str">
        <f>CADASTRO!$P$160</f>
        <v>1013 PeateRS</v>
      </c>
      <c r="U167" s="203"/>
      <c r="V167" s="203"/>
      <c r="W167" s="203"/>
      <c r="X167" s="203">
        <f>M$13</f>
        <v>1685</v>
      </c>
      <c r="Y167" s="203"/>
      <c r="Z167" s="203"/>
    </row>
    <row r="168" spans="1:26" x14ac:dyDescent="0.25">
      <c r="A168" s="200" t="str">
        <f>CADASTRO!A$161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 t="s">
        <v>156</v>
      </c>
      <c r="K168" s="203"/>
      <c r="L168" s="203"/>
      <c r="M168" s="205">
        <f>ROUND((V$14/V$23),2)</f>
        <v>0.3</v>
      </c>
      <c r="N168" s="205"/>
      <c r="O168" s="205"/>
      <c r="P168" s="204">
        <f>C163*M168</f>
        <v>8400</v>
      </c>
      <c r="Q168" s="203"/>
      <c r="R168" s="203"/>
      <c r="S168" s="203"/>
      <c r="T168" s="203" t="str">
        <f>CADASTRO!$P$160</f>
        <v>1013 PeateRS</v>
      </c>
      <c r="U168" s="203"/>
      <c r="V168" s="203"/>
      <c r="W168" s="203"/>
      <c r="X168" s="203">
        <f>M$14</f>
        <v>1674</v>
      </c>
      <c r="Y168" s="203"/>
      <c r="Z168" s="203"/>
    </row>
    <row r="169" spans="1:26" x14ac:dyDescent="0.25">
      <c r="A169" s="201" t="str">
        <f>CADASTRO!A$163</f>
        <v>ESCOLA MUN. SANTA LUZIA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0.6100000000000001</v>
      </c>
      <c r="N169" s="218"/>
      <c r="O169" s="218"/>
      <c r="P169" s="202">
        <f>SUM(P170:S173)</f>
        <v>17080</v>
      </c>
      <c r="Q169" s="201"/>
      <c r="R169" s="201"/>
      <c r="S169" s="201"/>
    </row>
    <row r="170" spans="1:26" x14ac:dyDescent="0.25">
      <c r="A170" s="200" t="str">
        <f>CADASTRO!A$164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 t="s">
        <v>157</v>
      </c>
      <c r="K170" s="203"/>
      <c r="L170" s="203"/>
      <c r="M170" s="205">
        <f>ROUND((V$18/V$23),2)</f>
        <v>0.02</v>
      </c>
      <c r="N170" s="205"/>
      <c r="O170" s="205"/>
      <c r="P170" s="204">
        <f>C163*M170</f>
        <v>560</v>
      </c>
      <c r="Q170" s="203"/>
      <c r="R170" s="203"/>
      <c r="S170" s="203"/>
      <c r="T170" s="203" t="str">
        <f>CADASTRO!$P$164</f>
        <v>31 FUNDEB</v>
      </c>
      <c r="U170" s="203"/>
      <c r="V170" s="203"/>
      <c r="W170" s="203"/>
      <c r="X170" s="203">
        <f>M$18</f>
        <v>1640</v>
      </c>
      <c r="Y170" s="203"/>
      <c r="Z170" s="203"/>
    </row>
    <row r="171" spans="1:26" x14ac:dyDescent="0.25">
      <c r="A171" s="200" t="str">
        <f>CADASTRO!A$165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>
        <v>0</v>
      </c>
      <c r="K171" s="203"/>
      <c r="L171" s="203"/>
      <c r="M171" s="205">
        <f>ROUND((V$19/V$23),2)</f>
        <v>0</v>
      </c>
      <c r="N171" s="205"/>
      <c r="O171" s="205"/>
      <c r="P171" s="204">
        <f>C163*M171</f>
        <v>0</v>
      </c>
      <c r="Q171" s="203"/>
      <c r="R171" s="203"/>
      <c r="S171" s="203"/>
      <c r="T171" s="203" t="str">
        <f>CADASTRO!$P$164</f>
        <v>31 FUNDEB</v>
      </c>
      <c r="U171" s="203"/>
      <c r="V171" s="203"/>
      <c r="W171" s="203"/>
      <c r="X171" s="203">
        <f>M$19</f>
        <v>1656</v>
      </c>
      <c r="Y171" s="203"/>
      <c r="Z171" s="203"/>
    </row>
    <row r="172" spans="1:26" x14ac:dyDescent="0.25">
      <c r="A172" s="200" t="str">
        <f>CADASTRO!A$166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 t="s">
        <v>158</v>
      </c>
      <c r="K172" s="203"/>
      <c r="L172" s="203"/>
      <c r="M172" s="205">
        <f>ROUND((V$20/V$23),2)</f>
        <v>0.45</v>
      </c>
      <c r="N172" s="205"/>
      <c r="O172" s="205"/>
      <c r="P172" s="204">
        <f>C163*M172</f>
        <v>12600</v>
      </c>
      <c r="Q172" s="203"/>
      <c r="R172" s="203"/>
      <c r="S172" s="203"/>
      <c r="T172" s="203" t="str">
        <f>CADASTRO!$P$164</f>
        <v>31 FUNDEB</v>
      </c>
      <c r="U172" s="203"/>
      <c r="V172" s="203"/>
      <c r="W172" s="203"/>
      <c r="X172" s="203">
        <f>M$20</f>
        <v>1624</v>
      </c>
      <c r="Y172" s="203"/>
      <c r="Z172" s="203"/>
    </row>
    <row r="173" spans="1:26" x14ac:dyDescent="0.25">
      <c r="A173" s="200" t="str">
        <f>CADASTRO!A$167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 t="s">
        <v>159</v>
      </c>
      <c r="K173" s="203"/>
      <c r="L173" s="203"/>
      <c r="M173" s="205">
        <f>ROUND((V$21/V$23),2)</f>
        <v>0.14000000000000001</v>
      </c>
      <c r="N173" s="205"/>
      <c r="O173" s="205"/>
      <c r="P173" s="204">
        <f>C163*M173</f>
        <v>3920.0000000000005</v>
      </c>
      <c r="Q173" s="203"/>
      <c r="R173" s="203"/>
      <c r="S173" s="203"/>
      <c r="T173" s="203" t="str">
        <f>CADASTRO!$P$164</f>
        <v>31 FUNDEB</v>
      </c>
      <c r="U173" s="203"/>
      <c r="V173" s="203"/>
      <c r="W173" s="203"/>
      <c r="X173" s="203">
        <f>M$21</f>
        <v>2207</v>
      </c>
      <c r="Y173" s="203"/>
      <c r="Z173" s="203"/>
    </row>
    <row r="174" spans="1:26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</row>
    <row r="176" spans="1:26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6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6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</row>
    <row r="179" spans="1:26" x14ac:dyDescent="0.25">
      <c r="A179" s="9" t="s">
        <v>12</v>
      </c>
      <c r="B179" s="7"/>
      <c r="C179" s="7"/>
      <c r="D179" s="7"/>
      <c r="E179" s="7"/>
      <c r="F179" s="7"/>
      <c r="G179" s="7"/>
      <c r="H179" s="7"/>
      <c r="I179" s="8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11" t="s">
        <v>40</v>
      </c>
      <c r="Y179" s="211"/>
      <c r="Z179" s="211"/>
    </row>
    <row r="180" spans="1:26" x14ac:dyDescent="0.25">
      <c r="A180" s="210" t="str">
        <f>CADASTRO!A$158</f>
        <v>ESCOLA ALAÍDES S. PINHEIRO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0.39</v>
      </c>
      <c r="N180" s="218"/>
      <c r="O180" s="218"/>
      <c r="P180" s="202">
        <f>SUM(P181:S183)</f>
        <v>12090</v>
      </c>
      <c r="Q180" s="201"/>
      <c r="R180" s="201"/>
      <c r="S180" s="201"/>
      <c r="T180" s="6"/>
      <c r="U180" s="6"/>
      <c r="V180" s="6"/>
      <c r="W180" s="6"/>
    </row>
    <row r="181" spans="1:26" x14ac:dyDescent="0.25">
      <c r="A181" s="200" t="str">
        <f>CADASTRO!A$159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 t="s">
        <v>155</v>
      </c>
      <c r="K181" s="203"/>
      <c r="L181" s="203"/>
      <c r="M181" s="205">
        <f>ROUND((V$12/V$23),2)</f>
        <v>0.02</v>
      </c>
      <c r="N181" s="205"/>
      <c r="O181" s="205"/>
      <c r="P181" s="204">
        <f>C178*M181</f>
        <v>620</v>
      </c>
      <c r="Q181" s="203"/>
      <c r="R181" s="203"/>
      <c r="S181" s="203"/>
      <c r="T181" s="203" t="str">
        <f>CADASTRO!$P$159</f>
        <v>1013 PeateRS</v>
      </c>
      <c r="U181" s="203"/>
      <c r="V181" s="203"/>
      <c r="W181" s="203"/>
      <c r="X181" s="203">
        <f>M$12</f>
        <v>1662</v>
      </c>
      <c r="Y181" s="203"/>
      <c r="Z181" s="203"/>
    </row>
    <row r="182" spans="1:26" x14ac:dyDescent="0.25">
      <c r="A182" s="200" t="str">
        <f>CADASTRO!A$160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 t="s">
        <v>156</v>
      </c>
      <c r="K182" s="203"/>
      <c r="L182" s="203"/>
      <c r="M182" s="205">
        <f>ROUND((V$13/V$23),2)</f>
        <v>7.0000000000000007E-2</v>
      </c>
      <c r="N182" s="205"/>
      <c r="O182" s="205"/>
      <c r="P182" s="204">
        <f>C178*M182</f>
        <v>2170</v>
      </c>
      <c r="Q182" s="203"/>
      <c r="R182" s="203"/>
      <c r="S182" s="203"/>
      <c r="T182" s="203" t="str">
        <f>CADASTRO!$P$160</f>
        <v>1013 PeateRS</v>
      </c>
      <c r="U182" s="203"/>
      <c r="V182" s="203"/>
      <c r="W182" s="203"/>
      <c r="X182" s="203">
        <f>M$13</f>
        <v>1685</v>
      </c>
      <c r="Y182" s="203"/>
      <c r="Z182" s="203"/>
    </row>
    <row r="183" spans="1:26" x14ac:dyDescent="0.25">
      <c r="A183" s="200" t="str">
        <f>CADASTRO!A$161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 t="s">
        <v>156</v>
      </c>
      <c r="K183" s="203"/>
      <c r="L183" s="203"/>
      <c r="M183" s="205">
        <f>ROUND((V$14/V$23),2)</f>
        <v>0.3</v>
      </c>
      <c r="N183" s="205"/>
      <c r="O183" s="205"/>
      <c r="P183" s="204">
        <f>C178*M183</f>
        <v>9300</v>
      </c>
      <c r="Q183" s="203"/>
      <c r="R183" s="203"/>
      <c r="S183" s="203"/>
      <c r="T183" s="203" t="str">
        <f>CADASTRO!$P$160</f>
        <v>1013 PeateRS</v>
      </c>
      <c r="U183" s="203"/>
      <c r="V183" s="203"/>
      <c r="W183" s="203"/>
      <c r="X183" s="203">
        <f>M$14</f>
        <v>1674</v>
      </c>
      <c r="Y183" s="203"/>
      <c r="Z183" s="203"/>
    </row>
    <row r="184" spans="1:26" x14ac:dyDescent="0.25">
      <c r="A184" s="201" t="str">
        <f>CADASTRO!A$163</f>
        <v>ESCOLA MUN. SANTA LUZIA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0.6100000000000001</v>
      </c>
      <c r="N184" s="218"/>
      <c r="O184" s="218"/>
      <c r="P184" s="202">
        <f>SUM(P185:S188)</f>
        <v>18910</v>
      </c>
      <c r="Q184" s="201"/>
      <c r="R184" s="201"/>
      <c r="S184" s="201"/>
    </row>
    <row r="185" spans="1:26" x14ac:dyDescent="0.25">
      <c r="A185" s="200" t="str">
        <f>CADASTRO!A$164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 t="s">
        <v>157</v>
      </c>
      <c r="K185" s="203"/>
      <c r="L185" s="203"/>
      <c r="M185" s="205">
        <f>ROUND((V$18/V$23),2)</f>
        <v>0.02</v>
      </c>
      <c r="N185" s="205"/>
      <c r="O185" s="205"/>
      <c r="P185" s="204">
        <f>C178*M185</f>
        <v>620</v>
      </c>
      <c r="Q185" s="203"/>
      <c r="R185" s="203"/>
      <c r="S185" s="203"/>
      <c r="T185" s="203" t="str">
        <f>CADASTRO!$P$164</f>
        <v>31 FUNDEB</v>
      </c>
      <c r="U185" s="203"/>
      <c r="V185" s="203"/>
      <c r="W185" s="203"/>
      <c r="X185" s="203">
        <f>M$18</f>
        <v>1640</v>
      </c>
      <c r="Y185" s="203"/>
      <c r="Z185" s="203"/>
    </row>
    <row r="186" spans="1:26" x14ac:dyDescent="0.25">
      <c r="A186" s="200" t="str">
        <f>CADASTRO!A$165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>
        <v>0</v>
      </c>
      <c r="K186" s="203"/>
      <c r="L186" s="203"/>
      <c r="M186" s="205">
        <f>ROUND((V$19/V$23),2)</f>
        <v>0</v>
      </c>
      <c r="N186" s="205"/>
      <c r="O186" s="205"/>
      <c r="P186" s="204">
        <f>C178*M186</f>
        <v>0</v>
      </c>
      <c r="Q186" s="203"/>
      <c r="R186" s="203"/>
      <c r="S186" s="203"/>
      <c r="T186" s="203" t="str">
        <f>CADASTRO!$P$164</f>
        <v>31 FUNDEB</v>
      </c>
      <c r="U186" s="203"/>
      <c r="V186" s="203"/>
      <c r="W186" s="203"/>
      <c r="X186" s="203">
        <f>M$19</f>
        <v>1656</v>
      </c>
      <c r="Y186" s="203"/>
      <c r="Z186" s="203"/>
    </row>
    <row r="187" spans="1:26" x14ac:dyDescent="0.25">
      <c r="A187" s="200" t="str">
        <f>CADASTRO!A$166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 t="s">
        <v>158</v>
      </c>
      <c r="K187" s="203"/>
      <c r="L187" s="203"/>
      <c r="M187" s="205">
        <f>ROUND((V$20/V$23),2)</f>
        <v>0.45</v>
      </c>
      <c r="N187" s="205"/>
      <c r="O187" s="205"/>
      <c r="P187" s="204">
        <f>C178*M187</f>
        <v>13950</v>
      </c>
      <c r="Q187" s="203"/>
      <c r="R187" s="203"/>
      <c r="S187" s="203"/>
      <c r="T187" s="203" t="str">
        <f>CADASTRO!$P$164</f>
        <v>31 FUNDEB</v>
      </c>
      <c r="U187" s="203"/>
      <c r="V187" s="203"/>
      <c r="W187" s="203"/>
      <c r="X187" s="203">
        <f>M$20</f>
        <v>1624</v>
      </c>
      <c r="Y187" s="203"/>
      <c r="Z187" s="203"/>
    </row>
    <row r="188" spans="1:26" x14ac:dyDescent="0.25">
      <c r="A188" s="200" t="str">
        <f>CADASTRO!A$167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 t="s">
        <v>159</v>
      </c>
      <c r="K188" s="203"/>
      <c r="L188" s="203"/>
      <c r="M188" s="205">
        <f>ROUND((V$21/V$23),2)</f>
        <v>0.14000000000000001</v>
      </c>
      <c r="N188" s="205"/>
      <c r="O188" s="205"/>
      <c r="P188" s="204">
        <f>C178*M188</f>
        <v>4340</v>
      </c>
      <c r="Q188" s="203"/>
      <c r="R188" s="203"/>
      <c r="S188" s="203"/>
      <c r="T188" s="203" t="str">
        <f>CADASTRO!$P$164</f>
        <v>31 FUNDEB</v>
      </c>
      <c r="U188" s="203"/>
      <c r="V188" s="203"/>
      <c r="W188" s="203"/>
      <c r="X188" s="203">
        <f>M$21</f>
        <v>2207</v>
      </c>
      <c r="Y188" s="203"/>
      <c r="Z188" s="203"/>
    </row>
    <row r="189" spans="1:26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</row>
  </sheetData>
  <mergeCells count="763">
    <mergeCell ref="A1:C1"/>
    <mergeCell ref="F4:I4"/>
    <mergeCell ref="D6:F6"/>
    <mergeCell ref="Q6:S6"/>
    <mergeCell ref="E7:J7"/>
    <mergeCell ref="J10:L11"/>
    <mergeCell ref="M10:O11"/>
    <mergeCell ref="P10:S11"/>
    <mergeCell ref="A13:I13"/>
    <mergeCell ref="J13:L13"/>
    <mergeCell ref="M13:O13"/>
    <mergeCell ref="P13:S13"/>
    <mergeCell ref="K6:L6"/>
    <mergeCell ref="D3:G3"/>
    <mergeCell ref="T13:U13"/>
    <mergeCell ref="V13:Z13"/>
    <mergeCell ref="T10:Z10"/>
    <mergeCell ref="A11:I11"/>
    <mergeCell ref="T11:U11"/>
    <mergeCell ref="V11:Z11"/>
    <mergeCell ref="A12:I12"/>
    <mergeCell ref="J12:L12"/>
    <mergeCell ref="M12:O12"/>
    <mergeCell ref="P12:S12"/>
    <mergeCell ref="T12:U12"/>
    <mergeCell ref="V12:Z12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A34:I34"/>
    <mergeCell ref="M34:O34"/>
    <mergeCell ref="P34:S34"/>
    <mergeCell ref="A35:I35"/>
    <mergeCell ref="J35:L35"/>
    <mergeCell ref="M35:O35"/>
    <mergeCell ref="P35:S35"/>
    <mergeCell ref="A32:I32"/>
    <mergeCell ref="J32:L32"/>
    <mergeCell ref="M32:O32"/>
    <mergeCell ref="P32:S32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C43:G43"/>
    <mergeCell ref="L43:O43"/>
    <mergeCell ref="P43:U43"/>
    <mergeCell ref="J44:L44"/>
    <mergeCell ref="M44:O44"/>
    <mergeCell ref="P44:S44"/>
    <mergeCell ref="T44:W44"/>
    <mergeCell ref="A39:I39"/>
    <mergeCell ref="M39:O39"/>
    <mergeCell ref="P39:S39"/>
    <mergeCell ref="F41:K41"/>
    <mergeCell ref="G42:K42"/>
    <mergeCell ref="L42:N42"/>
    <mergeCell ref="O42:R42"/>
    <mergeCell ref="A45:I45"/>
    <mergeCell ref="M45:O45"/>
    <mergeCell ref="P45:S45"/>
    <mergeCell ref="A46:I46"/>
    <mergeCell ref="J46:L46"/>
    <mergeCell ref="M46:O46"/>
    <mergeCell ref="P46:S46"/>
    <mergeCell ref="T46:W46"/>
    <mergeCell ref="X46:Z46"/>
    <mergeCell ref="A48:I48"/>
    <mergeCell ref="M48:O48"/>
    <mergeCell ref="P48:S48"/>
    <mergeCell ref="A49:I49"/>
    <mergeCell ref="M49:O49"/>
    <mergeCell ref="P49:S49"/>
    <mergeCell ref="A47:I47"/>
    <mergeCell ref="J47:L47"/>
    <mergeCell ref="M47:O47"/>
    <mergeCell ref="P47:S47"/>
    <mergeCell ref="A51:I51"/>
    <mergeCell ref="J51:L51"/>
    <mergeCell ref="M51:O51"/>
    <mergeCell ref="P51:S51"/>
    <mergeCell ref="T51:W51"/>
    <mergeCell ref="X51:Z51"/>
    <mergeCell ref="A50:I50"/>
    <mergeCell ref="J50:L50"/>
    <mergeCell ref="M50:O50"/>
    <mergeCell ref="P50:S50"/>
    <mergeCell ref="T50:W50"/>
    <mergeCell ref="X50:Z50"/>
    <mergeCell ref="C58:G58"/>
    <mergeCell ref="L58:O58"/>
    <mergeCell ref="P58:U58"/>
    <mergeCell ref="J59:L59"/>
    <mergeCell ref="M59:O59"/>
    <mergeCell ref="P59:S59"/>
    <mergeCell ref="T59:W59"/>
    <mergeCell ref="A52:I52"/>
    <mergeCell ref="M52:O52"/>
    <mergeCell ref="P52:S52"/>
    <mergeCell ref="F56:K56"/>
    <mergeCell ref="G57:K57"/>
    <mergeCell ref="L57:N57"/>
    <mergeCell ref="O57:R57"/>
    <mergeCell ref="A53:I53"/>
    <mergeCell ref="J53:L53"/>
    <mergeCell ref="M53:O53"/>
    <mergeCell ref="T52:W52"/>
    <mergeCell ref="T62:W62"/>
    <mergeCell ref="X62:Z62"/>
    <mergeCell ref="X59:Z59"/>
    <mergeCell ref="A60:I60"/>
    <mergeCell ref="M60:O60"/>
    <mergeCell ref="P60:S60"/>
    <mergeCell ref="A61:I61"/>
    <mergeCell ref="J61:L61"/>
    <mergeCell ref="M61:O61"/>
    <mergeCell ref="P61:S61"/>
    <mergeCell ref="T61:W61"/>
    <mergeCell ref="X61:Z61"/>
    <mergeCell ref="A63:I63"/>
    <mergeCell ref="M63:O63"/>
    <mergeCell ref="P63:S63"/>
    <mergeCell ref="A64:I64"/>
    <mergeCell ref="M64:O64"/>
    <mergeCell ref="P64:S64"/>
    <mergeCell ref="A62:I62"/>
    <mergeCell ref="J62:L62"/>
    <mergeCell ref="M62:O62"/>
    <mergeCell ref="P62:S62"/>
    <mergeCell ref="A66:I66"/>
    <mergeCell ref="J66:L66"/>
    <mergeCell ref="M66:O66"/>
    <mergeCell ref="P66:S66"/>
    <mergeCell ref="T66:W66"/>
    <mergeCell ref="X66:Z66"/>
    <mergeCell ref="A65:I65"/>
    <mergeCell ref="J65:L65"/>
    <mergeCell ref="M65:O65"/>
    <mergeCell ref="P65:S65"/>
    <mergeCell ref="T65:W65"/>
    <mergeCell ref="X65:Z65"/>
    <mergeCell ref="C73:G73"/>
    <mergeCell ref="L73:O73"/>
    <mergeCell ref="P73:U73"/>
    <mergeCell ref="J74:L74"/>
    <mergeCell ref="M74:O74"/>
    <mergeCell ref="P74:S74"/>
    <mergeCell ref="T74:W74"/>
    <mergeCell ref="A67:I67"/>
    <mergeCell ref="M67:O67"/>
    <mergeCell ref="P67:S67"/>
    <mergeCell ref="F71:K71"/>
    <mergeCell ref="G72:K72"/>
    <mergeCell ref="L72:N72"/>
    <mergeCell ref="O72:R72"/>
    <mergeCell ref="J67:L67"/>
    <mergeCell ref="A69:I69"/>
    <mergeCell ref="M69:O69"/>
    <mergeCell ref="T67:W67"/>
    <mergeCell ref="T77:W77"/>
    <mergeCell ref="X77:Z77"/>
    <mergeCell ref="X74:Z74"/>
    <mergeCell ref="A75:I75"/>
    <mergeCell ref="M75:O75"/>
    <mergeCell ref="P75:S75"/>
    <mergeCell ref="A76:I76"/>
    <mergeCell ref="J76:L76"/>
    <mergeCell ref="M76:O76"/>
    <mergeCell ref="P76:S76"/>
    <mergeCell ref="T76:W76"/>
    <mergeCell ref="X76:Z76"/>
    <mergeCell ref="M78:O78"/>
    <mergeCell ref="P78:S78"/>
    <mergeCell ref="A79:I79"/>
    <mergeCell ref="M79:O79"/>
    <mergeCell ref="P79:S79"/>
    <mergeCell ref="A77:I77"/>
    <mergeCell ref="J77:L77"/>
    <mergeCell ref="M77:O77"/>
    <mergeCell ref="P77:S77"/>
    <mergeCell ref="C88:G88"/>
    <mergeCell ref="L88:O88"/>
    <mergeCell ref="P88:U88"/>
    <mergeCell ref="J89:L89"/>
    <mergeCell ref="M89:O89"/>
    <mergeCell ref="P89:S89"/>
    <mergeCell ref="T89:W89"/>
    <mergeCell ref="A82:I82"/>
    <mergeCell ref="M82:O82"/>
    <mergeCell ref="P82:S82"/>
    <mergeCell ref="F86:K86"/>
    <mergeCell ref="G87:K87"/>
    <mergeCell ref="L87:N87"/>
    <mergeCell ref="O87:R87"/>
    <mergeCell ref="A83:I83"/>
    <mergeCell ref="J83:L83"/>
    <mergeCell ref="M83:O83"/>
    <mergeCell ref="T83:W83"/>
    <mergeCell ref="T92:W92"/>
    <mergeCell ref="X92:Z92"/>
    <mergeCell ref="X89:Z89"/>
    <mergeCell ref="A90:I90"/>
    <mergeCell ref="M90:O90"/>
    <mergeCell ref="P90:S90"/>
    <mergeCell ref="A91:I91"/>
    <mergeCell ref="J91:L91"/>
    <mergeCell ref="M91:O91"/>
    <mergeCell ref="P91:S91"/>
    <mergeCell ref="T91:W91"/>
    <mergeCell ref="X91:Z91"/>
    <mergeCell ref="P93:S93"/>
    <mergeCell ref="A94:I94"/>
    <mergeCell ref="M94:O94"/>
    <mergeCell ref="P94:S94"/>
    <mergeCell ref="J93:L93"/>
    <mergeCell ref="A92:I92"/>
    <mergeCell ref="J92:L92"/>
    <mergeCell ref="M92:O92"/>
    <mergeCell ref="P92:S92"/>
    <mergeCell ref="C103:G103"/>
    <mergeCell ref="L103:O103"/>
    <mergeCell ref="P103:U103"/>
    <mergeCell ref="J104:L104"/>
    <mergeCell ref="M104:O104"/>
    <mergeCell ref="P104:S104"/>
    <mergeCell ref="T104:W104"/>
    <mergeCell ref="A97:I97"/>
    <mergeCell ref="M97:O97"/>
    <mergeCell ref="P97:S97"/>
    <mergeCell ref="F101:K101"/>
    <mergeCell ref="G102:K102"/>
    <mergeCell ref="L102:N102"/>
    <mergeCell ref="O102:R102"/>
    <mergeCell ref="X104:Z104"/>
    <mergeCell ref="A105:I105"/>
    <mergeCell ref="M105:O105"/>
    <mergeCell ref="P105:S105"/>
    <mergeCell ref="A106:I106"/>
    <mergeCell ref="J106:L106"/>
    <mergeCell ref="M106:O106"/>
    <mergeCell ref="P106:S106"/>
    <mergeCell ref="T106:W106"/>
    <mergeCell ref="X106:Z106"/>
    <mergeCell ref="T110:W110"/>
    <mergeCell ref="X110:Z110"/>
    <mergeCell ref="A108:I108"/>
    <mergeCell ref="M108:O108"/>
    <mergeCell ref="P108:S108"/>
    <mergeCell ref="A109:I109"/>
    <mergeCell ref="M109:O109"/>
    <mergeCell ref="P109:S109"/>
    <mergeCell ref="A107:I107"/>
    <mergeCell ref="J107:L107"/>
    <mergeCell ref="M107:O107"/>
    <mergeCell ref="P107:S107"/>
    <mergeCell ref="T107:W107"/>
    <mergeCell ref="X107:Z107"/>
    <mergeCell ref="C118:G118"/>
    <mergeCell ref="L118:O118"/>
    <mergeCell ref="P118:U118"/>
    <mergeCell ref="J119:L119"/>
    <mergeCell ref="M119:O119"/>
    <mergeCell ref="P119:S119"/>
    <mergeCell ref="T119:W119"/>
    <mergeCell ref="A112:I112"/>
    <mergeCell ref="M112:O112"/>
    <mergeCell ref="P112:S112"/>
    <mergeCell ref="F116:K116"/>
    <mergeCell ref="G117:K117"/>
    <mergeCell ref="L117:N117"/>
    <mergeCell ref="O117:R117"/>
    <mergeCell ref="J112:L112"/>
    <mergeCell ref="A114:I114"/>
    <mergeCell ref="M114:O114"/>
    <mergeCell ref="T112:W112"/>
    <mergeCell ref="T122:W122"/>
    <mergeCell ref="X122:Z122"/>
    <mergeCell ref="X119:Z119"/>
    <mergeCell ref="A120:I120"/>
    <mergeCell ref="M120:O120"/>
    <mergeCell ref="P120:S120"/>
    <mergeCell ref="A121:I121"/>
    <mergeCell ref="J121:L121"/>
    <mergeCell ref="M121:O121"/>
    <mergeCell ref="P121:S121"/>
    <mergeCell ref="T121:W121"/>
    <mergeCell ref="X121:Z121"/>
    <mergeCell ref="M123:O123"/>
    <mergeCell ref="P123:S123"/>
    <mergeCell ref="A124:I124"/>
    <mergeCell ref="M124:O124"/>
    <mergeCell ref="P124:S124"/>
    <mergeCell ref="A122:I122"/>
    <mergeCell ref="J122:L122"/>
    <mergeCell ref="M122:O122"/>
    <mergeCell ref="P122:S122"/>
    <mergeCell ref="C133:G133"/>
    <mergeCell ref="L133:O133"/>
    <mergeCell ref="P133:U133"/>
    <mergeCell ref="J134:L134"/>
    <mergeCell ref="M134:O134"/>
    <mergeCell ref="P134:S134"/>
    <mergeCell ref="T134:W134"/>
    <mergeCell ref="A127:I127"/>
    <mergeCell ref="M127:O127"/>
    <mergeCell ref="P127:S127"/>
    <mergeCell ref="F131:K131"/>
    <mergeCell ref="G132:K132"/>
    <mergeCell ref="L132:N132"/>
    <mergeCell ref="O132:R132"/>
    <mergeCell ref="A128:I128"/>
    <mergeCell ref="J128:L128"/>
    <mergeCell ref="M128:O128"/>
    <mergeCell ref="P128:S128"/>
    <mergeCell ref="T128:W128"/>
    <mergeCell ref="T137:W137"/>
    <mergeCell ref="X137:Z137"/>
    <mergeCell ref="X134:Z134"/>
    <mergeCell ref="A135:I135"/>
    <mergeCell ref="M135:O135"/>
    <mergeCell ref="P135:S135"/>
    <mergeCell ref="A136:I136"/>
    <mergeCell ref="J136:L136"/>
    <mergeCell ref="M136:O136"/>
    <mergeCell ref="P136:S136"/>
    <mergeCell ref="T136:W136"/>
    <mergeCell ref="X136:Z136"/>
    <mergeCell ref="P138:S138"/>
    <mergeCell ref="A139:I139"/>
    <mergeCell ref="M139:O139"/>
    <mergeCell ref="P139:S139"/>
    <mergeCell ref="J138:L138"/>
    <mergeCell ref="A137:I137"/>
    <mergeCell ref="J137:L137"/>
    <mergeCell ref="M137:O137"/>
    <mergeCell ref="P137:S137"/>
    <mergeCell ref="C148:G148"/>
    <mergeCell ref="L148:O148"/>
    <mergeCell ref="P148:U148"/>
    <mergeCell ref="J149:L149"/>
    <mergeCell ref="M149:O149"/>
    <mergeCell ref="P149:S149"/>
    <mergeCell ref="T149:W149"/>
    <mergeCell ref="A142:I142"/>
    <mergeCell ref="M142:O142"/>
    <mergeCell ref="P142:S142"/>
    <mergeCell ref="F146:K146"/>
    <mergeCell ref="G147:K147"/>
    <mergeCell ref="L147:N147"/>
    <mergeCell ref="O147:R147"/>
    <mergeCell ref="X149:Z149"/>
    <mergeCell ref="A150:I150"/>
    <mergeCell ref="M150:O150"/>
    <mergeCell ref="P150:S150"/>
    <mergeCell ref="A151:I151"/>
    <mergeCell ref="J151:L151"/>
    <mergeCell ref="M151:O151"/>
    <mergeCell ref="P151:S151"/>
    <mergeCell ref="T151:W151"/>
    <mergeCell ref="X151:Z151"/>
    <mergeCell ref="T155:W155"/>
    <mergeCell ref="X155:Z155"/>
    <mergeCell ref="A153:I153"/>
    <mergeCell ref="M153:O153"/>
    <mergeCell ref="P153:S153"/>
    <mergeCell ref="A154:I154"/>
    <mergeCell ref="M154:O154"/>
    <mergeCell ref="P154:S154"/>
    <mergeCell ref="A152:I152"/>
    <mergeCell ref="J152:L152"/>
    <mergeCell ref="M152:O152"/>
    <mergeCell ref="P152:S152"/>
    <mergeCell ref="T152:W152"/>
    <mergeCell ref="X152:Z152"/>
    <mergeCell ref="C163:G163"/>
    <mergeCell ref="L163:O163"/>
    <mergeCell ref="P163:U163"/>
    <mergeCell ref="J164:L164"/>
    <mergeCell ref="M164:O164"/>
    <mergeCell ref="P164:S164"/>
    <mergeCell ref="T164:W164"/>
    <mergeCell ref="A157:I157"/>
    <mergeCell ref="M157:O157"/>
    <mergeCell ref="P157:S157"/>
    <mergeCell ref="F161:K161"/>
    <mergeCell ref="G162:K162"/>
    <mergeCell ref="L162:N162"/>
    <mergeCell ref="O162:R162"/>
    <mergeCell ref="J157:L157"/>
    <mergeCell ref="A159:I159"/>
    <mergeCell ref="M159:O159"/>
    <mergeCell ref="T157:W157"/>
    <mergeCell ref="T167:W167"/>
    <mergeCell ref="X167:Z167"/>
    <mergeCell ref="X164:Z164"/>
    <mergeCell ref="A165:I165"/>
    <mergeCell ref="M165:O165"/>
    <mergeCell ref="P165:S165"/>
    <mergeCell ref="A166:I166"/>
    <mergeCell ref="J166:L166"/>
    <mergeCell ref="M166:O166"/>
    <mergeCell ref="P166:S166"/>
    <mergeCell ref="T166:W166"/>
    <mergeCell ref="X166:Z166"/>
    <mergeCell ref="M168:O168"/>
    <mergeCell ref="P168:S168"/>
    <mergeCell ref="A169:I169"/>
    <mergeCell ref="M169:O169"/>
    <mergeCell ref="P169:S169"/>
    <mergeCell ref="A167:I167"/>
    <mergeCell ref="J167:L167"/>
    <mergeCell ref="M167:O167"/>
    <mergeCell ref="P167:S167"/>
    <mergeCell ref="F176:K176"/>
    <mergeCell ref="G177:K177"/>
    <mergeCell ref="L177:N177"/>
    <mergeCell ref="O177:R177"/>
    <mergeCell ref="A173:I173"/>
    <mergeCell ref="J173:L173"/>
    <mergeCell ref="M173:O173"/>
    <mergeCell ref="A171:I171"/>
    <mergeCell ref="J171:L171"/>
    <mergeCell ref="M171:O171"/>
    <mergeCell ref="P171:S171"/>
    <mergeCell ref="P173:S173"/>
    <mergeCell ref="J181:L181"/>
    <mergeCell ref="M181:O181"/>
    <mergeCell ref="P181:S181"/>
    <mergeCell ref="T181:W181"/>
    <mergeCell ref="X181:Z181"/>
    <mergeCell ref="C178:G178"/>
    <mergeCell ref="L178:O178"/>
    <mergeCell ref="P178:U178"/>
    <mergeCell ref="J179:L179"/>
    <mergeCell ref="M179:O179"/>
    <mergeCell ref="P179:S179"/>
    <mergeCell ref="T179:W179"/>
    <mergeCell ref="A14:I14"/>
    <mergeCell ref="J14:L14"/>
    <mergeCell ref="M14:O14"/>
    <mergeCell ref="P14:S14"/>
    <mergeCell ref="A33:I33"/>
    <mergeCell ref="A38:I38"/>
    <mergeCell ref="A186:I186"/>
    <mergeCell ref="J186:L186"/>
    <mergeCell ref="M186:O186"/>
    <mergeCell ref="P186:S186"/>
    <mergeCell ref="A185:I185"/>
    <mergeCell ref="J185:L185"/>
    <mergeCell ref="M185:O185"/>
    <mergeCell ref="P185:S185"/>
    <mergeCell ref="A183:I183"/>
    <mergeCell ref="M183:O183"/>
    <mergeCell ref="P183:S183"/>
    <mergeCell ref="A184:I184"/>
    <mergeCell ref="M184:O184"/>
    <mergeCell ref="P184:S184"/>
    <mergeCell ref="J183:L183"/>
    <mergeCell ref="A182:I182"/>
    <mergeCell ref="J182:L182"/>
    <mergeCell ref="P83:S83"/>
    <mergeCell ref="T14:U14"/>
    <mergeCell ref="V14:Z14"/>
    <mergeCell ref="A21:I21"/>
    <mergeCell ref="J21:L21"/>
    <mergeCell ref="M21:O21"/>
    <mergeCell ref="P21:S21"/>
    <mergeCell ref="T21:U21"/>
    <mergeCell ref="V21:Z21"/>
    <mergeCell ref="A187:I187"/>
    <mergeCell ref="M187:O187"/>
    <mergeCell ref="P187:S187"/>
    <mergeCell ref="T186:W186"/>
    <mergeCell ref="X186:Z186"/>
    <mergeCell ref="T185:W185"/>
    <mergeCell ref="X185:Z185"/>
    <mergeCell ref="M182:O182"/>
    <mergeCell ref="P182:S182"/>
    <mergeCell ref="T182:W182"/>
    <mergeCell ref="X182:Z182"/>
    <mergeCell ref="X179:Z179"/>
    <mergeCell ref="A180:I180"/>
    <mergeCell ref="M180:O180"/>
    <mergeCell ref="P180:S180"/>
    <mergeCell ref="A181:I181"/>
    <mergeCell ref="T33:W33"/>
    <mergeCell ref="X33:Z33"/>
    <mergeCell ref="X38:Z38"/>
    <mergeCell ref="T38:W38"/>
    <mergeCell ref="M33:O33"/>
    <mergeCell ref="M38:O38"/>
    <mergeCell ref="P38:S38"/>
    <mergeCell ref="T47:W47"/>
    <mergeCell ref="X47:Z47"/>
    <mergeCell ref="X44:Z44"/>
    <mergeCell ref="X67:Z67"/>
    <mergeCell ref="A68:I68"/>
    <mergeCell ref="J68:L68"/>
    <mergeCell ref="M68:O68"/>
    <mergeCell ref="P68:S68"/>
    <mergeCell ref="T68:W68"/>
    <mergeCell ref="X68:Z68"/>
    <mergeCell ref="J33:L33"/>
    <mergeCell ref="P33:S33"/>
    <mergeCell ref="J48:L48"/>
    <mergeCell ref="J63:L63"/>
    <mergeCell ref="T63:W63"/>
    <mergeCell ref="X63:Z63"/>
    <mergeCell ref="P53:S53"/>
    <mergeCell ref="T53:W53"/>
    <mergeCell ref="X53:Z53"/>
    <mergeCell ref="A54:I54"/>
    <mergeCell ref="M54:O54"/>
    <mergeCell ref="P54:S54"/>
    <mergeCell ref="J38:L38"/>
    <mergeCell ref="T48:W48"/>
    <mergeCell ref="X48:Z48"/>
    <mergeCell ref="J52:L52"/>
    <mergeCell ref="X52:Z52"/>
    <mergeCell ref="X83:Z83"/>
    <mergeCell ref="A84:I84"/>
    <mergeCell ref="M84:O84"/>
    <mergeCell ref="P84:S84"/>
    <mergeCell ref="P69:S69"/>
    <mergeCell ref="J78:L78"/>
    <mergeCell ref="T78:W78"/>
    <mergeCell ref="X78:Z78"/>
    <mergeCell ref="J82:L82"/>
    <mergeCell ref="T82:W82"/>
    <mergeCell ref="X82:Z82"/>
    <mergeCell ref="A81:I81"/>
    <mergeCell ref="J81:L81"/>
    <mergeCell ref="M81:O81"/>
    <mergeCell ref="P81:S81"/>
    <mergeCell ref="T81:W81"/>
    <mergeCell ref="X81:Z81"/>
    <mergeCell ref="A80:I80"/>
    <mergeCell ref="J80:L80"/>
    <mergeCell ref="M80:O80"/>
    <mergeCell ref="P80:S80"/>
    <mergeCell ref="T80:W80"/>
    <mergeCell ref="X80:Z80"/>
    <mergeCell ref="A78:I78"/>
    <mergeCell ref="T93:W93"/>
    <mergeCell ref="X93:Z93"/>
    <mergeCell ref="J97:L97"/>
    <mergeCell ref="T97:W97"/>
    <mergeCell ref="X97:Z97"/>
    <mergeCell ref="A98:I98"/>
    <mergeCell ref="J98:L98"/>
    <mergeCell ref="M98:O98"/>
    <mergeCell ref="P98:S98"/>
    <mergeCell ref="T98:W98"/>
    <mergeCell ref="A96:I96"/>
    <mergeCell ref="J96:L96"/>
    <mergeCell ref="M96:O96"/>
    <mergeCell ref="P96:S96"/>
    <mergeCell ref="T96:W96"/>
    <mergeCell ref="X96:Z96"/>
    <mergeCell ref="A95:I95"/>
    <mergeCell ref="J95:L95"/>
    <mergeCell ref="M95:O95"/>
    <mergeCell ref="P95:S95"/>
    <mergeCell ref="T95:W95"/>
    <mergeCell ref="X95:Z95"/>
    <mergeCell ref="A93:I93"/>
    <mergeCell ref="M93:O93"/>
    <mergeCell ref="X112:Z112"/>
    <mergeCell ref="A113:I113"/>
    <mergeCell ref="J113:L113"/>
    <mergeCell ref="M113:O113"/>
    <mergeCell ref="P113:S113"/>
    <mergeCell ref="T113:W113"/>
    <mergeCell ref="X113:Z113"/>
    <mergeCell ref="X98:Z98"/>
    <mergeCell ref="A99:I99"/>
    <mergeCell ref="M99:O99"/>
    <mergeCell ref="P99:S99"/>
    <mergeCell ref="J108:L108"/>
    <mergeCell ref="T108:W108"/>
    <mergeCell ref="X108:Z108"/>
    <mergeCell ref="A111:I111"/>
    <mergeCell ref="J111:L111"/>
    <mergeCell ref="M111:O111"/>
    <mergeCell ref="P111:S111"/>
    <mergeCell ref="T111:W111"/>
    <mergeCell ref="X111:Z111"/>
    <mergeCell ref="A110:I110"/>
    <mergeCell ref="J110:L110"/>
    <mergeCell ref="M110:O110"/>
    <mergeCell ref="P110:S110"/>
    <mergeCell ref="X128:Z128"/>
    <mergeCell ref="A129:I129"/>
    <mergeCell ref="M129:O129"/>
    <mergeCell ref="P129:S129"/>
    <mergeCell ref="P114:S114"/>
    <mergeCell ref="J123:L123"/>
    <mergeCell ref="T123:W123"/>
    <mergeCell ref="X123:Z123"/>
    <mergeCell ref="J127:L127"/>
    <mergeCell ref="T127:W127"/>
    <mergeCell ref="X127:Z127"/>
    <mergeCell ref="A126:I126"/>
    <mergeCell ref="J126:L126"/>
    <mergeCell ref="M126:O126"/>
    <mergeCell ref="P126:S126"/>
    <mergeCell ref="T126:W126"/>
    <mergeCell ref="X126:Z126"/>
    <mergeCell ref="A125:I125"/>
    <mergeCell ref="J125:L125"/>
    <mergeCell ref="M125:O125"/>
    <mergeCell ref="P125:S125"/>
    <mergeCell ref="T125:W125"/>
    <mergeCell ref="X125:Z125"/>
    <mergeCell ref="A123:I123"/>
    <mergeCell ref="T138:W138"/>
    <mergeCell ref="X138:Z138"/>
    <mergeCell ref="J142:L142"/>
    <mergeCell ref="T142:W142"/>
    <mergeCell ref="X142:Z142"/>
    <mergeCell ref="A143:I143"/>
    <mergeCell ref="J143:L143"/>
    <mergeCell ref="M143:O143"/>
    <mergeCell ref="P143:S143"/>
    <mergeCell ref="T143:W143"/>
    <mergeCell ref="A141:I141"/>
    <mergeCell ref="J141:L141"/>
    <mergeCell ref="M141:O141"/>
    <mergeCell ref="P141:S141"/>
    <mergeCell ref="T141:W141"/>
    <mergeCell ref="X141:Z141"/>
    <mergeCell ref="A140:I140"/>
    <mergeCell ref="J140:L140"/>
    <mergeCell ref="M140:O140"/>
    <mergeCell ref="P140:S140"/>
    <mergeCell ref="T140:W140"/>
    <mergeCell ref="X140:Z140"/>
    <mergeCell ref="A138:I138"/>
    <mergeCell ref="M138:O138"/>
    <mergeCell ref="X157:Z157"/>
    <mergeCell ref="A158:I158"/>
    <mergeCell ref="J158:L158"/>
    <mergeCell ref="M158:O158"/>
    <mergeCell ref="P158:S158"/>
    <mergeCell ref="T158:W158"/>
    <mergeCell ref="X158:Z158"/>
    <mergeCell ref="X143:Z143"/>
    <mergeCell ref="A144:I144"/>
    <mergeCell ref="M144:O144"/>
    <mergeCell ref="P144:S144"/>
    <mergeCell ref="J153:L153"/>
    <mergeCell ref="T153:W153"/>
    <mergeCell ref="X153:Z153"/>
    <mergeCell ref="A156:I156"/>
    <mergeCell ref="J156:L156"/>
    <mergeCell ref="M156:O156"/>
    <mergeCell ref="P156:S156"/>
    <mergeCell ref="T156:W156"/>
    <mergeCell ref="X156:Z156"/>
    <mergeCell ref="A155:I155"/>
    <mergeCell ref="J155:L155"/>
    <mergeCell ref="M155:O155"/>
    <mergeCell ref="P155:S155"/>
    <mergeCell ref="T173:W173"/>
    <mergeCell ref="X173:Z173"/>
    <mergeCell ref="A174:I174"/>
    <mergeCell ref="M174:O174"/>
    <mergeCell ref="P174:S174"/>
    <mergeCell ref="P159:S159"/>
    <mergeCell ref="J168:L168"/>
    <mergeCell ref="T168:W168"/>
    <mergeCell ref="X168:Z168"/>
    <mergeCell ref="J172:L172"/>
    <mergeCell ref="T172:W172"/>
    <mergeCell ref="X172:Z172"/>
    <mergeCell ref="A172:I172"/>
    <mergeCell ref="M172:O172"/>
    <mergeCell ref="P172:S172"/>
    <mergeCell ref="T171:W171"/>
    <mergeCell ref="X171:Z171"/>
    <mergeCell ref="A170:I170"/>
    <mergeCell ref="J170:L170"/>
    <mergeCell ref="M170:O170"/>
    <mergeCell ref="P170:S170"/>
    <mergeCell ref="T170:W170"/>
    <mergeCell ref="X170:Z170"/>
    <mergeCell ref="A168:I168"/>
    <mergeCell ref="X188:Z188"/>
    <mergeCell ref="A189:I189"/>
    <mergeCell ref="M189:O189"/>
    <mergeCell ref="P189:S189"/>
    <mergeCell ref="T183:W183"/>
    <mergeCell ref="X183:Z183"/>
    <mergeCell ref="J187:L187"/>
    <mergeCell ref="T187:W187"/>
    <mergeCell ref="X187:Z187"/>
    <mergeCell ref="A188:I188"/>
    <mergeCell ref="J188:L188"/>
    <mergeCell ref="M188:O188"/>
    <mergeCell ref="P188:S188"/>
    <mergeCell ref="T188:W188"/>
  </mergeCells>
  <pageMargins left="0.51181102362204722" right="0.51181102362204722" top="0.78740157480314965" bottom="0.78740157480314965" header="0.31496062992125984" footer="0.31496062992125984"/>
  <pageSetup paperSize="9"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9"/>
  <sheetViews>
    <sheetView workbookViewId="0">
      <selection sqref="A1:XFD1048576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CADASTRO!D173</f>
        <v>183 RICARDO HUHNFLEISCH NIEWINSKI - ME</v>
      </c>
    </row>
    <row r="2" spans="1:26" x14ac:dyDescent="0.25">
      <c r="A2" s="67" t="s">
        <v>6</v>
      </c>
      <c r="B2" s="67"/>
      <c r="C2" s="67"/>
      <c r="D2" t="str">
        <f>CADASTRO!D174</f>
        <v>07.947.410/0001-93</v>
      </c>
    </row>
    <row r="3" spans="1:26" x14ac:dyDescent="0.25">
      <c r="A3" s="67" t="s">
        <v>94</v>
      </c>
      <c r="B3" s="67"/>
      <c r="C3" s="67"/>
      <c r="D3" s="199" t="str">
        <f>CADASTRO!D175</f>
        <v>005/2017</v>
      </c>
      <c r="E3" s="199"/>
      <c r="F3" s="199"/>
      <c r="G3" s="199"/>
    </row>
    <row r="4" spans="1:26" x14ac:dyDescent="0.25">
      <c r="A4" s="3" t="s">
        <v>2</v>
      </c>
      <c r="B4" s="3"/>
      <c r="C4" s="3"/>
      <c r="F4" s="203" t="str">
        <f>CADASTRO!F176</f>
        <v>V - 017/2017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CADASTRO!D177</f>
        <v>2</v>
      </c>
    </row>
    <row r="6" spans="1:26" x14ac:dyDescent="0.25">
      <c r="A6" s="3" t="s">
        <v>8</v>
      </c>
      <c r="B6" s="3"/>
      <c r="C6" s="3"/>
      <c r="D6" s="208">
        <f>CADASTRO!D178</f>
        <v>4.1100000000000003</v>
      </c>
      <c r="E6" s="208"/>
      <c r="F6" s="208"/>
      <c r="H6" s="3" t="s">
        <v>9</v>
      </c>
      <c r="K6" s="203">
        <f>CADASTRO!K178</f>
        <v>30.8</v>
      </c>
      <c r="L6" s="203"/>
      <c r="M6" s="3" t="s">
        <v>11</v>
      </c>
      <c r="Q6" s="203">
        <f>CADASTRO!Q178</f>
        <v>1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Q6*K6*D6-0.01</f>
        <v>126.578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CADASTRO!A$158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CADASTRO!A$159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CADASTRO!J186</f>
        <v>105102</v>
      </c>
      <c r="K12" s="203"/>
      <c r="L12" s="203"/>
      <c r="M12" s="203">
        <f>CADASTRO!M186</f>
        <v>1662</v>
      </c>
      <c r="N12" s="203"/>
      <c r="O12" s="203"/>
      <c r="P12" s="203" t="str">
        <f>CADASTRO!$P$186</f>
        <v>1013 PeateRS</v>
      </c>
      <c r="Q12" s="203"/>
      <c r="R12" s="203"/>
      <c r="S12" s="203"/>
      <c r="T12" s="219">
        <f>CADASTRO!V186</f>
        <v>0.02</v>
      </c>
      <c r="U12" s="203"/>
      <c r="V12" s="204">
        <f>E$7*T12</f>
        <v>2.5315600000000003</v>
      </c>
      <c r="W12" s="204"/>
      <c r="X12" s="204"/>
      <c r="Y12" s="204"/>
      <c r="Z12" s="204"/>
    </row>
    <row r="13" spans="1:26" x14ac:dyDescent="0.25">
      <c r="A13" s="200" t="str">
        <f>CADASTRO!A$160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CADASTRO!J187</f>
        <v>105202</v>
      </c>
      <c r="K13" s="203"/>
      <c r="L13" s="203"/>
      <c r="M13" s="203">
        <f>CADASTRO!M187</f>
        <v>1685</v>
      </c>
      <c r="N13" s="203"/>
      <c r="O13" s="203"/>
      <c r="P13" s="203" t="str">
        <f>CADASTRO!$P$186</f>
        <v>1013 PeateRS</v>
      </c>
      <c r="Q13" s="203"/>
      <c r="R13" s="203"/>
      <c r="S13" s="203"/>
      <c r="T13" s="219">
        <f>CADASTRO!V187</f>
        <v>7.0000000000000007E-2</v>
      </c>
      <c r="U13" s="203"/>
      <c r="V13" s="204">
        <f>E$7*T13</f>
        <v>8.8604600000000016</v>
      </c>
      <c r="W13" s="204"/>
      <c r="X13" s="204"/>
      <c r="Y13" s="204"/>
      <c r="Z13" s="204"/>
    </row>
    <row r="14" spans="1:26" x14ac:dyDescent="0.25">
      <c r="A14" s="200" t="str">
        <f>CADASTRO!A$161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CADASTRO!J188</f>
        <v>105202</v>
      </c>
      <c r="K14" s="203"/>
      <c r="L14" s="203"/>
      <c r="M14" s="203">
        <f>CADASTRO!M188</f>
        <v>1674</v>
      </c>
      <c r="N14" s="203"/>
      <c r="O14" s="203"/>
      <c r="P14" s="203" t="str">
        <f>CADASTRO!$P$186</f>
        <v>1013 PeateRS</v>
      </c>
      <c r="Q14" s="203"/>
      <c r="R14" s="203"/>
      <c r="S14" s="203"/>
      <c r="T14" s="219">
        <f>CADASTRO!V188</f>
        <v>0.3</v>
      </c>
      <c r="U14" s="203"/>
      <c r="V14" s="204">
        <f>E$7*T14</f>
        <v>37.973399999999998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49.36542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CADASTRO!A$163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CADASTRO!A$164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CADASTRO!J191</f>
        <v>98002</v>
      </c>
      <c r="K18" s="203"/>
      <c r="L18" s="203"/>
      <c r="M18" s="203">
        <f>CADASTRO!M191</f>
        <v>1640</v>
      </c>
      <c r="N18" s="203"/>
      <c r="O18" s="203"/>
      <c r="P18" s="203" t="str">
        <f>CADASTRO!$P$191</f>
        <v>31 FUNDEB</v>
      </c>
      <c r="Q18" s="203"/>
      <c r="R18" s="203"/>
      <c r="S18" s="203"/>
      <c r="T18" s="219">
        <f>CADASTRO!V191</f>
        <v>0.02</v>
      </c>
      <c r="U18" s="203"/>
      <c r="V18" s="204">
        <f>E$7*T18</f>
        <v>2.5315600000000003</v>
      </c>
      <c r="W18" s="204"/>
      <c r="X18" s="204"/>
      <c r="Y18" s="204"/>
      <c r="Z18" s="204"/>
    </row>
    <row r="19" spans="1:26" x14ac:dyDescent="0.25">
      <c r="A19" s="200" t="str">
        <f>CADASTRO!A$165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CADASTRO!J192</f>
        <v>103002</v>
      </c>
      <c r="K19" s="203"/>
      <c r="L19" s="203"/>
      <c r="M19" s="203">
        <f>CADASTRO!M192</f>
        <v>1656</v>
      </c>
      <c r="N19" s="203"/>
      <c r="O19" s="203"/>
      <c r="P19" s="203" t="str">
        <f>CADASTRO!$P$191</f>
        <v>31 FUNDEB</v>
      </c>
      <c r="Q19" s="203"/>
      <c r="R19" s="203"/>
      <c r="S19" s="203"/>
      <c r="T19" s="219">
        <f>CADASTRO!V192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CADASTRO!A$166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CADASTRO!J193</f>
        <v>94009</v>
      </c>
      <c r="K20" s="203"/>
      <c r="L20" s="203"/>
      <c r="M20" s="203">
        <f>CADASTRO!M193</f>
        <v>1624</v>
      </c>
      <c r="N20" s="203"/>
      <c r="O20" s="203"/>
      <c r="P20" s="203" t="str">
        <f>CADASTRO!$P$191</f>
        <v>31 FUNDEB</v>
      </c>
      <c r="Q20" s="203"/>
      <c r="R20" s="203"/>
      <c r="S20" s="203"/>
      <c r="T20" s="219">
        <f>CADASTRO!V193</f>
        <v>0.45</v>
      </c>
      <c r="U20" s="203"/>
      <c r="V20" s="204">
        <f>E$7*T20</f>
        <v>56.960100000000004</v>
      </c>
      <c r="W20" s="204"/>
      <c r="X20" s="204"/>
      <c r="Y20" s="204"/>
      <c r="Z20" s="204"/>
    </row>
    <row r="21" spans="1:26" x14ac:dyDescent="0.25">
      <c r="A21" s="200" t="str">
        <f>CADASTRO!A$167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CADASTRO!J194</f>
        <v>101002</v>
      </c>
      <c r="K21" s="203"/>
      <c r="L21" s="203"/>
      <c r="M21" s="203">
        <f>CADASTRO!M194</f>
        <v>2207</v>
      </c>
      <c r="N21" s="203"/>
      <c r="O21" s="203"/>
      <c r="P21" s="203" t="str">
        <f>CADASTRO!$P$191</f>
        <v>31 FUNDEB</v>
      </c>
      <c r="Q21" s="203"/>
      <c r="R21" s="203"/>
      <c r="S21" s="203"/>
      <c r="T21" s="219">
        <f>CADASTRO!V194</f>
        <v>0.14000000000000001</v>
      </c>
      <c r="U21" s="203"/>
      <c r="V21" s="204">
        <f>E$7*T21+0.01</f>
        <v>17.730920000000005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SUM(V18:Z21)-0.01</f>
        <v>77.212580000000003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126.578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47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0</v>
      </c>
      <c r="H27" s="203"/>
      <c r="I27" s="203"/>
      <c r="J27" s="203"/>
      <c r="K27" s="203"/>
      <c r="L27" s="220" t="s">
        <v>39</v>
      </c>
      <c r="M27" s="220"/>
      <c r="N27" s="220"/>
      <c r="O27" s="223" t="s">
        <v>212</v>
      </c>
      <c r="P27" s="203"/>
      <c r="Q27" s="203"/>
      <c r="R27" s="203"/>
    </row>
    <row r="28" spans="1:26" x14ac:dyDescent="0.25">
      <c r="A28" s="3" t="s">
        <v>41</v>
      </c>
      <c r="C28" s="208">
        <v>0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0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65"/>
      <c r="C29" s="65"/>
      <c r="D29" s="65"/>
      <c r="E29" s="65"/>
      <c r="F29" s="65"/>
      <c r="G29" s="65"/>
      <c r="H29" s="65"/>
      <c r="I29" s="6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CADASTRO!A$13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0.39</v>
      </c>
      <c r="N30" s="218"/>
      <c r="O30" s="218"/>
      <c r="P30" s="202">
        <f>SUM(P31:S33)</f>
        <v>0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CADASTRO!A$159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>
        <v>0</v>
      </c>
      <c r="K31" s="203"/>
      <c r="L31" s="203"/>
      <c r="M31" s="205">
        <f>ROUND((V$12/V$23),2)</f>
        <v>0.02</v>
      </c>
      <c r="N31" s="205"/>
      <c r="O31" s="205"/>
      <c r="P31" s="204">
        <f>C28*M31</f>
        <v>0</v>
      </c>
      <c r="Q31" s="203"/>
      <c r="R31" s="203"/>
      <c r="S31" s="203"/>
      <c r="T31" s="203" t="str">
        <f>CADASTRO!$P$186</f>
        <v>1013 PeateRS</v>
      </c>
      <c r="U31" s="203"/>
      <c r="V31" s="203"/>
      <c r="W31" s="203"/>
      <c r="X31" s="203">
        <f>M$12</f>
        <v>1662</v>
      </c>
      <c r="Y31" s="203"/>
      <c r="Z31" s="203"/>
    </row>
    <row r="32" spans="1:26" x14ac:dyDescent="0.25">
      <c r="A32" s="200" t="str">
        <f>CADASTRO!A$160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>
        <v>0</v>
      </c>
      <c r="K32" s="203"/>
      <c r="L32" s="203"/>
      <c r="M32" s="205">
        <f>ROUND((V$13/V$23),2)</f>
        <v>7.0000000000000007E-2</v>
      </c>
      <c r="N32" s="205"/>
      <c r="O32" s="205"/>
      <c r="P32" s="204">
        <f>C28*M32</f>
        <v>0</v>
      </c>
      <c r="Q32" s="203"/>
      <c r="R32" s="203"/>
      <c r="S32" s="203"/>
      <c r="T32" s="203" t="str">
        <f>CADASTRO!$P$187</f>
        <v>1013 PeateRS</v>
      </c>
      <c r="U32" s="203"/>
      <c r="V32" s="203"/>
      <c r="W32" s="203"/>
      <c r="X32" s="203">
        <f>M$13</f>
        <v>1685</v>
      </c>
      <c r="Y32" s="203"/>
      <c r="Z32" s="203"/>
    </row>
    <row r="33" spans="1:26" x14ac:dyDescent="0.25">
      <c r="A33" s="200" t="str">
        <f>CADASTRO!A$161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>
        <v>0</v>
      </c>
      <c r="K33" s="203"/>
      <c r="L33" s="203"/>
      <c r="M33" s="205">
        <f>ROUND((V$14/V$23),2)</f>
        <v>0.3</v>
      </c>
      <c r="N33" s="205"/>
      <c r="O33" s="205"/>
      <c r="P33" s="204">
        <f>C28*M33</f>
        <v>0</v>
      </c>
      <c r="Q33" s="203"/>
      <c r="R33" s="203"/>
      <c r="S33" s="203"/>
      <c r="T33" s="203" t="str">
        <f>CADASTRO!$P$187</f>
        <v>1013 PeateRS</v>
      </c>
      <c r="U33" s="203"/>
      <c r="V33" s="203"/>
      <c r="W33" s="203"/>
      <c r="X33" s="203">
        <f>M$14</f>
        <v>1674</v>
      </c>
      <c r="Y33" s="203"/>
      <c r="Z33" s="203"/>
    </row>
    <row r="34" spans="1:26" x14ac:dyDescent="0.25">
      <c r="A34" s="201" t="str">
        <f>CADASTRO!A$163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0.6100000000000001</v>
      </c>
      <c r="N34" s="218"/>
      <c r="O34" s="218"/>
      <c r="P34" s="202">
        <f>SUM(P35:S38)</f>
        <v>-0.01</v>
      </c>
      <c r="Q34" s="201"/>
      <c r="R34" s="201"/>
      <c r="S34" s="201"/>
    </row>
    <row r="35" spans="1:26" x14ac:dyDescent="0.25">
      <c r="A35" s="200" t="str">
        <f>CADASTRO!A$164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>
        <v>0</v>
      </c>
      <c r="K35" s="203"/>
      <c r="L35" s="203"/>
      <c r="M35" s="205">
        <f>ROUND((V$18/V$23),2)</f>
        <v>0.02</v>
      </c>
      <c r="N35" s="205"/>
      <c r="O35" s="205"/>
      <c r="P35" s="204">
        <f>C28*M35</f>
        <v>0</v>
      </c>
      <c r="Q35" s="203"/>
      <c r="R35" s="203"/>
      <c r="S35" s="203"/>
      <c r="T35" s="203" t="str">
        <f>CADASTRO!$P$191</f>
        <v>31 FUNDEB</v>
      </c>
      <c r="U35" s="203"/>
      <c r="V35" s="203"/>
      <c r="W35" s="203"/>
      <c r="X35" s="203">
        <f>M$18</f>
        <v>1640</v>
      </c>
      <c r="Y35" s="203"/>
      <c r="Z35" s="203"/>
    </row>
    <row r="36" spans="1:26" x14ac:dyDescent="0.25">
      <c r="A36" s="200" t="str">
        <f>CADASTRO!A$165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 t="str">
        <f>CADASTRO!$P$191</f>
        <v>31 FUNDEB</v>
      </c>
      <c r="U36" s="203"/>
      <c r="V36" s="203"/>
      <c r="W36" s="203"/>
      <c r="X36" s="203">
        <f>M$19</f>
        <v>1656</v>
      </c>
      <c r="Y36" s="203"/>
      <c r="Z36" s="203"/>
    </row>
    <row r="37" spans="1:26" x14ac:dyDescent="0.25">
      <c r="A37" s="200" t="str">
        <f>CADASTRO!A$166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>
        <v>0</v>
      </c>
      <c r="K37" s="203"/>
      <c r="L37" s="203"/>
      <c r="M37" s="205">
        <f>ROUND((V$20/V$23),2)</f>
        <v>0.45</v>
      </c>
      <c r="N37" s="205"/>
      <c r="O37" s="205"/>
      <c r="P37" s="204">
        <f>C28*M37</f>
        <v>0</v>
      </c>
      <c r="Q37" s="203"/>
      <c r="R37" s="203"/>
      <c r="S37" s="203"/>
      <c r="T37" s="203" t="str">
        <f>CADASTRO!$P$191</f>
        <v>31 FUNDEB</v>
      </c>
      <c r="U37" s="203"/>
      <c r="V37" s="203"/>
      <c r="W37" s="203"/>
      <c r="X37" s="203">
        <f>M$20</f>
        <v>1624</v>
      </c>
      <c r="Y37" s="203"/>
      <c r="Z37" s="203"/>
    </row>
    <row r="38" spans="1:26" x14ac:dyDescent="0.25">
      <c r="A38" s="200" t="str">
        <f>CADASTRO!A$167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>
        <v>0</v>
      </c>
      <c r="K38" s="203"/>
      <c r="L38" s="203"/>
      <c r="M38" s="205">
        <f>ROUND((V$21/V$23),2)</f>
        <v>0.14000000000000001</v>
      </c>
      <c r="N38" s="205"/>
      <c r="O38" s="205"/>
      <c r="P38" s="204">
        <f>C28*M38-0.01</f>
        <v>-0.01</v>
      </c>
      <c r="Q38" s="203"/>
      <c r="R38" s="203"/>
      <c r="S38" s="203"/>
      <c r="T38" s="203" t="str">
        <f>CADASTRO!$P$191</f>
        <v>31 FUNDEB</v>
      </c>
      <c r="U38" s="203"/>
      <c r="V38" s="203"/>
      <c r="W38" s="203"/>
      <c r="X38" s="203">
        <f>M$21</f>
        <v>2207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P34+P30+0.01</f>
        <v>0</v>
      </c>
      <c r="Q39" s="201"/>
      <c r="R39" s="201"/>
      <c r="S39" s="201"/>
    </row>
    <row r="41" spans="1:26" x14ac:dyDescent="0.25">
      <c r="A41" s="3" t="s">
        <v>37</v>
      </c>
      <c r="F41" s="203">
        <v>0</v>
      </c>
      <c r="G41" s="203"/>
      <c r="H41" s="203"/>
      <c r="I41" s="203"/>
      <c r="J41" s="203"/>
      <c r="K41" s="203"/>
    </row>
    <row r="42" spans="1:26" x14ac:dyDescent="0.25">
      <c r="A42" s="3" t="s">
        <v>38</v>
      </c>
      <c r="G42" s="203">
        <v>0</v>
      </c>
      <c r="H42" s="203"/>
      <c r="I42" s="203"/>
      <c r="J42" s="203"/>
      <c r="K42" s="203"/>
      <c r="L42" s="220" t="s">
        <v>39</v>
      </c>
      <c r="M42" s="220"/>
      <c r="N42" s="220"/>
      <c r="O42" s="223" t="s">
        <v>212</v>
      </c>
      <c r="P42" s="203"/>
      <c r="Q42" s="203"/>
      <c r="R42" s="203"/>
    </row>
    <row r="43" spans="1:26" x14ac:dyDescent="0.25">
      <c r="A43" s="3" t="s">
        <v>41</v>
      </c>
      <c r="C43" s="208">
        <v>0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0</v>
      </c>
      <c r="Q43" s="221"/>
      <c r="R43" s="221"/>
      <c r="S43" s="221"/>
      <c r="T43" s="221"/>
      <c r="U43" s="221"/>
    </row>
    <row r="44" spans="1:26" x14ac:dyDescent="0.25">
      <c r="A44" s="9" t="s">
        <v>12</v>
      </c>
      <c r="B44" s="65"/>
      <c r="C44" s="65"/>
      <c r="D44" s="65"/>
      <c r="E44" s="65"/>
      <c r="F44" s="65"/>
      <c r="G44" s="65"/>
      <c r="H44" s="65"/>
      <c r="I44" s="68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11" t="s">
        <v>40</v>
      </c>
      <c r="Y44" s="211"/>
      <c r="Z44" s="211"/>
    </row>
    <row r="45" spans="1:26" x14ac:dyDescent="0.25">
      <c r="A45" s="210" t="str">
        <f>CADASTRO!A$158</f>
        <v>ESCOLA ALAÍDES S. PINHEIRO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0.39</v>
      </c>
      <c r="N45" s="218"/>
      <c r="O45" s="218"/>
      <c r="P45" s="202">
        <f>SUM(P46:S48)</f>
        <v>0</v>
      </c>
      <c r="Q45" s="201"/>
      <c r="R45" s="201"/>
      <c r="S45" s="201"/>
      <c r="T45" s="6"/>
      <c r="U45" s="6"/>
      <c r="V45" s="6"/>
      <c r="W45" s="6"/>
    </row>
    <row r="46" spans="1:26" x14ac:dyDescent="0.25">
      <c r="A46" s="200" t="str">
        <f>CADASTRO!A$159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>
        <v>0</v>
      </c>
      <c r="K46" s="203"/>
      <c r="L46" s="203"/>
      <c r="M46" s="205">
        <f>ROUND((V$12/V$23),2)</f>
        <v>0.02</v>
      </c>
      <c r="N46" s="205"/>
      <c r="O46" s="205"/>
      <c r="P46" s="204">
        <f>C43*M46</f>
        <v>0</v>
      </c>
      <c r="Q46" s="203"/>
      <c r="R46" s="203"/>
      <c r="S46" s="203"/>
      <c r="T46" s="203" t="str">
        <f>CADASTRO!$P$186</f>
        <v>1013 PeateRS</v>
      </c>
      <c r="U46" s="203"/>
      <c r="V46" s="203"/>
      <c r="W46" s="203"/>
      <c r="X46" s="203">
        <f>M$12</f>
        <v>1662</v>
      </c>
      <c r="Y46" s="203"/>
      <c r="Z46" s="203"/>
    </row>
    <row r="47" spans="1:26" x14ac:dyDescent="0.25">
      <c r="A47" s="200" t="str">
        <f>CADASTRO!A$160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>
        <v>0</v>
      </c>
      <c r="K47" s="203"/>
      <c r="L47" s="203"/>
      <c r="M47" s="205">
        <f>ROUND((V$13/V$23),2)</f>
        <v>7.0000000000000007E-2</v>
      </c>
      <c r="N47" s="205"/>
      <c r="O47" s="205"/>
      <c r="P47" s="204">
        <f>C43*M47</f>
        <v>0</v>
      </c>
      <c r="Q47" s="203"/>
      <c r="R47" s="203"/>
      <c r="S47" s="203"/>
      <c r="T47" s="203" t="str">
        <f>CADASTRO!$P$187</f>
        <v>1013 PeateRS</v>
      </c>
      <c r="U47" s="203"/>
      <c r="V47" s="203"/>
      <c r="W47" s="203"/>
      <c r="X47" s="203">
        <f>M$13</f>
        <v>1685</v>
      </c>
      <c r="Y47" s="203"/>
      <c r="Z47" s="203"/>
    </row>
    <row r="48" spans="1:26" x14ac:dyDescent="0.25">
      <c r="A48" s="200" t="str">
        <f>CADASTRO!A$161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>
        <v>0</v>
      </c>
      <c r="K48" s="203"/>
      <c r="L48" s="203"/>
      <c r="M48" s="205">
        <f>ROUND((V$14/V$23),2)</f>
        <v>0.3</v>
      </c>
      <c r="N48" s="205"/>
      <c r="O48" s="205"/>
      <c r="P48" s="204">
        <f>C43*M48</f>
        <v>0</v>
      </c>
      <c r="Q48" s="203"/>
      <c r="R48" s="203"/>
      <c r="S48" s="203"/>
      <c r="T48" s="203" t="str">
        <f>CADASTRO!$P$187</f>
        <v>1013 PeateRS</v>
      </c>
      <c r="U48" s="203"/>
      <c r="V48" s="203"/>
      <c r="W48" s="203"/>
      <c r="X48" s="203">
        <f>M$14</f>
        <v>1674</v>
      </c>
      <c r="Y48" s="203"/>
      <c r="Z48" s="203"/>
    </row>
    <row r="49" spans="1:35" x14ac:dyDescent="0.25">
      <c r="A49" s="201" t="str">
        <f>CADASTRO!A$163</f>
        <v>ESCOLA MUN. SANTA LUZIA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0.6100000000000001</v>
      </c>
      <c r="N49" s="218"/>
      <c r="O49" s="218"/>
      <c r="P49" s="202">
        <f>SUM(P50:S53)</f>
        <v>0</v>
      </c>
      <c r="Q49" s="201"/>
      <c r="R49" s="201"/>
      <c r="S49" s="201"/>
    </row>
    <row r="50" spans="1:35" x14ac:dyDescent="0.25">
      <c r="A50" s="200" t="str">
        <f>CADASTRO!A$164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>
        <v>0</v>
      </c>
      <c r="K50" s="203"/>
      <c r="L50" s="203"/>
      <c r="M50" s="205">
        <f>ROUND((V$18/V$23),2)</f>
        <v>0.02</v>
      </c>
      <c r="N50" s="205"/>
      <c r="O50" s="205"/>
      <c r="P50" s="204">
        <f>C43*M50</f>
        <v>0</v>
      </c>
      <c r="Q50" s="203"/>
      <c r="R50" s="203"/>
      <c r="S50" s="203"/>
      <c r="T50" s="203" t="str">
        <f>CADASTRO!$P$191</f>
        <v>31 FUNDEB</v>
      </c>
      <c r="U50" s="203"/>
      <c r="V50" s="203"/>
      <c r="W50" s="203"/>
      <c r="X50" s="203">
        <f>M$18</f>
        <v>1640</v>
      </c>
      <c r="Y50" s="203"/>
      <c r="Z50" s="203"/>
    </row>
    <row r="51" spans="1:35" x14ac:dyDescent="0.25">
      <c r="A51" s="200" t="str">
        <f>CADASTRO!A$165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>
        <v>0</v>
      </c>
      <c r="K51" s="203"/>
      <c r="L51" s="203"/>
      <c r="M51" s="205">
        <f>ROUND((V$19/V$23),2)</f>
        <v>0</v>
      </c>
      <c r="N51" s="205"/>
      <c r="O51" s="205"/>
      <c r="P51" s="204">
        <f>C43*M51</f>
        <v>0</v>
      </c>
      <c r="Q51" s="203"/>
      <c r="R51" s="203"/>
      <c r="S51" s="203"/>
      <c r="T51" s="203" t="str">
        <f>CADASTRO!$P$191</f>
        <v>31 FUNDEB</v>
      </c>
      <c r="U51" s="203"/>
      <c r="V51" s="203"/>
      <c r="W51" s="203"/>
      <c r="X51" s="203">
        <f>M$19</f>
        <v>1656</v>
      </c>
      <c r="Y51" s="203"/>
      <c r="Z51" s="203"/>
      <c r="AI51" s="3"/>
    </row>
    <row r="52" spans="1:35" x14ac:dyDescent="0.25">
      <c r="A52" s="200" t="str">
        <f>CADASTRO!A$166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>
        <v>0</v>
      </c>
      <c r="K52" s="203"/>
      <c r="L52" s="203"/>
      <c r="M52" s="205">
        <f>ROUND((V$20/V$23),2)</f>
        <v>0.45</v>
      </c>
      <c r="N52" s="205"/>
      <c r="O52" s="205"/>
      <c r="P52" s="204">
        <f>C43*M52</f>
        <v>0</v>
      </c>
      <c r="Q52" s="203"/>
      <c r="R52" s="203"/>
      <c r="S52" s="203"/>
      <c r="T52" s="203" t="str">
        <f>CADASTRO!$P$191</f>
        <v>31 FUNDEB</v>
      </c>
      <c r="U52" s="203"/>
      <c r="V52" s="203"/>
      <c r="W52" s="203"/>
      <c r="X52" s="203">
        <f>M$20</f>
        <v>1624</v>
      </c>
      <c r="Y52" s="203"/>
      <c r="Z52" s="203"/>
    </row>
    <row r="53" spans="1:35" x14ac:dyDescent="0.25">
      <c r="A53" s="200" t="str">
        <f>CADASTRO!A$167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>
        <v>0</v>
      </c>
      <c r="K53" s="203"/>
      <c r="L53" s="203"/>
      <c r="M53" s="205">
        <f>ROUND((V$21/V$23),2)</f>
        <v>0.14000000000000001</v>
      </c>
      <c r="N53" s="205"/>
      <c r="O53" s="205"/>
      <c r="P53" s="204">
        <f>C43*M53</f>
        <v>0</v>
      </c>
      <c r="Q53" s="203"/>
      <c r="R53" s="203"/>
      <c r="S53" s="203"/>
      <c r="T53" s="203" t="str">
        <f>CADASTRO!$P$191</f>
        <v>31 FUNDEB</v>
      </c>
      <c r="U53" s="203"/>
      <c r="V53" s="203"/>
      <c r="W53" s="203"/>
      <c r="X53" s="203">
        <f>M$21</f>
        <v>2207</v>
      </c>
      <c r="Y53" s="203"/>
      <c r="Z53" s="203"/>
    </row>
    <row r="54" spans="1:35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0</v>
      </c>
      <c r="Q54" s="201"/>
      <c r="R54" s="201"/>
      <c r="S54" s="201"/>
      <c r="T54" s="3"/>
      <c r="U54" s="3"/>
      <c r="V54" s="3"/>
      <c r="W54" s="3"/>
      <c r="X54" s="3"/>
      <c r="Y54" s="3"/>
      <c r="Z54" s="3"/>
    </row>
    <row r="55" spans="1:35" x14ac:dyDescent="0.25">
      <c r="A55" s="64"/>
      <c r="B55" s="64"/>
      <c r="C55" s="64"/>
      <c r="D55" s="64"/>
      <c r="E55" s="64"/>
      <c r="F55" s="64"/>
      <c r="G55" s="64"/>
      <c r="H55" s="64"/>
      <c r="I55" s="64"/>
      <c r="J55" s="3"/>
      <c r="K55" s="3"/>
      <c r="L55" s="3"/>
      <c r="M55" s="69"/>
      <c r="N55" s="69"/>
      <c r="O55" s="69"/>
      <c r="P55" s="70"/>
      <c r="Q55" s="64"/>
      <c r="R55" s="64"/>
      <c r="S55" s="64"/>
      <c r="T55" s="3"/>
      <c r="U55" s="3"/>
      <c r="V55" s="3"/>
      <c r="W55" s="3"/>
      <c r="X55" s="3"/>
      <c r="Y55" s="3"/>
      <c r="Z55" s="3"/>
    </row>
    <row r="56" spans="1:35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5" x14ac:dyDescent="0.25">
      <c r="A57" s="3" t="s">
        <v>38</v>
      </c>
      <c r="G57" s="203">
        <v>191</v>
      </c>
      <c r="H57" s="203"/>
      <c r="I57" s="203"/>
      <c r="J57" s="203"/>
      <c r="K57" s="203"/>
      <c r="L57" s="220" t="s">
        <v>39</v>
      </c>
      <c r="M57" s="220"/>
      <c r="N57" s="220"/>
      <c r="O57" s="223">
        <v>43223</v>
      </c>
      <c r="P57" s="203"/>
      <c r="Q57" s="203"/>
      <c r="R57" s="203"/>
    </row>
    <row r="58" spans="1:35" x14ac:dyDescent="0.25">
      <c r="A58" s="3" t="s">
        <v>41</v>
      </c>
      <c r="C58" s="208">
        <v>126.58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30.8</v>
      </c>
      <c r="Q58" s="221"/>
      <c r="R58" s="221"/>
      <c r="S58" s="221"/>
      <c r="T58" s="221"/>
      <c r="U58" s="221"/>
    </row>
    <row r="59" spans="1:35" x14ac:dyDescent="0.25">
      <c r="A59" s="9" t="s">
        <v>12</v>
      </c>
      <c r="B59" s="65"/>
      <c r="C59" s="65"/>
      <c r="D59" s="65"/>
      <c r="E59" s="65"/>
      <c r="F59" s="65"/>
      <c r="G59" s="65"/>
      <c r="H59" s="65"/>
      <c r="I59" s="68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11" t="s">
        <v>40</v>
      </c>
      <c r="Y59" s="211"/>
      <c r="Z59" s="211"/>
    </row>
    <row r="60" spans="1:35" x14ac:dyDescent="0.25">
      <c r="A60" s="210" t="str">
        <f>CADASTRO!A$158</f>
        <v>ESCOLA ALAÍDES S. PINHEIRO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0.39</v>
      </c>
      <c r="N60" s="218"/>
      <c r="O60" s="218"/>
      <c r="P60" s="202">
        <f>SUM(P61:S63)-0.01</f>
        <v>49.356200000000001</v>
      </c>
      <c r="Q60" s="201"/>
      <c r="R60" s="201"/>
      <c r="S60" s="201"/>
      <c r="T60" s="6"/>
      <c r="U60" s="6"/>
      <c r="V60" s="6"/>
      <c r="W60" s="6"/>
    </row>
    <row r="61" spans="1:35" x14ac:dyDescent="0.25">
      <c r="A61" s="200" t="str">
        <f>CADASTRO!A$159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 t="s">
        <v>214</v>
      </c>
      <c r="K61" s="203"/>
      <c r="L61" s="203"/>
      <c r="M61" s="205">
        <f>ROUND((V$12/V$23),2)</f>
        <v>0.02</v>
      </c>
      <c r="N61" s="205"/>
      <c r="O61" s="205"/>
      <c r="P61" s="204">
        <f>C58*M61</f>
        <v>2.5316000000000001</v>
      </c>
      <c r="Q61" s="203"/>
      <c r="R61" s="203"/>
      <c r="S61" s="203"/>
      <c r="T61" s="203" t="str">
        <f>CADASTRO!$P$186</f>
        <v>1013 PeateRS</v>
      </c>
      <c r="U61" s="203"/>
      <c r="V61" s="203"/>
      <c r="W61" s="203"/>
      <c r="X61" s="203">
        <f>M$12</f>
        <v>1662</v>
      </c>
      <c r="Y61" s="203"/>
      <c r="Z61" s="203"/>
    </row>
    <row r="62" spans="1:35" x14ac:dyDescent="0.25">
      <c r="A62" s="200" t="str">
        <f>CADASTRO!A$160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 t="s">
        <v>215</v>
      </c>
      <c r="K62" s="203"/>
      <c r="L62" s="203"/>
      <c r="M62" s="205">
        <f>ROUND((V$13/V$23),2)</f>
        <v>7.0000000000000007E-2</v>
      </c>
      <c r="N62" s="205"/>
      <c r="O62" s="205"/>
      <c r="P62" s="204">
        <f>C58*M62</f>
        <v>8.8606000000000016</v>
      </c>
      <c r="Q62" s="203"/>
      <c r="R62" s="203"/>
      <c r="S62" s="203"/>
      <c r="T62" s="203" t="str">
        <f>CADASTRO!$P$187</f>
        <v>1013 PeateRS</v>
      </c>
      <c r="U62" s="203"/>
      <c r="V62" s="203"/>
      <c r="W62" s="203"/>
      <c r="X62" s="203">
        <f>M$13</f>
        <v>1685</v>
      </c>
      <c r="Y62" s="203"/>
      <c r="Z62" s="203"/>
    </row>
    <row r="63" spans="1:35" x14ac:dyDescent="0.25">
      <c r="A63" s="200" t="str">
        <f>CADASTRO!A$161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 t="s">
        <v>216</v>
      </c>
      <c r="K63" s="203"/>
      <c r="L63" s="203"/>
      <c r="M63" s="205">
        <f>ROUND((V$14/V$23),2)</f>
        <v>0.3</v>
      </c>
      <c r="N63" s="205"/>
      <c r="O63" s="205"/>
      <c r="P63" s="204">
        <f>C58*M63</f>
        <v>37.973999999999997</v>
      </c>
      <c r="Q63" s="203"/>
      <c r="R63" s="203"/>
      <c r="S63" s="203"/>
      <c r="T63" s="203" t="str">
        <f>CADASTRO!$P$187</f>
        <v>1013 PeateRS</v>
      </c>
      <c r="U63" s="203"/>
      <c r="V63" s="203"/>
      <c r="W63" s="203"/>
      <c r="X63" s="203">
        <f>M$14</f>
        <v>1674</v>
      </c>
      <c r="Y63" s="203"/>
      <c r="Z63" s="203"/>
    </row>
    <row r="64" spans="1:35" x14ac:dyDescent="0.25">
      <c r="A64" s="201" t="str">
        <f>CADASTRO!A$163</f>
        <v>ESCOLA MUN. SANTA LUZIA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0.6100000000000001</v>
      </c>
      <c r="N64" s="218"/>
      <c r="O64" s="218"/>
      <c r="P64" s="202">
        <f>SUM(P65:S68)</f>
        <v>77.223799999999997</v>
      </c>
      <c r="Q64" s="201"/>
      <c r="R64" s="201"/>
      <c r="S64" s="201"/>
    </row>
    <row r="65" spans="1:26" x14ac:dyDescent="0.25">
      <c r="A65" s="200" t="str">
        <f>CADASTRO!A$164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 t="s">
        <v>217</v>
      </c>
      <c r="K65" s="203"/>
      <c r="L65" s="203"/>
      <c r="M65" s="205">
        <f>ROUND((V$18/V$23),2)</f>
        <v>0.02</v>
      </c>
      <c r="N65" s="205"/>
      <c r="O65" s="205"/>
      <c r="P65" s="204">
        <f>C58*M65</f>
        <v>2.5316000000000001</v>
      </c>
      <c r="Q65" s="203"/>
      <c r="R65" s="203"/>
      <c r="S65" s="203"/>
      <c r="T65" s="203" t="str">
        <f>CADASTRO!$P$191</f>
        <v>31 FUNDEB</v>
      </c>
      <c r="U65" s="203"/>
      <c r="V65" s="203"/>
      <c r="W65" s="203"/>
      <c r="X65" s="203">
        <f>M$18</f>
        <v>1640</v>
      </c>
      <c r="Y65" s="203"/>
      <c r="Z65" s="203"/>
    </row>
    <row r="66" spans="1:26" x14ac:dyDescent="0.25">
      <c r="A66" s="200" t="str">
        <f>CADASTRO!A$165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>
        <v>0</v>
      </c>
      <c r="K66" s="203"/>
      <c r="L66" s="203"/>
      <c r="M66" s="205">
        <f>ROUND((V$19/V$23),2)</f>
        <v>0</v>
      </c>
      <c r="N66" s="205"/>
      <c r="O66" s="205"/>
      <c r="P66" s="204">
        <f>C58*M66</f>
        <v>0</v>
      </c>
      <c r="Q66" s="203"/>
      <c r="R66" s="203"/>
      <c r="S66" s="203"/>
      <c r="T66" s="203" t="str">
        <f>CADASTRO!$P$191</f>
        <v>31 FUNDEB</v>
      </c>
      <c r="U66" s="203"/>
      <c r="V66" s="203"/>
      <c r="W66" s="203"/>
      <c r="X66" s="203">
        <f>M$19</f>
        <v>1656</v>
      </c>
      <c r="Y66" s="203"/>
      <c r="Z66" s="203"/>
    </row>
    <row r="67" spans="1:26" x14ac:dyDescent="0.25">
      <c r="A67" s="200" t="str">
        <f>CADASTRO!A$166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 t="s">
        <v>158</v>
      </c>
      <c r="K67" s="203"/>
      <c r="L67" s="203"/>
      <c r="M67" s="205">
        <f>ROUND((V$20/V$23),2)</f>
        <v>0.45</v>
      </c>
      <c r="N67" s="205"/>
      <c r="O67" s="205"/>
      <c r="P67" s="204">
        <f>C58*M67</f>
        <v>56.960999999999999</v>
      </c>
      <c r="Q67" s="203"/>
      <c r="R67" s="203"/>
      <c r="S67" s="203"/>
      <c r="T67" s="203" t="str">
        <f>CADASTRO!$P$191</f>
        <v>31 FUNDEB</v>
      </c>
      <c r="U67" s="203"/>
      <c r="V67" s="203"/>
      <c r="W67" s="203"/>
      <c r="X67" s="203">
        <f>M$20</f>
        <v>1624</v>
      </c>
      <c r="Y67" s="203"/>
      <c r="Z67" s="203"/>
    </row>
    <row r="68" spans="1:26" x14ac:dyDescent="0.25">
      <c r="A68" s="200" t="str">
        <f>CADASTRO!A$167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 t="s">
        <v>159</v>
      </c>
      <c r="K68" s="203"/>
      <c r="L68" s="203"/>
      <c r="M68" s="205">
        <f>ROUND((V$21/V$23),2)</f>
        <v>0.14000000000000001</v>
      </c>
      <c r="N68" s="205"/>
      <c r="O68" s="205"/>
      <c r="P68" s="204">
        <f>C58*M68+0.01</f>
        <v>17.731200000000005</v>
      </c>
      <c r="Q68" s="203"/>
      <c r="R68" s="203"/>
      <c r="S68" s="203"/>
      <c r="T68" s="203" t="str">
        <f>CADASTRO!$P$191</f>
        <v>31 FUNDEB</v>
      </c>
      <c r="U68" s="203"/>
      <c r="V68" s="203"/>
      <c r="W68" s="203"/>
      <c r="X68" s="203">
        <f>M$21</f>
        <v>2207</v>
      </c>
      <c r="Y68" s="203"/>
      <c r="Z68" s="203"/>
    </row>
    <row r="69" spans="1:26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</f>
        <v>126.58</v>
      </c>
      <c r="Q69" s="201"/>
      <c r="R69" s="201"/>
      <c r="S69" s="201"/>
      <c r="T69" s="3"/>
      <c r="U69" s="3"/>
      <c r="V69" s="3"/>
      <c r="W69" s="3"/>
      <c r="X69" s="3"/>
      <c r="Y69" s="3"/>
      <c r="Z69" s="3"/>
    </row>
    <row r="71" spans="1:26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26" x14ac:dyDescent="0.25">
      <c r="A72" s="3" t="s">
        <v>38</v>
      </c>
      <c r="G72" s="203">
        <v>4</v>
      </c>
      <c r="H72" s="203"/>
      <c r="I72" s="203"/>
      <c r="J72" s="203"/>
      <c r="K72" s="203"/>
      <c r="L72" s="220" t="s">
        <v>39</v>
      </c>
      <c r="M72" s="220"/>
      <c r="N72" s="220"/>
      <c r="O72" s="223">
        <v>43223</v>
      </c>
      <c r="P72" s="203"/>
      <c r="Q72" s="203"/>
      <c r="R72" s="203"/>
    </row>
    <row r="73" spans="1:26" x14ac:dyDescent="0.25">
      <c r="A73" s="3" t="s">
        <v>41</v>
      </c>
      <c r="C73" s="208">
        <v>19000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1350</v>
      </c>
      <c r="Q73" s="221"/>
      <c r="R73" s="221"/>
      <c r="S73" s="221"/>
      <c r="T73" s="221"/>
      <c r="U73" s="221"/>
    </row>
    <row r="74" spans="1:26" x14ac:dyDescent="0.25">
      <c r="A74" s="9" t="s">
        <v>12</v>
      </c>
      <c r="B74" s="65"/>
      <c r="C74" s="65"/>
      <c r="D74" s="65"/>
      <c r="E74" s="65"/>
      <c r="F74" s="65"/>
      <c r="G74" s="65"/>
      <c r="H74" s="65"/>
      <c r="I74" s="68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11" t="s">
        <v>40</v>
      </c>
      <c r="Y74" s="211"/>
      <c r="Z74" s="211"/>
    </row>
    <row r="75" spans="1:26" x14ac:dyDescent="0.25">
      <c r="A75" s="210" t="str">
        <f>CADASTRO!A$158</f>
        <v>ESCOLA ALAÍDES S. PINHEIRO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0.39</v>
      </c>
      <c r="N75" s="218"/>
      <c r="O75" s="218"/>
      <c r="P75" s="202">
        <f>SUM(P76:S78)</f>
        <v>7410</v>
      </c>
      <c r="Q75" s="201"/>
      <c r="R75" s="201"/>
      <c r="S75" s="201"/>
      <c r="T75" s="6"/>
      <c r="U75" s="6"/>
      <c r="V75" s="6"/>
      <c r="W75" s="6"/>
    </row>
    <row r="76" spans="1:26" x14ac:dyDescent="0.25">
      <c r="A76" s="200" t="str">
        <f>CADASTRO!A$159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 t="s">
        <v>155</v>
      </c>
      <c r="K76" s="203"/>
      <c r="L76" s="203"/>
      <c r="M76" s="205">
        <f>ROUND((V$12/V$23),2)</f>
        <v>0.02</v>
      </c>
      <c r="N76" s="205"/>
      <c r="O76" s="205"/>
      <c r="P76" s="204">
        <f>C73*M76</f>
        <v>380</v>
      </c>
      <c r="Q76" s="203"/>
      <c r="R76" s="203"/>
      <c r="S76" s="203"/>
      <c r="T76" s="203" t="str">
        <f>CADASTRO!$P$186</f>
        <v>1013 PeateRS</v>
      </c>
      <c r="U76" s="203"/>
      <c r="V76" s="203"/>
      <c r="W76" s="203"/>
      <c r="X76" s="203">
        <f>M$12</f>
        <v>1662</v>
      </c>
      <c r="Y76" s="203"/>
      <c r="Z76" s="203"/>
    </row>
    <row r="77" spans="1:26" x14ac:dyDescent="0.25">
      <c r="A77" s="200" t="str">
        <f>CADASTRO!A$160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 t="s">
        <v>156</v>
      </c>
      <c r="K77" s="203"/>
      <c r="L77" s="203"/>
      <c r="M77" s="205">
        <f>ROUND((V$13/V$23),2)</f>
        <v>7.0000000000000007E-2</v>
      </c>
      <c r="N77" s="205"/>
      <c r="O77" s="205"/>
      <c r="P77" s="204">
        <f>C73*M77</f>
        <v>1330.0000000000002</v>
      </c>
      <c r="Q77" s="203"/>
      <c r="R77" s="203"/>
      <c r="S77" s="203"/>
      <c r="T77" s="203" t="str">
        <f>CADASTRO!$P$187</f>
        <v>1013 PeateRS</v>
      </c>
      <c r="U77" s="203"/>
      <c r="V77" s="203"/>
      <c r="W77" s="203"/>
      <c r="X77" s="203">
        <f>M$13</f>
        <v>1685</v>
      </c>
      <c r="Y77" s="203"/>
      <c r="Z77" s="203"/>
    </row>
    <row r="78" spans="1:26" x14ac:dyDescent="0.25">
      <c r="A78" s="200" t="str">
        <f>CADASTRO!A$161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 t="s">
        <v>156</v>
      </c>
      <c r="K78" s="203"/>
      <c r="L78" s="203"/>
      <c r="M78" s="205">
        <f>ROUND((V$14/V$23),2)</f>
        <v>0.3</v>
      </c>
      <c r="N78" s="205"/>
      <c r="O78" s="205"/>
      <c r="P78" s="204">
        <f>C73*M78</f>
        <v>5700</v>
      </c>
      <c r="Q78" s="203"/>
      <c r="R78" s="203"/>
      <c r="S78" s="203"/>
      <c r="T78" s="203" t="str">
        <f>CADASTRO!$P$187</f>
        <v>1013 PeateRS</v>
      </c>
      <c r="U78" s="203"/>
      <c r="V78" s="203"/>
      <c r="W78" s="203"/>
      <c r="X78" s="203">
        <f>M$14</f>
        <v>1674</v>
      </c>
      <c r="Y78" s="203"/>
      <c r="Z78" s="203"/>
    </row>
    <row r="79" spans="1:26" x14ac:dyDescent="0.25">
      <c r="A79" s="201" t="str">
        <f>CADASTRO!A$163</f>
        <v>ESCOLA MUN. SANTA LUZIA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0.6100000000000001</v>
      </c>
      <c r="N79" s="218"/>
      <c r="O79" s="218"/>
      <c r="P79" s="202">
        <f>SUM(P80:S83)</f>
        <v>11590</v>
      </c>
      <c r="Q79" s="201"/>
      <c r="R79" s="201"/>
      <c r="S79" s="201"/>
    </row>
    <row r="80" spans="1:26" x14ac:dyDescent="0.25">
      <c r="A80" s="200" t="str">
        <f>CADASTRO!A$164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 t="s">
        <v>157</v>
      </c>
      <c r="K80" s="203"/>
      <c r="L80" s="203"/>
      <c r="M80" s="205">
        <f>ROUND((V$18/V$23),2)</f>
        <v>0.02</v>
      </c>
      <c r="N80" s="205"/>
      <c r="O80" s="205"/>
      <c r="P80" s="204">
        <f>C73*M80</f>
        <v>380</v>
      </c>
      <c r="Q80" s="203"/>
      <c r="R80" s="203"/>
      <c r="S80" s="203"/>
      <c r="T80" s="203" t="str">
        <f>CADASTRO!$P$191</f>
        <v>31 FUNDEB</v>
      </c>
      <c r="U80" s="203"/>
      <c r="V80" s="203"/>
      <c r="W80" s="203"/>
      <c r="X80" s="203">
        <f>M$18</f>
        <v>1640</v>
      </c>
      <c r="Y80" s="203"/>
      <c r="Z80" s="203"/>
    </row>
    <row r="81" spans="1:26" x14ac:dyDescent="0.25">
      <c r="A81" s="200" t="str">
        <f>CADASTRO!A$165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>
        <v>0</v>
      </c>
      <c r="K81" s="203"/>
      <c r="L81" s="203"/>
      <c r="M81" s="205">
        <f>ROUND((V$19/V$23),2)</f>
        <v>0</v>
      </c>
      <c r="N81" s="205"/>
      <c r="O81" s="205"/>
      <c r="P81" s="204">
        <f>C73*M81</f>
        <v>0</v>
      </c>
      <c r="Q81" s="203"/>
      <c r="R81" s="203"/>
      <c r="S81" s="203"/>
      <c r="T81" s="203" t="str">
        <f>CADASTRO!$P$191</f>
        <v>31 FUNDEB</v>
      </c>
      <c r="U81" s="203"/>
      <c r="V81" s="203"/>
      <c r="W81" s="203"/>
      <c r="X81" s="203">
        <f>M$19</f>
        <v>1656</v>
      </c>
      <c r="Y81" s="203"/>
      <c r="Z81" s="203"/>
    </row>
    <row r="82" spans="1:26" x14ac:dyDescent="0.25">
      <c r="A82" s="200" t="str">
        <f>CADASTRO!A$166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 t="s">
        <v>158</v>
      </c>
      <c r="K82" s="203"/>
      <c r="L82" s="203"/>
      <c r="M82" s="205">
        <f>ROUND((V$20/V$23),2)</f>
        <v>0.45</v>
      </c>
      <c r="N82" s="205"/>
      <c r="O82" s="205"/>
      <c r="P82" s="204">
        <f>C73*M82</f>
        <v>8550</v>
      </c>
      <c r="Q82" s="203"/>
      <c r="R82" s="203"/>
      <c r="S82" s="203"/>
      <c r="T82" s="203" t="str">
        <f>CADASTRO!$P$191</f>
        <v>31 FUNDEB</v>
      </c>
      <c r="U82" s="203"/>
      <c r="V82" s="203"/>
      <c r="W82" s="203"/>
      <c r="X82" s="203">
        <f>M$20</f>
        <v>1624</v>
      </c>
      <c r="Y82" s="203"/>
      <c r="Z82" s="203"/>
    </row>
    <row r="83" spans="1:26" x14ac:dyDescent="0.25">
      <c r="A83" s="200" t="str">
        <f>CADASTRO!A$167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 t="s">
        <v>159</v>
      </c>
      <c r="K83" s="203"/>
      <c r="L83" s="203"/>
      <c r="M83" s="205">
        <f>ROUND((V$21/V$23),2)</f>
        <v>0.14000000000000001</v>
      </c>
      <c r="N83" s="205"/>
      <c r="O83" s="205"/>
      <c r="P83" s="204">
        <f>C73*M83</f>
        <v>2660.0000000000005</v>
      </c>
      <c r="Q83" s="203"/>
      <c r="R83" s="203"/>
      <c r="S83" s="203"/>
      <c r="T83" s="203" t="str">
        <f>CADASTRO!$P$191</f>
        <v>31 FUNDEB</v>
      </c>
      <c r="U83" s="203"/>
      <c r="V83" s="203"/>
      <c r="W83" s="203"/>
      <c r="X83" s="203">
        <f>M$21</f>
        <v>2207</v>
      </c>
      <c r="Y83" s="203"/>
      <c r="Z83" s="203"/>
    </row>
    <row r="84" spans="1:26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19000</v>
      </c>
      <c r="Q84" s="201"/>
      <c r="R84" s="201"/>
      <c r="S84" s="201"/>
      <c r="T84" s="3"/>
      <c r="U84" s="3"/>
      <c r="V84" s="3"/>
      <c r="W84" s="3"/>
      <c r="X84" s="3"/>
      <c r="Y84" s="3"/>
      <c r="Z84" s="3"/>
    </row>
    <row r="86" spans="1:26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6" x14ac:dyDescent="0.25">
      <c r="A87" s="3" t="s">
        <v>38</v>
      </c>
      <c r="G87" s="203">
        <v>5</v>
      </c>
      <c r="H87" s="203"/>
      <c r="I87" s="203"/>
      <c r="J87" s="203"/>
      <c r="K87" s="203"/>
      <c r="L87" s="220" t="s">
        <v>39</v>
      </c>
      <c r="M87" s="220"/>
      <c r="N87" s="220"/>
      <c r="O87" s="223">
        <v>43254</v>
      </c>
      <c r="P87" s="203"/>
      <c r="Q87" s="203"/>
      <c r="R87" s="203"/>
    </row>
    <row r="88" spans="1:26" x14ac:dyDescent="0.25">
      <c r="A88" s="3" t="s">
        <v>41</v>
      </c>
      <c r="C88" s="208">
        <v>25000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1400</v>
      </c>
      <c r="Q88" s="221"/>
      <c r="R88" s="221"/>
      <c r="S88" s="221"/>
      <c r="T88" s="221"/>
      <c r="U88" s="221"/>
    </row>
    <row r="89" spans="1:26" x14ac:dyDescent="0.25">
      <c r="A89" s="9" t="s">
        <v>12</v>
      </c>
      <c r="B89" s="65"/>
      <c r="C89" s="65"/>
      <c r="D89" s="65"/>
      <c r="E89" s="65"/>
      <c r="F89" s="65"/>
      <c r="G89" s="65"/>
      <c r="H89" s="65"/>
      <c r="I89" s="68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11" t="s">
        <v>40</v>
      </c>
      <c r="Y89" s="211"/>
      <c r="Z89" s="211"/>
    </row>
    <row r="90" spans="1:26" x14ac:dyDescent="0.25">
      <c r="A90" s="210" t="str">
        <f>CADASTRO!A$158</f>
        <v>ESCOLA ALAÍDES S. PINHEIRO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0.39</v>
      </c>
      <c r="N90" s="218"/>
      <c r="O90" s="218"/>
      <c r="P90" s="202">
        <f>SUM(P91:S93)</f>
        <v>9750</v>
      </c>
      <c r="Q90" s="201"/>
      <c r="R90" s="201"/>
      <c r="S90" s="201"/>
      <c r="T90" s="6"/>
      <c r="U90" s="6"/>
      <c r="V90" s="6"/>
      <c r="W90" s="6"/>
    </row>
    <row r="91" spans="1:26" x14ac:dyDescent="0.25">
      <c r="A91" s="200" t="str">
        <f>CADASTRO!A$159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 t="s">
        <v>155</v>
      </c>
      <c r="K91" s="203"/>
      <c r="L91" s="203"/>
      <c r="M91" s="205">
        <f>ROUND((V$12/V$23),2)</f>
        <v>0.02</v>
      </c>
      <c r="N91" s="205"/>
      <c r="O91" s="205"/>
      <c r="P91" s="204">
        <f>C88*M91</f>
        <v>500</v>
      </c>
      <c r="Q91" s="203"/>
      <c r="R91" s="203"/>
      <c r="S91" s="203"/>
      <c r="T91" s="203" t="str">
        <f>CADASTRO!$P$186</f>
        <v>1013 PeateRS</v>
      </c>
      <c r="U91" s="203"/>
      <c r="V91" s="203"/>
      <c r="W91" s="203"/>
      <c r="X91" s="203">
        <f>M$12</f>
        <v>1662</v>
      </c>
      <c r="Y91" s="203"/>
      <c r="Z91" s="203"/>
    </row>
    <row r="92" spans="1:26" x14ac:dyDescent="0.25">
      <c r="A92" s="200" t="str">
        <f>CADASTRO!A$160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 t="s">
        <v>156</v>
      </c>
      <c r="K92" s="203"/>
      <c r="L92" s="203"/>
      <c r="M92" s="205">
        <f>ROUND((V$13/V$23),2)</f>
        <v>7.0000000000000007E-2</v>
      </c>
      <c r="N92" s="205"/>
      <c r="O92" s="205"/>
      <c r="P92" s="204">
        <f>C88*M92</f>
        <v>1750.0000000000002</v>
      </c>
      <c r="Q92" s="203"/>
      <c r="R92" s="203"/>
      <c r="S92" s="203"/>
      <c r="T92" s="203" t="str">
        <f>CADASTRO!$P$187</f>
        <v>1013 PeateRS</v>
      </c>
      <c r="U92" s="203"/>
      <c r="V92" s="203"/>
      <c r="W92" s="203"/>
      <c r="X92" s="203">
        <f>M$13</f>
        <v>1685</v>
      </c>
      <c r="Y92" s="203"/>
      <c r="Z92" s="203"/>
    </row>
    <row r="93" spans="1:26" x14ac:dyDescent="0.25">
      <c r="A93" s="200" t="str">
        <f>CADASTRO!A$161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 t="s">
        <v>156</v>
      </c>
      <c r="K93" s="203"/>
      <c r="L93" s="203"/>
      <c r="M93" s="205">
        <f>ROUND((V$14/V$23),2)</f>
        <v>0.3</v>
      </c>
      <c r="N93" s="205"/>
      <c r="O93" s="205"/>
      <c r="P93" s="204">
        <f>C88*M93</f>
        <v>7500</v>
      </c>
      <c r="Q93" s="203"/>
      <c r="R93" s="203"/>
      <c r="S93" s="203"/>
      <c r="T93" s="203" t="str">
        <f>CADASTRO!$P$187</f>
        <v>1013 PeateRS</v>
      </c>
      <c r="U93" s="203"/>
      <c r="V93" s="203"/>
      <c r="W93" s="203"/>
      <c r="X93" s="203">
        <f>M$14</f>
        <v>1674</v>
      </c>
      <c r="Y93" s="203"/>
      <c r="Z93" s="203"/>
    </row>
    <row r="94" spans="1:26" x14ac:dyDescent="0.25">
      <c r="A94" s="201" t="str">
        <f>CADASTRO!A$163</f>
        <v>ESCOLA MUN. SANTA LUZIA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0.6100000000000001</v>
      </c>
      <c r="N94" s="218"/>
      <c r="O94" s="218"/>
      <c r="P94" s="202">
        <f>SUM(P95:S98)</f>
        <v>15250</v>
      </c>
      <c r="Q94" s="201"/>
      <c r="R94" s="201"/>
      <c r="S94" s="201"/>
    </row>
    <row r="95" spans="1:26" x14ac:dyDescent="0.25">
      <c r="A95" s="200" t="str">
        <f>CADASTRO!A$164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 t="s">
        <v>157</v>
      </c>
      <c r="K95" s="203"/>
      <c r="L95" s="203"/>
      <c r="M95" s="205">
        <f>ROUND((V$18/V$23),2)</f>
        <v>0.02</v>
      </c>
      <c r="N95" s="205"/>
      <c r="O95" s="205"/>
      <c r="P95" s="204">
        <f>C88*M95</f>
        <v>500</v>
      </c>
      <c r="Q95" s="203"/>
      <c r="R95" s="203"/>
      <c r="S95" s="203"/>
      <c r="T95" s="203" t="str">
        <f>CADASTRO!$P$191</f>
        <v>31 FUNDEB</v>
      </c>
      <c r="U95" s="203"/>
      <c r="V95" s="203"/>
      <c r="W95" s="203"/>
      <c r="X95" s="203">
        <f>M$18</f>
        <v>1640</v>
      </c>
      <c r="Y95" s="203"/>
      <c r="Z95" s="203"/>
    </row>
    <row r="96" spans="1:26" x14ac:dyDescent="0.25">
      <c r="A96" s="200" t="str">
        <f>CADASTRO!A$165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>
        <v>0</v>
      </c>
      <c r="K96" s="203"/>
      <c r="L96" s="203"/>
      <c r="M96" s="205">
        <f>ROUND((V$19/V$23),2)</f>
        <v>0</v>
      </c>
      <c r="N96" s="205"/>
      <c r="O96" s="205"/>
      <c r="P96" s="204">
        <f>C88*M96</f>
        <v>0</v>
      </c>
      <c r="Q96" s="203"/>
      <c r="R96" s="203"/>
      <c r="S96" s="203"/>
      <c r="T96" s="203" t="str">
        <f>CADASTRO!$P$191</f>
        <v>31 FUNDEB</v>
      </c>
      <c r="U96" s="203"/>
      <c r="V96" s="203"/>
      <c r="W96" s="203"/>
      <c r="X96" s="203">
        <f>M$19</f>
        <v>1656</v>
      </c>
      <c r="Y96" s="203"/>
      <c r="Z96" s="203"/>
    </row>
    <row r="97" spans="1:26" x14ac:dyDescent="0.25">
      <c r="A97" s="200" t="str">
        <f>CADASTRO!A$166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 t="s">
        <v>158</v>
      </c>
      <c r="K97" s="203"/>
      <c r="L97" s="203"/>
      <c r="M97" s="205">
        <f>ROUND((V$20/V$23),2)</f>
        <v>0.45</v>
      </c>
      <c r="N97" s="205"/>
      <c r="O97" s="205"/>
      <c r="P97" s="204">
        <f>C88*M97</f>
        <v>11250</v>
      </c>
      <c r="Q97" s="203"/>
      <c r="R97" s="203"/>
      <c r="S97" s="203"/>
      <c r="T97" s="203" t="str">
        <f>CADASTRO!$P$191</f>
        <v>31 FUNDEB</v>
      </c>
      <c r="U97" s="203"/>
      <c r="V97" s="203"/>
      <c r="W97" s="203"/>
      <c r="X97" s="203">
        <f>M$20</f>
        <v>1624</v>
      </c>
      <c r="Y97" s="203"/>
      <c r="Z97" s="203"/>
    </row>
    <row r="98" spans="1:26" x14ac:dyDescent="0.25">
      <c r="A98" s="200" t="str">
        <f>CADASTRO!A$167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 t="s">
        <v>159</v>
      </c>
      <c r="K98" s="203"/>
      <c r="L98" s="203"/>
      <c r="M98" s="205">
        <f>ROUND((V$21/V$23),2)</f>
        <v>0.14000000000000001</v>
      </c>
      <c r="N98" s="205"/>
      <c r="O98" s="205"/>
      <c r="P98" s="204">
        <f>C88*M98</f>
        <v>3500.0000000000005</v>
      </c>
      <c r="Q98" s="203"/>
      <c r="R98" s="203"/>
      <c r="S98" s="203"/>
      <c r="T98" s="203" t="str">
        <f>CADASTRO!$P$191</f>
        <v>31 FUNDEB</v>
      </c>
      <c r="U98" s="203"/>
      <c r="V98" s="203"/>
      <c r="W98" s="203"/>
      <c r="X98" s="203">
        <f>M$21</f>
        <v>2207</v>
      </c>
      <c r="Y98" s="203"/>
      <c r="Z98" s="203"/>
    </row>
    <row r="99" spans="1:26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</f>
        <v>25000</v>
      </c>
      <c r="Q99" s="201"/>
      <c r="R99" s="201"/>
      <c r="S99" s="201"/>
      <c r="T99" s="3"/>
      <c r="U99" s="3"/>
      <c r="V99" s="3"/>
      <c r="W99" s="3"/>
      <c r="X99" s="3"/>
      <c r="Y99" s="3"/>
      <c r="Z99" s="3"/>
    </row>
    <row r="101" spans="1:26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26" x14ac:dyDescent="0.25">
      <c r="A102" s="3" t="s">
        <v>38</v>
      </c>
      <c r="G102" s="203">
        <v>6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43315</v>
      </c>
      <c r="P102" s="203"/>
      <c r="Q102" s="203"/>
      <c r="R102" s="203"/>
    </row>
    <row r="103" spans="1:26" x14ac:dyDescent="0.25">
      <c r="A103" s="3" t="s">
        <v>41</v>
      </c>
      <c r="C103" s="208">
        <v>35000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1500</v>
      </c>
      <c r="Q103" s="221"/>
      <c r="R103" s="221"/>
      <c r="S103" s="221"/>
      <c r="T103" s="221"/>
      <c r="U103" s="221"/>
    </row>
    <row r="104" spans="1:26" x14ac:dyDescent="0.25">
      <c r="A104" s="9" t="s">
        <v>12</v>
      </c>
      <c r="B104" s="65"/>
      <c r="C104" s="65"/>
      <c r="D104" s="65"/>
      <c r="E104" s="65"/>
      <c r="F104" s="65"/>
      <c r="G104" s="65"/>
      <c r="H104" s="65"/>
      <c r="I104" s="68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11" t="s">
        <v>40</v>
      </c>
      <c r="Y104" s="211"/>
      <c r="Z104" s="211"/>
    </row>
    <row r="105" spans="1:26" x14ac:dyDescent="0.25">
      <c r="A105" s="210" t="str">
        <f>CADASTRO!A$158</f>
        <v>ESCOLA ALAÍDES S. PINHEIRO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0.39</v>
      </c>
      <c r="N105" s="218"/>
      <c r="O105" s="218"/>
      <c r="P105" s="202">
        <f>SUM(P106:S108)</f>
        <v>13650</v>
      </c>
      <c r="Q105" s="201"/>
      <c r="R105" s="201"/>
      <c r="S105" s="201"/>
      <c r="T105" s="6"/>
      <c r="U105" s="6"/>
      <c r="V105" s="6"/>
      <c r="W105" s="6"/>
    </row>
    <row r="106" spans="1:26" x14ac:dyDescent="0.25">
      <c r="A106" s="200" t="str">
        <f>CADASTRO!A$159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 t="s">
        <v>155</v>
      </c>
      <c r="K106" s="203"/>
      <c r="L106" s="203"/>
      <c r="M106" s="205">
        <f>ROUND((V$12/V$23),2)</f>
        <v>0.02</v>
      </c>
      <c r="N106" s="205"/>
      <c r="O106" s="205"/>
      <c r="P106" s="204">
        <f>C103*M106</f>
        <v>700</v>
      </c>
      <c r="Q106" s="203"/>
      <c r="R106" s="203"/>
      <c r="S106" s="203"/>
      <c r="T106" s="203" t="str">
        <f>CADASTRO!$P$186</f>
        <v>1013 PeateRS</v>
      </c>
      <c r="U106" s="203"/>
      <c r="V106" s="203"/>
      <c r="W106" s="203"/>
      <c r="X106" s="203">
        <f>M$12</f>
        <v>1662</v>
      </c>
      <c r="Y106" s="203"/>
      <c r="Z106" s="203"/>
    </row>
    <row r="107" spans="1:26" x14ac:dyDescent="0.25">
      <c r="A107" s="200" t="str">
        <f>CADASTRO!A$160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 t="s">
        <v>156</v>
      </c>
      <c r="K107" s="203"/>
      <c r="L107" s="203"/>
      <c r="M107" s="205">
        <f>ROUND((V$13/V$23),2)</f>
        <v>7.0000000000000007E-2</v>
      </c>
      <c r="N107" s="205"/>
      <c r="O107" s="205"/>
      <c r="P107" s="204">
        <f>C103*M107</f>
        <v>2450.0000000000005</v>
      </c>
      <c r="Q107" s="203"/>
      <c r="R107" s="203"/>
      <c r="S107" s="203"/>
      <c r="T107" s="203" t="str">
        <f>CADASTRO!$P$187</f>
        <v>1013 PeateRS</v>
      </c>
      <c r="U107" s="203"/>
      <c r="V107" s="203"/>
      <c r="W107" s="203"/>
      <c r="X107" s="203">
        <f>M$13</f>
        <v>1685</v>
      </c>
      <c r="Y107" s="203"/>
      <c r="Z107" s="203"/>
    </row>
    <row r="108" spans="1:26" x14ac:dyDescent="0.25">
      <c r="A108" s="200" t="str">
        <f>CADASTRO!A$161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 t="s">
        <v>156</v>
      </c>
      <c r="K108" s="203"/>
      <c r="L108" s="203"/>
      <c r="M108" s="205">
        <f>ROUND((V$14/V$23),2)</f>
        <v>0.3</v>
      </c>
      <c r="N108" s="205"/>
      <c r="O108" s="205"/>
      <c r="P108" s="204">
        <f>C103*M108</f>
        <v>10500</v>
      </c>
      <c r="Q108" s="203"/>
      <c r="R108" s="203"/>
      <c r="S108" s="203"/>
      <c r="T108" s="203" t="str">
        <f>CADASTRO!$P$187</f>
        <v>1013 PeateRS</v>
      </c>
      <c r="U108" s="203"/>
      <c r="V108" s="203"/>
      <c r="W108" s="203"/>
      <c r="X108" s="203">
        <f>M$14</f>
        <v>1674</v>
      </c>
      <c r="Y108" s="203"/>
      <c r="Z108" s="203"/>
    </row>
    <row r="109" spans="1:26" x14ac:dyDescent="0.25">
      <c r="A109" s="201" t="str">
        <f>CADASTRO!A$163</f>
        <v>ESCOLA MUN. SANTA LUZIA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0.6100000000000001</v>
      </c>
      <c r="N109" s="218"/>
      <c r="O109" s="218"/>
      <c r="P109" s="202">
        <f>SUM(P110:S113)</f>
        <v>21350</v>
      </c>
      <c r="Q109" s="201"/>
      <c r="R109" s="201"/>
      <c r="S109" s="201"/>
    </row>
    <row r="110" spans="1:26" x14ac:dyDescent="0.25">
      <c r="A110" s="200" t="str">
        <f>CADASTRO!A$164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 t="s">
        <v>157</v>
      </c>
      <c r="K110" s="203"/>
      <c r="L110" s="203"/>
      <c r="M110" s="205">
        <f>ROUND((V$18/V$23),2)</f>
        <v>0.02</v>
      </c>
      <c r="N110" s="205"/>
      <c r="O110" s="205"/>
      <c r="P110" s="204">
        <f>C103*M110</f>
        <v>700</v>
      </c>
      <c r="Q110" s="203"/>
      <c r="R110" s="203"/>
      <c r="S110" s="203"/>
      <c r="T110" s="203" t="str">
        <f>CADASTRO!$P$191</f>
        <v>31 FUNDEB</v>
      </c>
      <c r="U110" s="203"/>
      <c r="V110" s="203"/>
      <c r="W110" s="203"/>
      <c r="X110" s="203">
        <f>M$18</f>
        <v>1640</v>
      </c>
      <c r="Y110" s="203"/>
      <c r="Z110" s="203"/>
    </row>
    <row r="111" spans="1:26" x14ac:dyDescent="0.25">
      <c r="A111" s="200" t="str">
        <f>CADASTRO!A$165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>
        <v>0</v>
      </c>
      <c r="K111" s="203"/>
      <c r="L111" s="203"/>
      <c r="M111" s="205">
        <f>ROUND((V$19/V$23),2)</f>
        <v>0</v>
      </c>
      <c r="N111" s="205"/>
      <c r="O111" s="205"/>
      <c r="P111" s="204">
        <f>C103*M111</f>
        <v>0</v>
      </c>
      <c r="Q111" s="203"/>
      <c r="R111" s="203"/>
      <c r="S111" s="203"/>
      <c r="T111" s="203" t="str">
        <f>CADASTRO!$P$191</f>
        <v>31 FUNDEB</v>
      </c>
      <c r="U111" s="203"/>
      <c r="V111" s="203"/>
      <c r="W111" s="203"/>
      <c r="X111" s="203">
        <f>M$19</f>
        <v>1656</v>
      </c>
      <c r="Y111" s="203"/>
      <c r="Z111" s="203"/>
    </row>
    <row r="112" spans="1:26" x14ac:dyDescent="0.25">
      <c r="A112" s="200" t="str">
        <f>CADASTRO!A$166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 t="s">
        <v>158</v>
      </c>
      <c r="K112" s="203"/>
      <c r="L112" s="203"/>
      <c r="M112" s="205">
        <f>ROUND((V$20/V$23),2)</f>
        <v>0.45</v>
      </c>
      <c r="N112" s="205"/>
      <c r="O112" s="205"/>
      <c r="P112" s="204">
        <f>C103*M112</f>
        <v>15750</v>
      </c>
      <c r="Q112" s="203"/>
      <c r="R112" s="203"/>
      <c r="S112" s="203"/>
      <c r="T112" s="203" t="str">
        <f>CADASTRO!$P$191</f>
        <v>31 FUNDEB</v>
      </c>
      <c r="U112" s="203"/>
      <c r="V112" s="203"/>
      <c r="W112" s="203"/>
      <c r="X112" s="203">
        <f>M$20</f>
        <v>1624</v>
      </c>
      <c r="Y112" s="203"/>
      <c r="Z112" s="203"/>
    </row>
    <row r="113" spans="1:26" x14ac:dyDescent="0.25">
      <c r="A113" s="200" t="str">
        <f>CADASTRO!A$167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 t="s">
        <v>159</v>
      </c>
      <c r="K113" s="203"/>
      <c r="L113" s="203"/>
      <c r="M113" s="205">
        <f>ROUND((V$21/V$23),2)</f>
        <v>0.14000000000000001</v>
      </c>
      <c r="N113" s="205"/>
      <c r="O113" s="205"/>
      <c r="P113" s="204">
        <f>C103*M113</f>
        <v>4900.0000000000009</v>
      </c>
      <c r="Q113" s="203"/>
      <c r="R113" s="203"/>
      <c r="S113" s="203"/>
      <c r="T113" s="203" t="str">
        <f>CADASTRO!$P$191</f>
        <v>31 FUNDEB</v>
      </c>
      <c r="U113" s="203"/>
      <c r="V113" s="203"/>
      <c r="W113" s="203"/>
      <c r="X113" s="203">
        <f>M$21</f>
        <v>2207</v>
      </c>
      <c r="Y113" s="203"/>
      <c r="Z113" s="203"/>
    </row>
    <row r="114" spans="1:26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</f>
        <v>35000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</row>
    <row r="116" spans="1:26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6" x14ac:dyDescent="0.25">
      <c r="A117" s="3" t="s">
        <v>38</v>
      </c>
      <c r="G117" s="203">
        <v>7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43348</v>
      </c>
      <c r="P117" s="203"/>
      <c r="Q117" s="203"/>
      <c r="R117" s="203"/>
    </row>
    <row r="118" spans="1:26" x14ac:dyDescent="0.25">
      <c r="A118" s="3" t="s">
        <v>41</v>
      </c>
      <c r="C118" s="208">
        <v>40000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1300</v>
      </c>
      <c r="Q118" s="221"/>
      <c r="R118" s="221"/>
      <c r="S118" s="221"/>
      <c r="T118" s="221"/>
      <c r="U118" s="221"/>
    </row>
    <row r="119" spans="1:26" x14ac:dyDescent="0.25">
      <c r="A119" s="9" t="s">
        <v>12</v>
      </c>
      <c r="B119" s="65"/>
      <c r="C119" s="65"/>
      <c r="D119" s="65"/>
      <c r="E119" s="65"/>
      <c r="F119" s="65"/>
      <c r="G119" s="65"/>
      <c r="H119" s="65"/>
      <c r="I119" s="68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11" t="s">
        <v>40</v>
      </c>
      <c r="Y119" s="211"/>
      <c r="Z119" s="211"/>
    </row>
    <row r="120" spans="1:26" x14ac:dyDescent="0.25">
      <c r="A120" s="210" t="str">
        <f>CADASTRO!A$158</f>
        <v>ESCOLA ALAÍDES S. PINHEIRO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0.39</v>
      </c>
      <c r="N120" s="218"/>
      <c r="O120" s="218"/>
      <c r="P120" s="202">
        <f>SUM(P121:S123)</f>
        <v>15600</v>
      </c>
      <c r="Q120" s="201"/>
      <c r="R120" s="201"/>
      <c r="S120" s="201"/>
      <c r="T120" s="6"/>
      <c r="U120" s="6"/>
      <c r="V120" s="6"/>
      <c r="W120" s="6"/>
    </row>
    <row r="121" spans="1:26" x14ac:dyDescent="0.25">
      <c r="A121" s="200" t="str">
        <f>CADASTRO!A$159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 t="s">
        <v>155</v>
      </c>
      <c r="K121" s="203"/>
      <c r="L121" s="203"/>
      <c r="M121" s="205">
        <f>ROUND((V$12/V$23),2)</f>
        <v>0.02</v>
      </c>
      <c r="N121" s="205"/>
      <c r="O121" s="205"/>
      <c r="P121" s="204">
        <f>C118*M121</f>
        <v>800</v>
      </c>
      <c r="Q121" s="203"/>
      <c r="R121" s="203"/>
      <c r="S121" s="203"/>
      <c r="T121" s="203" t="str">
        <f>CADASTRO!$P$186</f>
        <v>1013 PeateRS</v>
      </c>
      <c r="U121" s="203"/>
      <c r="V121" s="203"/>
      <c r="W121" s="203"/>
      <c r="X121" s="203">
        <f>M$12</f>
        <v>1662</v>
      </c>
      <c r="Y121" s="203"/>
      <c r="Z121" s="203"/>
    </row>
    <row r="122" spans="1:26" x14ac:dyDescent="0.25">
      <c r="A122" s="200" t="str">
        <f>CADASTRO!A$160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 t="s">
        <v>156</v>
      </c>
      <c r="K122" s="203"/>
      <c r="L122" s="203"/>
      <c r="M122" s="205">
        <f>ROUND((V$13/V$23),2)</f>
        <v>7.0000000000000007E-2</v>
      </c>
      <c r="N122" s="205"/>
      <c r="O122" s="205"/>
      <c r="P122" s="204">
        <f>C118*M122</f>
        <v>2800.0000000000005</v>
      </c>
      <c r="Q122" s="203"/>
      <c r="R122" s="203"/>
      <c r="S122" s="203"/>
      <c r="T122" s="203" t="str">
        <f>CADASTRO!$P$187</f>
        <v>1013 PeateRS</v>
      </c>
      <c r="U122" s="203"/>
      <c r="V122" s="203"/>
      <c r="W122" s="203"/>
      <c r="X122" s="203">
        <f>M$13</f>
        <v>1685</v>
      </c>
      <c r="Y122" s="203"/>
      <c r="Z122" s="203"/>
    </row>
    <row r="123" spans="1:26" x14ac:dyDescent="0.25">
      <c r="A123" s="200" t="str">
        <f>CADASTRO!A$161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03" t="s">
        <v>156</v>
      </c>
      <c r="K123" s="203"/>
      <c r="L123" s="203"/>
      <c r="M123" s="205">
        <f>ROUND((V$14/V$23),2)</f>
        <v>0.3</v>
      </c>
      <c r="N123" s="205"/>
      <c r="O123" s="205"/>
      <c r="P123" s="204">
        <f>C118*M123</f>
        <v>12000</v>
      </c>
      <c r="Q123" s="203"/>
      <c r="R123" s="203"/>
      <c r="S123" s="203"/>
      <c r="T123" s="203" t="str">
        <f>CADASTRO!$P$187</f>
        <v>1013 PeateRS</v>
      </c>
      <c r="U123" s="203"/>
      <c r="V123" s="203"/>
      <c r="W123" s="203"/>
      <c r="X123" s="203">
        <f>M$14</f>
        <v>1674</v>
      </c>
      <c r="Y123" s="203"/>
      <c r="Z123" s="203"/>
    </row>
    <row r="124" spans="1:26" x14ac:dyDescent="0.25">
      <c r="A124" s="201" t="str">
        <f>CADASTRO!A$163</f>
        <v>ESCOLA MUN. SANTA LUZIA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0.6100000000000001</v>
      </c>
      <c r="N124" s="218"/>
      <c r="O124" s="218"/>
      <c r="P124" s="202">
        <f>SUM(P125:S128)</f>
        <v>24400</v>
      </c>
      <c r="Q124" s="201"/>
      <c r="R124" s="201"/>
      <c r="S124" s="201"/>
    </row>
    <row r="125" spans="1:26" x14ac:dyDescent="0.25">
      <c r="A125" s="200" t="str">
        <f>CADASTRO!A$164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 t="s">
        <v>157</v>
      </c>
      <c r="K125" s="203"/>
      <c r="L125" s="203"/>
      <c r="M125" s="205">
        <f>ROUND((V$18/V$23),2)</f>
        <v>0.02</v>
      </c>
      <c r="N125" s="205"/>
      <c r="O125" s="205"/>
      <c r="P125" s="204">
        <f>C118*M125</f>
        <v>800</v>
      </c>
      <c r="Q125" s="203"/>
      <c r="R125" s="203"/>
      <c r="S125" s="203"/>
      <c r="T125" s="203" t="str">
        <f>CADASTRO!$P$191</f>
        <v>31 FUNDEB</v>
      </c>
      <c r="U125" s="203"/>
      <c r="V125" s="203"/>
      <c r="W125" s="203"/>
      <c r="X125" s="203">
        <f>M$18</f>
        <v>1640</v>
      </c>
      <c r="Y125" s="203"/>
      <c r="Z125" s="203"/>
    </row>
    <row r="126" spans="1:26" x14ac:dyDescent="0.25">
      <c r="A126" s="200" t="str">
        <f>CADASTRO!A$165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>
        <v>0</v>
      </c>
      <c r="K126" s="203"/>
      <c r="L126" s="203"/>
      <c r="M126" s="205">
        <f>ROUND((V$19/V$23),2)</f>
        <v>0</v>
      </c>
      <c r="N126" s="205"/>
      <c r="O126" s="205"/>
      <c r="P126" s="204">
        <f>C118*M126</f>
        <v>0</v>
      </c>
      <c r="Q126" s="203"/>
      <c r="R126" s="203"/>
      <c r="S126" s="203"/>
      <c r="T126" s="203" t="str">
        <f>CADASTRO!$P$191</f>
        <v>31 FUNDEB</v>
      </c>
      <c r="U126" s="203"/>
      <c r="V126" s="203"/>
      <c r="W126" s="203"/>
      <c r="X126" s="203">
        <f>M$19</f>
        <v>1656</v>
      </c>
      <c r="Y126" s="203"/>
      <c r="Z126" s="203"/>
    </row>
    <row r="127" spans="1:26" x14ac:dyDescent="0.25">
      <c r="A127" s="200" t="str">
        <f>CADASTRO!A$166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 t="s">
        <v>158</v>
      </c>
      <c r="K127" s="203"/>
      <c r="L127" s="203"/>
      <c r="M127" s="205">
        <f>ROUND((V$20/V$23),2)</f>
        <v>0.45</v>
      </c>
      <c r="N127" s="205"/>
      <c r="O127" s="205"/>
      <c r="P127" s="204">
        <f>C118*M127</f>
        <v>18000</v>
      </c>
      <c r="Q127" s="203"/>
      <c r="R127" s="203"/>
      <c r="S127" s="203"/>
      <c r="T127" s="203" t="str">
        <f>CADASTRO!$P$191</f>
        <v>31 FUNDEB</v>
      </c>
      <c r="U127" s="203"/>
      <c r="V127" s="203"/>
      <c r="W127" s="203"/>
      <c r="X127" s="203">
        <f>M$20</f>
        <v>1624</v>
      </c>
      <c r="Y127" s="203"/>
      <c r="Z127" s="203"/>
    </row>
    <row r="128" spans="1:26" x14ac:dyDescent="0.25">
      <c r="A128" s="200" t="str">
        <f>CADASTRO!A$167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 t="s">
        <v>159</v>
      </c>
      <c r="K128" s="203"/>
      <c r="L128" s="203"/>
      <c r="M128" s="205">
        <f>ROUND((V$21/V$23),2)</f>
        <v>0.14000000000000001</v>
      </c>
      <c r="N128" s="205"/>
      <c r="O128" s="205"/>
      <c r="P128" s="204">
        <f>C118*M128</f>
        <v>5600.0000000000009</v>
      </c>
      <c r="Q128" s="203"/>
      <c r="R128" s="203"/>
      <c r="S128" s="203"/>
      <c r="T128" s="203" t="str">
        <f>CADASTRO!$P$191</f>
        <v>31 FUNDEB</v>
      </c>
      <c r="U128" s="203"/>
      <c r="V128" s="203"/>
      <c r="W128" s="203"/>
      <c r="X128" s="203">
        <f>M$21</f>
        <v>2207</v>
      </c>
      <c r="Y128" s="203"/>
      <c r="Z128" s="203"/>
    </row>
    <row r="129" spans="1:26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40000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</row>
    <row r="131" spans="1:26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26" x14ac:dyDescent="0.25">
      <c r="A132" s="3" t="s">
        <v>38</v>
      </c>
      <c r="G132" s="203">
        <v>8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43378</v>
      </c>
      <c r="P132" s="203"/>
      <c r="Q132" s="203"/>
      <c r="R132" s="203"/>
    </row>
    <row r="133" spans="1:26" x14ac:dyDescent="0.25">
      <c r="A133" s="3" t="s">
        <v>41</v>
      </c>
      <c r="C133" s="208">
        <v>21000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1600</v>
      </c>
      <c r="Q133" s="221"/>
      <c r="R133" s="221"/>
      <c r="S133" s="221"/>
      <c r="T133" s="221"/>
      <c r="U133" s="221"/>
    </row>
    <row r="134" spans="1:26" x14ac:dyDescent="0.25">
      <c r="A134" s="9" t="s">
        <v>12</v>
      </c>
      <c r="B134" s="65"/>
      <c r="C134" s="65"/>
      <c r="D134" s="65"/>
      <c r="E134" s="65"/>
      <c r="F134" s="65"/>
      <c r="G134" s="65"/>
      <c r="H134" s="65"/>
      <c r="I134" s="68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11" t="s">
        <v>40</v>
      </c>
      <c r="Y134" s="211"/>
      <c r="Z134" s="211"/>
    </row>
    <row r="135" spans="1:26" x14ac:dyDescent="0.25">
      <c r="A135" s="210" t="str">
        <f>CADASTRO!A$158</f>
        <v>ESCOLA ALAÍDES S. PINHEIRO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0.39</v>
      </c>
      <c r="N135" s="218"/>
      <c r="O135" s="218"/>
      <c r="P135" s="202">
        <f>SUM(P136:S138)</f>
        <v>8190</v>
      </c>
      <c r="Q135" s="201"/>
      <c r="R135" s="201"/>
      <c r="S135" s="201"/>
      <c r="T135" s="6"/>
      <c r="U135" s="6"/>
      <c r="V135" s="6"/>
      <c r="W135" s="6"/>
    </row>
    <row r="136" spans="1:26" x14ac:dyDescent="0.25">
      <c r="A136" s="200" t="str">
        <f>CADASTRO!A$159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 t="s">
        <v>155</v>
      </c>
      <c r="K136" s="203"/>
      <c r="L136" s="203"/>
      <c r="M136" s="205">
        <f>ROUND((V$12/V$23),2)</f>
        <v>0.02</v>
      </c>
      <c r="N136" s="205"/>
      <c r="O136" s="205"/>
      <c r="P136" s="204">
        <f>C133*M136</f>
        <v>420</v>
      </c>
      <c r="Q136" s="203"/>
      <c r="R136" s="203"/>
      <c r="S136" s="203"/>
      <c r="T136" s="203" t="str">
        <f>CADASTRO!$P$186</f>
        <v>1013 PeateRS</v>
      </c>
      <c r="U136" s="203"/>
      <c r="V136" s="203"/>
      <c r="W136" s="203"/>
      <c r="X136" s="203">
        <f>M$12</f>
        <v>1662</v>
      </c>
      <c r="Y136" s="203"/>
      <c r="Z136" s="203"/>
    </row>
    <row r="137" spans="1:26" x14ac:dyDescent="0.25">
      <c r="A137" s="200" t="str">
        <f>CADASTRO!A$160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 t="s">
        <v>156</v>
      </c>
      <c r="K137" s="203"/>
      <c r="L137" s="203"/>
      <c r="M137" s="205">
        <f>ROUND((V$13/V$23),2)</f>
        <v>7.0000000000000007E-2</v>
      </c>
      <c r="N137" s="205"/>
      <c r="O137" s="205"/>
      <c r="P137" s="204">
        <f>C133*M137</f>
        <v>1470.0000000000002</v>
      </c>
      <c r="Q137" s="203"/>
      <c r="R137" s="203"/>
      <c r="S137" s="203"/>
      <c r="T137" s="203" t="str">
        <f>CADASTRO!$P$187</f>
        <v>1013 PeateRS</v>
      </c>
      <c r="U137" s="203"/>
      <c r="V137" s="203"/>
      <c r="W137" s="203"/>
      <c r="X137" s="203">
        <f>M$13</f>
        <v>1685</v>
      </c>
      <c r="Y137" s="203"/>
      <c r="Z137" s="203"/>
    </row>
    <row r="138" spans="1:26" x14ac:dyDescent="0.25">
      <c r="A138" s="200" t="str">
        <f>CADASTRO!A$161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 t="s">
        <v>156</v>
      </c>
      <c r="K138" s="203"/>
      <c r="L138" s="203"/>
      <c r="M138" s="205">
        <f>ROUND((V$14/V$23),2)</f>
        <v>0.3</v>
      </c>
      <c r="N138" s="205"/>
      <c r="O138" s="205"/>
      <c r="P138" s="204">
        <f>C133*M138</f>
        <v>6300</v>
      </c>
      <c r="Q138" s="203"/>
      <c r="R138" s="203"/>
      <c r="S138" s="203"/>
      <c r="T138" s="203" t="str">
        <f>CADASTRO!$P$187</f>
        <v>1013 PeateRS</v>
      </c>
      <c r="U138" s="203"/>
      <c r="V138" s="203"/>
      <c r="W138" s="203"/>
      <c r="X138" s="203">
        <f>M$14</f>
        <v>1674</v>
      </c>
      <c r="Y138" s="203"/>
      <c r="Z138" s="203"/>
    </row>
    <row r="139" spans="1:26" x14ac:dyDescent="0.25">
      <c r="A139" s="201" t="str">
        <f>CADASTRO!A$163</f>
        <v>ESCOLA MUN. SANTA LUZIA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0.6100000000000001</v>
      </c>
      <c r="N139" s="218"/>
      <c r="O139" s="218"/>
      <c r="P139" s="202">
        <f>SUM(P140:S143)</f>
        <v>12810</v>
      </c>
      <c r="Q139" s="201"/>
      <c r="R139" s="201"/>
      <c r="S139" s="201"/>
    </row>
    <row r="140" spans="1:26" x14ac:dyDescent="0.25">
      <c r="A140" s="200" t="str">
        <f>CADASTRO!A$164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 t="s">
        <v>157</v>
      </c>
      <c r="K140" s="203"/>
      <c r="L140" s="203"/>
      <c r="M140" s="205">
        <f>ROUND((V$18/V$23),2)</f>
        <v>0.02</v>
      </c>
      <c r="N140" s="205"/>
      <c r="O140" s="205"/>
      <c r="P140" s="204">
        <f>C133*M140</f>
        <v>420</v>
      </c>
      <c r="Q140" s="203"/>
      <c r="R140" s="203"/>
      <c r="S140" s="203"/>
      <c r="T140" s="203" t="str">
        <f>CADASTRO!$P$191</f>
        <v>31 FUNDEB</v>
      </c>
      <c r="U140" s="203"/>
      <c r="V140" s="203"/>
      <c r="W140" s="203"/>
      <c r="X140" s="203">
        <f>M$18</f>
        <v>1640</v>
      </c>
      <c r="Y140" s="203"/>
      <c r="Z140" s="203"/>
    </row>
    <row r="141" spans="1:26" x14ac:dyDescent="0.25">
      <c r="A141" s="200" t="str">
        <f>CADASTRO!A$165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>
        <v>0</v>
      </c>
      <c r="K141" s="203"/>
      <c r="L141" s="203"/>
      <c r="M141" s="205">
        <f>ROUND((V$19/V$23),2)</f>
        <v>0</v>
      </c>
      <c r="N141" s="205"/>
      <c r="O141" s="205"/>
      <c r="P141" s="204">
        <f>C133*M141</f>
        <v>0</v>
      </c>
      <c r="Q141" s="203"/>
      <c r="R141" s="203"/>
      <c r="S141" s="203"/>
      <c r="T141" s="203" t="str">
        <f>CADASTRO!$P$191</f>
        <v>31 FUNDEB</v>
      </c>
      <c r="U141" s="203"/>
      <c r="V141" s="203"/>
      <c r="W141" s="203"/>
      <c r="X141" s="203">
        <f>M$19</f>
        <v>1656</v>
      </c>
      <c r="Y141" s="203"/>
      <c r="Z141" s="203"/>
    </row>
    <row r="142" spans="1:26" x14ac:dyDescent="0.25">
      <c r="A142" s="200" t="str">
        <f>CADASTRO!A$166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 t="s">
        <v>158</v>
      </c>
      <c r="K142" s="203"/>
      <c r="L142" s="203"/>
      <c r="M142" s="205">
        <f>ROUND((V$20/V$23),2)</f>
        <v>0.45</v>
      </c>
      <c r="N142" s="205"/>
      <c r="O142" s="205"/>
      <c r="P142" s="204">
        <f>C133*M142</f>
        <v>9450</v>
      </c>
      <c r="Q142" s="203"/>
      <c r="R142" s="203"/>
      <c r="S142" s="203"/>
      <c r="T142" s="203" t="str">
        <f>CADASTRO!$P$191</f>
        <v>31 FUNDEB</v>
      </c>
      <c r="U142" s="203"/>
      <c r="V142" s="203"/>
      <c r="W142" s="203"/>
      <c r="X142" s="203">
        <f>M$20</f>
        <v>1624</v>
      </c>
      <c r="Y142" s="203"/>
      <c r="Z142" s="203"/>
    </row>
    <row r="143" spans="1:26" x14ac:dyDescent="0.25">
      <c r="A143" s="200" t="str">
        <f>CADASTRO!A$167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 t="s">
        <v>159</v>
      </c>
      <c r="K143" s="203"/>
      <c r="L143" s="203"/>
      <c r="M143" s="205">
        <f>ROUND((V$21/V$23),2)</f>
        <v>0.14000000000000001</v>
      </c>
      <c r="N143" s="205"/>
      <c r="O143" s="205"/>
      <c r="P143" s="204">
        <f>C133*M143</f>
        <v>2940.0000000000005</v>
      </c>
      <c r="Q143" s="203"/>
      <c r="R143" s="203"/>
      <c r="S143" s="203"/>
      <c r="T143" s="203" t="str">
        <f>CADASTRO!$P$191</f>
        <v>31 FUNDEB</v>
      </c>
      <c r="U143" s="203"/>
      <c r="V143" s="203"/>
      <c r="W143" s="203"/>
      <c r="X143" s="203">
        <f>M$21</f>
        <v>2207</v>
      </c>
      <c r="Y143" s="203"/>
      <c r="Z143" s="203"/>
    </row>
    <row r="144" spans="1:26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21000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</row>
    <row r="146" spans="1:26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26" x14ac:dyDescent="0.25">
      <c r="A147" s="3" t="s">
        <v>38</v>
      </c>
      <c r="G147" s="203">
        <v>9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43410</v>
      </c>
      <c r="P147" s="203"/>
      <c r="Q147" s="203"/>
      <c r="R147" s="203"/>
    </row>
    <row r="148" spans="1:26" x14ac:dyDescent="0.25">
      <c r="A148" s="3" t="s">
        <v>41</v>
      </c>
      <c r="C148" s="208">
        <v>22000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1700</v>
      </c>
      <c r="Q148" s="221"/>
      <c r="R148" s="221"/>
      <c r="S148" s="221"/>
      <c r="T148" s="221"/>
      <c r="U148" s="221"/>
    </row>
    <row r="149" spans="1:26" x14ac:dyDescent="0.25">
      <c r="A149" s="9" t="s">
        <v>12</v>
      </c>
      <c r="B149" s="65"/>
      <c r="C149" s="65"/>
      <c r="D149" s="65"/>
      <c r="E149" s="65"/>
      <c r="F149" s="65"/>
      <c r="G149" s="65"/>
      <c r="H149" s="65"/>
      <c r="I149" s="68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11" t="s">
        <v>40</v>
      </c>
      <c r="Y149" s="211"/>
      <c r="Z149" s="211"/>
    </row>
    <row r="150" spans="1:26" x14ac:dyDescent="0.25">
      <c r="A150" s="210" t="str">
        <f>CADASTRO!A$158</f>
        <v>ESCOLA ALAÍDES S. PINHEIRO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0.39</v>
      </c>
      <c r="N150" s="218"/>
      <c r="O150" s="218"/>
      <c r="P150" s="202">
        <f>SUM(P151:S153)</f>
        <v>8580</v>
      </c>
      <c r="Q150" s="201"/>
      <c r="R150" s="201"/>
      <c r="S150" s="201"/>
      <c r="T150" s="6"/>
      <c r="U150" s="6"/>
      <c r="V150" s="6"/>
      <c r="W150" s="6"/>
    </row>
    <row r="151" spans="1:26" x14ac:dyDescent="0.25">
      <c r="A151" s="200" t="str">
        <f>CADASTRO!A$159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 t="s">
        <v>155</v>
      </c>
      <c r="K151" s="203"/>
      <c r="L151" s="203"/>
      <c r="M151" s="205">
        <f>ROUND((V$12/V$23),2)</f>
        <v>0.02</v>
      </c>
      <c r="N151" s="205"/>
      <c r="O151" s="205"/>
      <c r="P151" s="204">
        <f>C148*M151</f>
        <v>440</v>
      </c>
      <c r="Q151" s="203"/>
      <c r="R151" s="203"/>
      <c r="S151" s="203"/>
      <c r="T151" s="203" t="str">
        <f>CADASTRO!$P$186</f>
        <v>1013 PeateRS</v>
      </c>
      <c r="U151" s="203"/>
      <c r="V151" s="203"/>
      <c r="W151" s="203"/>
      <c r="X151" s="203">
        <f>M$12</f>
        <v>1662</v>
      </c>
      <c r="Y151" s="203"/>
      <c r="Z151" s="203"/>
    </row>
    <row r="152" spans="1:26" x14ac:dyDescent="0.25">
      <c r="A152" s="200" t="str">
        <f>CADASTRO!A$160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 t="s">
        <v>156</v>
      </c>
      <c r="K152" s="203"/>
      <c r="L152" s="203"/>
      <c r="M152" s="205">
        <f>ROUND((V$13/V$23),2)</f>
        <v>7.0000000000000007E-2</v>
      </c>
      <c r="N152" s="205"/>
      <c r="O152" s="205"/>
      <c r="P152" s="204">
        <f>C148*M152</f>
        <v>1540.0000000000002</v>
      </c>
      <c r="Q152" s="203"/>
      <c r="R152" s="203"/>
      <c r="S152" s="203"/>
      <c r="T152" s="203" t="str">
        <f>CADASTRO!$P$187</f>
        <v>1013 PeateRS</v>
      </c>
      <c r="U152" s="203"/>
      <c r="V152" s="203"/>
      <c r="W152" s="203"/>
      <c r="X152" s="203">
        <f>M$13</f>
        <v>1685</v>
      </c>
      <c r="Y152" s="203"/>
      <c r="Z152" s="203"/>
    </row>
    <row r="153" spans="1:26" x14ac:dyDescent="0.25">
      <c r="A153" s="200" t="str">
        <f>CADASTRO!A$161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 t="s">
        <v>156</v>
      </c>
      <c r="K153" s="203"/>
      <c r="L153" s="203"/>
      <c r="M153" s="205">
        <f>ROUND((V$14/V$23),2)</f>
        <v>0.3</v>
      </c>
      <c r="N153" s="205"/>
      <c r="O153" s="205"/>
      <c r="P153" s="204">
        <f>C148*M153</f>
        <v>6600</v>
      </c>
      <c r="Q153" s="203"/>
      <c r="R153" s="203"/>
      <c r="S153" s="203"/>
      <c r="T153" s="203" t="str">
        <f>CADASTRO!$P$187</f>
        <v>1013 PeateRS</v>
      </c>
      <c r="U153" s="203"/>
      <c r="V153" s="203"/>
      <c r="W153" s="203"/>
      <c r="X153" s="203">
        <f>M$14</f>
        <v>1674</v>
      </c>
      <c r="Y153" s="203"/>
      <c r="Z153" s="203"/>
    </row>
    <row r="154" spans="1:26" x14ac:dyDescent="0.25">
      <c r="A154" s="201" t="str">
        <f>CADASTRO!A$163</f>
        <v>ESCOLA MUN. SANTA LUZIA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0.6100000000000001</v>
      </c>
      <c r="N154" s="218"/>
      <c r="O154" s="218"/>
      <c r="P154" s="202">
        <f>SUM(P155:S158)</f>
        <v>13420</v>
      </c>
      <c r="Q154" s="201"/>
      <c r="R154" s="201"/>
      <c r="S154" s="201"/>
    </row>
    <row r="155" spans="1:26" x14ac:dyDescent="0.25">
      <c r="A155" s="200" t="str">
        <f>CADASTRO!A$164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 t="s">
        <v>157</v>
      </c>
      <c r="K155" s="203"/>
      <c r="L155" s="203"/>
      <c r="M155" s="205">
        <f>ROUND((V$18/V$23),2)</f>
        <v>0.02</v>
      </c>
      <c r="N155" s="205"/>
      <c r="O155" s="205"/>
      <c r="P155" s="204">
        <f>C148*M155</f>
        <v>440</v>
      </c>
      <c r="Q155" s="203"/>
      <c r="R155" s="203"/>
      <c r="S155" s="203"/>
      <c r="T155" s="203" t="str">
        <f>CADASTRO!$P$191</f>
        <v>31 FUNDEB</v>
      </c>
      <c r="U155" s="203"/>
      <c r="V155" s="203"/>
      <c r="W155" s="203"/>
      <c r="X155" s="203">
        <f>M$18</f>
        <v>1640</v>
      </c>
      <c r="Y155" s="203"/>
      <c r="Z155" s="203"/>
    </row>
    <row r="156" spans="1:26" x14ac:dyDescent="0.25">
      <c r="A156" s="200" t="str">
        <f>CADASTRO!A$165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>
        <v>0</v>
      </c>
      <c r="K156" s="203"/>
      <c r="L156" s="203"/>
      <c r="M156" s="205">
        <f>ROUND((V$19/V$23),2)</f>
        <v>0</v>
      </c>
      <c r="N156" s="205"/>
      <c r="O156" s="205"/>
      <c r="P156" s="204">
        <f>C148*M156</f>
        <v>0</v>
      </c>
      <c r="Q156" s="203"/>
      <c r="R156" s="203"/>
      <c r="S156" s="203"/>
      <c r="T156" s="203" t="str">
        <f>CADASTRO!$P$191</f>
        <v>31 FUNDEB</v>
      </c>
      <c r="U156" s="203"/>
      <c r="V156" s="203"/>
      <c r="W156" s="203"/>
      <c r="X156" s="203">
        <f>M$19</f>
        <v>1656</v>
      </c>
      <c r="Y156" s="203"/>
      <c r="Z156" s="203"/>
    </row>
    <row r="157" spans="1:26" x14ac:dyDescent="0.25">
      <c r="A157" s="200" t="str">
        <f>CADASTRO!A$166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 t="s">
        <v>158</v>
      </c>
      <c r="K157" s="203"/>
      <c r="L157" s="203"/>
      <c r="M157" s="205">
        <f>ROUND((V$20/V$23),2)</f>
        <v>0.45</v>
      </c>
      <c r="N157" s="205"/>
      <c r="O157" s="205"/>
      <c r="P157" s="204">
        <f>C148*M157</f>
        <v>9900</v>
      </c>
      <c r="Q157" s="203"/>
      <c r="R157" s="203"/>
      <c r="S157" s="203"/>
      <c r="T157" s="203" t="str">
        <f>CADASTRO!$P$191</f>
        <v>31 FUNDEB</v>
      </c>
      <c r="U157" s="203"/>
      <c r="V157" s="203"/>
      <c r="W157" s="203"/>
      <c r="X157" s="203">
        <f>M$20</f>
        <v>1624</v>
      </c>
      <c r="Y157" s="203"/>
      <c r="Z157" s="203"/>
    </row>
    <row r="158" spans="1:26" x14ac:dyDescent="0.25">
      <c r="A158" s="200" t="str">
        <f>CADASTRO!A$167</f>
        <v>Ed. Jovens e Adultos</v>
      </c>
      <c r="B158" s="200"/>
      <c r="C158" s="200"/>
      <c r="D158" s="200"/>
      <c r="E158" s="200"/>
      <c r="F158" s="200"/>
      <c r="G158" s="200"/>
      <c r="H158" s="200"/>
      <c r="I158" s="200"/>
      <c r="J158" s="203" t="s">
        <v>159</v>
      </c>
      <c r="K158" s="203"/>
      <c r="L158" s="203"/>
      <c r="M158" s="205">
        <f>ROUND((V$21/V$23),2)</f>
        <v>0.14000000000000001</v>
      </c>
      <c r="N158" s="205"/>
      <c r="O158" s="205"/>
      <c r="P158" s="204">
        <f>C148*M158</f>
        <v>3080.0000000000005</v>
      </c>
      <c r="Q158" s="203"/>
      <c r="R158" s="203"/>
      <c r="S158" s="203"/>
      <c r="T158" s="203" t="str">
        <f>CADASTRO!$P$191</f>
        <v>31 FUNDEB</v>
      </c>
      <c r="U158" s="203"/>
      <c r="V158" s="203"/>
      <c r="W158" s="203"/>
      <c r="X158" s="203">
        <f>M$21</f>
        <v>2207</v>
      </c>
      <c r="Y158" s="203"/>
      <c r="Z158" s="203"/>
    </row>
    <row r="159" spans="1:26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22000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</row>
    <row r="161" spans="1:26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6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6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</row>
    <row r="164" spans="1:26" x14ac:dyDescent="0.25">
      <c r="A164" s="9" t="s">
        <v>12</v>
      </c>
      <c r="B164" s="65"/>
      <c r="C164" s="65"/>
      <c r="D164" s="65"/>
      <c r="E164" s="65"/>
      <c r="F164" s="65"/>
      <c r="G164" s="65"/>
      <c r="H164" s="65"/>
      <c r="I164" s="68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11" t="s">
        <v>40</v>
      </c>
      <c r="Y164" s="211"/>
      <c r="Z164" s="211"/>
    </row>
    <row r="165" spans="1:26" x14ac:dyDescent="0.25">
      <c r="A165" s="210" t="str">
        <f>CADASTRO!A$158</f>
        <v>ESCOLA ALAÍDES S. PINHEIRO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0.39</v>
      </c>
      <c r="N165" s="218"/>
      <c r="O165" s="218"/>
      <c r="P165" s="202">
        <f>SUM(P166:S168)</f>
        <v>10920</v>
      </c>
      <c r="Q165" s="201"/>
      <c r="R165" s="201"/>
      <c r="S165" s="201"/>
      <c r="T165" s="6"/>
      <c r="U165" s="6"/>
      <c r="V165" s="6"/>
      <c r="W165" s="6"/>
    </row>
    <row r="166" spans="1:26" x14ac:dyDescent="0.25">
      <c r="A166" s="200" t="str">
        <f>CADASTRO!A$159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 t="s">
        <v>155</v>
      </c>
      <c r="K166" s="203"/>
      <c r="L166" s="203"/>
      <c r="M166" s="205">
        <f>ROUND((V$12/V$23),2)</f>
        <v>0.02</v>
      </c>
      <c r="N166" s="205"/>
      <c r="O166" s="205"/>
      <c r="P166" s="204">
        <f>C163*M166</f>
        <v>560</v>
      </c>
      <c r="Q166" s="203"/>
      <c r="R166" s="203"/>
      <c r="S166" s="203"/>
      <c r="T166" s="203" t="str">
        <f>CADASTRO!$P$186</f>
        <v>1013 PeateRS</v>
      </c>
      <c r="U166" s="203"/>
      <c r="V166" s="203"/>
      <c r="W166" s="203"/>
      <c r="X166" s="203">
        <f>M$12</f>
        <v>1662</v>
      </c>
      <c r="Y166" s="203"/>
      <c r="Z166" s="203"/>
    </row>
    <row r="167" spans="1:26" x14ac:dyDescent="0.25">
      <c r="A167" s="200" t="str">
        <f>CADASTRO!A$160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 t="s">
        <v>156</v>
      </c>
      <c r="K167" s="203"/>
      <c r="L167" s="203"/>
      <c r="M167" s="205">
        <f>ROUND((V$13/V$23),2)</f>
        <v>7.0000000000000007E-2</v>
      </c>
      <c r="N167" s="205"/>
      <c r="O167" s="205"/>
      <c r="P167" s="204">
        <f>C163*M167</f>
        <v>1960.0000000000002</v>
      </c>
      <c r="Q167" s="203"/>
      <c r="R167" s="203"/>
      <c r="S167" s="203"/>
      <c r="T167" s="203" t="str">
        <f>CADASTRO!$P$187</f>
        <v>1013 PeateRS</v>
      </c>
      <c r="U167" s="203"/>
      <c r="V167" s="203"/>
      <c r="W167" s="203"/>
      <c r="X167" s="203">
        <f>M$13</f>
        <v>1685</v>
      </c>
      <c r="Y167" s="203"/>
      <c r="Z167" s="203"/>
    </row>
    <row r="168" spans="1:26" x14ac:dyDescent="0.25">
      <c r="A168" s="200" t="str">
        <f>CADASTRO!A$161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 t="s">
        <v>156</v>
      </c>
      <c r="K168" s="203"/>
      <c r="L168" s="203"/>
      <c r="M168" s="205">
        <f>ROUND((V$14/V$23),2)</f>
        <v>0.3</v>
      </c>
      <c r="N168" s="205"/>
      <c r="O168" s="205"/>
      <c r="P168" s="204">
        <f>C163*M168</f>
        <v>8400</v>
      </c>
      <c r="Q168" s="203"/>
      <c r="R168" s="203"/>
      <c r="S168" s="203"/>
      <c r="T168" s="203" t="str">
        <f>CADASTRO!$P$187</f>
        <v>1013 PeateRS</v>
      </c>
      <c r="U168" s="203"/>
      <c r="V168" s="203"/>
      <c r="W168" s="203"/>
      <c r="X168" s="203">
        <f>M$14</f>
        <v>1674</v>
      </c>
      <c r="Y168" s="203"/>
      <c r="Z168" s="203"/>
    </row>
    <row r="169" spans="1:26" x14ac:dyDescent="0.25">
      <c r="A169" s="201" t="str">
        <f>CADASTRO!A$163</f>
        <v>ESCOLA MUN. SANTA LUZIA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0.6100000000000001</v>
      </c>
      <c r="N169" s="218"/>
      <c r="O169" s="218"/>
      <c r="P169" s="202">
        <f>SUM(P170:S173)</f>
        <v>17080</v>
      </c>
      <c r="Q169" s="201"/>
      <c r="R169" s="201"/>
      <c r="S169" s="201"/>
    </row>
    <row r="170" spans="1:26" x14ac:dyDescent="0.25">
      <c r="A170" s="200" t="str">
        <f>CADASTRO!A$164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 t="s">
        <v>157</v>
      </c>
      <c r="K170" s="203"/>
      <c r="L170" s="203"/>
      <c r="M170" s="205">
        <f>ROUND((V$18/V$23),2)</f>
        <v>0.02</v>
      </c>
      <c r="N170" s="205"/>
      <c r="O170" s="205"/>
      <c r="P170" s="204">
        <f>C163*M170</f>
        <v>560</v>
      </c>
      <c r="Q170" s="203"/>
      <c r="R170" s="203"/>
      <c r="S170" s="203"/>
      <c r="T170" s="203" t="str">
        <f>CADASTRO!$P$191</f>
        <v>31 FUNDEB</v>
      </c>
      <c r="U170" s="203"/>
      <c r="V170" s="203"/>
      <c r="W170" s="203"/>
      <c r="X170" s="203">
        <f>M$18</f>
        <v>1640</v>
      </c>
      <c r="Y170" s="203"/>
      <c r="Z170" s="203"/>
    </row>
    <row r="171" spans="1:26" x14ac:dyDescent="0.25">
      <c r="A171" s="200" t="str">
        <f>CADASTRO!A$165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>
        <v>0</v>
      </c>
      <c r="K171" s="203"/>
      <c r="L171" s="203"/>
      <c r="M171" s="205">
        <f>ROUND((V$19/V$23),2)</f>
        <v>0</v>
      </c>
      <c r="N171" s="205"/>
      <c r="O171" s="205"/>
      <c r="P171" s="204">
        <f>C163*M171</f>
        <v>0</v>
      </c>
      <c r="Q171" s="203"/>
      <c r="R171" s="203"/>
      <c r="S171" s="203"/>
      <c r="T171" s="203" t="str">
        <f>CADASTRO!$P$191</f>
        <v>31 FUNDEB</v>
      </c>
      <c r="U171" s="203"/>
      <c r="V171" s="203"/>
      <c r="W171" s="203"/>
      <c r="X171" s="203">
        <f>M$19</f>
        <v>1656</v>
      </c>
      <c r="Y171" s="203"/>
      <c r="Z171" s="203"/>
    </row>
    <row r="172" spans="1:26" x14ac:dyDescent="0.25">
      <c r="A172" s="200" t="str">
        <f>CADASTRO!A$166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 t="s">
        <v>158</v>
      </c>
      <c r="K172" s="203"/>
      <c r="L172" s="203"/>
      <c r="M172" s="205">
        <f>ROUND((V$20/V$23),2)</f>
        <v>0.45</v>
      </c>
      <c r="N172" s="205"/>
      <c r="O172" s="205"/>
      <c r="P172" s="204">
        <f>C163*M172</f>
        <v>12600</v>
      </c>
      <c r="Q172" s="203"/>
      <c r="R172" s="203"/>
      <c r="S172" s="203"/>
      <c r="T172" s="203" t="str">
        <f>CADASTRO!$P$191</f>
        <v>31 FUNDEB</v>
      </c>
      <c r="U172" s="203"/>
      <c r="V172" s="203"/>
      <c r="W172" s="203"/>
      <c r="X172" s="203">
        <f>M$20</f>
        <v>1624</v>
      </c>
      <c r="Y172" s="203"/>
      <c r="Z172" s="203"/>
    </row>
    <row r="173" spans="1:26" x14ac:dyDescent="0.25">
      <c r="A173" s="200" t="str">
        <f>CADASTRO!A$167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 t="s">
        <v>159</v>
      </c>
      <c r="K173" s="203"/>
      <c r="L173" s="203"/>
      <c r="M173" s="205">
        <f>ROUND((V$21/V$23),2)</f>
        <v>0.14000000000000001</v>
      </c>
      <c r="N173" s="205"/>
      <c r="O173" s="205"/>
      <c r="P173" s="204">
        <f>C163*M173</f>
        <v>3920.0000000000005</v>
      </c>
      <c r="Q173" s="203"/>
      <c r="R173" s="203"/>
      <c r="S173" s="203"/>
      <c r="T173" s="203" t="str">
        <f>CADASTRO!$P$191</f>
        <v>31 FUNDEB</v>
      </c>
      <c r="U173" s="203"/>
      <c r="V173" s="203"/>
      <c r="W173" s="203"/>
      <c r="X173" s="203">
        <f>M$21</f>
        <v>2207</v>
      </c>
      <c r="Y173" s="203"/>
      <c r="Z173" s="203"/>
    </row>
    <row r="174" spans="1:26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</row>
    <row r="176" spans="1:26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6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6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</row>
    <row r="179" spans="1:26" x14ac:dyDescent="0.25">
      <c r="A179" s="9" t="s">
        <v>12</v>
      </c>
      <c r="B179" s="65"/>
      <c r="C179" s="65"/>
      <c r="D179" s="65"/>
      <c r="E179" s="65"/>
      <c r="F179" s="65"/>
      <c r="G179" s="65"/>
      <c r="H179" s="65"/>
      <c r="I179" s="68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11" t="s">
        <v>40</v>
      </c>
      <c r="Y179" s="211"/>
      <c r="Z179" s="211"/>
    </row>
    <row r="180" spans="1:26" x14ac:dyDescent="0.25">
      <c r="A180" s="210" t="str">
        <f>CADASTRO!A$158</f>
        <v>ESCOLA ALAÍDES S. PINHEIRO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0.39</v>
      </c>
      <c r="N180" s="218"/>
      <c r="O180" s="218"/>
      <c r="P180" s="202">
        <f>SUM(P181:S183)</f>
        <v>12090</v>
      </c>
      <c r="Q180" s="201"/>
      <c r="R180" s="201"/>
      <c r="S180" s="201"/>
      <c r="T180" s="6"/>
      <c r="U180" s="6"/>
      <c r="V180" s="6"/>
      <c r="W180" s="6"/>
    </row>
    <row r="181" spans="1:26" x14ac:dyDescent="0.25">
      <c r="A181" s="200" t="str">
        <f>CADASTRO!A$159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 t="s">
        <v>155</v>
      </c>
      <c r="K181" s="203"/>
      <c r="L181" s="203"/>
      <c r="M181" s="205">
        <f>ROUND((V$12/V$23),2)</f>
        <v>0.02</v>
      </c>
      <c r="N181" s="205"/>
      <c r="O181" s="205"/>
      <c r="P181" s="204">
        <f>C178*M181</f>
        <v>620</v>
      </c>
      <c r="Q181" s="203"/>
      <c r="R181" s="203"/>
      <c r="S181" s="203"/>
      <c r="T181" s="203" t="str">
        <f>CADASTRO!$P$186</f>
        <v>1013 PeateRS</v>
      </c>
      <c r="U181" s="203"/>
      <c r="V181" s="203"/>
      <c r="W181" s="203"/>
      <c r="X181" s="203">
        <f>M$12</f>
        <v>1662</v>
      </c>
      <c r="Y181" s="203"/>
      <c r="Z181" s="203"/>
    </row>
    <row r="182" spans="1:26" x14ac:dyDescent="0.25">
      <c r="A182" s="200" t="str">
        <f>CADASTRO!A$160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 t="s">
        <v>156</v>
      </c>
      <c r="K182" s="203"/>
      <c r="L182" s="203"/>
      <c r="M182" s="205">
        <f>ROUND((V$13/V$23),2)</f>
        <v>7.0000000000000007E-2</v>
      </c>
      <c r="N182" s="205"/>
      <c r="O182" s="205"/>
      <c r="P182" s="204">
        <f>C178*M182</f>
        <v>2170</v>
      </c>
      <c r="Q182" s="203"/>
      <c r="R182" s="203"/>
      <c r="S182" s="203"/>
      <c r="T182" s="203" t="str">
        <f>CADASTRO!$P$187</f>
        <v>1013 PeateRS</v>
      </c>
      <c r="U182" s="203"/>
      <c r="V182" s="203"/>
      <c r="W182" s="203"/>
      <c r="X182" s="203">
        <f>M$13</f>
        <v>1685</v>
      </c>
      <c r="Y182" s="203"/>
      <c r="Z182" s="203"/>
    </row>
    <row r="183" spans="1:26" x14ac:dyDescent="0.25">
      <c r="A183" s="200" t="str">
        <f>CADASTRO!A$161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 t="s">
        <v>156</v>
      </c>
      <c r="K183" s="203"/>
      <c r="L183" s="203"/>
      <c r="M183" s="205">
        <f>ROUND((V$14/V$23),2)</f>
        <v>0.3</v>
      </c>
      <c r="N183" s="205"/>
      <c r="O183" s="205"/>
      <c r="P183" s="204">
        <f>C178*M183</f>
        <v>9300</v>
      </c>
      <c r="Q183" s="203"/>
      <c r="R183" s="203"/>
      <c r="S183" s="203"/>
      <c r="T183" s="203" t="str">
        <f>CADASTRO!$P$187</f>
        <v>1013 PeateRS</v>
      </c>
      <c r="U183" s="203"/>
      <c r="V183" s="203"/>
      <c r="W183" s="203"/>
      <c r="X183" s="203">
        <f>M$14</f>
        <v>1674</v>
      </c>
      <c r="Y183" s="203"/>
      <c r="Z183" s="203"/>
    </row>
    <row r="184" spans="1:26" x14ac:dyDescent="0.25">
      <c r="A184" s="201" t="str">
        <f>CADASTRO!A$163</f>
        <v>ESCOLA MUN. SANTA LUZIA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0.6100000000000001</v>
      </c>
      <c r="N184" s="218"/>
      <c r="O184" s="218"/>
      <c r="P184" s="202">
        <f>SUM(P185:S188)</f>
        <v>18910</v>
      </c>
      <c r="Q184" s="201"/>
      <c r="R184" s="201"/>
      <c r="S184" s="201"/>
    </row>
    <row r="185" spans="1:26" x14ac:dyDescent="0.25">
      <c r="A185" s="200" t="str">
        <f>CADASTRO!A$164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 t="s">
        <v>157</v>
      </c>
      <c r="K185" s="203"/>
      <c r="L185" s="203"/>
      <c r="M185" s="205">
        <f>ROUND((V$18/V$23),2)</f>
        <v>0.02</v>
      </c>
      <c r="N185" s="205"/>
      <c r="O185" s="205"/>
      <c r="P185" s="204">
        <f>C178*M185</f>
        <v>620</v>
      </c>
      <c r="Q185" s="203"/>
      <c r="R185" s="203"/>
      <c r="S185" s="203"/>
      <c r="T185" s="203" t="str">
        <f>CADASTRO!$P$191</f>
        <v>31 FUNDEB</v>
      </c>
      <c r="U185" s="203"/>
      <c r="V185" s="203"/>
      <c r="W185" s="203"/>
      <c r="X185" s="203">
        <f>M$18</f>
        <v>1640</v>
      </c>
      <c r="Y185" s="203"/>
      <c r="Z185" s="203"/>
    </row>
    <row r="186" spans="1:26" x14ac:dyDescent="0.25">
      <c r="A186" s="200" t="str">
        <f>CADASTRO!A$165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>
        <v>0</v>
      </c>
      <c r="K186" s="203"/>
      <c r="L186" s="203"/>
      <c r="M186" s="205">
        <f>ROUND((V$19/V$23),2)</f>
        <v>0</v>
      </c>
      <c r="N186" s="205"/>
      <c r="O186" s="205"/>
      <c r="P186" s="204">
        <f>C178*M186</f>
        <v>0</v>
      </c>
      <c r="Q186" s="203"/>
      <c r="R186" s="203"/>
      <c r="S186" s="203"/>
      <c r="T186" s="203" t="str">
        <f>CADASTRO!$P$191</f>
        <v>31 FUNDEB</v>
      </c>
      <c r="U186" s="203"/>
      <c r="V186" s="203"/>
      <c r="W186" s="203"/>
      <c r="X186" s="203">
        <f>M$19</f>
        <v>1656</v>
      </c>
      <c r="Y186" s="203"/>
      <c r="Z186" s="203"/>
    </row>
    <row r="187" spans="1:26" x14ac:dyDescent="0.25">
      <c r="A187" s="200" t="str">
        <f>CADASTRO!A$166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 t="s">
        <v>158</v>
      </c>
      <c r="K187" s="203"/>
      <c r="L187" s="203"/>
      <c r="M187" s="205">
        <f>ROUND((V$20/V$23),2)</f>
        <v>0.45</v>
      </c>
      <c r="N187" s="205"/>
      <c r="O187" s="205"/>
      <c r="P187" s="204">
        <f>C178*M187</f>
        <v>13950</v>
      </c>
      <c r="Q187" s="203"/>
      <c r="R187" s="203"/>
      <c r="S187" s="203"/>
      <c r="T187" s="203" t="str">
        <f>CADASTRO!$P$191</f>
        <v>31 FUNDEB</v>
      </c>
      <c r="U187" s="203"/>
      <c r="V187" s="203"/>
      <c r="W187" s="203"/>
      <c r="X187" s="203">
        <f>M$20</f>
        <v>1624</v>
      </c>
      <c r="Y187" s="203"/>
      <c r="Z187" s="203"/>
    </row>
    <row r="188" spans="1:26" x14ac:dyDescent="0.25">
      <c r="A188" s="200" t="str">
        <f>CADASTRO!A$167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 t="s">
        <v>159</v>
      </c>
      <c r="K188" s="203"/>
      <c r="L188" s="203"/>
      <c r="M188" s="205">
        <f>ROUND((V$21/V$23),2)</f>
        <v>0.14000000000000001</v>
      </c>
      <c r="N188" s="205"/>
      <c r="O188" s="205"/>
      <c r="P188" s="204">
        <f>C178*M188</f>
        <v>4340</v>
      </c>
      <c r="Q188" s="203"/>
      <c r="R188" s="203"/>
      <c r="S188" s="203"/>
      <c r="T188" s="203" t="str">
        <f>CADASTRO!$P$191</f>
        <v>31 FUNDEB</v>
      </c>
      <c r="U188" s="203"/>
      <c r="V188" s="203"/>
      <c r="W188" s="203"/>
      <c r="X188" s="203">
        <f>M$21</f>
        <v>2207</v>
      </c>
      <c r="Y188" s="203"/>
      <c r="Z188" s="203"/>
    </row>
    <row r="189" spans="1:26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</row>
  </sheetData>
  <mergeCells count="763"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C43:G43"/>
    <mergeCell ref="L43:O43"/>
    <mergeCell ref="P43:U43"/>
    <mergeCell ref="J44:L44"/>
    <mergeCell ref="M44:O44"/>
    <mergeCell ref="P44:S44"/>
    <mergeCell ref="T44:W44"/>
    <mergeCell ref="A39:I39"/>
    <mergeCell ref="M39:O39"/>
    <mergeCell ref="P39:S39"/>
    <mergeCell ref="F41:K41"/>
    <mergeCell ref="G42:K42"/>
    <mergeCell ref="L42:N42"/>
    <mergeCell ref="O42:R42"/>
    <mergeCell ref="X44:Z44"/>
    <mergeCell ref="A45:I45"/>
    <mergeCell ref="M45:O45"/>
    <mergeCell ref="P45:S45"/>
    <mergeCell ref="A46:I46"/>
    <mergeCell ref="J46:L46"/>
    <mergeCell ref="M46:O46"/>
    <mergeCell ref="P46:S46"/>
    <mergeCell ref="T46:W46"/>
    <mergeCell ref="X46:Z46"/>
    <mergeCell ref="A48:I48"/>
    <mergeCell ref="J48:L48"/>
    <mergeCell ref="M48:O48"/>
    <mergeCell ref="P48:S48"/>
    <mergeCell ref="T48:W48"/>
    <mergeCell ref="X48:Z48"/>
    <mergeCell ref="A47:I47"/>
    <mergeCell ref="J47:L47"/>
    <mergeCell ref="M47:O47"/>
    <mergeCell ref="P47:S47"/>
    <mergeCell ref="T47:W47"/>
    <mergeCell ref="X47:Z47"/>
    <mergeCell ref="T50:W50"/>
    <mergeCell ref="X50:Z50"/>
    <mergeCell ref="A51:I51"/>
    <mergeCell ref="J51:L51"/>
    <mergeCell ref="M51:O51"/>
    <mergeCell ref="P51:S51"/>
    <mergeCell ref="T51:W51"/>
    <mergeCell ref="X51:Z51"/>
    <mergeCell ref="A49:I49"/>
    <mergeCell ref="M49:O49"/>
    <mergeCell ref="P49:S49"/>
    <mergeCell ref="A50:I50"/>
    <mergeCell ref="J50:L50"/>
    <mergeCell ref="M50:O50"/>
    <mergeCell ref="P50:S50"/>
    <mergeCell ref="A53:I53"/>
    <mergeCell ref="J53:L53"/>
    <mergeCell ref="M53:O53"/>
    <mergeCell ref="P53:S53"/>
    <mergeCell ref="T53:W53"/>
    <mergeCell ref="X53:Z53"/>
    <mergeCell ref="A52:I52"/>
    <mergeCell ref="J52:L52"/>
    <mergeCell ref="M52:O52"/>
    <mergeCell ref="P52:S52"/>
    <mergeCell ref="T52:W52"/>
    <mergeCell ref="X52:Z52"/>
    <mergeCell ref="C58:G58"/>
    <mergeCell ref="L58:O58"/>
    <mergeCell ref="P58:U58"/>
    <mergeCell ref="J59:L59"/>
    <mergeCell ref="M59:O59"/>
    <mergeCell ref="P59:S59"/>
    <mergeCell ref="T59:W59"/>
    <mergeCell ref="A54:I54"/>
    <mergeCell ref="M54:O54"/>
    <mergeCell ref="P54:S54"/>
    <mergeCell ref="F56:K56"/>
    <mergeCell ref="G57:K57"/>
    <mergeCell ref="L57:N57"/>
    <mergeCell ref="O57:R57"/>
    <mergeCell ref="X59:Z59"/>
    <mergeCell ref="A60:I60"/>
    <mergeCell ref="M60:O60"/>
    <mergeCell ref="P60:S60"/>
    <mergeCell ref="A61:I61"/>
    <mergeCell ref="J61:L61"/>
    <mergeCell ref="M61:O61"/>
    <mergeCell ref="P61:S61"/>
    <mergeCell ref="T61:W61"/>
    <mergeCell ref="X61:Z61"/>
    <mergeCell ref="A63:I63"/>
    <mergeCell ref="J63:L63"/>
    <mergeCell ref="M63:O63"/>
    <mergeCell ref="P63:S63"/>
    <mergeCell ref="T63:W63"/>
    <mergeCell ref="X63:Z63"/>
    <mergeCell ref="A62:I62"/>
    <mergeCell ref="J62:L62"/>
    <mergeCell ref="M62:O62"/>
    <mergeCell ref="P62:S62"/>
    <mergeCell ref="T62:W62"/>
    <mergeCell ref="X62:Z62"/>
    <mergeCell ref="T65:W65"/>
    <mergeCell ref="X65:Z65"/>
    <mergeCell ref="A66:I66"/>
    <mergeCell ref="J66:L66"/>
    <mergeCell ref="M66:O66"/>
    <mergeCell ref="P66:S66"/>
    <mergeCell ref="T66:W66"/>
    <mergeCell ref="X66:Z66"/>
    <mergeCell ref="A64:I64"/>
    <mergeCell ref="M64:O64"/>
    <mergeCell ref="P64:S64"/>
    <mergeCell ref="A65:I65"/>
    <mergeCell ref="J65:L65"/>
    <mergeCell ref="M65:O65"/>
    <mergeCell ref="P65:S65"/>
    <mergeCell ref="A68:I68"/>
    <mergeCell ref="J68:L68"/>
    <mergeCell ref="M68:O68"/>
    <mergeCell ref="P68:S68"/>
    <mergeCell ref="T68:W68"/>
    <mergeCell ref="X68:Z68"/>
    <mergeCell ref="A67:I67"/>
    <mergeCell ref="J67:L67"/>
    <mergeCell ref="M67:O67"/>
    <mergeCell ref="P67:S67"/>
    <mergeCell ref="T67:W67"/>
    <mergeCell ref="X67:Z67"/>
    <mergeCell ref="C73:G73"/>
    <mergeCell ref="L73:O73"/>
    <mergeCell ref="P73:U73"/>
    <mergeCell ref="J74:L74"/>
    <mergeCell ref="M74:O74"/>
    <mergeCell ref="P74:S74"/>
    <mergeCell ref="T74:W74"/>
    <mergeCell ref="A69:I69"/>
    <mergeCell ref="M69:O69"/>
    <mergeCell ref="P69:S69"/>
    <mergeCell ref="F71:K71"/>
    <mergeCell ref="G72:K72"/>
    <mergeCell ref="L72:N72"/>
    <mergeCell ref="O72:R72"/>
    <mergeCell ref="X74:Z74"/>
    <mergeCell ref="A75:I75"/>
    <mergeCell ref="M75:O75"/>
    <mergeCell ref="P75:S75"/>
    <mergeCell ref="A76:I76"/>
    <mergeCell ref="J76:L76"/>
    <mergeCell ref="M76:O76"/>
    <mergeCell ref="P76:S76"/>
    <mergeCell ref="T76:W76"/>
    <mergeCell ref="X76:Z76"/>
    <mergeCell ref="A78:I78"/>
    <mergeCell ref="J78:L78"/>
    <mergeCell ref="M78:O78"/>
    <mergeCell ref="P78:S78"/>
    <mergeCell ref="T78:W78"/>
    <mergeCell ref="X78:Z78"/>
    <mergeCell ref="A77:I77"/>
    <mergeCell ref="J77:L77"/>
    <mergeCell ref="M77:O77"/>
    <mergeCell ref="P77:S77"/>
    <mergeCell ref="T77:W77"/>
    <mergeCell ref="X77:Z77"/>
    <mergeCell ref="T80:W80"/>
    <mergeCell ref="X80:Z80"/>
    <mergeCell ref="A81:I81"/>
    <mergeCell ref="J81:L81"/>
    <mergeCell ref="M81:O81"/>
    <mergeCell ref="P81:S81"/>
    <mergeCell ref="T81:W81"/>
    <mergeCell ref="X81:Z81"/>
    <mergeCell ref="A79:I79"/>
    <mergeCell ref="M79:O79"/>
    <mergeCell ref="P79:S79"/>
    <mergeCell ref="A80:I80"/>
    <mergeCell ref="J80:L80"/>
    <mergeCell ref="M80:O80"/>
    <mergeCell ref="P80:S80"/>
    <mergeCell ref="A83:I83"/>
    <mergeCell ref="J83:L83"/>
    <mergeCell ref="M83:O83"/>
    <mergeCell ref="P83:S83"/>
    <mergeCell ref="T83:W83"/>
    <mergeCell ref="X83:Z83"/>
    <mergeCell ref="A82:I82"/>
    <mergeCell ref="J82:L82"/>
    <mergeCell ref="M82:O82"/>
    <mergeCell ref="P82:S82"/>
    <mergeCell ref="T82:W82"/>
    <mergeCell ref="X82:Z82"/>
    <mergeCell ref="C88:G88"/>
    <mergeCell ref="L88:O88"/>
    <mergeCell ref="P88:U88"/>
    <mergeCell ref="J89:L89"/>
    <mergeCell ref="M89:O89"/>
    <mergeCell ref="P89:S89"/>
    <mergeCell ref="T89:W89"/>
    <mergeCell ref="A84:I84"/>
    <mergeCell ref="M84:O84"/>
    <mergeCell ref="P84:S84"/>
    <mergeCell ref="F86:K86"/>
    <mergeCell ref="G87:K87"/>
    <mergeCell ref="L87:N87"/>
    <mergeCell ref="O87:R87"/>
    <mergeCell ref="X89:Z89"/>
    <mergeCell ref="A90:I90"/>
    <mergeCell ref="M90:O90"/>
    <mergeCell ref="P90:S90"/>
    <mergeCell ref="A91:I91"/>
    <mergeCell ref="J91:L91"/>
    <mergeCell ref="M91:O91"/>
    <mergeCell ref="P91:S91"/>
    <mergeCell ref="T91:W91"/>
    <mergeCell ref="X91:Z91"/>
    <mergeCell ref="A93:I93"/>
    <mergeCell ref="J93:L93"/>
    <mergeCell ref="M93:O93"/>
    <mergeCell ref="P93:S93"/>
    <mergeCell ref="T93:W93"/>
    <mergeCell ref="X93:Z93"/>
    <mergeCell ref="A92:I92"/>
    <mergeCell ref="J92:L92"/>
    <mergeCell ref="M92:O92"/>
    <mergeCell ref="P92:S92"/>
    <mergeCell ref="T92:W92"/>
    <mergeCell ref="X92:Z92"/>
    <mergeCell ref="T95:W95"/>
    <mergeCell ref="X95:Z95"/>
    <mergeCell ref="A96:I96"/>
    <mergeCell ref="J96:L96"/>
    <mergeCell ref="M96:O96"/>
    <mergeCell ref="P96:S96"/>
    <mergeCell ref="T96:W96"/>
    <mergeCell ref="X96:Z96"/>
    <mergeCell ref="A94:I94"/>
    <mergeCell ref="M94:O94"/>
    <mergeCell ref="P94:S94"/>
    <mergeCell ref="A95:I95"/>
    <mergeCell ref="J95:L95"/>
    <mergeCell ref="M95:O95"/>
    <mergeCell ref="P95:S95"/>
    <mergeCell ref="A98:I98"/>
    <mergeCell ref="J98:L98"/>
    <mergeCell ref="M98:O98"/>
    <mergeCell ref="P98:S98"/>
    <mergeCell ref="T98:W98"/>
    <mergeCell ref="X98:Z98"/>
    <mergeCell ref="A97:I97"/>
    <mergeCell ref="J97:L97"/>
    <mergeCell ref="M97:O97"/>
    <mergeCell ref="P97:S97"/>
    <mergeCell ref="T97:W97"/>
    <mergeCell ref="X97:Z97"/>
    <mergeCell ref="C103:G103"/>
    <mergeCell ref="L103:O103"/>
    <mergeCell ref="P103:U103"/>
    <mergeCell ref="J104:L104"/>
    <mergeCell ref="M104:O104"/>
    <mergeCell ref="P104:S104"/>
    <mergeCell ref="T104:W104"/>
    <mergeCell ref="A99:I99"/>
    <mergeCell ref="M99:O99"/>
    <mergeCell ref="P99:S99"/>
    <mergeCell ref="F101:K101"/>
    <mergeCell ref="G102:K102"/>
    <mergeCell ref="L102:N102"/>
    <mergeCell ref="O102:R102"/>
    <mergeCell ref="X104:Z104"/>
    <mergeCell ref="A105:I105"/>
    <mergeCell ref="M105:O105"/>
    <mergeCell ref="P105:S105"/>
    <mergeCell ref="A106:I106"/>
    <mergeCell ref="J106:L106"/>
    <mergeCell ref="M106:O106"/>
    <mergeCell ref="P106:S106"/>
    <mergeCell ref="T106:W106"/>
    <mergeCell ref="X106:Z106"/>
    <mergeCell ref="A108:I108"/>
    <mergeCell ref="J108:L108"/>
    <mergeCell ref="M108:O108"/>
    <mergeCell ref="P108:S108"/>
    <mergeCell ref="T108:W108"/>
    <mergeCell ref="X108:Z108"/>
    <mergeCell ref="A107:I107"/>
    <mergeCell ref="J107:L107"/>
    <mergeCell ref="M107:O107"/>
    <mergeCell ref="P107:S107"/>
    <mergeCell ref="T107:W107"/>
    <mergeCell ref="X107:Z107"/>
    <mergeCell ref="T110:W110"/>
    <mergeCell ref="X110:Z110"/>
    <mergeCell ref="A111:I111"/>
    <mergeCell ref="J111:L111"/>
    <mergeCell ref="M111:O111"/>
    <mergeCell ref="P111:S111"/>
    <mergeCell ref="T111:W111"/>
    <mergeCell ref="X111:Z111"/>
    <mergeCell ref="A109:I109"/>
    <mergeCell ref="M109:O109"/>
    <mergeCell ref="P109:S109"/>
    <mergeCell ref="A110:I110"/>
    <mergeCell ref="J110:L110"/>
    <mergeCell ref="M110:O110"/>
    <mergeCell ref="P110:S110"/>
    <mergeCell ref="A113:I113"/>
    <mergeCell ref="J113:L113"/>
    <mergeCell ref="M113:O113"/>
    <mergeCell ref="P113:S113"/>
    <mergeCell ref="T113:W113"/>
    <mergeCell ref="X113:Z113"/>
    <mergeCell ref="A112:I112"/>
    <mergeCell ref="J112:L112"/>
    <mergeCell ref="M112:O112"/>
    <mergeCell ref="P112:S112"/>
    <mergeCell ref="T112:W112"/>
    <mergeCell ref="X112:Z112"/>
    <mergeCell ref="C118:G118"/>
    <mergeCell ref="L118:O118"/>
    <mergeCell ref="P118:U118"/>
    <mergeCell ref="J119:L119"/>
    <mergeCell ref="M119:O119"/>
    <mergeCell ref="P119:S119"/>
    <mergeCell ref="T119:W119"/>
    <mergeCell ref="A114:I114"/>
    <mergeCell ref="M114:O114"/>
    <mergeCell ref="P114:S114"/>
    <mergeCell ref="F116:K116"/>
    <mergeCell ref="G117:K117"/>
    <mergeCell ref="L117:N117"/>
    <mergeCell ref="O117:R117"/>
    <mergeCell ref="X119:Z119"/>
    <mergeCell ref="A120:I120"/>
    <mergeCell ref="M120:O120"/>
    <mergeCell ref="P120:S120"/>
    <mergeCell ref="A121:I121"/>
    <mergeCell ref="J121:L121"/>
    <mergeCell ref="M121:O121"/>
    <mergeCell ref="P121:S121"/>
    <mergeCell ref="T121:W121"/>
    <mergeCell ref="X121:Z121"/>
    <mergeCell ref="A123:I123"/>
    <mergeCell ref="J123:L123"/>
    <mergeCell ref="M123:O123"/>
    <mergeCell ref="P123:S123"/>
    <mergeCell ref="T123:W123"/>
    <mergeCell ref="X123:Z123"/>
    <mergeCell ref="A122:I122"/>
    <mergeCell ref="J122:L122"/>
    <mergeCell ref="M122:O122"/>
    <mergeCell ref="P122:S122"/>
    <mergeCell ref="T122:W122"/>
    <mergeCell ref="X122:Z122"/>
    <mergeCell ref="T125:W125"/>
    <mergeCell ref="X125:Z125"/>
    <mergeCell ref="A126:I126"/>
    <mergeCell ref="J126:L126"/>
    <mergeCell ref="M126:O126"/>
    <mergeCell ref="P126:S126"/>
    <mergeCell ref="T126:W126"/>
    <mergeCell ref="X126:Z126"/>
    <mergeCell ref="A124:I124"/>
    <mergeCell ref="M124:O124"/>
    <mergeCell ref="P124:S124"/>
    <mergeCell ref="A125:I125"/>
    <mergeCell ref="J125:L125"/>
    <mergeCell ref="M125:O125"/>
    <mergeCell ref="P125:S125"/>
    <mergeCell ref="A128:I128"/>
    <mergeCell ref="J128:L128"/>
    <mergeCell ref="M128:O128"/>
    <mergeCell ref="P128:S128"/>
    <mergeCell ref="T128:W128"/>
    <mergeCell ref="X128:Z128"/>
    <mergeCell ref="A127:I127"/>
    <mergeCell ref="J127:L127"/>
    <mergeCell ref="M127:O127"/>
    <mergeCell ref="P127:S127"/>
    <mergeCell ref="T127:W127"/>
    <mergeCell ref="X127:Z127"/>
    <mergeCell ref="C133:G133"/>
    <mergeCell ref="L133:O133"/>
    <mergeCell ref="P133:U133"/>
    <mergeCell ref="J134:L134"/>
    <mergeCell ref="M134:O134"/>
    <mergeCell ref="P134:S134"/>
    <mergeCell ref="T134:W134"/>
    <mergeCell ref="A129:I129"/>
    <mergeCell ref="M129:O129"/>
    <mergeCell ref="P129:S129"/>
    <mergeCell ref="F131:K131"/>
    <mergeCell ref="G132:K132"/>
    <mergeCell ref="L132:N132"/>
    <mergeCell ref="O132:R132"/>
    <mergeCell ref="X134:Z134"/>
    <mergeCell ref="A135:I135"/>
    <mergeCell ref="M135:O135"/>
    <mergeCell ref="P135:S135"/>
    <mergeCell ref="A136:I136"/>
    <mergeCell ref="J136:L136"/>
    <mergeCell ref="M136:O136"/>
    <mergeCell ref="P136:S136"/>
    <mergeCell ref="T136:W136"/>
    <mergeCell ref="X136:Z136"/>
    <mergeCell ref="A138:I138"/>
    <mergeCell ref="J138:L138"/>
    <mergeCell ref="M138:O138"/>
    <mergeCell ref="P138:S138"/>
    <mergeCell ref="T138:W138"/>
    <mergeCell ref="X138:Z138"/>
    <mergeCell ref="A137:I137"/>
    <mergeCell ref="J137:L137"/>
    <mergeCell ref="M137:O137"/>
    <mergeCell ref="P137:S137"/>
    <mergeCell ref="T137:W137"/>
    <mergeCell ref="X137:Z137"/>
    <mergeCell ref="T140:W140"/>
    <mergeCell ref="X140:Z140"/>
    <mergeCell ref="A141:I141"/>
    <mergeCell ref="J141:L141"/>
    <mergeCell ref="M141:O141"/>
    <mergeCell ref="P141:S141"/>
    <mergeCell ref="T141:W141"/>
    <mergeCell ref="X141:Z141"/>
    <mergeCell ref="A139:I139"/>
    <mergeCell ref="M139:O139"/>
    <mergeCell ref="P139:S139"/>
    <mergeCell ref="A140:I140"/>
    <mergeCell ref="J140:L140"/>
    <mergeCell ref="M140:O140"/>
    <mergeCell ref="P140:S140"/>
    <mergeCell ref="A143:I143"/>
    <mergeCell ref="J143:L143"/>
    <mergeCell ref="M143:O143"/>
    <mergeCell ref="P143:S143"/>
    <mergeCell ref="T143:W143"/>
    <mergeCell ref="X143:Z143"/>
    <mergeCell ref="A142:I142"/>
    <mergeCell ref="J142:L142"/>
    <mergeCell ref="M142:O142"/>
    <mergeCell ref="P142:S142"/>
    <mergeCell ref="T142:W142"/>
    <mergeCell ref="X142:Z142"/>
    <mergeCell ref="C148:G148"/>
    <mergeCell ref="L148:O148"/>
    <mergeCell ref="P148:U148"/>
    <mergeCell ref="J149:L149"/>
    <mergeCell ref="M149:O149"/>
    <mergeCell ref="P149:S149"/>
    <mergeCell ref="T149:W149"/>
    <mergeCell ref="A144:I144"/>
    <mergeCell ref="M144:O144"/>
    <mergeCell ref="P144:S144"/>
    <mergeCell ref="F146:K146"/>
    <mergeCell ref="G147:K147"/>
    <mergeCell ref="L147:N147"/>
    <mergeCell ref="O147:R147"/>
    <mergeCell ref="X149:Z149"/>
    <mergeCell ref="A150:I150"/>
    <mergeCell ref="M150:O150"/>
    <mergeCell ref="P150:S150"/>
    <mergeCell ref="A151:I151"/>
    <mergeCell ref="J151:L151"/>
    <mergeCell ref="M151:O151"/>
    <mergeCell ref="P151:S151"/>
    <mergeCell ref="T151:W151"/>
    <mergeCell ref="X151:Z151"/>
    <mergeCell ref="A153:I153"/>
    <mergeCell ref="J153:L153"/>
    <mergeCell ref="M153:O153"/>
    <mergeCell ref="P153:S153"/>
    <mergeCell ref="T153:W153"/>
    <mergeCell ref="X153:Z153"/>
    <mergeCell ref="A152:I152"/>
    <mergeCell ref="J152:L152"/>
    <mergeCell ref="M152:O152"/>
    <mergeCell ref="P152:S152"/>
    <mergeCell ref="T152:W152"/>
    <mergeCell ref="X152:Z152"/>
    <mergeCell ref="T155:W155"/>
    <mergeCell ref="X155:Z155"/>
    <mergeCell ref="A156:I156"/>
    <mergeCell ref="J156:L156"/>
    <mergeCell ref="M156:O156"/>
    <mergeCell ref="P156:S156"/>
    <mergeCell ref="T156:W156"/>
    <mergeCell ref="X156:Z156"/>
    <mergeCell ref="A154:I154"/>
    <mergeCell ref="M154:O154"/>
    <mergeCell ref="P154:S154"/>
    <mergeCell ref="A155:I155"/>
    <mergeCell ref="J155:L155"/>
    <mergeCell ref="M155:O155"/>
    <mergeCell ref="P155:S155"/>
    <mergeCell ref="A158:I158"/>
    <mergeCell ref="J158:L158"/>
    <mergeCell ref="M158:O158"/>
    <mergeCell ref="P158:S158"/>
    <mergeCell ref="T158:W158"/>
    <mergeCell ref="X158:Z158"/>
    <mergeCell ref="A157:I157"/>
    <mergeCell ref="J157:L157"/>
    <mergeCell ref="M157:O157"/>
    <mergeCell ref="P157:S157"/>
    <mergeCell ref="T157:W157"/>
    <mergeCell ref="X157:Z157"/>
    <mergeCell ref="C163:G163"/>
    <mergeCell ref="L163:O163"/>
    <mergeCell ref="P163:U163"/>
    <mergeCell ref="J164:L164"/>
    <mergeCell ref="M164:O164"/>
    <mergeCell ref="P164:S164"/>
    <mergeCell ref="T164:W164"/>
    <mergeCell ref="A159:I159"/>
    <mergeCell ref="M159:O159"/>
    <mergeCell ref="P159:S159"/>
    <mergeCell ref="F161:K161"/>
    <mergeCell ref="G162:K162"/>
    <mergeCell ref="L162:N162"/>
    <mergeCell ref="O162:R162"/>
    <mergeCell ref="X164:Z164"/>
    <mergeCell ref="A165:I165"/>
    <mergeCell ref="M165:O165"/>
    <mergeCell ref="P165:S165"/>
    <mergeCell ref="A166:I166"/>
    <mergeCell ref="J166:L166"/>
    <mergeCell ref="M166:O166"/>
    <mergeCell ref="P166:S166"/>
    <mergeCell ref="T166:W166"/>
    <mergeCell ref="X166:Z166"/>
    <mergeCell ref="A168:I168"/>
    <mergeCell ref="J168:L168"/>
    <mergeCell ref="M168:O168"/>
    <mergeCell ref="P168:S168"/>
    <mergeCell ref="T168:W168"/>
    <mergeCell ref="X168:Z168"/>
    <mergeCell ref="A167:I167"/>
    <mergeCell ref="J167:L167"/>
    <mergeCell ref="M167:O167"/>
    <mergeCell ref="P167:S167"/>
    <mergeCell ref="T167:W167"/>
    <mergeCell ref="X167:Z167"/>
    <mergeCell ref="T170:W170"/>
    <mergeCell ref="X170:Z170"/>
    <mergeCell ref="A171:I171"/>
    <mergeCell ref="J171:L171"/>
    <mergeCell ref="M171:O171"/>
    <mergeCell ref="P171:S171"/>
    <mergeCell ref="T171:W171"/>
    <mergeCell ref="X171:Z171"/>
    <mergeCell ref="A169:I169"/>
    <mergeCell ref="M169:O169"/>
    <mergeCell ref="P169:S169"/>
    <mergeCell ref="A170:I170"/>
    <mergeCell ref="J170:L170"/>
    <mergeCell ref="M170:O170"/>
    <mergeCell ref="P170:S170"/>
    <mergeCell ref="A173:I173"/>
    <mergeCell ref="J173:L173"/>
    <mergeCell ref="M173:O173"/>
    <mergeCell ref="P173:S173"/>
    <mergeCell ref="T173:W173"/>
    <mergeCell ref="X173:Z173"/>
    <mergeCell ref="A172:I172"/>
    <mergeCell ref="J172:L172"/>
    <mergeCell ref="M172:O172"/>
    <mergeCell ref="P172:S172"/>
    <mergeCell ref="T172:W172"/>
    <mergeCell ref="X172:Z172"/>
    <mergeCell ref="C178:G178"/>
    <mergeCell ref="L178:O178"/>
    <mergeCell ref="P178:U178"/>
    <mergeCell ref="J179:L179"/>
    <mergeCell ref="M179:O179"/>
    <mergeCell ref="P179:S179"/>
    <mergeCell ref="T179:W179"/>
    <mergeCell ref="A174:I174"/>
    <mergeCell ref="M174:O174"/>
    <mergeCell ref="P174:S174"/>
    <mergeCell ref="F176:K176"/>
    <mergeCell ref="G177:K177"/>
    <mergeCell ref="L177:N177"/>
    <mergeCell ref="O177:R177"/>
    <mergeCell ref="T183:W183"/>
    <mergeCell ref="X183:Z183"/>
    <mergeCell ref="A182:I182"/>
    <mergeCell ref="J182:L182"/>
    <mergeCell ref="M182:O182"/>
    <mergeCell ref="P182:S182"/>
    <mergeCell ref="T182:W182"/>
    <mergeCell ref="X182:Z182"/>
    <mergeCell ref="X179:Z179"/>
    <mergeCell ref="A180:I180"/>
    <mergeCell ref="M180:O180"/>
    <mergeCell ref="P180:S180"/>
    <mergeCell ref="A181:I181"/>
    <mergeCell ref="J181:L181"/>
    <mergeCell ref="M181:O181"/>
    <mergeCell ref="P181:S181"/>
    <mergeCell ref="T181:W181"/>
    <mergeCell ref="X181:Z181"/>
    <mergeCell ref="A184:I184"/>
    <mergeCell ref="M184:O184"/>
    <mergeCell ref="P184:S184"/>
    <mergeCell ref="A185:I185"/>
    <mergeCell ref="J185:L185"/>
    <mergeCell ref="M185:O185"/>
    <mergeCell ref="P185:S185"/>
    <mergeCell ref="A183:I183"/>
    <mergeCell ref="J183:L183"/>
    <mergeCell ref="M183:O183"/>
    <mergeCell ref="P183:S183"/>
    <mergeCell ref="A187:I187"/>
    <mergeCell ref="J187:L187"/>
    <mergeCell ref="M187:O187"/>
    <mergeCell ref="P187:S187"/>
    <mergeCell ref="T187:W187"/>
    <mergeCell ref="X187:Z187"/>
    <mergeCell ref="T185:W185"/>
    <mergeCell ref="X185:Z185"/>
    <mergeCell ref="A186:I186"/>
    <mergeCell ref="J186:L186"/>
    <mergeCell ref="M186:O186"/>
    <mergeCell ref="P186:S186"/>
    <mergeCell ref="T186:W186"/>
    <mergeCell ref="X186:Z186"/>
    <mergeCell ref="A189:I189"/>
    <mergeCell ref="M189:O189"/>
    <mergeCell ref="P189:S189"/>
    <mergeCell ref="A188:I188"/>
    <mergeCell ref="J188:L188"/>
    <mergeCell ref="M188:O188"/>
    <mergeCell ref="P188:S188"/>
    <mergeCell ref="T188:W188"/>
    <mergeCell ref="X188:Z188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9"/>
  <sheetViews>
    <sheetView topLeftCell="A19" workbookViewId="0">
      <selection activeCell="AJ38" sqref="AJ38"/>
    </sheetView>
  </sheetViews>
  <sheetFormatPr defaultColWidth="3.7109375" defaultRowHeight="15" x14ac:dyDescent="0.25"/>
  <cols>
    <col min="5" max="5" width="4.85546875" customWidth="1"/>
    <col min="8" max="8" width="3.140625" customWidth="1"/>
    <col min="11" max="11" width="4" bestFit="1" customWidth="1"/>
  </cols>
  <sheetData>
    <row r="1" spans="1:26" x14ac:dyDescent="0.25">
      <c r="A1" s="198" t="s">
        <v>1</v>
      </c>
      <c r="B1" s="198"/>
      <c r="C1" s="198"/>
      <c r="D1" t="str">
        <f>CADASTRO!D173</f>
        <v>183 RICARDO HUHNFLEISCH NIEWINSKI - ME</v>
      </c>
    </row>
    <row r="2" spans="1:26" x14ac:dyDescent="0.25">
      <c r="A2" s="105" t="s">
        <v>6</v>
      </c>
      <c r="B2" s="105"/>
      <c r="C2" s="105"/>
      <c r="D2" t="str">
        <f>CADASTRO!D174</f>
        <v>07.947.410/0001-93</v>
      </c>
    </row>
    <row r="3" spans="1:26" x14ac:dyDescent="0.25">
      <c r="A3" s="105" t="s">
        <v>94</v>
      </c>
      <c r="B3" s="105"/>
      <c r="C3" s="105"/>
      <c r="D3" s="199" t="str">
        <f>CADASTRO!D200</f>
        <v>005/2017</v>
      </c>
      <c r="E3" s="199"/>
      <c r="F3" s="199"/>
      <c r="G3" s="199"/>
    </row>
    <row r="4" spans="1:26" x14ac:dyDescent="0.25">
      <c r="A4" s="3" t="s">
        <v>2</v>
      </c>
      <c r="B4" s="3"/>
      <c r="C4" s="3"/>
      <c r="F4" s="203" t="str">
        <f>CADASTRO!F201</f>
        <v>VI- 017/2017</v>
      </c>
      <c r="G4" s="203"/>
      <c r="H4" s="203"/>
      <c r="I4" s="203"/>
    </row>
    <row r="5" spans="1:26" x14ac:dyDescent="0.25">
      <c r="A5" s="3" t="s">
        <v>3</v>
      </c>
      <c r="B5" s="3"/>
      <c r="C5" s="3"/>
      <c r="D5">
        <f>CADASTRO!D202</f>
        <v>2</v>
      </c>
    </row>
    <row r="6" spans="1:26" x14ac:dyDescent="0.25">
      <c r="A6" s="3" t="s">
        <v>8</v>
      </c>
      <c r="B6" s="3"/>
      <c r="C6" s="3"/>
      <c r="D6" s="208">
        <f>CADASTRO!D203</f>
        <v>4.03</v>
      </c>
      <c r="E6" s="208"/>
      <c r="F6" s="208"/>
      <c r="H6" s="3" t="s">
        <v>9</v>
      </c>
      <c r="K6" s="216">
        <f>CADASTRO!K203</f>
        <v>3.5439500000000002</v>
      </c>
      <c r="L6" s="203"/>
      <c r="M6" s="3" t="s">
        <v>11</v>
      </c>
      <c r="Q6" s="213">
        <f>CADASTRO!Q203</f>
        <v>120</v>
      </c>
      <c r="R6" s="203"/>
      <c r="S6" s="203"/>
    </row>
    <row r="7" spans="1:26" x14ac:dyDescent="0.25">
      <c r="A7" s="3" t="s">
        <v>10</v>
      </c>
      <c r="B7" s="3"/>
      <c r="C7" s="3"/>
      <c r="E7" s="209">
        <f>Q6*K6*D6-0.01</f>
        <v>1713.8442200000002</v>
      </c>
      <c r="F7" s="209"/>
      <c r="G7" s="209"/>
      <c r="H7" s="209"/>
      <c r="I7" s="209"/>
      <c r="J7" s="209"/>
    </row>
    <row r="9" spans="1:26" x14ac:dyDescent="0.25">
      <c r="I9" s="9"/>
      <c r="M9" s="6"/>
      <c r="N9" s="6"/>
      <c r="O9" s="6"/>
      <c r="P9" s="6"/>
      <c r="Q9" s="6"/>
      <c r="R9" s="6"/>
      <c r="S9" s="6"/>
    </row>
    <row r="10" spans="1:26" x14ac:dyDescent="0.25">
      <c r="A10" s="9" t="s">
        <v>12</v>
      </c>
      <c r="B10" s="9"/>
      <c r="C10" s="9"/>
      <c r="D10" s="9"/>
      <c r="E10" s="9"/>
      <c r="F10" s="9"/>
      <c r="G10" s="9"/>
      <c r="H10" s="9"/>
      <c r="I10" s="9"/>
      <c r="J10" s="210" t="s">
        <v>18</v>
      </c>
      <c r="K10" s="210"/>
      <c r="L10" s="210"/>
      <c r="M10" s="222" t="s">
        <v>20</v>
      </c>
      <c r="N10" s="222"/>
      <c r="O10" s="222"/>
      <c r="P10" s="222" t="s">
        <v>21</v>
      </c>
      <c r="Q10" s="222"/>
      <c r="R10" s="222"/>
      <c r="S10" s="222"/>
      <c r="T10" s="201" t="s">
        <v>34</v>
      </c>
      <c r="U10" s="201"/>
      <c r="V10" s="201"/>
      <c r="W10" s="201"/>
      <c r="X10" s="201"/>
      <c r="Y10" s="201"/>
      <c r="Z10" s="201"/>
    </row>
    <row r="11" spans="1:26" x14ac:dyDescent="0.25">
      <c r="A11" s="210" t="str">
        <f>CADASTRO!A$158</f>
        <v>ESCOLA ALAÍDES S. PINHEIRO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22"/>
      <c r="N11" s="222"/>
      <c r="O11" s="222"/>
      <c r="P11" s="222"/>
      <c r="Q11" s="222"/>
      <c r="R11" s="222"/>
      <c r="S11" s="222"/>
      <c r="T11" s="201" t="s">
        <v>25</v>
      </c>
      <c r="U11" s="201"/>
      <c r="V11" s="201" t="s">
        <v>35</v>
      </c>
      <c r="W11" s="201"/>
      <c r="X11" s="201"/>
      <c r="Y11" s="201"/>
      <c r="Z11" s="201"/>
    </row>
    <row r="12" spans="1:26" x14ac:dyDescent="0.25">
      <c r="A12" s="200" t="str">
        <f>CADASTRO!A$159</f>
        <v>Ensino Fundamental</v>
      </c>
      <c r="B12" s="200"/>
      <c r="C12" s="200"/>
      <c r="D12" s="200"/>
      <c r="E12" s="200"/>
      <c r="F12" s="200"/>
      <c r="G12" s="200"/>
      <c r="H12" s="200"/>
      <c r="I12" s="200"/>
      <c r="J12" s="203">
        <f>CADASTRO!J211</f>
        <v>105102</v>
      </c>
      <c r="K12" s="203"/>
      <c r="L12" s="203"/>
      <c r="M12" s="203">
        <f>CADASTRO!M211</f>
        <v>1662</v>
      </c>
      <c r="N12" s="203"/>
      <c r="O12" s="203"/>
      <c r="P12" s="203" t="str">
        <f>CADASTRO!$P$211</f>
        <v>1013 PeateRS</v>
      </c>
      <c r="Q12" s="203"/>
      <c r="R12" s="203"/>
      <c r="S12" s="203"/>
      <c r="T12" s="219">
        <f>CADASTRO!V211</f>
        <v>0.02</v>
      </c>
      <c r="U12" s="203"/>
      <c r="V12" s="204">
        <f>E$7*T12</f>
        <v>34.276884400000007</v>
      </c>
      <c r="W12" s="204"/>
      <c r="X12" s="204"/>
      <c r="Y12" s="204"/>
      <c r="Z12" s="204"/>
    </row>
    <row r="13" spans="1:26" x14ac:dyDescent="0.25">
      <c r="A13" s="200" t="str">
        <f>CADASTRO!A$160</f>
        <v>Ensino Médio - Eja</v>
      </c>
      <c r="B13" s="200"/>
      <c r="C13" s="200"/>
      <c r="D13" s="200"/>
      <c r="E13" s="200"/>
      <c r="F13" s="200"/>
      <c r="G13" s="200"/>
      <c r="H13" s="200"/>
      <c r="I13" s="200"/>
      <c r="J13" s="203">
        <f>CADASTRO!J212</f>
        <v>105202</v>
      </c>
      <c r="K13" s="203"/>
      <c r="L13" s="203"/>
      <c r="M13" s="203">
        <f>CADASTRO!M212</f>
        <v>1685</v>
      </c>
      <c r="N13" s="203"/>
      <c r="O13" s="203"/>
      <c r="P13" s="203" t="str">
        <f>CADASTRO!$P$212</f>
        <v>1013 PeateRS</v>
      </c>
      <c r="Q13" s="203"/>
      <c r="R13" s="203"/>
      <c r="S13" s="203"/>
      <c r="T13" s="219">
        <f>CADASTRO!V212</f>
        <v>7.0000000000000007E-2</v>
      </c>
      <c r="U13" s="203"/>
      <c r="V13" s="204">
        <f>E$7*T13</f>
        <v>119.96909540000003</v>
      </c>
      <c r="W13" s="204"/>
      <c r="X13" s="204"/>
      <c r="Y13" s="204"/>
      <c r="Z13" s="204"/>
    </row>
    <row r="14" spans="1:26" x14ac:dyDescent="0.25">
      <c r="A14" s="200" t="str">
        <f>CADASTRO!A$161</f>
        <v xml:space="preserve">Ensino Médio </v>
      </c>
      <c r="B14" s="200"/>
      <c r="C14" s="200"/>
      <c r="D14" s="200"/>
      <c r="E14" s="200"/>
      <c r="F14" s="200"/>
      <c r="G14" s="200"/>
      <c r="H14" s="200"/>
      <c r="I14" s="200"/>
      <c r="J14" s="203">
        <f>CADASTRO!J213</f>
        <v>105202</v>
      </c>
      <c r="K14" s="203"/>
      <c r="L14" s="203"/>
      <c r="M14" s="203">
        <f>CADASTRO!M213</f>
        <v>1674</v>
      </c>
      <c r="N14" s="203"/>
      <c r="O14" s="203"/>
      <c r="P14" s="203" t="str">
        <f>CADASTRO!$P$213</f>
        <v>1013 PeateRS</v>
      </c>
      <c r="Q14" s="203"/>
      <c r="R14" s="203"/>
      <c r="S14" s="203"/>
      <c r="T14" s="219">
        <f>CADASTRO!V213</f>
        <v>0.3</v>
      </c>
      <c r="U14" s="203"/>
      <c r="V14" s="204">
        <f>E$7*T14</f>
        <v>514.15326600000003</v>
      </c>
      <c r="W14" s="204"/>
      <c r="X14" s="204"/>
      <c r="Y14" s="204"/>
      <c r="Z14" s="204"/>
    </row>
    <row r="15" spans="1:26" x14ac:dyDescent="0.25">
      <c r="A15" s="201" t="s">
        <v>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>
        <f>SUM(V12:Z14)</f>
        <v>668.39924580000002</v>
      </c>
      <c r="W15" s="201"/>
      <c r="X15" s="201"/>
      <c r="Y15" s="201"/>
      <c r="Z15" s="201"/>
    </row>
    <row r="16" spans="1:26" x14ac:dyDescent="0.25">
      <c r="A16" s="9" t="s">
        <v>12</v>
      </c>
      <c r="B16" s="9"/>
      <c r="C16" s="9"/>
      <c r="D16" s="9"/>
      <c r="E16" s="9"/>
      <c r="F16" s="9"/>
      <c r="G16" s="9"/>
      <c r="H16" s="9"/>
      <c r="I16" s="9"/>
      <c r="J16" s="210" t="s">
        <v>18</v>
      </c>
      <c r="K16" s="210"/>
      <c r="L16" s="210"/>
      <c r="M16" s="222" t="s">
        <v>20</v>
      </c>
      <c r="N16" s="222"/>
      <c r="O16" s="222"/>
      <c r="P16" s="222" t="s">
        <v>21</v>
      </c>
      <c r="Q16" s="222"/>
      <c r="R16" s="222"/>
      <c r="S16" s="222"/>
      <c r="T16" s="201" t="s">
        <v>34</v>
      </c>
      <c r="U16" s="201"/>
      <c r="V16" s="201"/>
      <c r="W16" s="201"/>
      <c r="X16" s="201"/>
      <c r="Y16" s="201"/>
      <c r="Z16" s="201"/>
    </row>
    <row r="17" spans="1:26" x14ac:dyDescent="0.25">
      <c r="A17" s="201" t="str">
        <f>CADASTRO!A$163</f>
        <v>ESCOLA MUN. SANTA LUZIA</v>
      </c>
      <c r="B17" s="201"/>
      <c r="C17" s="201"/>
      <c r="D17" s="201"/>
      <c r="E17" s="201"/>
      <c r="F17" s="201"/>
      <c r="G17" s="201"/>
      <c r="H17" s="201"/>
      <c r="I17" s="201"/>
      <c r="J17" s="210"/>
      <c r="K17" s="210"/>
      <c r="L17" s="210"/>
      <c r="M17" s="222"/>
      <c r="N17" s="222"/>
      <c r="O17" s="222"/>
      <c r="P17" s="222"/>
      <c r="Q17" s="222"/>
      <c r="R17" s="222"/>
      <c r="S17" s="222"/>
      <c r="T17" s="201" t="s">
        <v>25</v>
      </c>
      <c r="U17" s="201"/>
      <c r="V17" s="201" t="s">
        <v>35</v>
      </c>
      <c r="W17" s="201"/>
      <c r="X17" s="201"/>
      <c r="Y17" s="201"/>
      <c r="Z17" s="201"/>
    </row>
    <row r="18" spans="1:26" x14ac:dyDescent="0.25">
      <c r="A18" s="200" t="str">
        <f>CADASTRO!A$164</f>
        <v>Ed. Infantil</v>
      </c>
      <c r="B18" s="200"/>
      <c r="C18" s="200"/>
      <c r="D18" s="200"/>
      <c r="E18" s="200"/>
      <c r="F18" s="200"/>
      <c r="G18" s="200"/>
      <c r="H18" s="200"/>
      <c r="I18" s="200"/>
      <c r="J18" s="203">
        <f>CADASTRO!J216</f>
        <v>98002</v>
      </c>
      <c r="K18" s="203"/>
      <c r="L18" s="203"/>
      <c r="M18" s="203">
        <f>CADASTRO!M216</f>
        <v>1640</v>
      </c>
      <c r="N18" s="203"/>
      <c r="O18" s="203"/>
      <c r="P18" s="203" t="str">
        <f>CADASTRO!$P216</f>
        <v>31 FUNDEB</v>
      </c>
      <c r="Q18" s="203"/>
      <c r="R18" s="203"/>
      <c r="S18" s="203"/>
      <c r="T18" s="219">
        <f>CADASTRO!V216</f>
        <v>0.02</v>
      </c>
      <c r="U18" s="203"/>
      <c r="V18" s="204">
        <f>E$7*T18</f>
        <v>34.276884400000007</v>
      </c>
      <c r="W18" s="204"/>
      <c r="X18" s="204"/>
      <c r="Y18" s="204"/>
      <c r="Z18" s="204"/>
    </row>
    <row r="19" spans="1:26" x14ac:dyDescent="0.25">
      <c r="A19" s="200" t="str">
        <f>CADASTRO!A$165</f>
        <v>Ed. Especial</v>
      </c>
      <c r="B19" s="200"/>
      <c r="C19" s="200"/>
      <c r="D19" s="200"/>
      <c r="E19" s="200"/>
      <c r="F19" s="200"/>
      <c r="G19" s="200"/>
      <c r="H19" s="200"/>
      <c r="I19" s="200"/>
      <c r="J19" s="203">
        <f>CADASTRO!J217</f>
        <v>103002</v>
      </c>
      <c r="K19" s="203"/>
      <c r="L19" s="203"/>
      <c r="M19" s="203">
        <f>CADASTRO!M217</f>
        <v>1656</v>
      </c>
      <c r="N19" s="203"/>
      <c r="O19" s="203"/>
      <c r="P19" s="203" t="str">
        <f>CADASTRO!$P217</f>
        <v>31 FUNDEB</v>
      </c>
      <c r="Q19" s="203"/>
      <c r="R19" s="203"/>
      <c r="S19" s="203"/>
      <c r="T19" s="219">
        <f>CADASTRO!V217</f>
        <v>0</v>
      </c>
      <c r="U19" s="203"/>
      <c r="V19" s="204">
        <f>E$7*T19</f>
        <v>0</v>
      </c>
      <c r="W19" s="204"/>
      <c r="X19" s="204"/>
      <c r="Y19" s="204"/>
      <c r="Z19" s="204"/>
    </row>
    <row r="20" spans="1:26" x14ac:dyDescent="0.25">
      <c r="A20" s="200" t="str">
        <f>CADASTRO!A$166</f>
        <v>Ensino Fundamental</v>
      </c>
      <c r="B20" s="200"/>
      <c r="C20" s="200"/>
      <c r="D20" s="200"/>
      <c r="E20" s="200"/>
      <c r="F20" s="200"/>
      <c r="G20" s="200"/>
      <c r="H20" s="200"/>
      <c r="I20" s="200"/>
      <c r="J20" s="203">
        <f>CADASTRO!J218</f>
        <v>94009</v>
      </c>
      <c r="K20" s="203"/>
      <c r="L20" s="203"/>
      <c r="M20" s="203">
        <f>CADASTRO!M218</f>
        <v>1624</v>
      </c>
      <c r="N20" s="203"/>
      <c r="O20" s="203"/>
      <c r="P20" s="203" t="str">
        <f>CADASTRO!$P218</f>
        <v>31 FUNDEB</v>
      </c>
      <c r="Q20" s="203"/>
      <c r="R20" s="203"/>
      <c r="S20" s="203"/>
      <c r="T20" s="219">
        <f>CADASTRO!V218</f>
        <v>0.45</v>
      </c>
      <c r="U20" s="203"/>
      <c r="V20" s="204">
        <f>E$7*T20</f>
        <v>771.22989900000005</v>
      </c>
      <c r="W20" s="204"/>
      <c r="X20" s="204"/>
      <c r="Y20" s="204"/>
      <c r="Z20" s="204"/>
    </row>
    <row r="21" spans="1:26" x14ac:dyDescent="0.25">
      <c r="A21" s="200" t="str">
        <f>CADASTRO!A$167</f>
        <v>Ed. Jovens e Adultos</v>
      </c>
      <c r="B21" s="200"/>
      <c r="C21" s="200"/>
      <c r="D21" s="200"/>
      <c r="E21" s="200"/>
      <c r="F21" s="200"/>
      <c r="G21" s="200"/>
      <c r="H21" s="200"/>
      <c r="I21" s="200"/>
      <c r="J21" s="203">
        <f>CADASTRO!J219</f>
        <v>101002</v>
      </c>
      <c r="K21" s="203"/>
      <c r="L21" s="203"/>
      <c r="M21" s="203">
        <f>CADASTRO!M219</f>
        <v>2207</v>
      </c>
      <c r="N21" s="203"/>
      <c r="O21" s="203"/>
      <c r="P21" s="203" t="str">
        <f>CADASTRO!$P219</f>
        <v>31 FUNDEB</v>
      </c>
      <c r="Q21" s="203"/>
      <c r="R21" s="203"/>
      <c r="S21" s="203"/>
      <c r="T21" s="219">
        <f>CADASTRO!V219</f>
        <v>0.14000000000000001</v>
      </c>
      <c r="U21" s="203"/>
      <c r="V21" s="204">
        <f>E$7*T21+0.01</f>
        <v>239.94819080000005</v>
      </c>
      <c r="W21" s="204"/>
      <c r="X21" s="204"/>
      <c r="Y21" s="204"/>
      <c r="Z21" s="204"/>
    </row>
    <row r="22" spans="1:26" x14ac:dyDescent="0.25">
      <c r="A22" s="201" t="s">
        <v>32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>
        <f>SUM(V18:Z21)-0.01</f>
        <v>1045.4449742000002</v>
      </c>
      <c r="W22" s="201"/>
      <c r="X22" s="201"/>
      <c r="Y22" s="201"/>
      <c r="Z22" s="201"/>
    </row>
    <row r="23" spans="1:26" x14ac:dyDescent="0.25">
      <c r="A23" s="201" t="s">
        <v>26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>
        <f>V22+V15</f>
        <v>1713.8442200000002</v>
      </c>
      <c r="W23" s="201"/>
      <c r="X23" s="201"/>
      <c r="Y23" s="201"/>
      <c r="Z23" s="201"/>
    </row>
    <row r="25" spans="1:26" x14ac:dyDescent="0.25">
      <c r="A25" s="201" t="s">
        <v>36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x14ac:dyDescent="0.25">
      <c r="A26" s="3" t="s">
        <v>37</v>
      </c>
      <c r="F26" s="203" t="s">
        <v>47</v>
      </c>
      <c r="G26" s="203"/>
      <c r="H26" s="203"/>
      <c r="I26" s="203"/>
      <c r="J26" s="203"/>
      <c r="K26" s="203"/>
    </row>
    <row r="27" spans="1:26" x14ac:dyDescent="0.25">
      <c r="A27" s="3" t="s">
        <v>38</v>
      </c>
      <c r="G27" s="203">
        <v>0</v>
      </c>
      <c r="H27" s="203"/>
      <c r="I27" s="203"/>
      <c r="J27" s="203"/>
      <c r="K27" s="203"/>
      <c r="L27" s="220" t="s">
        <v>39</v>
      </c>
      <c r="M27" s="220"/>
      <c r="N27" s="220"/>
      <c r="O27" s="223" t="s">
        <v>212</v>
      </c>
      <c r="P27" s="203"/>
      <c r="Q27" s="203"/>
      <c r="R27" s="203"/>
    </row>
    <row r="28" spans="1:26" x14ac:dyDescent="0.25">
      <c r="A28" s="3" t="s">
        <v>41</v>
      </c>
      <c r="C28" s="208">
        <v>0</v>
      </c>
      <c r="D28" s="208"/>
      <c r="E28" s="208"/>
      <c r="F28" s="208"/>
      <c r="G28" s="208"/>
      <c r="L28" s="220" t="s">
        <v>59</v>
      </c>
      <c r="M28" s="220"/>
      <c r="N28" s="220"/>
      <c r="O28" s="220"/>
      <c r="P28" s="221">
        <v>0</v>
      </c>
      <c r="Q28" s="221"/>
      <c r="R28" s="221"/>
      <c r="S28" s="221"/>
      <c r="T28" s="221"/>
      <c r="U28" s="221"/>
    </row>
    <row r="29" spans="1:26" x14ac:dyDescent="0.25">
      <c r="A29" s="9" t="s">
        <v>12</v>
      </c>
      <c r="B29" s="101"/>
      <c r="C29" s="101"/>
      <c r="D29" s="101"/>
      <c r="E29" s="101"/>
      <c r="F29" s="101"/>
      <c r="G29" s="101"/>
      <c r="H29" s="101"/>
      <c r="I29" s="108"/>
      <c r="J29" s="210" t="s">
        <v>29</v>
      </c>
      <c r="K29" s="210"/>
      <c r="L29" s="210"/>
      <c r="M29" s="210" t="s">
        <v>25</v>
      </c>
      <c r="N29" s="210"/>
      <c r="O29" s="210"/>
      <c r="P29" s="210" t="s">
        <v>30</v>
      </c>
      <c r="Q29" s="210"/>
      <c r="R29" s="210"/>
      <c r="S29" s="210"/>
      <c r="T29" s="222" t="s">
        <v>21</v>
      </c>
      <c r="U29" s="222"/>
      <c r="V29" s="222"/>
      <c r="W29" s="222"/>
      <c r="X29" s="211" t="s">
        <v>40</v>
      </c>
      <c r="Y29" s="211"/>
      <c r="Z29" s="211"/>
    </row>
    <row r="30" spans="1:26" x14ac:dyDescent="0.25">
      <c r="A30" s="210" t="str">
        <f>CADASTRO!A$13</f>
        <v>ESCOLA ALAÍDES S. PINHEIRO</v>
      </c>
      <c r="B30" s="210"/>
      <c r="C30" s="210"/>
      <c r="D30" s="210"/>
      <c r="E30" s="210"/>
      <c r="F30" s="210"/>
      <c r="G30" s="210"/>
      <c r="H30" s="210"/>
      <c r="I30" s="210"/>
      <c r="M30" s="218">
        <f>SUM(M31:N33)</f>
        <v>0.39</v>
      </c>
      <c r="N30" s="218"/>
      <c r="O30" s="218"/>
      <c r="P30" s="202">
        <f>SUM(P31:S33)</f>
        <v>0</v>
      </c>
      <c r="Q30" s="201"/>
      <c r="R30" s="201"/>
      <c r="S30" s="201"/>
      <c r="T30" s="6"/>
      <c r="U30" s="6"/>
      <c r="V30" s="6"/>
      <c r="W30" s="6"/>
    </row>
    <row r="31" spans="1:26" x14ac:dyDescent="0.25">
      <c r="A31" s="200" t="str">
        <f>CADASTRO!A$159</f>
        <v>Ensino Fundamental</v>
      </c>
      <c r="B31" s="200"/>
      <c r="C31" s="200"/>
      <c r="D31" s="200"/>
      <c r="E31" s="200"/>
      <c r="F31" s="200"/>
      <c r="G31" s="200"/>
      <c r="H31" s="200"/>
      <c r="I31" s="200"/>
      <c r="J31" s="203" t="s">
        <v>253</v>
      </c>
      <c r="K31" s="203"/>
      <c r="L31" s="203"/>
      <c r="M31" s="205">
        <f>ROUND((V$12/V$23),2)</f>
        <v>0.02</v>
      </c>
      <c r="N31" s="205"/>
      <c r="O31" s="205"/>
      <c r="P31" s="204">
        <f>C28*M31</f>
        <v>0</v>
      </c>
      <c r="Q31" s="203"/>
      <c r="R31" s="203"/>
      <c r="S31" s="203"/>
      <c r="T31" s="203" t="str">
        <f>CADASTRO!$P$211</f>
        <v>1013 PeateRS</v>
      </c>
      <c r="U31" s="203"/>
      <c r="V31" s="203"/>
      <c r="W31" s="203"/>
      <c r="X31" s="203">
        <f>M$12</f>
        <v>1662</v>
      </c>
      <c r="Y31" s="203"/>
      <c r="Z31" s="203"/>
    </row>
    <row r="32" spans="1:26" x14ac:dyDescent="0.25">
      <c r="A32" s="200" t="str">
        <f>CADASTRO!A$160</f>
        <v>Ensino Médio - Eja</v>
      </c>
      <c r="B32" s="200"/>
      <c r="C32" s="200"/>
      <c r="D32" s="200"/>
      <c r="E32" s="200"/>
      <c r="F32" s="200"/>
      <c r="G32" s="200"/>
      <c r="H32" s="200"/>
      <c r="I32" s="200"/>
      <c r="J32" s="203" t="s">
        <v>254</v>
      </c>
      <c r="K32" s="203"/>
      <c r="L32" s="203"/>
      <c r="M32" s="205">
        <f>ROUND((V$13/V$23),2)</f>
        <v>7.0000000000000007E-2</v>
      </c>
      <c r="N32" s="205"/>
      <c r="O32" s="205"/>
      <c r="P32" s="204">
        <f>C28*M32</f>
        <v>0</v>
      </c>
      <c r="Q32" s="203"/>
      <c r="R32" s="203"/>
      <c r="S32" s="203"/>
      <c r="T32" s="203" t="str">
        <f>CADASTRO!$P$212</f>
        <v>1013 PeateRS</v>
      </c>
      <c r="U32" s="203"/>
      <c r="V32" s="203"/>
      <c r="W32" s="203"/>
      <c r="X32" s="203">
        <f>M$13</f>
        <v>1685</v>
      </c>
      <c r="Y32" s="203"/>
      <c r="Z32" s="203"/>
    </row>
    <row r="33" spans="1:26" x14ac:dyDescent="0.25">
      <c r="A33" s="200" t="str">
        <f>CADASTRO!A$161</f>
        <v xml:space="preserve">Ensino Médio </v>
      </c>
      <c r="B33" s="200"/>
      <c r="C33" s="200"/>
      <c r="D33" s="200"/>
      <c r="E33" s="200"/>
      <c r="F33" s="200"/>
      <c r="G33" s="200"/>
      <c r="H33" s="200"/>
      <c r="I33" s="200"/>
      <c r="J33" s="203" t="s">
        <v>254</v>
      </c>
      <c r="K33" s="203"/>
      <c r="L33" s="203"/>
      <c r="M33" s="205">
        <f>ROUND((V$14/V$23),2)</f>
        <v>0.3</v>
      </c>
      <c r="N33" s="205"/>
      <c r="O33" s="205"/>
      <c r="P33" s="204">
        <f>C28*M33</f>
        <v>0</v>
      </c>
      <c r="Q33" s="203"/>
      <c r="R33" s="203"/>
      <c r="S33" s="203"/>
      <c r="T33" s="203" t="str">
        <f>CADASTRO!$P$213</f>
        <v>1013 PeateRS</v>
      </c>
      <c r="U33" s="203"/>
      <c r="V33" s="203"/>
      <c r="W33" s="203"/>
      <c r="X33" s="203">
        <f>M$14</f>
        <v>1674</v>
      </c>
      <c r="Y33" s="203"/>
      <c r="Z33" s="203"/>
    </row>
    <row r="34" spans="1:26" x14ac:dyDescent="0.25">
      <c r="A34" s="201" t="str">
        <f>CADASTRO!A$163</f>
        <v>ESCOLA MUN. SANTA LUZIA</v>
      </c>
      <c r="B34" s="201"/>
      <c r="C34" s="201"/>
      <c r="D34" s="201"/>
      <c r="E34" s="201"/>
      <c r="F34" s="201"/>
      <c r="G34" s="201"/>
      <c r="H34" s="201"/>
      <c r="I34" s="201"/>
      <c r="M34" s="218">
        <f>SUM(M35:N38)</f>
        <v>0.6100000000000001</v>
      </c>
      <c r="N34" s="218"/>
      <c r="O34" s="218"/>
      <c r="P34" s="202">
        <f>SUM(P35:S38)</f>
        <v>0</v>
      </c>
      <c r="Q34" s="201"/>
      <c r="R34" s="201"/>
      <c r="S34" s="201"/>
    </row>
    <row r="35" spans="1:26" x14ac:dyDescent="0.25">
      <c r="A35" s="200" t="str">
        <f>CADASTRO!A$164</f>
        <v>Ed. Infantil</v>
      </c>
      <c r="B35" s="200"/>
      <c r="C35" s="200"/>
      <c r="D35" s="200"/>
      <c r="E35" s="200"/>
      <c r="F35" s="200"/>
      <c r="G35" s="200"/>
      <c r="H35" s="200"/>
      <c r="I35" s="200"/>
      <c r="J35" s="203" t="s">
        <v>255</v>
      </c>
      <c r="K35" s="203"/>
      <c r="L35" s="203"/>
      <c r="M35" s="205">
        <f>ROUND((V$18/V$23),2)</f>
        <v>0.02</v>
      </c>
      <c r="N35" s="205"/>
      <c r="O35" s="205"/>
      <c r="P35" s="204">
        <f>C28*M35</f>
        <v>0</v>
      </c>
      <c r="Q35" s="203"/>
      <c r="R35" s="203"/>
      <c r="S35" s="203"/>
      <c r="T35" s="203" t="str">
        <f>CADASTRO!$P$216</f>
        <v>31 FUNDEB</v>
      </c>
      <c r="U35" s="203"/>
      <c r="V35" s="203"/>
      <c r="W35" s="203"/>
      <c r="X35" s="203">
        <f>M$18</f>
        <v>1640</v>
      </c>
      <c r="Y35" s="203"/>
      <c r="Z35" s="203"/>
    </row>
    <row r="36" spans="1:26" x14ac:dyDescent="0.25">
      <c r="A36" s="200" t="str">
        <f>CADASTRO!A$165</f>
        <v>Ed. Especial</v>
      </c>
      <c r="B36" s="200"/>
      <c r="C36" s="200"/>
      <c r="D36" s="200"/>
      <c r="E36" s="200"/>
      <c r="F36" s="200"/>
      <c r="G36" s="200"/>
      <c r="H36" s="200"/>
      <c r="I36" s="200"/>
      <c r="J36" s="203">
        <v>0</v>
      </c>
      <c r="K36" s="203"/>
      <c r="L36" s="203"/>
      <c r="M36" s="205">
        <f>ROUND((V$19/V$23),2)</f>
        <v>0</v>
      </c>
      <c r="N36" s="205"/>
      <c r="O36" s="205"/>
      <c r="P36" s="204">
        <f>C28*M36</f>
        <v>0</v>
      </c>
      <c r="Q36" s="203"/>
      <c r="R36" s="203"/>
      <c r="S36" s="203"/>
      <c r="T36" s="203" t="str">
        <f>CADASTRO!$P$217</f>
        <v>31 FUNDEB</v>
      </c>
      <c r="U36" s="203"/>
      <c r="V36" s="203"/>
      <c r="W36" s="203"/>
      <c r="X36" s="203">
        <f>M$19</f>
        <v>1656</v>
      </c>
      <c r="Y36" s="203"/>
      <c r="Z36" s="203"/>
    </row>
    <row r="37" spans="1:26" x14ac:dyDescent="0.25">
      <c r="A37" s="200" t="str">
        <f>CADASTRO!A$166</f>
        <v>Ensino Fundamental</v>
      </c>
      <c r="B37" s="200"/>
      <c r="C37" s="200"/>
      <c r="D37" s="200"/>
      <c r="E37" s="200"/>
      <c r="F37" s="200"/>
      <c r="G37" s="200"/>
      <c r="H37" s="200"/>
      <c r="I37" s="200"/>
      <c r="J37" s="203" t="s">
        <v>256</v>
      </c>
      <c r="K37" s="203"/>
      <c r="L37" s="203"/>
      <c r="M37" s="205">
        <f>ROUND((V$20/V$23),2)</f>
        <v>0.45</v>
      </c>
      <c r="N37" s="205"/>
      <c r="O37" s="205"/>
      <c r="P37" s="204">
        <f>C28*M37</f>
        <v>0</v>
      </c>
      <c r="Q37" s="203"/>
      <c r="R37" s="203"/>
      <c r="S37" s="203"/>
      <c r="T37" s="203" t="str">
        <f>CADASTRO!$P$218</f>
        <v>31 FUNDEB</v>
      </c>
      <c r="U37" s="203"/>
      <c r="V37" s="203"/>
      <c r="W37" s="203"/>
      <c r="X37" s="203">
        <f>M$20</f>
        <v>1624</v>
      </c>
      <c r="Y37" s="203"/>
      <c r="Z37" s="203"/>
    </row>
    <row r="38" spans="1:26" x14ac:dyDescent="0.25">
      <c r="A38" s="200" t="str">
        <f>CADASTRO!A$167</f>
        <v>Ed. Jovens e Adultos</v>
      </c>
      <c r="B38" s="200"/>
      <c r="C38" s="200"/>
      <c r="D38" s="200"/>
      <c r="E38" s="200"/>
      <c r="F38" s="200"/>
      <c r="G38" s="200"/>
      <c r="H38" s="200"/>
      <c r="I38" s="200"/>
      <c r="J38" s="203" t="s">
        <v>257</v>
      </c>
      <c r="K38" s="203"/>
      <c r="L38" s="203"/>
      <c r="M38" s="205">
        <f>ROUND((V$21/V$23),2)</f>
        <v>0.14000000000000001</v>
      </c>
      <c r="N38" s="205"/>
      <c r="O38" s="205"/>
      <c r="P38" s="204">
        <f>C28*M38</f>
        <v>0</v>
      </c>
      <c r="Q38" s="203"/>
      <c r="R38" s="203"/>
      <c r="S38" s="203"/>
      <c r="T38" s="203" t="str">
        <f>CADASTRO!$P$219</f>
        <v>31 FUNDEB</v>
      </c>
      <c r="U38" s="203"/>
      <c r="V38" s="203"/>
      <c r="W38" s="203"/>
      <c r="X38" s="203">
        <f>M$21</f>
        <v>2207</v>
      </c>
      <c r="Y38" s="203"/>
      <c r="Z38" s="203"/>
    </row>
    <row r="39" spans="1:26" s="3" customFormat="1" x14ac:dyDescent="0.25">
      <c r="A39" s="201" t="s">
        <v>26</v>
      </c>
      <c r="B39" s="201"/>
      <c r="C39" s="201"/>
      <c r="D39" s="201"/>
      <c r="E39" s="201"/>
      <c r="F39" s="201"/>
      <c r="G39" s="201"/>
      <c r="H39" s="201"/>
      <c r="I39" s="201"/>
      <c r="M39" s="218">
        <f>M30+M34</f>
        <v>1</v>
      </c>
      <c r="N39" s="218"/>
      <c r="O39" s="218"/>
      <c r="P39" s="202">
        <f>P34+P30</f>
        <v>0</v>
      </c>
      <c r="Q39" s="201"/>
      <c r="R39" s="201"/>
      <c r="S39" s="201"/>
    </row>
    <row r="41" spans="1:26" x14ac:dyDescent="0.25">
      <c r="A41" s="3" t="s">
        <v>37</v>
      </c>
      <c r="F41" s="203">
        <v>0</v>
      </c>
      <c r="G41" s="203"/>
      <c r="H41" s="203"/>
      <c r="I41" s="203"/>
      <c r="J41" s="203"/>
      <c r="K41" s="203"/>
    </row>
    <row r="42" spans="1:26" x14ac:dyDescent="0.25">
      <c r="A42" s="3" t="s">
        <v>38</v>
      </c>
      <c r="G42" s="203">
        <v>0</v>
      </c>
      <c r="H42" s="203"/>
      <c r="I42" s="203"/>
      <c r="J42" s="203"/>
      <c r="K42" s="203"/>
      <c r="L42" s="220" t="s">
        <v>39</v>
      </c>
      <c r="M42" s="220"/>
      <c r="N42" s="220"/>
      <c r="O42" s="223" t="s">
        <v>212</v>
      </c>
      <c r="P42" s="203"/>
      <c r="Q42" s="203"/>
      <c r="R42" s="203"/>
    </row>
    <row r="43" spans="1:26" x14ac:dyDescent="0.25">
      <c r="A43" s="3" t="s">
        <v>41</v>
      </c>
      <c r="C43" s="208">
        <v>0</v>
      </c>
      <c r="D43" s="208"/>
      <c r="E43" s="208"/>
      <c r="F43" s="208"/>
      <c r="G43" s="208"/>
      <c r="L43" s="220" t="s">
        <v>59</v>
      </c>
      <c r="M43" s="220"/>
      <c r="N43" s="220"/>
      <c r="O43" s="220"/>
      <c r="P43" s="221">
        <v>0</v>
      </c>
      <c r="Q43" s="221"/>
      <c r="R43" s="221"/>
      <c r="S43" s="221"/>
      <c r="T43" s="221"/>
      <c r="U43" s="221"/>
    </row>
    <row r="44" spans="1:26" x14ac:dyDescent="0.25">
      <c r="A44" s="9" t="s">
        <v>12</v>
      </c>
      <c r="B44" s="101"/>
      <c r="C44" s="101"/>
      <c r="D44" s="101"/>
      <c r="E44" s="101"/>
      <c r="F44" s="101"/>
      <c r="G44" s="101"/>
      <c r="H44" s="101"/>
      <c r="I44" s="108"/>
      <c r="J44" s="210" t="s">
        <v>29</v>
      </c>
      <c r="K44" s="210"/>
      <c r="L44" s="210"/>
      <c r="M44" s="210" t="s">
        <v>25</v>
      </c>
      <c r="N44" s="210"/>
      <c r="O44" s="210"/>
      <c r="P44" s="210" t="s">
        <v>30</v>
      </c>
      <c r="Q44" s="210"/>
      <c r="R44" s="210"/>
      <c r="S44" s="210"/>
      <c r="T44" s="222" t="s">
        <v>21</v>
      </c>
      <c r="U44" s="222"/>
      <c r="V44" s="222"/>
      <c r="W44" s="222"/>
      <c r="X44" s="211" t="s">
        <v>40</v>
      </c>
      <c r="Y44" s="211"/>
      <c r="Z44" s="211"/>
    </row>
    <row r="45" spans="1:26" x14ac:dyDescent="0.25">
      <c r="A45" s="210" t="str">
        <f>CADASTRO!A$158</f>
        <v>ESCOLA ALAÍDES S. PINHEIRO</v>
      </c>
      <c r="B45" s="210"/>
      <c r="C45" s="210"/>
      <c r="D45" s="210"/>
      <c r="E45" s="210"/>
      <c r="F45" s="210"/>
      <c r="G45" s="210"/>
      <c r="H45" s="210"/>
      <c r="I45" s="210"/>
      <c r="M45" s="218">
        <f>SUM(M46:N48)</f>
        <v>0.39</v>
      </c>
      <c r="N45" s="218"/>
      <c r="O45" s="218"/>
      <c r="P45" s="202">
        <f>SUM(P46:S48)</f>
        <v>0</v>
      </c>
      <c r="Q45" s="201"/>
      <c r="R45" s="201"/>
      <c r="S45" s="201"/>
      <c r="T45" s="6"/>
      <c r="U45" s="6"/>
      <c r="V45" s="6"/>
      <c r="W45" s="6"/>
    </row>
    <row r="46" spans="1:26" x14ac:dyDescent="0.25">
      <c r="A46" s="200" t="str">
        <f>CADASTRO!A$159</f>
        <v>Ensino Fundamental</v>
      </c>
      <c r="B46" s="200"/>
      <c r="C46" s="200"/>
      <c r="D46" s="200"/>
      <c r="E46" s="200"/>
      <c r="F46" s="200"/>
      <c r="G46" s="200"/>
      <c r="H46" s="200"/>
      <c r="I46" s="200"/>
      <c r="J46" s="203" t="s">
        <v>253</v>
      </c>
      <c r="K46" s="203"/>
      <c r="L46" s="203"/>
      <c r="M46" s="205">
        <f>ROUND((V$12/V$23),2)</f>
        <v>0.02</v>
      </c>
      <c r="N46" s="205"/>
      <c r="O46" s="205"/>
      <c r="P46" s="204">
        <f>C43*M46</f>
        <v>0</v>
      </c>
      <c r="Q46" s="203"/>
      <c r="R46" s="203"/>
      <c r="S46" s="203"/>
      <c r="T46" s="203" t="str">
        <f>CADASTRO!$P$211</f>
        <v>1013 PeateRS</v>
      </c>
      <c r="U46" s="203"/>
      <c r="V46" s="203"/>
      <c r="W46" s="203"/>
      <c r="X46" s="203">
        <f>M$12</f>
        <v>1662</v>
      </c>
      <c r="Y46" s="203"/>
      <c r="Z46" s="203"/>
    </row>
    <row r="47" spans="1:26" x14ac:dyDescent="0.25">
      <c r="A47" s="200" t="str">
        <f>CADASTRO!A$160</f>
        <v>Ensino Médio - Eja</v>
      </c>
      <c r="B47" s="200"/>
      <c r="C47" s="200"/>
      <c r="D47" s="200"/>
      <c r="E47" s="200"/>
      <c r="F47" s="200"/>
      <c r="G47" s="200"/>
      <c r="H47" s="200"/>
      <c r="I47" s="200"/>
      <c r="J47" s="203" t="s">
        <v>254</v>
      </c>
      <c r="K47" s="203"/>
      <c r="L47" s="203"/>
      <c r="M47" s="205">
        <f>ROUND((V$13/V$23),2)</f>
        <v>7.0000000000000007E-2</v>
      </c>
      <c r="N47" s="205"/>
      <c r="O47" s="205"/>
      <c r="P47" s="204">
        <f>C43*M47</f>
        <v>0</v>
      </c>
      <c r="Q47" s="203"/>
      <c r="R47" s="203"/>
      <c r="S47" s="203"/>
      <c r="T47" s="203" t="str">
        <f>CADASTRO!$P$212</f>
        <v>1013 PeateRS</v>
      </c>
      <c r="U47" s="203"/>
      <c r="V47" s="203"/>
      <c r="W47" s="203"/>
      <c r="X47" s="203">
        <f>M$13</f>
        <v>1685</v>
      </c>
      <c r="Y47" s="203"/>
      <c r="Z47" s="203"/>
    </row>
    <row r="48" spans="1:26" x14ac:dyDescent="0.25">
      <c r="A48" s="200" t="str">
        <f>CADASTRO!A$161</f>
        <v xml:space="preserve">Ensino Médio </v>
      </c>
      <c r="B48" s="200"/>
      <c r="C48" s="200"/>
      <c r="D48" s="200"/>
      <c r="E48" s="200"/>
      <c r="F48" s="200"/>
      <c r="G48" s="200"/>
      <c r="H48" s="200"/>
      <c r="I48" s="200"/>
      <c r="J48" s="203" t="s">
        <v>254</v>
      </c>
      <c r="K48" s="203"/>
      <c r="L48" s="203"/>
      <c r="M48" s="205">
        <f>ROUND((V$14/V$23),2)</f>
        <v>0.3</v>
      </c>
      <c r="N48" s="205"/>
      <c r="O48" s="205"/>
      <c r="P48" s="204">
        <f>C43*M48</f>
        <v>0</v>
      </c>
      <c r="Q48" s="203"/>
      <c r="R48" s="203"/>
      <c r="S48" s="203"/>
      <c r="T48" s="203" t="str">
        <f>CADASTRO!$P$213</f>
        <v>1013 PeateRS</v>
      </c>
      <c r="U48" s="203"/>
      <c r="V48" s="203"/>
      <c r="W48" s="203"/>
      <c r="X48" s="203">
        <f>M$14</f>
        <v>1674</v>
      </c>
      <c r="Y48" s="203"/>
      <c r="Z48" s="203"/>
    </row>
    <row r="49" spans="1:35" x14ac:dyDescent="0.25">
      <c r="A49" s="201" t="str">
        <f>CADASTRO!A$163</f>
        <v>ESCOLA MUN. SANTA LUZIA</v>
      </c>
      <c r="B49" s="201"/>
      <c r="C49" s="201"/>
      <c r="D49" s="201"/>
      <c r="E49" s="201"/>
      <c r="F49" s="201"/>
      <c r="G49" s="201"/>
      <c r="H49" s="201"/>
      <c r="I49" s="201"/>
      <c r="M49" s="218">
        <f>SUM(M50:N53)</f>
        <v>0.6100000000000001</v>
      </c>
      <c r="N49" s="218"/>
      <c r="O49" s="218"/>
      <c r="P49" s="202">
        <f>SUM(P50:S53)</f>
        <v>0</v>
      </c>
      <c r="Q49" s="201"/>
      <c r="R49" s="201"/>
      <c r="S49" s="201"/>
    </row>
    <row r="50" spans="1:35" x14ac:dyDescent="0.25">
      <c r="A50" s="200" t="str">
        <f>CADASTRO!A$164</f>
        <v>Ed. Infantil</v>
      </c>
      <c r="B50" s="200"/>
      <c r="C50" s="200"/>
      <c r="D50" s="200"/>
      <c r="E50" s="200"/>
      <c r="F50" s="200"/>
      <c r="G50" s="200"/>
      <c r="H50" s="200"/>
      <c r="I50" s="200"/>
      <c r="J50" s="203" t="s">
        <v>255</v>
      </c>
      <c r="K50" s="203"/>
      <c r="L50" s="203"/>
      <c r="M50" s="205">
        <f>ROUND((V$18/V$23),2)</f>
        <v>0.02</v>
      </c>
      <c r="N50" s="205"/>
      <c r="O50" s="205"/>
      <c r="P50" s="204">
        <f>C43*M50</f>
        <v>0</v>
      </c>
      <c r="Q50" s="203"/>
      <c r="R50" s="203"/>
      <c r="S50" s="203"/>
      <c r="T50" s="203" t="str">
        <f>CADASTRO!$P$216</f>
        <v>31 FUNDEB</v>
      </c>
      <c r="U50" s="203"/>
      <c r="V50" s="203"/>
      <c r="W50" s="203"/>
      <c r="X50" s="203">
        <f>M$18</f>
        <v>1640</v>
      </c>
      <c r="Y50" s="203"/>
      <c r="Z50" s="203"/>
    </row>
    <row r="51" spans="1:35" x14ac:dyDescent="0.25">
      <c r="A51" s="200" t="str">
        <f>CADASTRO!A$165</f>
        <v>Ed. Especial</v>
      </c>
      <c r="B51" s="200"/>
      <c r="C51" s="200"/>
      <c r="D51" s="200"/>
      <c r="E51" s="200"/>
      <c r="F51" s="200"/>
      <c r="G51" s="200"/>
      <c r="H51" s="200"/>
      <c r="I51" s="200"/>
      <c r="J51" s="203">
        <v>0</v>
      </c>
      <c r="K51" s="203"/>
      <c r="L51" s="203"/>
      <c r="M51" s="205">
        <f>ROUND((V$19/V$23),2)</f>
        <v>0</v>
      </c>
      <c r="N51" s="205"/>
      <c r="O51" s="205"/>
      <c r="P51" s="204">
        <f>C43*M51</f>
        <v>0</v>
      </c>
      <c r="Q51" s="203"/>
      <c r="R51" s="203"/>
      <c r="S51" s="203"/>
      <c r="T51" s="203" t="str">
        <f>CADASTRO!$P$217</f>
        <v>31 FUNDEB</v>
      </c>
      <c r="U51" s="203"/>
      <c r="V51" s="203"/>
      <c r="W51" s="203"/>
      <c r="X51" s="203">
        <f>M$19</f>
        <v>1656</v>
      </c>
      <c r="Y51" s="203"/>
      <c r="Z51" s="203"/>
      <c r="AI51" s="3"/>
    </row>
    <row r="52" spans="1:35" x14ac:dyDescent="0.25">
      <c r="A52" s="200" t="str">
        <f>CADASTRO!A$166</f>
        <v>Ensino Fundamental</v>
      </c>
      <c r="B52" s="200"/>
      <c r="C52" s="200"/>
      <c r="D52" s="200"/>
      <c r="E52" s="200"/>
      <c r="F52" s="200"/>
      <c r="G52" s="200"/>
      <c r="H52" s="200"/>
      <c r="I52" s="200"/>
      <c r="J52" s="203" t="s">
        <v>256</v>
      </c>
      <c r="K52" s="203"/>
      <c r="L52" s="203"/>
      <c r="M52" s="205">
        <f>ROUND((V$20/V$23),2)</f>
        <v>0.45</v>
      </c>
      <c r="N52" s="205"/>
      <c r="O52" s="205"/>
      <c r="P52" s="204">
        <f>C43*M52</f>
        <v>0</v>
      </c>
      <c r="Q52" s="203"/>
      <c r="R52" s="203"/>
      <c r="S52" s="203"/>
      <c r="T52" s="203" t="str">
        <f>CADASTRO!$P$218</f>
        <v>31 FUNDEB</v>
      </c>
      <c r="U52" s="203"/>
      <c r="V52" s="203"/>
      <c r="W52" s="203"/>
      <c r="X52" s="203">
        <f>M$20</f>
        <v>1624</v>
      </c>
      <c r="Y52" s="203"/>
      <c r="Z52" s="203"/>
    </row>
    <row r="53" spans="1:35" x14ac:dyDescent="0.25">
      <c r="A53" s="200" t="str">
        <f>CADASTRO!A$167</f>
        <v>Ed. Jovens e Adultos</v>
      </c>
      <c r="B53" s="200"/>
      <c r="C53" s="200"/>
      <c r="D53" s="200"/>
      <c r="E53" s="200"/>
      <c r="F53" s="200"/>
      <c r="G53" s="200"/>
      <c r="H53" s="200"/>
      <c r="I53" s="200"/>
      <c r="J53" s="203" t="s">
        <v>257</v>
      </c>
      <c r="K53" s="203"/>
      <c r="L53" s="203"/>
      <c r="M53" s="205">
        <f>ROUND((V$21/V$23),2)</f>
        <v>0.14000000000000001</v>
      </c>
      <c r="N53" s="205"/>
      <c r="O53" s="205"/>
      <c r="P53" s="204">
        <f>C43*M53</f>
        <v>0</v>
      </c>
      <c r="Q53" s="203"/>
      <c r="R53" s="203"/>
      <c r="S53" s="203"/>
      <c r="T53" s="203" t="str">
        <f>CADASTRO!$P$219</f>
        <v>31 FUNDEB</v>
      </c>
      <c r="U53" s="203"/>
      <c r="V53" s="203"/>
      <c r="W53" s="203"/>
      <c r="X53" s="203">
        <f>M$21</f>
        <v>2207</v>
      </c>
      <c r="Y53" s="203"/>
      <c r="Z53" s="203"/>
    </row>
    <row r="54" spans="1:35" x14ac:dyDescent="0.25">
      <c r="A54" s="201" t="s">
        <v>26</v>
      </c>
      <c r="B54" s="201"/>
      <c r="C54" s="201"/>
      <c r="D54" s="201"/>
      <c r="E54" s="201"/>
      <c r="F54" s="201"/>
      <c r="G54" s="201"/>
      <c r="H54" s="201"/>
      <c r="I54" s="201"/>
      <c r="J54" s="3"/>
      <c r="K54" s="3"/>
      <c r="L54" s="3"/>
      <c r="M54" s="218">
        <f>M45+M49</f>
        <v>1</v>
      </c>
      <c r="N54" s="218"/>
      <c r="O54" s="218"/>
      <c r="P54" s="202">
        <f>P49+P45</f>
        <v>0</v>
      </c>
      <c r="Q54" s="201"/>
      <c r="R54" s="201"/>
      <c r="S54" s="201"/>
      <c r="T54" s="3"/>
      <c r="U54" s="3"/>
      <c r="V54" s="3"/>
      <c r="W54" s="3"/>
      <c r="X54" s="3"/>
      <c r="Y54" s="3"/>
      <c r="Z54" s="3"/>
    </row>
    <row r="55" spans="1:35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3"/>
      <c r="K55" s="3"/>
      <c r="L55" s="3"/>
      <c r="M55" s="109"/>
      <c r="N55" s="109"/>
      <c r="O55" s="109"/>
      <c r="P55" s="102"/>
      <c r="Q55" s="103"/>
      <c r="R55" s="103"/>
      <c r="S55" s="103"/>
      <c r="T55" s="3"/>
      <c r="U55" s="3"/>
      <c r="V55" s="3"/>
      <c r="W55" s="3"/>
      <c r="X55" s="3"/>
      <c r="Y55" s="3"/>
      <c r="Z55" s="3"/>
    </row>
    <row r="56" spans="1:35" x14ac:dyDescent="0.25">
      <c r="A56" s="3" t="s">
        <v>37</v>
      </c>
      <c r="F56" s="203" t="s">
        <v>57</v>
      </c>
      <c r="G56" s="203"/>
      <c r="H56" s="203"/>
      <c r="I56" s="203"/>
      <c r="J56" s="203"/>
      <c r="K56" s="203"/>
    </row>
    <row r="57" spans="1:35" x14ac:dyDescent="0.25">
      <c r="A57" s="3" t="s">
        <v>38</v>
      </c>
      <c r="G57" s="203">
        <v>191</v>
      </c>
      <c r="H57" s="203"/>
      <c r="I57" s="203"/>
      <c r="J57" s="203"/>
      <c r="K57" s="203"/>
      <c r="L57" s="220" t="s">
        <v>39</v>
      </c>
      <c r="M57" s="220"/>
      <c r="N57" s="220"/>
      <c r="O57" s="223">
        <v>43223</v>
      </c>
      <c r="P57" s="203"/>
      <c r="Q57" s="203"/>
      <c r="R57" s="203"/>
    </row>
    <row r="58" spans="1:35" x14ac:dyDescent="0.25">
      <c r="A58" s="3" t="s">
        <v>41</v>
      </c>
      <c r="C58" s="208">
        <v>126.58</v>
      </c>
      <c r="D58" s="208"/>
      <c r="E58" s="208"/>
      <c r="F58" s="208"/>
      <c r="G58" s="208"/>
      <c r="L58" s="220" t="s">
        <v>59</v>
      </c>
      <c r="M58" s="220"/>
      <c r="N58" s="220"/>
      <c r="O58" s="220"/>
      <c r="P58" s="221">
        <v>30.8</v>
      </c>
      <c r="Q58" s="221"/>
      <c r="R58" s="221"/>
      <c r="S58" s="221"/>
      <c r="T58" s="221"/>
      <c r="U58" s="221"/>
    </row>
    <row r="59" spans="1:35" x14ac:dyDescent="0.25">
      <c r="A59" s="9" t="s">
        <v>12</v>
      </c>
      <c r="B59" s="101"/>
      <c r="C59" s="101"/>
      <c r="D59" s="101"/>
      <c r="E59" s="101"/>
      <c r="F59" s="101"/>
      <c r="G59" s="101"/>
      <c r="H59" s="101"/>
      <c r="I59" s="108"/>
      <c r="J59" s="210" t="s">
        <v>29</v>
      </c>
      <c r="K59" s="210"/>
      <c r="L59" s="210"/>
      <c r="M59" s="210" t="s">
        <v>25</v>
      </c>
      <c r="N59" s="210"/>
      <c r="O59" s="210"/>
      <c r="P59" s="210" t="s">
        <v>30</v>
      </c>
      <c r="Q59" s="210"/>
      <c r="R59" s="210"/>
      <c r="S59" s="210"/>
      <c r="T59" s="222" t="s">
        <v>21</v>
      </c>
      <c r="U59" s="222"/>
      <c r="V59" s="222"/>
      <c r="W59" s="222"/>
      <c r="X59" s="211" t="s">
        <v>40</v>
      </c>
      <c r="Y59" s="211"/>
      <c r="Z59" s="211"/>
    </row>
    <row r="60" spans="1:35" x14ac:dyDescent="0.25">
      <c r="A60" s="210" t="str">
        <f>CADASTRO!A$158</f>
        <v>ESCOLA ALAÍDES S. PINHEIRO</v>
      </c>
      <c r="B60" s="210"/>
      <c r="C60" s="210"/>
      <c r="D60" s="210"/>
      <c r="E60" s="210"/>
      <c r="F60" s="210"/>
      <c r="G60" s="210"/>
      <c r="H60" s="210"/>
      <c r="I60" s="210"/>
      <c r="M60" s="218">
        <f>SUM(M61:N63)</f>
        <v>0.39</v>
      </c>
      <c r="N60" s="218"/>
      <c r="O60" s="218"/>
      <c r="P60" s="202">
        <f>SUM(P61:S63)-0.01</f>
        <v>49.356200000000001</v>
      </c>
      <c r="Q60" s="201"/>
      <c r="R60" s="201"/>
      <c r="S60" s="201"/>
      <c r="T60" s="6"/>
      <c r="U60" s="6"/>
      <c r="V60" s="6"/>
      <c r="W60" s="6"/>
    </row>
    <row r="61" spans="1:35" x14ac:dyDescent="0.25">
      <c r="A61" s="200" t="str">
        <f>CADASTRO!A$159</f>
        <v>Ensino Fundamental</v>
      </c>
      <c r="B61" s="200"/>
      <c r="C61" s="200"/>
      <c r="D61" s="200"/>
      <c r="E61" s="200"/>
      <c r="F61" s="200"/>
      <c r="G61" s="200"/>
      <c r="H61" s="200"/>
      <c r="I61" s="200"/>
      <c r="J61" s="203" t="s">
        <v>253</v>
      </c>
      <c r="K61" s="203"/>
      <c r="L61" s="203"/>
      <c r="M61" s="205">
        <f>ROUND((V$12/V$23),2)</f>
        <v>0.02</v>
      </c>
      <c r="N61" s="205"/>
      <c r="O61" s="205"/>
      <c r="P61" s="204">
        <f>C58*M61</f>
        <v>2.5316000000000001</v>
      </c>
      <c r="Q61" s="203"/>
      <c r="R61" s="203"/>
      <c r="S61" s="203"/>
      <c r="T61" s="203" t="str">
        <f>CADASTRO!$P$211</f>
        <v>1013 PeateRS</v>
      </c>
      <c r="U61" s="203"/>
      <c r="V61" s="203"/>
      <c r="W61" s="203"/>
      <c r="X61" s="203">
        <f>M$12</f>
        <v>1662</v>
      </c>
      <c r="Y61" s="203"/>
      <c r="Z61" s="203"/>
    </row>
    <row r="62" spans="1:35" x14ac:dyDescent="0.25">
      <c r="A62" s="200" t="str">
        <f>CADASTRO!A$160</f>
        <v>Ensino Médio - Eja</v>
      </c>
      <c r="B62" s="200"/>
      <c r="C62" s="200"/>
      <c r="D62" s="200"/>
      <c r="E62" s="200"/>
      <c r="F62" s="200"/>
      <c r="G62" s="200"/>
      <c r="H62" s="200"/>
      <c r="I62" s="200"/>
      <c r="J62" s="203" t="s">
        <v>254</v>
      </c>
      <c r="K62" s="203"/>
      <c r="L62" s="203"/>
      <c r="M62" s="205">
        <f>ROUND((V$13/V$23),2)</f>
        <v>7.0000000000000007E-2</v>
      </c>
      <c r="N62" s="205"/>
      <c r="O62" s="205"/>
      <c r="P62" s="204">
        <f>C58*M62</f>
        <v>8.8606000000000016</v>
      </c>
      <c r="Q62" s="203"/>
      <c r="R62" s="203"/>
      <c r="S62" s="203"/>
      <c r="T62" s="203" t="str">
        <f>CADASTRO!$P$212</f>
        <v>1013 PeateRS</v>
      </c>
      <c r="U62" s="203"/>
      <c r="V62" s="203"/>
      <c r="W62" s="203"/>
      <c r="X62" s="203">
        <f>M$13</f>
        <v>1685</v>
      </c>
      <c r="Y62" s="203"/>
      <c r="Z62" s="203"/>
    </row>
    <row r="63" spans="1:35" x14ac:dyDescent="0.25">
      <c r="A63" s="200" t="str">
        <f>CADASTRO!A$161</f>
        <v xml:space="preserve">Ensino Médio </v>
      </c>
      <c r="B63" s="200"/>
      <c r="C63" s="200"/>
      <c r="D63" s="200"/>
      <c r="E63" s="200"/>
      <c r="F63" s="200"/>
      <c r="G63" s="200"/>
      <c r="H63" s="200"/>
      <c r="I63" s="200"/>
      <c r="J63" s="203" t="s">
        <v>254</v>
      </c>
      <c r="K63" s="203"/>
      <c r="L63" s="203"/>
      <c r="M63" s="205">
        <f>ROUND((V$14/V$23),2)</f>
        <v>0.3</v>
      </c>
      <c r="N63" s="205"/>
      <c r="O63" s="205"/>
      <c r="P63" s="204">
        <f>C58*M63</f>
        <v>37.973999999999997</v>
      </c>
      <c r="Q63" s="203"/>
      <c r="R63" s="203"/>
      <c r="S63" s="203"/>
      <c r="T63" s="203" t="str">
        <f>CADASTRO!$P$213</f>
        <v>1013 PeateRS</v>
      </c>
      <c r="U63" s="203"/>
      <c r="V63" s="203"/>
      <c r="W63" s="203"/>
      <c r="X63" s="203">
        <f>M$14</f>
        <v>1674</v>
      </c>
      <c r="Y63" s="203"/>
      <c r="Z63" s="203"/>
    </row>
    <row r="64" spans="1:35" x14ac:dyDescent="0.25">
      <c r="A64" s="201" t="str">
        <f>CADASTRO!A$163</f>
        <v>ESCOLA MUN. SANTA LUZIA</v>
      </c>
      <c r="B64" s="201"/>
      <c r="C64" s="201"/>
      <c r="D64" s="201"/>
      <c r="E64" s="201"/>
      <c r="F64" s="201"/>
      <c r="G64" s="201"/>
      <c r="H64" s="201"/>
      <c r="I64" s="201"/>
      <c r="M64" s="218">
        <f>SUM(M65:N68)</f>
        <v>0.6100000000000001</v>
      </c>
      <c r="N64" s="218"/>
      <c r="O64" s="218"/>
      <c r="P64" s="202">
        <f>SUM(P65:S68)</f>
        <v>77.223799999999997</v>
      </c>
      <c r="Q64" s="201"/>
      <c r="R64" s="201"/>
      <c r="S64" s="201"/>
    </row>
    <row r="65" spans="1:26" x14ac:dyDescent="0.25">
      <c r="A65" s="200" t="str">
        <f>CADASTRO!A$164</f>
        <v>Ed. Infantil</v>
      </c>
      <c r="B65" s="200"/>
      <c r="C65" s="200"/>
      <c r="D65" s="200"/>
      <c r="E65" s="200"/>
      <c r="F65" s="200"/>
      <c r="G65" s="200"/>
      <c r="H65" s="200"/>
      <c r="I65" s="200"/>
      <c r="J65" s="203" t="s">
        <v>255</v>
      </c>
      <c r="K65" s="203"/>
      <c r="L65" s="203"/>
      <c r="M65" s="205">
        <f>ROUND((V$18/V$23),2)</f>
        <v>0.02</v>
      </c>
      <c r="N65" s="205"/>
      <c r="O65" s="205"/>
      <c r="P65" s="204">
        <f>C58*M65</f>
        <v>2.5316000000000001</v>
      </c>
      <c r="Q65" s="203"/>
      <c r="R65" s="203"/>
      <c r="S65" s="203"/>
      <c r="T65" s="203" t="str">
        <f>CADASTRO!$P$216</f>
        <v>31 FUNDEB</v>
      </c>
      <c r="U65" s="203"/>
      <c r="V65" s="203"/>
      <c r="W65" s="203"/>
      <c r="X65" s="203">
        <f>M$18</f>
        <v>1640</v>
      </c>
      <c r="Y65" s="203"/>
      <c r="Z65" s="203"/>
    </row>
    <row r="66" spans="1:26" x14ac:dyDescent="0.25">
      <c r="A66" s="200" t="str">
        <f>CADASTRO!A$165</f>
        <v>Ed. Especial</v>
      </c>
      <c r="B66" s="200"/>
      <c r="C66" s="200"/>
      <c r="D66" s="200"/>
      <c r="E66" s="200"/>
      <c r="F66" s="200"/>
      <c r="G66" s="200"/>
      <c r="H66" s="200"/>
      <c r="I66" s="200"/>
      <c r="J66" s="203">
        <v>0</v>
      </c>
      <c r="K66" s="203"/>
      <c r="L66" s="203"/>
      <c r="M66" s="205">
        <f>ROUND((V$19/V$23),2)</f>
        <v>0</v>
      </c>
      <c r="N66" s="205"/>
      <c r="O66" s="205"/>
      <c r="P66" s="204">
        <f>C58*M66</f>
        <v>0</v>
      </c>
      <c r="Q66" s="203"/>
      <c r="R66" s="203"/>
      <c r="S66" s="203"/>
      <c r="T66" s="203" t="str">
        <f>CADASTRO!$P$217</f>
        <v>31 FUNDEB</v>
      </c>
      <c r="U66" s="203"/>
      <c r="V66" s="203"/>
      <c r="W66" s="203"/>
      <c r="X66" s="203">
        <f>M$19</f>
        <v>1656</v>
      </c>
      <c r="Y66" s="203"/>
      <c r="Z66" s="203"/>
    </row>
    <row r="67" spans="1:26" x14ac:dyDescent="0.25">
      <c r="A67" s="200" t="str">
        <f>CADASTRO!A$166</f>
        <v>Ensino Fundamental</v>
      </c>
      <c r="B67" s="200"/>
      <c r="C67" s="200"/>
      <c r="D67" s="200"/>
      <c r="E67" s="200"/>
      <c r="F67" s="200"/>
      <c r="G67" s="200"/>
      <c r="H67" s="200"/>
      <c r="I67" s="200"/>
      <c r="J67" s="203" t="s">
        <v>256</v>
      </c>
      <c r="K67" s="203"/>
      <c r="L67" s="203"/>
      <c r="M67" s="205">
        <f>ROUND((V$20/V$23),2)</f>
        <v>0.45</v>
      </c>
      <c r="N67" s="205"/>
      <c r="O67" s="205"/>
      <c r="P67" s="204">
        <f>C58*M67</f>
        <v>56.960999999999999</v>
      </c>
      <c r="Q67" s="203"/>
      <c r="R67" s="203"/>
      <c r="S67" s="203"/>
      <c r="T67" s="203" t="str">
        <f>CADASTRO!$P$218</f>
        <v>31 FUNDEB</v>
      </c>
      <c r="U67" s="203"/>
      <c r="V67" s="203"/>
      <c r="W67" s="203"/>
      <c r="X67" s="203">
        <f>M$20</f>
        <v>1624</v>
      </c>
      <c r="Y67" s="203"/>
      <c r="Z67" s="203"/>
    </row>
    <row r="68" spans="1:26" x14ac:dyDescent="0.25">
      <c r="A68" s="200" t="str">
        <f>CADASTRO!A$167</f>
        <v>Ed. Jovens e Adultos</v>
      </c>
      <c r="B68" s="200"/>
      <c r="C68" s="200"/>
      <c r="D68" s="200"/>
      <c r="E68" s="200"/>
      <c r="F68" s="200"/>
      <c r="G68" s="200"/>
      <c r="H68" s="200"/>
      <c r="I68" s="200"/>
      <c r="J68" s="203" t="s">
        <v>257</v>
      </c>
      <c r="K68" s="203"/>
      <c r="L68" s="203"/>
      <c r="M68" s="205">
        <f>ROUND((V$21/V$23),2)</f>
        <v>0.14000000000000001</v>
      </c>
      <c r="N68" s="205"/>
      <c r="O68" s="205"/>
      <c r="P68" s="204">
        <f>C58*M68+0.01</f>
        <v>17.731200000000005</v>
      </c>
      <c r="Q68" s="203"/>
      <c r="R68" s="203"/>
      <c r="S68" s="203"/>
      <c r="T68" s="203" t="str">
        <f>CADASTRO!$P$219</f>
        <v>31 FUNDEB</v>
      </c>
      <c r="U68" s="203"/>
      <c r="V68" s="203"/>
      <c r="W68" s="203"/>
      <c r="X68" s="203">
        <f>M$21</f>
        <v>2207</v>
      </c>
      <c r="Y68" s="203"/>
      <c r="Z68" s="203"/>
    </row>
    <row r="69" spans="1:26" x14ac:dyDescent="0.25">
      <c r="A69" s="201" t="s">
        <v>26</v>
      </c>
      <c r="B69" s="201"/>
      <c r="C69" s="201"/>
      <c r="D69" s="201"/>
      <c r="E69" s="201"/>
      <c r="F69" s="201"/>
      <c r="G69" s="201"/>
      <c r="H69" s="201"/>
      <c r="I69" s="201"/>
      <c r="J69" s="3"/>
      <c r="K69" s="3"/>
      <c r="L69" s="3"/>
      <c r="M69" s="218">
        <f>M60+M64</f>
        <v>1</v>
      </c>
      <c r="N69" s="218"/>
      <c r="O69" s="218"/>
      <c r="P69" s="202">
        <f>P64+P60</f>
        <v>126.58</v>
      </c>
      <c r="Q69" s="201"/>
      <c r="R69" s="201"/>
      <c r="S69" s="201"/>
      <c r="T69" s="3"/>
      <c r="U69" s="3"/>
      <c r="V69" s="3"/>
      <c r="W69" s="3"/>
      <c r="X69" s="3"/>
      <c r="Y69" s="3"/>
      <c r="Z69" s="3"/>
    </row>
    <row r="71" spans="1:26" x14ac:dyDescent="0.25">
      <c r="A71" s="3" t="s">
        <v>37</v>
      </c>
      <c r="F71" s="203" t="s">
        <v>58</v>
      </c>
      <c r="G71" s="203"/>
      <c r="H71" s="203"/>
      <c r="I71" s="203"/>
      <c r="J71" s="203"/>
      <c r="K71" s="203"/>
    </row>
    <row r="72" spans="1:26" x14ac:dyDescent="0.25">
      <c r="A72" s="3" t="s">
        <v>38</v>
      </c>
      <c r="G72" s="203">
        <v>4</v>
      </c>
      <c r="H72" s="203"/>
      <c r="I72" s="203"/>
      <c r="J72" s="203"/>
      <c r="K72" s="203"/>
      <c r="L72" s="220" t="s">
        <v>39</v>
      </c>
      <c r="M72" s="220"/>
      <c r="N72" s="220"/>
      <c r="O72" s="223">
        <v>43223</v>
      </c>
      <c r="P72" s="203"/>
      <c r="Q72" s="203"/>
      <c r="R72" s="203"/>
    </row>
    <row r="73" spans="1:26" x14ac:dyDescent="0.25">
      <c r="A73" s="3" t="s">
        <v>41</v>
      </c>
      <c r="C73" s="208">
        <v>19000</v>
      </c>
      <c r="D73" s="208"/>
      <c r="E73" s="208"/>
      <c r="F73" s="208"/>
      <c r="G73" s="208"/>
      <c r="L73" s="220" t="s">
        <v>59</v>
      </c>
      <c r="M73" s="220"/>
      <c r="N73" s="220"/>
      <c r="O73" s="220"/>
      <c r="P73" s="221">
        <v>1350</v>
      </c>
      <c r="Q73" s="221"/>
      <c r="R73" s="221"/>
      <c r="S73" s="221"/>
      <c r="T73" s="221"/>
      <c r="U73" s="221"/>
    </row>
    <row r="74" spans="1:26" x14ac:dyDescent="0.25">
      <c r="A74" s="9" t="s">
        <v>12</v>
      </c>
      <c r="B74" s="101"/>
      <c r="C74" s="101"/>
      <c r="D74" s="101"/>
      <c r="E74" s="101"/>
      <c r="F74" s="101"/>
      <c r="G74" s="101"/>
      <c r="H74" s="101"/>
      <c r="I74" s="108"/>
      <c r="J74" s="210" t="s">
        <v>29</v>
      </c>
      <c r="K74" s="210"/>
      <c r="L74" s="210"/>
      <c r="M74" s="210" t="s">
        <v>25</v>
      </c>
      <c r="N74" s="210"/>
      <c r="O74" s="210"/>
      <c r="P74" s="210" t="s">
        <v>30</v>
      </c>
      <c r="Q74" s="210"/>
      <c r="R74" s="210"/>
      <c r="S74" s="210"/>
      <c r="T74" s="222" t="s">
        <v>21</v>
      </c>
      <c r="U74" s="222"/>
      <c r="V74" s="222"/>
      <c r="W74" s="222"/>
      <c r="X74" s="211" t="s">
        <v>40</v>
      </c>
      <c r="Y74" s="211"/>
      <c r="Z74" s="211"/>
    </row>
    <row r="75" spans="1:26" x14ac:dyDescent="0.25">
      <c r="A75" s="210" t="str">
        <f>CADASTRO!A$158</f>
        <v>ESCOLA ALAÍDES S. PINHEIRO</v>
      </c>
      <c r="B75" s="210"/>
      <c r="C75" s="210"/>
      <c r="D75" s="210"/>
      <c r="E75" s="210"/>
      <c r="F75" s="210"/>
      <c r="G75" s="210"/>
      <c r="H75" s="210"/>
      <c r="I75" s="210"/>
      <c r="M75" s="218">
        <f>SUM(M76:N78)</f>
        <v>0.39</v>
      </c>
      <c r="N75" s="218"/>
      <c r="O75" s="218"/>
      <c r="P75" s="202">
        <f>SUM(P76:S78)</f>
        <v>7410</v>
      </c>
      <c r="Q75" s="201"/>
      <c r="R75" s="201"/>
      <c r="S75" s="201"/>
      <c r="T75" s="6"/>
      <c r="U75" s="6"/>
      <c r="V75" s="6"/>
      <c r="W75" s="6"/>
    </row>
    <row r="76" spans="1:26" x14ac:dyDescent="0.25">
      <c r="A76" s="200" t="str">
        <f>CADASTRO!A$159</f>
        <v>Ensino Fundamental</v>
      </c>
      <c r="B76" s="200"/>
      <c r="C76" s="200"/>
      <c r="D76" s="200"/>
      <c r="E76" s="200"/>
      <c r="F76" s="200"/>
      <c r="G76" s="200"/>
      <c r="H76" s="200"/>
      <c r="I76" s="200"/>
      <c r="J76" s="203" t="s">
        <v>253</v>
      </c>
      <c r="K76" s="203"/>
      <c r="L76" s="203"/>
      <c r="M76" s="205">
        <f>ROUND((V$12/V$23),2)</f>
        <v>0.02</v>
      </c>
      <c r="N76" s="205"/>
      <c r="O76" s="205"/>
      <c r="P76" s="204">
        <f>C73*M76</f>
        <v>380</v>
      </c>
      <c r="Q76" s="203"/>
      <c r="R76" s="203"/>
      <c r="S76" s="203"/>
      <c r="T76" s="203" t="str">
        <f>CADASTRO!$P$211</f>
        <v>1013 PeateRS</v>
      </c>
      <c r="U76" s="203"/>
      <c r="V76" s="203"/>
      <c r="W76" s="203"/>
      <c r="X76" s="203">
        <f>M$12</f>
        <v>1662</v>
      </c>
      <c r="Y76" s="203"/>
      <c r="Z76" s="203"/>
    </row>
    <row r="77" spans="1:26" x14ac:dyDescent="0.25">
      <c r="A77" s="200" t="str">
        <f>CADASTRO!A$160</f>
        <v>Ensino Médio - Eja</v>
      </c>
      <c r="B77" s="200"/>
      <c r="C77" s="200"/>
      <c r="D77" s="200"/>
      <c r="E77" s="200"/>
      <c r="F77" s="200"/>
      <c r="G77" s="200"/>
      <c r="H77" s="200"/>
      <c r="I77" s="200"/>
      <c r="J77" s="203" t="s">
        <v>254</v>
      </c>
      <c r="K77" s="203"/>
      <c r="L77" s="203"/>
      <c r="M77" s="205">
        <f>ROUND((V$13/V$23),2)</f>
        <v>7.0000000000000007E-2</v>
      </c>
      <c r="N77" s="205"/>
      <c r="O77" s="205"/>
      <c r="P77" s="204">
        <f>C73*M77</f>
        <v>1330.0000000000002</v>
      </c>
      <c r="Q77" s="203"/>
      <c r="R77" s="203"/>
      <c r="S77" s="203"/>
      <c r="T77" s="203" t="str">
        <f>CADASTRO!$P$212</f>
        <v>1013 PeateRS</v>
      </c>
      <c r="U77" s="203"/>
      <c r="V77" s="203"/>
      <c r="W77" s="203"/>
      <c r="X77" s="203">
        <f>M$13</f>
        <v>1685</v>
      </c>
      <c r="Y77" s="203"/>
      <c r="Z77" s="203"/>
    </row>
    <row r="78" spans="1:26" x14ac:dyDescent="0.25">
      <c r="A78" s="200" t="str">
        <f>CADASTRO!A$161</f>
        <v xml:space="preserve">Ensino Médio </v>
      </c>
      <c r="B78" s="200"/>
      <c r="C78" s="200"/>
      <c r="D78" s="200"/>
      <c r="E78" s="200"/>
      <c r="F78" s="200"/>
      <c r="G78" s="200"/>
      <c r="H78" s="200"/>
      <c r="I78" s="200"/>
      <c r="J78" s="203" t="s">
        <v>254</v>
      </c>
      <c r="K78" s="203"/>
      <c r="L78" s="203"/>
      <c r="M78" s="205">
        <f>ROUND((V$14/V$23),2)</f>
        <v>0.3</v>
      </c>
      <c r="N78" s="205"/>
      <c r="O78" s="205"/>
      <c r="P78" s="204">
        <f>C73*M78</f>
        <v>5700</v>
      </c>
      <c r="Q78" s="203"/>
      <c r="R78" s="203"/>
      <c r="S78" s="203"/>
      <c r="T78" s="203" t="str">
        <f>CADASTRO!$P$213</f>
        <v>1013 PeateRS</v>
      </c>
      <c r="U78" s="203"/>
      <c r="V78" s="203"/>
      <c r="W78" s="203"/>
      <c r="X78" s="203">
        <f>M$14</f>
        <v>1674</v>
      </c>
      <c r="Y78" s="203"/>
      <c r="Z78" s="203"/>
    </row>
    <row r="79" spans="1:26" x14ac:dyDescent="0.25">
      <c r="A79" s="201" t="str">
        <f>CADASTRO!A$163</f>
        <v>ESCOLA MUN. SANTA LUZIA</v>
      </c>
      <c r="B79" s="201"/>
      <c r="C79" s="201"/>
      <c r="D79" s="201"/>
      <c r="E79" s="201"/>
      <c r="F79" s="201"/>
      <c r="G79" s="201"/>
      <c r="H79" s="201"/>
      <c r="I79" s="201"/>
      <c r="M79" s="218">
        <f>SUM(M80:N83)</f>
        <v>0.6100000000000001</v>
      </c>
      <c r="N79" s="218"/>
      <c r="O79" s="218"/>
      <c r="P79" s="202">
        <f>SUM(P80:S83)</f>
        <v>11590</v>
      </c>
      <c r="Q79" s="201"/>
      <c r="R79" s="201"/>
      <c r="S79" s="201"/>
    </row>
    <row r="80" spans="1:26" x14ac:dyDescent="0.25">
      <c r="A80" s="200" t="str">
        <f>CADASTRO!A$164</f>
        <v>Ed. Infantil</v>
      </c>
      <c r="B80" s="200"/>
      <c r="C80" s="200"/>
      <c r="D80" s="200"/>
      <c r="E80" s="200"/>
      <c r="F80" s="200"/>
      <c r="G80" s="200"/>
      <c r="H80" s="200"/>
      <c r="I80" s="200"/>
      <c r="J80" s="203" t="s">
        <v>255</v>
      </c>
      <c r="K80" s="203"/>
      <c r="L80" s="203"/>
      <c r="M80" s="205">
        <f>ROUND((V$18/V$23),2)</f>
        <v>0.02</v>
      </c>
      <c r="N80" s="205"/>
      <c r="O80" s="205"/>
      <c r="P80" s="204">
        <f>C73*M80</f>
        <v>380</v>
      </c>
      <c r="Q80" s="203"/>
      <c r="R80" s="203"/>
      <c r="S80" s="203"/>
      <c r="T80" s="203" t="str">
        <f>CADASTRO!$P$216</f>
        <v>31 FUNDEB</v>
      </c>
      <c r="U80" s="203"/>
      <c r="V80" s="203"/>
      <c r="W80" s="203"/>
      <c r="X80" s="203">
        <f>M$18</f>
        <v>1640</v>
      </c>
      <c r="Y80" s="203"/>
      <c r="Z80" s="203"/>
    </row>
    <row r="81" spans="1:26" x14ac:dyDescent="0.25">
      <c r="A81" s="200" t="str">
        <f>CADASTRO!A$165</f>
        <v>Ed. Especial</v>
      </c>
      <c r="B81" s="200"/>
      <c r="C81" s="200"/>
      <c r="D81" s="200"/>
      <c r="E81" s="200"/>
      <c r="F81" s="200"/>
      <c r="G81" s="200"/>
      <c r="H81" s="200"/>
      <c r="I81" s="200"/>
      <c r="J81" s="203">
        <v>0</v>
      </c>
      <c r="K81" s="203"/>
      <c r="L81" s="203"/>
      <c r="M81" s="205">
        <f>ROUND((V$19/V$23),2)</f>
        <v>0</v>
      </c>
      <c r="N81" s="205"/>
      <c r="O81" s="205"/>
      <c r="P81" s="204">
        <f>C73*M81</f>
        <v>0</v>
      </c>
      <c r="Q81" s="203"/>
      <c r="R81" s="203"/>
      <c r="S81" s="203"/>
      <c r="T81" s="203" t="str">
        <f>CADASTRO!$P$217</f>
        <v>31 FUNDEB</v>
      </c>
      <c r="U81" s="203"/>
      <c r="V81" s="203"/>
      <c r="W81" s="203"/>
      <c r="X81" s="203">
        <f>M$19</f>
        <v>1656</v>
      </c>
      <c r="Y81" s="203"/>
      <c r="Z81" s="203"/>
    </row>
    <row r="82" spans="1:26" x14ac:dyDescent="0.25">
      <c r="A82" s="200" t="str">
        <f>CADASTRO!A$166</f>
        <v>Ensino Fundamental</v>
      </c>
      <c r="B82" s="200"/>
      <c r="C82" s="200"/>
      <c r="D82" s="200"/>
      <c r="E82" s="200"/>
      <c r="F82" s="200"/>
      <c r="G82" s="200"/>
      <c r="H82" s="200"/>
      <c r="I82" s="200"/>
      <c r="J82" s="203" t="s">
        <v>256</v>
      </c>
      <c r="K82" s="203"/>
      <c r="L82" s="203"/>
      <c r="M82" s="205">
        <f>ROUND((V$20/V$23),2)</f>
        <v>0.45</v>
      </c>
      <c r="N82" s="205"/>
      <c r="O82" s="205"/>
      <c r="P82" s="204">
        <f>C73*M82</f>
        <v>8550</v>
      </c>
      <c r="Q82" s="203"/>
      <c r="R82" s="203"/>
      <c r="S82" s="203"/>
      <c r="T82" s="203" t="str">
        <f>CADASTRO!$P$218</f>
        <v>31 FUNDEB</v>
      </c>
      <c r="U82" s="203"/>
      <c r="V82" s="203"/>
      <c r="W82" s="203"/>
      <c r="X82" s="203">
        <f>M$20</f>
        <v>1624</v>
      </c>
      <c r="Y82" s="203"/>
      <c r="Z82" s="203"/>
    </row>
    <row r="83" spans="1:26" x14ac:dyDescent="0.25">
      <c r="A83" s="200" t="str">
        <f>CADASTRO!A$167</f>
        <v>Ed. Jovens e Adultos</v>
      </c>
      <c r="B83" s="200"/>
      <c r="C83" s="200"/>
      <c r="D83" s="200"/>
      <c r="E83" s="200"/>
      <c r="F83" s="200"/>
      <c r="G83" s="200"/>
      <c r="H83" s="200"/>
      <c r="I83" s="200"/>
      <c r="J83" s="203" t="s">
        <v>257</v>
      </c>
      <c r="K83" s="203"/>
      <c r="L83" s="203"/>
      <c r="M83" s="205">
        <f>ROUND((V$21/V$23),2)</f>
        <v>0.14000000000000001</v>
      </c>
      <c r="N83" s="205"/>
      <c r="O83" s="205"/>
      <c r="P83" s="204">
        <f>C73*M83</f>
        <v>2660.0000000000005</v>
      </c>
      <c r="Q83" s="203"/>
      <c r="R83" s="203"/>
      <c r="S83" s="203"/>
      <c r="T83" s="203" t="str">
        <f>CADASTRO!$P$219</f>
        <v>31 FUNDEB</v>
      </c>
      <c r="U83" s="203"/>
      <c r="V83" s="203"/>
      <c r="W83" s="203"/>
      <c r="X83" s="203">
        <f>M$21</f>
        <v>2207</v>
      </c>
      <c r="Y83" s="203"/>
      <c r="Z83" s="203"/>
    </row>
    <row r="84" spans="1:26" x14ac:dyDescent="0.25">
      <c r="A84" s="201" t="s">
        <v>26</v>
      </c>
      <c r="B84" s="201"/>
      <c r="C84" s="201"/>
      <c r="D84" s="201"/>
      <c r="E84" s="201"/>
      <c r="F84" s="201"/>
      <c r="G84" s="201"/>
      <c r="H84" s="201"/>
      <c r="I84" s="201"/>
      <c r="J84" s="3"/>
      <c r="K84" s="3"/>
      <c r="L84" s="3"/>
      <c r="M84" s="218">
        <f>M75+M79</f>
        <v>1</v>
      </c>
      <c r="N84" s="218"/>
      <c r="O84" s="218"/>
      <c r="P84" s="202">
        <f>P79+P75</f>
        <v>19000</v>
      </c>
      <c r="Q84" s="201"/>
      <c r="R84" s="201"/>
      <c r="S84" s="201"/>
      <c r="T84" s="3"/>
      <c r="U84" s="3"/>
      <c r="V84" s="3"/>
      <c r="W84" s="3"/>
      <c r="X84" s="3"/>
      <c r="Y84" s="3"/>
      <c r="Z84" s="3"/>
    </row>
    <row r="86" spans="1:26" x14ac:dyDescent="0.25">
      <c r="A86" s="3" t="s">
        <v>37</v>
      </c>
      <c r="B86" s="3"/>
      <c r="C86" s="3"/>
      <c r="D86" s="3"/>
      <c r="E86" s="3"/>
      <c r="F86" s="203" t="s">
        <v>51</v>
      </c>
      <c r="G86" s="203"/>
      <c r="H86" s="203"/>
      <c r="I86" s="203"/>
      <c r="J86" s="203"/>
      <c r="K86" s="203"/>
    </row>
    <row r="87" spans="1:26" x14ac:dyDescent="0.25">
      <c r="A87" s="3" t="s">
        <v>38</v>
      </c>
      <c r="G87" s="203">
        <v>5</v>
      </c>
      <c r="H87" s="203"/>
      <c r="I87" s="203"/>
      <c r="J87" s="203"/>
      <c r="K87" s="203"/>
      <c r="L87" s="220" t="s">
        <v>39</v>
      </c>
      <c r="M87" s="220"/>
      <c r="N87" s="220"/>
      <c r="O87" s="223">
        <v>43254</v>
      </c>
      <c r="P87" s="203"/>
      <c r="Q87" s="203"/>
      <c r="R87" s="203"/>
    </row>
    <row r="88" spans="1:26" x14ac:dyDescent="0.25">
      <c r="A88" s="3" t="s">
        <v>41</v>
      </c>
      <c r="C88" s="208">
        <v>25000</v>
      </c>
      <c r="D88" s="208"/>
      <c r="E88" s="208"/>
      <c r="F88" s="208"/>
      <c r="G88" s="208"/>
      <c r="L88" s="220" t="s">
        <v>59</v>
      </c>
      <c r="M88" s="220"/>
      <c r="N88" s="220"/>
      <c r="O88" s="220"/>
      <c r="P88" s="221">
        <v>1400</v>
      </c>
      <c r="Q88" s="221"/>
      <c r="R88" s="221"/>
      <c r="S88" s="221"/>
      <c r="T88" s="221"/>
      <c r="U88" s="221"/>
    </row>
    <row r="89" spans="1:26" x14ac:dyDescent="0.25">
      <c r="A89" s="9" t="s">
        <v>12</v>
      </c>
      <c r="B89" s="101"/>
      <c r="C89" s="101"/>
      <c r="D89" s="101"/>
      <c r="E89" s="101"/>
      <c r="F89" s="101"/>
      <c r="G89" s="101"/>
      <c r="H89" s="101"/>
      <c r="I89" s="108"/>
      <c r="J89" s="210" t="s">
        <v>29</v>
      </c>
      <c r="K89" s="210"/>
      <c r="L89" s="210"/>
      <c r="M89" s="210" t="s">
        <v>25</v>
      </c>
      <c r="N89" s="210"/>
      <c r="O89" s="210"/>
      <c r="P89" s="210" t="s">
        <v>30</v>
      </c>
      <c r="Q89" s="210"/>
      <c r="R89" s="210"/>
      <c r="S89" s="210"/>
      <c r="T89" s="222" t="s">
        <v>21</v>
      </c>
      <c r="U89" s="222"/>
      <c r="V89" s="222"/>
      <c r="W89" s="222"/>
      <c r="X89" s="211" t="s">
        <v>40</v>
      </c>
      <c r="Y89" s="211"/>
      <c r="Z89" s="211"/>
    </row>
    <row r="90" spans="1:26" x14ac:dyDescent="0.25">
      <c r="A90" s="210" t="str">
        <f>CADASTRO!A$158</f>
        <v>ESCOLA ALAÍDES S. PINHEIRO</v>
      </c>
      <c r="B90" s="210"/>
      <c r="C90" s="210"/>
      <c r="D90" s="210"/>
      <c r="E90" s="210"/>
      <c r="F90" s="210"/>
      <c r="G90" s="210"/>
      <c r="H90" s="210"/>
      <c r="I90" s="210"/>
      <c r="M90" s="218">
        <f>SUM(M91:N93)</f>
        <v>0.39</v>
      </c>
      <c r="N90" s="218"/>
      <c r="O90" s="218"/>
      <c r="P90" s="202">
        <f>SUM(P91:S93)</f>
        <v>9750</v>
      </c>
      <c r="Q90" s="201"/>
      <c r="R90" s="201"/>
      <c r="S90" s="201"/>
      <c r="T90" s="6"/>
      <c r="U90" s="6"/>
      <c r="V90" s="6"/>
      <c r="W90" s="6"/>
    </row>
    <row r="91" spans="1:26" x14ac:dyDescent="0.25">
      <c r="A91" s="200" t="str">
        <f>CADASTRO!A$159</f>
        <v>Ensino Fundamental</v>
      </c>
      <c r="B91" s="200"/>
      <c r="C91" s="200"/>
      <c r="D91" s="200"/>
      <c r="E91" s="200"/>
      <c r="F91" s="200"/>
      <c r="G91" s="200"/>
      <c r="H91" s="200"/>
      <c r="I91" s="200"/>
      <c r="J91" s="203" t="s">
        <v>253</v>
      </c>
      <c r="K91" s="203"/>
      <c r="L91" s="203"/>
      <c r="M91" s="205">
        <f>ROUND((V$12/V$23),2)</f>
        <v>0.02</v>
      </c>
      <c r="N91" s="205"/>
      <c r="O91" s="205"/>
      <c r="P91" s="204">
        <f>C88*M91</f>
        <v>500</v>
      </c>
      <c r="Q91" s="203"/>
      <c r="R91" s="203"/>
      <c r="S91" s="203"/>
      <c r="T91" s="203" t="str">
        <f>CADASTRO!$P$211</f>
        <v>1013 PeateRS</v>
      </c>
      <c r="U91" s="203"/>
      <c r="V91" s="203"/>
      <c r="W91" s="203"/>
      <c r="X91" s="203">
        <f>M$12</f>
        <v>1662</v>
      </c>
      <c r="Y91" s="203"/>
      <c r="Z91" s="203"/>
    </row>
    <row r="92" spans="1:26" x14ac:dyDescent="0.25">
      <c r="A92" s="200" t="str">
        <f>CADASTRO!A$160</f>
        <v>Ensino Médio - Eja</v>
      </c>
      <c r="B92" s="200"/>
      <c r="C92" s="200"/>
      <c r="D92" s="200"/>
      <c r="E92" s="200"/>
      <c r="F92" s="200"/>
      <c r="G92" s="200"/>
      <c r="H92" s="200"/>
      <c r="I92" s="200"/>
      <c r="J92" s="203" t="s">
        <v>254</v>
      </c>
      <c r="K92" s="203"/>
      <c r="L92" s="203"/>
      <c r="M92" s="205">
        <f>ROUND((V$13/V$23),2)</f>
        <v>7.0000000000000007E-2</v>
      </c>
      <c r="N92" s="205"/>
      <c r="O92" s="205"/>
      <c r="P92" s="204">
        <f>C88*M92</f>
        <v>1750.0000000000002</v>
      </c>
      <c r="Q92" s="203"/>
      <c r="R92" s="203"/>
      <c r="S92" s="203"/>
      <c r="T92" s="203" t="str">
        <f>CADASTRO!$P$212</f>
        <v>1013 PeateRS</v>
      </c>
      <c r="U92" s="203"/>
      <c r="V92" s="203"/>
      <c r="W92" s="203"/>
      <c r="X92" s="203">
        <f>M$13</f>
        <v>1685</v>
      </c>
      <c r="Y92" s="203"/>
      <c r="Z92" s="203"/>
    </row>
    <row r="93" spans="1:26" x14ac:dyDescent="0.25">
      <c r="A93" s="200" t="str">
        <f>CADASTRO!A$161</f>
        <v xml:space="preserve">Ensino Médio </v>
      </c>
      <c r="B93" s="200"/>
      <c r="C93" s="200"/>
      <c r="D93" s="200"/>
      <c r="E93" s="200"/>
      <c r="F93" s="200"/>
      <c r="G93" s="200"/>
      <c r="H93" s="200"/>
      <c r="I93" s="200"/>
      <c r="J93" s="203" t="s">
        <v>254</v>
      </c>
      <c r="K93" s="203"/>
      <c r="L93" s="203"/>
      <c r="M93" s="205">
        <f>ROUND((V$14/V$23),2)</f>
        <v>0.3</v>
      </c>
      <c r="N93" s="205"/>
      <c r="O93" s="205"/>
      <c r="P93" s="204">
        <f>C88*M93</f>
        <v>7500</v>
      </c>
      <c r="Q93" s="203"/>
      <c r="R93" s="203"/>
      <c r="S93" s="203"/>
      <c r="T93" s="203" t="str">
        <f>CADASTRO!$P$213</f>
        <v>1013 PeateRS</v>
      </c>
      <c r="U93" s="203"/>
      <c r="V93" s="203"/>
      <c r="W93" s="203"/>
      <c r="X93" s="203">
        <f>M$14</f>
        <v>1674</v>
      </c>
      <c r="Y93" s="203"/>
      <c r="Z93" s="203"/>
    </row>
    <row r="94" spans="1:26" x14ac:dyDescent="0.25">
      <c r="A94" s="201" t="str">
        <f>CADASTRO!A$163</f>
        <v>ESCOLA MUN. SANTA LUZIA</v>
      </c>
      <c r="B94" s="201"/>
      <c r="C94" s="201"/>
      <c r="D94" s="201"/>
      <c r="E94" s="201"/>
      <c r="F94" s="201"/>
      <c r="G94" s="201"/>
      <c r="H94" s="201"/>
      <c r="I94" s="201"/>
      <c r="M94" s="218">
        <f>SUM(M95:N98)</f>
        <v>0.6100000000000001</v>
      </c>
      <c r="N94" s="218"/>
      <c r="O94" s="218"/>
      <c r="P94" s="202">
        <f>SUM(P95:S98)</f>
        <v>15250</v>
      </c>
      <c r="Q94" s="201"/>
      <c r="R94" s="201"/>
      <c r="S94" s="201"/>
    </row>
    <row r="95" spans="1:26" x14ac:dyDescent="0.25">
      <c r="A95" s="200" t="str">
        <f>CADASTRO!A$164</f>
        <v>Ed. Infantil</v>
      </c>
      <c r="B95" s="200"/>
      <c r="C95" s="200"/>
      <c r="D95" s="200"/>
      <c r="E95" s="200"/>
      <c r="F95" s="200"/>
      <c r="G95" s="200"/>
      <c r="H95" s="200"/>
      <c r="I95" s="200"/>
      <c r="J95" s="203" t="s">
        <v>255</v>
      </c>
      <c r="K95" s="203"/>
      <c r="L95" s="203"/>
      <c r="M95" s="205">
        <f>ROUND((V$18/V$23),2)</f>
        <v>0.02</v>
      </c>
      <c r="N95" s="205"/>
      <c r="O95" s="205"/>
      <c r="P95" s="204">
        <f>C88*M95</f>
        <v>500</v>
      </c>
      <c r="Q95" s="203"/>
      <c r="R95" s="203"/>
      <c r="S95" s="203"/>
      <c r="T95" s="203" t="str">
        <f>CADASTRO!$P$216</f>
        <v>31 FUNDEB</v>
      </c>
      <c r="U95" s="203"/>
      <c r="V95" s="203"/>
      <c r="W95" s="203"/>
      <c r="X95" s="203">
        <f>M$18</f>
        <v>1640</v>
      </c>
      <c r="Y95" s="203"/>
      <c r="Z95" s="203"/>
    </row>
    <row r="96" spans="1:26" x14ac:dyDescent="0.25">
      <c r="A96" s="200" t="str">
        <f>CADASTRO!A$165</f>
        <v>Ed. Especial</v>
      </c>
      <c r="B96" s="200"/>
      <c r="C96" s="200"/>
      <c r="D96" s="200"/>
      <c r="E96" s="200"/>
      <c r="F96" s="200"/>
      <c r="G96" s="200"/>
      <c r="H96" s="200"/>
      <c r="I96" s="200"/>
      <c r="J96" s="203">
        <v>0</v>
      </c>
      <c r="K96" s="203"/>
      <c r="L96" s="203"/>
      <c r="M96" s="205">
        <f>ROUND((V$19/V$23),2)</f>
        <v>0</v>
      </c>
      <c r="N96" s="205"/>
      <c r="O96" s="205"/>
      <c r="P96" s="204">
        <f>C88*M96</f>
        <v>0</v>
      </c>
      <c r="Q96" s="203"/>
      <c r="R96" s="203"/>
      <c r="S96" s="203"/>
      <c r="T96" s="203" t="str">
        <f>CADASTRO!$P$217</f>
        <v>31 FUNDEB</v>
      </c>
      <c r="U96" s="203"/>
      <c r="V96" s="203"/>
      <c r="W96" s="203"/>
      <c r="X96" s="203">
        <f>M$19</f>
        <v>1656</v>
      </c>
      <c r="Y96" s="203"/>
      <c r="Z96" s="203"/>
    </row>
    <row r="97" spans="1:26" x14ac:dyDescent="0.25">
      <c r="A97" s="200" t="str">
        <f>CADASTRO!A$166</f>
        <v>Ensino Fundamental</v>
      </c>
      <c r="B97" s="200"/>
      <c r="C97" s="200"/>
      <c r="D97" s="200"/>
      <c r="E97" s="200"/>
      <c r="F97" s="200"/>
      <c r="G97" s="200"/>
      <c r="H97" s="200"/>
      <c r="I97" s="200"/>
      <c r="J97" s="203" t="s">
        <v>256</v>
      </c>
      <c r="K97" s="203"/>
      <c r="L97" s="203"/>
      <c r="M97" s="205">
        <f>ROUND((V$20/V$23),2)</f>
        <v>0.45</v>
      </c>
      <c r="N97" s="205"/>
      <c r="O97" s="205"/>
      <c r="P97" s="204">
        <f>C88*M97</f>
        <v>11250</v>
      </c>
      <c r="Q97" s="203"/>
      <c r="R97" s="203"/>
      <c r="S97" s="203"/>
      <c r="T97" s="203" t="str">
        <f>CADASTRO!$P$218</f>
        <v>31 FUNDEB</v>
      </c>
      <c r="U97" s="203"/>
      <c r="V97" s="203"/>
      <c r="W97" s="203"/>
      <c r="X97" s="203">
        <f>M$20</f>
        <v>1624</v>
      </c>
      <c r="Y97" s="203"/>
      <c r="Z97" s="203"/>
    </row>
    <row r="98" spans="1:26" x14ac:dyDescent="0.25">
      <c r="A98" s="200" t="str">
        <f>CADASTRO!A$167</f>
        <v>Ed. Jovens e Adultos</v>
      </c>
      <c r="B98" s="200"/>
      <c r="C98" s="200"/>
      <c r="D98" s="200"/>
      <c r="E98" s="200"/>
      <c r="F98" s="200"/>
      <c r="G98" s="200"/>
      <c r="H98" s="200"/>
      <c r="I98" s="200"/>
      <c r="J98" s="203" t="s">
        <v>257</v>
      </c>
      <c r="K98" s="203"/>
      <c r="L98" s="203"/>
      <c r="M98" s="205">
        <f>ROUND((V$21/V$23),2)</f>
        <v>0.14000000000000001</v>
      </c>
      <c r="N98" s="205"/>
      <c r="O98" s="205"/>
      <c r="P98" s="204">
        <f>C88*M98</f>
        <v>3500.0000000000005</v>
      </c>
      <c r="Q98" s="203"/>
      <c r="R98" s="203"/>
      <c r="S98" s="203"/>
      <c r="T98" s="203" t="str">
        <f>CADASTRO!$P$219</f>
        <v>31 FUNDEB</v>
      </c>
      <c r="U98" s="203"/>
      <c r="V98" s="203"/>
      <c r="W98" s="203"/>
      <c r="X98" s="203">
        <f>M$21</f>
        <v>2207</v>
      </c>
      <c r="Y98" s="203"/>
      <c r="Z98" s="203"/>
    </row>
    <row r="99" spans="1:26" x14ac:dyDescent="0.25">
      <c r="A99" s="201" t="s">
        <v>26</v>
      </c>
      <c r="B99" s="201"/>
      <c r="C99" s="201"/>
      <c r="D99" s="201"/>
      <c r="E99" s="201"/>
      <c r="F99" s="201"/>
      <c r="G99" s="201"/>
      <c r="H99" s="201"/>
      <c r="I99" s="201"/>
      <c r="J99" s="3"/>
      <c r="K99" s="3"/>
      <c r="L99" s="3"/>
      <c r="M99" s="218">
        <f>M90+M94</f>
        <v>1</v>
      </c>
      <c r="N99" s="218"/>
      <c r="O99" s="218"/>
      <c r="P99" s="202">
        <f>P94+P90</f>
        <v>25000</v>
      </c>
      <c r="Q99" s="201"/>
      <c r="R99" s="201"/>
      <c r="S99" s="201"/>
      <c r="T99" s="3"/>
      <c r="U99" s="3"/>
      <c r="V99" s="3"/>
      <c r="W99" s="3"/>
      <c r="X99" s="3"/>
      <c r="Y99" s="3"/>
      <c r="Z99" s="3"/>
    </row>
    <row r="101" spans="1:26" x14ac:dyDescent="0.25">
      <c r="A101" s="3" t="s">
        <v>37</v>
      </c>
      <c r="B101" s="3"/>
      <c r="C101" s="3"/>
      <c r="D101" s="3"/>
      <c r="E101" s="3"/>
      <c r="F101" s="203" t="s">
        <v>52</v>
      </c>
      <c r="G101" s="203"/>
      <c r="H101" s="203"/>
      <c r="I101" s="203"/>
      <c r="J101" s="203"/>
      <c r="K101" s="203"/>
    </row>
    <row r="102" spans="1:26" x14ac:dyDescent="0.25">
      <c r="A102" s="3" t="s">
        <v>38</v>
      </c>
      <c r="G102" s="203">
        <v>6</v>
      </c>
      <c r="H102" s="203"/>
      <c r="I102" s="203"/>
      <c r="J102" s="203"/>
      <c r="K102" s="203"/>
      <c r="L102" s="220" t="s">
        <v>39</v>
      </c>
      <c r="M102" s="220"/>
      <c r="N102" s="220"/>
      <c r="O102" s="223">
        <v>43315</v>
      </c>
      <c r="P102" s="203"/>
      <c r="Q102" s="203"/>
      <c r="R102" s="203"/>
    </row>
    <row r="103" spans="1:26" x14ac:dyDescent="0.25">
      <c r="A103" s="3" t="s">
        <v>41</v>
      </c>
      <c r="C103" s="208">
        <v>35000</v>
      </c>
      <c r="D103" s="208"/>
      <c r="E103" s="208"/>
      <c r="F103" s="208"/>
      <c r="G103" s="208"/>
      <c r="L103" s="220" t="s">
        <v>59</v>
      </c>
      <c r="M103" s="220"/>
      <c r="N103" s="220"/>
      <c r="O103" s="220"/>
      <c r="P103" s="221">
        <v>1500</v>
      </c>
      <c r="Q103" s="221"/>
      <c r="R103" s="221"/>
      <c r="S103" s="221"/>
      <c r="T103" s="221"/>
      <c r="U103" s="221"/>
    </row>
    <row r="104" spans="1:26" x14ac:dyDescent="0.25">
      <c r="A104" s="9" t="s">
        <v>12</v>
      </c>
      <c r="B104" s="101"/>
      <c r="C104" s="101"/>
      <c r="D104" s="101"/>
      <c r="E104" s="101"/>
      <c r="F104" s="101"/>
      <c r="G104" s="101"/>
      <c r="H104" s="101"/>
      <c r="I104" s="108"/>
      <c r="J104" s="210" t="s">
        <v>29</v>
      </c>
      <c r="K104" s="210"/>
      <c r="L104" s="210"/>
      <c r="M104" s="210" t="s">
        <v>25</v>
      </c>
      <c r="N104" s="210"/>
      <c r="O104" s="210"/>
      <c r="P104" s="210" t="s">
        <v>30</v>
      </c>
      <c r="Q104" s="210"/>
      <c r="R104" s="210"/>
      <c r="S104" s="210"/>
      <c r="T104" s="222" t="s">
        <v>21</v>
      </c>
      <c r="U104" s="222"/>
      <c r="V104" s="222"/>
      <c r="W104" s="222"/>
      <c r="X104" s="211" t="s">
        <v>40</v>
      </c>
      <c r="Y104" s="211"/>
      <c r="Z104" s="211"/>
    </row>
    <row r="105" spans="1:26" x14ac:dyDescent="0.25">
      <c r="A105" s="210" t="str">
        <f>CADASTRO!A$158</f>
        <v>ESCOLA ALAÍDES S. PINHEIRO</v>
      </c>
      <c r="B105" s="210"/>
      <c r="C105" s="210"/>
      <c r="D105" s="210"/>
      <c r="E105" s="210"/>
      <c r="F105" s="210"/>
      <c r="G105" s="210"/>
      <c r="H105" s="210"/>
      <c r="I105" s="210"/>
      <c r="M105" s="218">
        <f>SUM(M106:N108)</f>
        <v>0.39</v>
      </c>
      <c r="N105" s="218"/>
      <c r="O105" s="218"/>
      <c r="P105" s="202">
        <f>SUM(P106:S108)</f>
        <v>13650</v>
      </c>
      <c r="Q105" s="201"/>
      <c r="R105" s="201"/>
      <c r="S105" s="201"/>
      <c r="T105" s="6"/>
      <c r="U105" s="6"/>
      <c r="V105" s="6"/>
      <c r="W105" s="6"/>
    </row>
    <row r="106" spans="1:26" x14ac:dyDescent="0.25">
      <c r="A106" s="200" t="str">
        <f>CADASTRO!A$159</f>
        <v>Ensino Fundamental</v>
      </c>
      <c r="B106" s="200"/>
      <c r="C106" s="200"/>
      <c r="D106" s="200"/>
      <c r="E106" s="200"/>
      <c r="F106" s="200"/>
      <c r="G106" s="200"/>
      <c r="H106" s="200"/>
      <c r="I106" s="200"/>
      <c r="J106" s="203" t="s">
        <v>253</v>
      </c>
      <c r="K106" s="203"/>
      <c r="L106" s="203"/>
      <c r="M106" s="205">
        <f>ROUND((V$12/V$23),2)</f>
        <v>0.02</v>
      </c>
      <c r="N106" s="205"/>
      <c r="O106" s="205"/>
      <c r="P106" s="204">
        <f>C103*M106</f>
        <v>700</v>
      </c>
      <c r="Q106" s="203"/>
      <c r="R106" s="203"/>
      <c r="S106" s="203"/>
      <c r="T106" s="203" t="str">
        <f>CADASTRO!$P$211</f>
        <v>1013 PeateRS</v>
      </c>
      <c r="U106" s="203"/>
      <c r="V106" s="203"/>
      <c r="W106" s="203"/>
      <c r="X106" s="203">
        <f>M$12</f>
        <v>1662</v>
      </c>
      <c r="Y106" s="203"/>
      <c r="Z106" s="203"/>
    </row>
    <row r="107" spans="1:26" x14ac:dyDescent="0.25">
      <c r="A107" s="200" t="str">
        <f>CADASTRO!A$160</f>
        <v>Ensino Médio - Eja</v>
      </c>
      <c r="B107" s="200"/>
      <c r="C107" s="200"/>
      <c r="D107" s="200"/>
      <c r="E107" s="200"/>
      <c r="F107" s="200"/>
      <c r="G107" s="200"/>
      <c r="H107" s="200"/>
      <c r="I107" s="200"/>
      <c r="J107" s="203" t="s">
        <v>254</v>
      </c>
      <c r="K107" s="203"/>
      <c r="L107" s="203"/>
      <c r="M107" s="205">
        <f>ROUND((V$13/V$23),2)</f>
        <v>7.0000000000000007E-2</v>
      </c>
      <c r="N107" s="205"/>
      <c r="O107" s="205"/>
      <c r="P107" s="204">
        <f>C103*M107</f>
        <v>2450.0000000000005</v>
      </c>
      <c r="Q107" s="203"/>
      <c r="R107" s="203"/>
      <c r="S107" s="203"/>
      <c r="T107" s="203" t="str">
        <f>CADASTRO!$P$212</f>
        <v>1013 PeateRS</v>
      </c>
      <c r="U107" s="203"/>
      <c r="V107" s="203"/>
      <c r="W107" s="203"/>
      <c r="X107" s="203">
        <f>M$13</f>
        <v>1685</v>
      </c>
      <c r="Y107" s="203"/>
      <c r="Z107" s="203"/>
    </row>
    <row r="108" spans="1:26" x14ac:dyDescent="0.25">
      <c r="A108" s="200" t="str">
        <f>CADASTRO!A$161</f>
        <v xml:space="preserve">Ensino Médio </v>
      </c>
      <c r="B108" s="200"/>
      <c r="C108" s="200"/>
      <c r="D108" s="200"/>
      <c r="E108" s="200"/>
      <c r="F108" s="200"/>
      <c r="G108" s="200"/>
      <c r="H108" s="200"/>
      <c r="I108" s="200"/>
      <c r="J108" s="203" t="s">
        <v>254</v>
      </c>
      <c r="K108" s="203"/>
      <c r="L108" s="203"/>
      <c r="M108" s="205">
        <f>ROUND((V$14/V$23),2)</f>
        <v>0.3</v>
      </c>
      <c r="N108" s="205"/>
      <c r="O108" s="205"/>
      <c r="P108" s="204">
        <f>C103*M108</f>
        <v>10500</v>
      </c>
      <c r="Q108" s="203"/>
      <c r="R108" s="203"/>
      <c r="S108" s="203"/>
      <c r="T108" s="203" t="str">
        <f>CADASTRO!$P$213</f>
        <v>1013 PeateRS</v>
      </c>
      <c r="U108" s="203"/>
      <c r="V108" s="203"/>
      <c r="W108" s="203"/>
      <c r="X108" s="203">
        <f>M$14</f>
        <v>1674</v>
      </c>
      <c r="Y108" s="203"/>
      <c r="Z108" s="203"/>
    </row>
    <row r="109" spans="1:26" x14ac:dyDescent="0.25">
      <c r="A109" s="201" t="str">
        <f>CADASTRO!A$163</f>
        <v>ESCOLA MUN. SANTA LUZIA</v>
      </c>
      <c r="B109" s="201"/>
      <c r="C109" s="201"/>
      <c r="D109" s="201"/>
      <c r="E109" s="201"/>
      <c r="F109" s="201"/>
      <c r="G109" s="201"/>
      <c r="H109" s="201"/>
      <c r="I109" s="201"/>
      <c r="M109" s="218">
        <f>SUM(M110:N113)</f>
        <v>0.6100000000000001</v>
      </c>
      <c r="N109" s="218"/>
      <c r="O109" s="218"/>
      <c r="P109" s="202">
        <f>SUM(P110:S113)</f>
        <v>21350</v>
      </c>
      <c r="Q109" s="201"/>
      <c r="R109" s="201"/>
      <c r="S109" s="201"/>
    </row>
    <row r="110" spans="1:26" x14ac:dyDescent="0.25">
      <c r="A110" s="200" t="str">
        <f>CADASTRO!A$164</f>
        <v>Ed. Infantil</v>
      </c>
      <c r="B110" s="200"/>
      <c r="C110" s="200"/>
      <c r="D110" s="200"/>
      <c r="E110" s="200"/>
      <c r="F110" s="200"/>
      <c r="G110" s="200"/>
      <c r="H110" s="200"/>
      <c r="I110" s="200"/>
      <c r="J110" s="203" t="s">
        <v>255</v>
      </c>
      <c r="K110" s="203"/>
      <c r="L110" s="203"/>
      <c r="M110" s="205">
        <f>ROUND((V$18/V$23),2)</f>
        <v>0.02</v>
      </c>
      <c r="N110" s="205"/>
      <c r="O110" s="205"/>
      <c r="P110" s="204">
        <f>C103*M110</f>
        <v>700</v>
      </c>
      <c r="Q110" s="203"/>
      <c r="R110" s="203"/>
      <c r="S110" s="203"/>
      <c r="T110" s="203" t="str">
        <f>CADASTRO!$P$216</f>
        <v>31 FUNDEB</v>
      </c>
      <c r="U110" s="203"/>
      <c r="V110" s="203"/>
      <c r="W110" s="203"/>
      <c r="X110" s="203">
        <f>M$18</f>
        <v>1640</v>
      </c>
      <c r="Y110" s="203"/>
      <c r="Z110" s="203"/>
    </row>
    <row r="111" spans="1:26" x14ac:dyDescent="0.25">
      <c r="A111" s="200" t="str">
        <f>CADASTRO!A$165</f>
        <v>Ed. Especial</v>
      </c>
      <c r="B111" s="200"/>
      <c r="C111" s="200"/>
      <c r="D111" s="200"/>
      <c r="E111" s="200"/>
      <c r="F111" s="200"/>
      <c r="G111" s="200"/>
      <c r="H111" s="200"/>
      <c r="I111" s="200"/>
      <c r="J111" s="203">
        <v>0</v>
      </c>
      <c r="K111" s="203"/>
      <c r="L111" s="203"/>
      <c r="M111" s="205">
        <f>ROUND((V$19/V$23),2)</f>
        <v>0</v>
      </c>
      <c r="N111" s="205"/>
      <c r="O111" s="205"/>
      <c r="P111" s="204">
        <f>C103*M111</f>
        <v>0</v>
      </c>
      <c r="Q111" s="203"/>
      <c r="R111" s="203"/>
      <c r="S111" s="203"/>
      <c r="T111" s="203" t="str">
        <f>CADASTRO!$P$217</f>
        <v>31 FUNDEB</v>
      </c>
      <c r="U111" s="203"/>
      <c r="V111" s="203"/>
      <c r="W111" s="203"/>
      <c r="X111" s="203">
        <f>M$19</f>
        <v>1656</v>
      </c>
      <c r="Y111" s="203"/>
      <c r="Z111" s="203"/>
    </row>
    <row r="112" spans="1:26" x14ac:dyDescent="0.25">
      <c r="A112" s="200" t="str">
        <f>CADASTRO!A$166</f>
        <v>Ensino Fundamental</v>
      </c>
      <c r="B112" s="200"/>
      <c r="C112" s="200"/>
      <c r="D112" s="200"/>
      <c r="E112" s="200"/>
      <c r="F112" s="200"/>
      <c r="G112" s="200"/>
      <c r="H112" s="200"/>
      <c r="I112" s="200"/>
      <c r="J112" s="203" t="s">
        <v>256</v>
      </c>
      <c r="K112" s="203"/>
      <c r="L112" s="203"/>
      <c r="M112" s="205">
        <f>ROUND((V$20/V$23),2)</f>
        <v>0.45</v>
      </c>
      <c r="N112" s="205"/>
      <c r="O112" s="205"/>
      <c r="P112" s="204">
        <f>C103*M112</f>
        <v>15750</v>
      </c>
      <c r="Q112" s="203"/>
      <c r="R112" s="203"/>
      <c r="S112" s="203"/>
      <c r="T112" s="203" t="str">
        <f>CADASTRO!$P$218</f>
        <v>31 FUNDEB</v>
      </c>
      <c r="U112" s="203"/>
      <c r="V112" s="203"/>
      <c r="W112" s="203"/>
      <c r="X112" s="203">
        <f>M$20</f>
        <v>1624</v>
      </c>
      <c r="Y112" s="203"/>
      <c r="Z112" s="203"/>
    </row>
    <row r="113" spans="1:26" x14ac:dyDescent="0.25">
      <c r="A113" s="200" t="str">
        <f>CADASTRO!A$167</f>
        <v>Ed. Jovens e Adultos</v>
      </c>
      <c r="B113" s="200"/>
      <c r="C113" s="200"/>
      <c r="D113" s="200"/>
      <c r="E113" s="200"/>
      <c r="F113" s="200"/>
      <c r="G113" s="200"/>
      <c r="H113" s="200"/>
      <c r="I113" s="200"/>
      <c r="J113" s="203" t="s">
        <v>257</v>
      </c>
      <c r="K113" s="203"/>
      <c r="L113" s="203"/>
      <c r="M113" s="205">
        <f>ROUND((V$21/V$23),2)</f>
        <v>0.14000000000000001</v>
      </c>
      <c r="N113" s="205"/>
      <c r="O113" s="205"/>
      <c r="P113" s="204">
        <f>C103*M113</f>
        <v>4900.0000000000009</v>
      </c>
      <c r="Q113" s="203"/>
      <c r="R113" s="203"/>
      <c r="S113" s="203"/>
      <c r="T113" s="203" t="str">
        <f>CADASTRO!$P$219</f>
        <v>31 FUNDEB</v>
      </c>
      <c r="U113" s="203"/>
      <c r="V113" s="203"/>
      <c r="W113" s="203"/>
      <c r="X113" s="203">
        <f>M$21</f>
        <v>2207</v>
      </c>
      <c r="Y113" s="203"/>
      <c r="Z113" s="203"/>
    </row>
    <row r="114" spans="1:26" x14ac:dyDescent="0.25">
      <c r="A114" s="201" t="s">
        <v>26</v>
      </c>
      <c r="B114" s="201"/>
      <c r="C114" s="201"/>
      <c r="D114" s="201"/>
      <c r="E114" s="201"/>
      <c r="F114" s="201"/>
      <c r="G114" s="201"/>
      <c r="H114" s="201"/>
      <c r="I114" s="201"/>
      <c r="J114" s="3"/>
      <c r="K114" s="3"/>
      <c r="L114" s="3"/>
      <c r="M114" s="218">
        <f>M105+M109</f>
        <v>1</v>
      </c>
      <c r="N114" s="218"/>
      <c r="O114" s="218"/>
      <c r="P114" s="202">
        <f>P109+P105</f>
        <v>35000</v>
      </c>
      <c r="Q114" s="201"/>
      <c r="R114" s="201"/>
      <c r="S114" s="201"/>
      <c r="T114" s="3"/>
      <c r="U114" s="3"/>
      <c r="V114" s="3"/>
      <c r="W114" s="3"/>
      <c r="X114" s="3"/>
      <c r="Y114" s="3"/>
      <c r="Z114" s="3"/>
    </row>
    <row r="116" spans="1:26" x14ac:dyDescent="0.25">
      <c r="A116" s="3" t="s">
        <v>37</v>
      </c>
      <c r="B116" s="3"/>
      <c r="C116" s="3"/>
      <c r="D116" s="3"/>
      <c r="E116" s="3"/>
      <c r="F116" s="203" t="s">
        <v>53</v>
      </c>
      <c r="G116" s="203"/>
      <c r="H116" s="203"/>
      <c r="I116" s="203"/>
      <c r="J116" s="203"/>
      <c r="K116" s="203"/>
    </row>
    <row r="117" spans="1:26" x14ac:dyDescent="0.25">
      <c r="A117" s="3" t="s">
        <v>38</v>
      </c>
      <c r="G117" s="203">
        <v>7</v>
      </c>
      <c r="H117" s="203"/>
      <c r="I117" s="203"/>
      <c r="J117" s="203"/>
      <c r="K117" s="203"/>
      <c r="L117" s="220" t="s">
        <v>39</v>
      </c>
      <c r="M117" s="220"/>
      <c r="N117" s="220"/>
      <c r="O117" s="223">
        <v>43348</v>
      </c>
      <c r="P117" s="203"/>
      <c r="Q117" s="203"/>
      <c r="R117" s="203"/>
    </row>
    <row r="118" spans="1:26" x14ac:dyDescent="0.25">
      <c r="A118" s="3" t="s">
        <v>41</v>
      </c>
      <c r="C118" s="208">
        <v>40000</v>
      </c>
      <c r="D118" s="208"/>
      <c r="E118" s="208"/>
      <c r="F118" s="208"/>
      <c r="G118" s="208"/>
      <c r="L118" s="220" t="s">
        <v>59</v>
      </c>
      <c r="M118" s="220"/>
      <c r="N118" s="220"/>
      <c r="O118" s="220"/>
      <c r="P118" s="221">
        <v>1300</v>
      </c>
      <c r="Q118" s="221"/>
      <c r="R118" s="221"/>
      <c r="S118" s="221"/>
      <c r="T118" s="221"/>
      <c r="U118" s="221"/>
    </row>
    <row r="119" spans="1:26" x14ac:dyDescent="0.25">
      <c r="A119" s="9" t="s">
        <v>12</v>
      </c>
      <c r="B119" s="101"/>
      <c r="C119" s="101"/>
      <c r="D119" s="101"/>
      <c r="E119" s="101"/>
      <c r="F119" s="101"/>
      <c r="G119" s="101"/>
      <c r="H119" s="101"/>
      <c r="I119" s="108"/>
      <c r="J119" s="210" t="s">
        <v>29</v>
      </c>
      <c r="K119" s="210"/>
      <c r="L119" s="210"/>
      <c r="M119" s="210" t="s">
        <v>25</v>
      </c>
      <c r="N119" s="210"/>
      <c r="O119" s="210"/>
      <c r="P119" s="210" t="s">
        <v>30</v>
      </c>
      <c r="Q119" s="210"/>
      <c r="R119" s="210"/>
      <c r="S119" s="210"/>
      <c r="T119" s="222" t="s">
        <v>21</v>
      </c>
      <c r="U119" s="222"/>
      <c r="V119" s="222"/>
      <c r="W119" s="222"/>
      <c r="X119" s="211" t="s">
        <v>40</v>
      </c>
      <c r="Y119" s="211"/>
      <c r="Z119" s="211"/>
    </row>
    <row r="120" spans="1:26" x14ac:dyDescent="0.25">
      <c r="A120" s="210" t="str">
        <f>CADASTRO!A$158</f>
        <v>ESCOLA ALAÍDES S. PINHEIRO</v>
      </c>
      <c r="B120" s="210"/>
      <c r="C120" s="210"/>
      <c r="D120" s="210"/>
      <c r="E120" s="210"/>
      <c r="F120" s="210"/>
      <c r="G120" s="210"/>
      <c r="H120" s="210"/>
      <c r="I120" s="210"/>
      <c r="M120" s="218">
        <f>SUM(M121:N123)</f>
        <v>0.39</v>
      </c>
      <c r="N120" s="218"/>
      <c r="O120" s="218"/>
      <c r="P120" s="202">
        <f>SUM(P121:S123)</f>
        <v>15600</v>
      </c>
      <c r="Q120" s="201"/>
      <c r="R120" s="201"/>
      <c r="S120" s="201"/>
      <c r="T120" s="6"/>
      <c r="U120" s="6"/>
      <c r="V120" s="6"/>
      <c r="W120" s="6"/>
    </row>
    <row r="121" spans="1:26" x14ac:dyDescent="0.25">
      <c r="A121" s="200" t="str">
        <f>CADASTRO!A$159</f>
        <v>Ensino Fundamental</v>
      </c>
      <c r="B121" s="200"/>
      <c r="C121" s="200"/>
      <c r="D121" s="200"/>
      <c r="E121" s="200"/>
      <c r="F121" s="200"/>
      <c r="G121" s="200"/>
      <c r="H121" s="200"/>
      <c r="I121" s="200"/>
      <c r="J121" s="203" t="s">
        <v>253</v>
      </c>
      <c r="K121" s="203"/>
      <c r="L121" s="203"/>
      <c r="M121" s="205">
        <f>ROUND((V$12/V$23),2)</f>
        <v>0.02</v>
      </c>
      <c r="N121" s="205"/>
      <c r="O121" s="205"/>
      <c r="P121" s="204">
        <f>C118*M121</f>
        <v>800</v>
      </c>
      <c r="Q121" s="203"/>
      <c r="R121" s="203"/>
      <c r="S121" s="203"/>
      <c r="T121" s="203" t="str">
        <f>CADASTRO!$P$211</f>
        <v>1013 PeateRS</v>
      </c>
      <c r="U121" s="203"/>
      <c r="V121" s="203"/>
      <c r="W121" s="203"/>
      <c r="X121" s="203">
        <f>M$12</f>
        <v>1662</v>
      </c>
      <c r="Y121" s="203"/>
      <c r="Z121" s="203"/>
    </row>
    <row r="122" spans="1:26" x14ac:dyDescent="0.25">
      <c r="A122" s="200" t="str">
        <f>CADASTRO!A$160</f>
        <v>Ensino Médio - Eja</v>
      </c>
      <c r="B122" s="200"/>
      <c r="C122" s="200"/>
      <c r="D122" s="200"/>
      <c r="E122" s="200"/>
      <c r="F122" s="200"/>
      <c r="G122" s="200"/>
      <c r="H122" s="200"/>
      <c r="I122" s="200"/>
      <c r="J122" s="203" t="s">
        <v>254</v>
      </c>
      <c r="K122" s="203"/>
      <c r="L122" s="203"/>
      <c r="M122" s="205">
        <f>ROUND((V$13/V$23),2)</f>
        <v>7.0000000000000007E-2</v>
      </c>
      <c r="N122" s="205"/>
      <c r="O122" s="205"/>
      <c r="P122" s="204">
        <f>C118*M122</f>
        <v>2800.0000000000005</v>
      </c>
      <c r="Q122" s="203"/>
      <c r="R122" s="203"/>
      <c r="S122" s="203"/>
      <c r="T122" s="203" t="str">
        <f>CADASTRO!$P$212</f>
        <v>1013 PeateRS</v>
      </c>
      <c r="U122" s="203"/>
      <c r="V122" s="203"/>
      <c r="W122" s="203"/>
      <c r="X122" s="203">
        <f>M$13</f>
        <v>1685</v>
      </c>
      <c r="Y122" s="203"/>
      <c r="Z122" s="203"/>
    </row>
    <row r="123" spans="1:26" x14ac:dyDescent="0.25">
      <c r="A123" s="200" t="str">
        <f>CADASTRO!A$161</f>
        <v xml:space="preserve">Ensino Médio </v>
      </c>
      <c r="B123" s="200"/>
      <c r="C123" s="200"/>
      <c r="D123" s="200"/>
      <c r="E123" s="200"/>
      <c r="F123" s="200"/>
      <c r="G123" s="200"/>
      <c r="H123" s="200"/>
      <c r="I123" s="200"/>
      <c r="J123" s="203" t="s">
        <v>254</v>
      </c>
      <c r="K123" s="203"/>
      <c r="L123" s="203"/>
      <c r="M123" s="205">
        <f>ROUND((V$14/V$23),2)</f>
        <v>0.3</v>
      </c>
      <c r="N123" s="205"/>
      <c r="O123" s="205"/>
      <c r="P123" s="204">
        <f>C118*M123</f>
        <v>12000</v>
      </c>
      <c r="Q123" s="203"/>
      <c r="R123" s="203"/>
      <c r="S123" s="203"/>
      <c r="T123" s="203" t="str">
        <f>CADASTRO!$P$213</f>
        <v>1013 PeateRS</v>
      </c>
      <c r="U123" s="203"/>
      <c r="V123" s="203"/>
      <c r="W123" s="203"/>
      <c r="X123" s="203">
        <f>M$14</f>
        <v>1674</v>
      </c>
      <c r="Y123" s="203"/>
      <c r="Z123" s="203"/>
    </row>
    <row r="124" spans="1:26" x14ac:dyDescent="0.25">
      <c r="A124" s="201" t="str">
        <f>CADASTRO!A$163</f>
        <v>ESCOLA MUN. SANTA LUZIA</v>
      </c>
      <c r="B124" s="201"/>
      <c r="C124" s="201"/>
      <c r="D124" s="201"/>
      <c r="E124" s="201"/>
      <c r="F124" s="201"/>
      <c r="G124" s="201"/>
      <c r="H124" s="201"/>
      <c r="I124" s="201"/>
      <c r="M124" s="218">
        <f>SUM(M125:N128)</f>
        <v>0.6100000000000001</v>
      </c>
      <c r="N124" s="218"/>
      <c r="O124" s="218"/>
      <c r="P124" s="202">
        <f>SUM(P125:S128)</f>
        <v>24400</v>
      </c>
      <c r="Q124" s="201"/>
      <c r="R124" s="201"/>
      <c r="S124" s="201"/>
    </row>
    <row r="125" spans="1:26" x14ac:dyDescent="0.25">
      <c r="A125" s="200" t="str">
        <f>CADASTRO!A$164</f>
        <v>Ed. Infantil</v>
      </c>
      <c r="B125" s="200"/>
      <c r="C125" s="200"/>
      <c r="D125" s="200"/>
      <c r="E125" s="200"/>
      <c r="F125" s="200"/>
      <c r="G125" s="200"/>
      <c r="H125" s="200"/>
      <c r="I125" s="200"/>
      <c r="J125" s="203" t="s">
        <v>255</v>
      </c>
      <c r="K125" s="203"/>
      <c r="L125" s="203"/>
      <c r="M125" s="205">
        <f>ROUND((V$18/V$23),2)</f>
        <v>0.02</v>
      </c>
      <c r="N125" s="205"/>
      <c r="O125" s="205"/>
      <c r="P125" s="204">
        <f>C118*M125</f>
        <v>800</v>
      </c>
      <c r="Q125" s="203"/>
      <c r="R125" s="203"/>
      <c r="S125" s="203"/>
      <c r="T125" s="203" t="str">
        <f>CADASTRO!$P$216</f>
        <v>31 FUNDEB</v>
      </c>
      <c r="U125" s="203"/>
      <c r="V125" s="203"/>
      <c r="W125" s="203"/>
      <c r="X125" s="203">
        <f>M$18</f>
        <v>1640</v>
      </c>
      <c r="Y125" s="203"/>
      <c r="Z125" s="203"/>
    </row>
    <row r="126" spans="1:26" x14ac:dyDescent="0.25">
      <c r="A126" s="200" t="str">
        <f>CADASTRO!A$165</f>
        <v>Ed. Especial</v>
      </c>
      <c r="B126" s="200"/>
      <c r="C126" s="200"/>
      <c r="D126" s="200"/>
      <c r="E126" s="200"/>
      <c r="F126" s="200"/>
      <c r="G126" s="200"/>
      <c r="H126" s="200"/>
      <c r="I126" s="200"/>
      <c r="J126" s="203">
        <v>0</v>
      </c>
      <c r="K126" s="203"/>
      <c r="L126" s="203"/>
      <c r="M126" s="205">
        <f>ROUND((V$19/V$23),2)</f>
        <v>0</v>
      </c>
      <c r="N126" s="205"/>
      <c r="O126" s="205"/>
      <c r="P126" s="204">
        <f>C118*M126</f>
        <v>0</v>
      </c>
      <c r="Q126" s="203"/>
      <c r="R126" s="203"/>
      <c r="S126" s="203"/>
      <c r="T126" s="203" t="str">
        <f>CADASTRO!$P$217</f>
        <v>31 FUNDEB</v>
      </c>
      <c r="U126" s="203"/>
      <c r="V126" s="203"/>
      <c r="W126" s="203"/>
      <c r="X126" s="203">
        <f>M$19</f>
        <v>1656</v>
      </c>
      <c r="Y126" s="203"/>
      <c r="Z126" s="203"/>
    </row>
    <row r="127" spans="1:26" x14ac:dyDescent="0.25">
      <c r="A127" s="200" t="str">
        <f>CADASTRO!A$166</f>
        <v>Ensino Fundamental</v>
      </c>
      <c r="B127" s="200"/>
      <c r="C127" s="200"/>
      <c r="D127" s="200"/>
      <c r="E127" s="200"/>
      <c r="F127" s="200"/>
      <c r="G127" s="200"/>
      <c r="H127" s="200"/>
      <c r="I127" s="200"/>
      <c r="J127" s="203" t="s">
        <v>256</v>
      </c>
      <c r="K127" s="203"/>
      <c r="L127" s="203"/>
      <c r="M127" s="205">
        <f>ROUND((V$20/V$23),2)</f>
        <v>0.45</v>
      </c>
      <c r="N127" s="205"/>
      <c r="O127" s="205"/>
      <c r="P127" s="204">
        <f>C118*M127</f>
        <v>18000</v>
      </c>
      <c r="Q127" s="203"/>
      <c r="R127" s="203"/>
      <c r="S127" s="203"/>
      <c r="T127" s="203" t="str">
        <f>CADASTRO!$P$218</f>
        <v>31 FUNDEB</v>
      </c>
      <c r="U127" s="203"/>
      <c r="V127" s="203"/>
      <c r="W127" s="203"/>
      <c r="X127" s="203">
        <f>M$20</f>
        <v>1624</v>
      </c>
      <c r="Y127" s="203"/>
      <c r="Z127" s="203"/>
    </row>
    <row r="128" spans="1:26" x14ac:dyDescent="0.25">
      <c r="A128" s="200" t="str">
        <f>CADASTRO!A$167</f>
        <v>Ed. Jovens e Adultos</v>
      </c>
      <c r="B128" s="200"/>
      <c r="C128" s="200"/>
      <c r="D128" s="200"/>
      <c r="E128" s="200"/>
      <c r="F128" s="200"/>
      <c r="G128" s="200"/>
      <c r="H128" s="200"/>
      <c r="I128" s="200"/>
      <c r="J128" s="203" t="s">
        <v>257</v>
      </c>
      <c r="K128" s="203"/>
      <c r="L128" s="203"/>
      <c r="M128" s="205">
        <f>ROUND((V$21/V$23),2)</f>
        <v>0.14000000000000001</v>
      </c>
      <c r="N128" s="205"/>
      <c r="O128" s="205"/>
      <c r="P128" s="204">
        <f>C118*M128</f>
        <v>5600.0000000000009</v>
      </c>
      <c r="Q128" s="203"/>
      <c r="R128" s="203"/>
      <c r="S128" s="203"/>
      <c r="T128" s="203" t="str">
        <f>CADASTRO!$P$219</f>
        <v>31 FUNDEB</v>
      </c>
      <c r="U128" s="203"/>
      <c r="V128" s="203"/>
      <c r="W128" s="203"/>
      <c r="X128" s="203">
        <f>M$21</f>
        <v>2207</v>
      </c>
      <c r="Y128" s="203"/>
      <c r="Z128" s="203"/>
    </row>
    <row r="129" spans="1:26" x14ac:dyDescent="0.25">
      <c r="A129" s="201" t="s">
        <v>26</v>
      </c>
      <c r="B129" s="201"/>
      <c r="C129" s="201"/>
      <c r="D129" s="201"/>
      <c r="E129" s="201"/>
      <c r="F129" s="201"/>
      <c r="G129" s="201"/>
      <c r="H129" s="201"/>
      <c r="I129" s="201"/>
      <c r="J129" s="3"/>
      <c r="K129" s="3"/>
      <c r="L129" s="3"/>
      <c r="M129" s="218">
        <f>M120+M124</f>
        <v>1</v>
      </c>
      <c r="N129" s="218"/>
      <c r="O129" s="218"/>
      <c r="P129" s="202">
        <f>P124+P120</f>
        <v>40000</v>
      </c>
      <c r="Q129" s="201"/>
      <c r="R129" s="201"/>
      <c r="S129" s="201"/>
      <c r="T129" s="3"/>
      <c r="U129" s="3"/>
      <c r="V129" s="3"/>
      <c r="W129" s="3"/>
      <c r="X129" s="3"/>
      <c r="Y129" s="3"/>
      <c r="Z129" s="3"/>
    </row>
    <row r="131" spans="1:26" x14ac:dyDescent="0.25">
      <c r="A131" s="3" t="s">
        <v>37</v>
      </c>
      <c r="B131" s="3"/>
      <c r="C131" s="3"/>
      <c r="D131" s="3"/>
      <c r="E131" s="3"/>
      <c r="F131" s="203" t="s">
        <v>54</v>
      </c>
      <c r="G131" s="203"/>
      <c r="H131" s="203"/>
      <c r="I131" s="203"/>
      <c r="J131" s="203"/>
      <c r="K131" s="203"/>
    </row>
    <row r="132" spans="1:26" x14ac:dyDescent="0.25">
      <c r="A132" s="3" t="s">
        <v>38</v>
      </c>
      <c r="G132" s="203">
        <v>8</v>
      </c>
      <c r="H132" s="203"/>
      <c r="I132" s="203"/>
      <c r="J132" s="203"/>
      <c r="K132" s="203"/>
      <c r="L132" s="220" t="s">
        <v>39</v>
      </c>
      <c r="M132" s="220"/>
      <c r="N132" s="220"/>
      <c r="O132" s="223">
        <v>43378</v>
      </c>
      <c r="P132" s="203"/>
      <c r="Q132" s="203"/>
      <c r="R132" s="203"/>
    </row>
    <row r="133" spans="1:26" x14ac:dyDescent="0.25">
      <c r="A133" s="3" t="s">
        <v>41</v>
      </c>
      <c r="C133" s="208">
        <v>21000</v>
      </c>
      <c r="D133" s="208"/>
      <c r="E133" s="208"/>
      <c r="F133" s="208"/>
      <c r="G133" s="208"/>
      <c r="L133" s="220" t="s">
        <v>59</v>
      </c>
      <c r="M133" s="220"/>
      <c r="N133" s="220"/>
      <c r="O133" s="220"/>
      <c r="P133" s="221">
        <v>1600</v>
      </c>
      <c r="Q133" s="221"/>
      <c r="R133" s="221"/>
      <c r="S133" s="221"/>
      <c r="T133" s="221"/>
      <c r="U133" s="221"/>
    </row>
    <row r="134" spans="1:26" x14ac:dyDescent="0.25">
      <c r="A134" s="9" t="s">
        <v>12</v>
      </c>
      <c r="B134" s="101"/>
      <c r="C134" s="101"/>
      <c r="D134" s="101"/>
      <c r="E134" s="101"/>
      <c r="F134" s="101"/>
      <c r="G134" s="101"/>
      <c r="H134" s="101"/>
      <c r="I134" s="108"/>
      <c r="J134" s="210" t="s">
        <v>29</v>
      </c>
      <c r="K134" s="210"/>
      <c r="L134" s="210"/>
      <c r="M134" s="210" t="s">
        <v>25</v>
      </c>
      <c r="N134" s="210"/>
      <c r="O134" s="210"/>
      <c r="P134" s="210" t="s">
        <v>30</v>
      </c>
      <c r="Q134" s="210"/>
      <c r="R134" s="210"/>
      <c r="S134" s="210"/>
      <c r="T134" s="222" t="s">
        <v>21</v>
      </c>
      <c r="U134" s="222"/>
      <c r="V134" s="222"/>
      <c r="W134" s="222"/>
      <c r="X134" s="211" t="s">
        <v>40</v>
      </c>
      <c r="Y134" s="211"/>
      <c r="Z134" s="211"/>
    </row>
    <row r="135" spans="1:26" x14ac:dyDescent="0.25">
      <c r="A135" s="210" t="str">
        <f>CADASTRO!A$158</f>
        <v>ESCOLA ALAÍDES S. PINHEIRO</v>
      </c>
      <c r="B135" s="210"/>
      <c r="C135" s="210"/>
      <c r="D135" s="210"/>
      <c r="E135" s="210"/>
      <c r="F135" s="210"/>
      <c r="G135" s="210"/>
      <c r="H135" s="210"/>
      <c r="I135" s="210"/>
      <c r="M135" s="218">
        <f>SUM(M136:N138)</f>
        <v>0.39</v>
      </c>
      <c r="N135" s="218"/>
      <c r="O135" s="218"/>
      <c r="P135" s="202">
        <f>SUM(P136:S138)</f>
        <v>8190</v>
      </c>
      <c r="Q135" s="201"/>
      <c r="R135" s="201"/>
      <c r="S135" s="201"/>
      <c r="T135" s="6"/>
      <c r="U135" s="6"/>
      <c r="V135" s="6"/>
      <c r="W135" s="6"/>
    </row>
    <row r="136" spans="1:26" x14ac:dyDescent="0.25">
      <c r="A136" s="200" t="str">
        <f>CADASTRO!A$159</f>
        <v>Ensino Fundamental</v>
      </c>
      <c r="B136" s="200"/>
      <c r="C136" s="200"/>
      <c r="D136" s="200"/>
      <c r="E136" s="200"/>
      <c r="F136" s="200"/>
      <c r="G136" s="200"/>
      <c r="H136" s="200"/>
      <c r="I136" s="200"/>
      <c r="J136" s="203" t="s">
        <v>253</v>
      </c>
      <c r="K136" s="203"/>
      <c r="L136" s="203"/>
      <c r="M136" s="205">
        <f>ROUND((V$12/V$23),2)</f>
        <v>0.02</v>
      </c>
      <c r="N136" s="205"/>
      <c r="O136" s="205"/>
      <c r="P136" s="204">
        <f>C133*M136</f>
        <v>420</v>
      </c>
      <c r="Q136" s="203"/>
      <c r="R136" s="203"/>
      <c r="S136" s="203"/>
      <c r="T136" s="203" t="str">
        <f>CADASTRO!$P$211</f>
        <v>1013 PeateRS</v>
      </c>
      <c r="U136" s="203"/>
      <c r="V136" s="203"/>
      <c r="W136" s="203"/>
      <c r="X136" s="203">
        <f>M$12</f>
        <v>1662</v>
      </c>
      <c r="Y136" s="203"/>
      <c r="Z136" s="203"/>
    </row>
    <row r="137" spans="1:26" x14ac:dyDescent="0.25">
      <c r="A137" s="200" t="str">
        <f>CADASTRO!A$160</f>
        <v>Ensino Médio - Eja</v>
      </c>
      <c r="B137" s="200"/>
      <c r="C137" s="200"/>
      <c r="D137" s="200"/>
      <c r="E137" s="200"/>
      <c r="F137" s="200"/>
      <c r="G137" s="200"/>
      <c r="H137" s="200"/>
      <c r="I137" s="200"/>
      <c r="J137" s="203" t="s">
        <v>254</v>
      </c>
      <c r="K137" s="203"/>
      <c r="L137" s="203"/>
      <c r="M137" s="205">
        <f>ROUND((V$13/V$23),2)</f>
        <v>7.0000000000000007E-2</v>
      </c>
      <c r="N137" s="205"/>
      <c r="O137" s="205"/>
      <c r="P137" s="204">
        <f>C133*M137</f>
        <v>1470.0000000000002</v>
      </c>
      <c r="Q137" s="203"/>
      <c r="R137" s="203"/>
      <c r="S137" s="203"/>
      <c r="T137" s="203" t="str">
        <f>CADASTRO!$P$212</f>
        <v>1013 PeateRS</v>
      </c>
      <c r="U137" s="203"/>
      <c r="V137" s="203"/>
      <c r="W137" s="203"/>
      <c r="X137" s="203">
        <f>M$13</f>
        <v>1685</v>
      </c>
      <c r="Y137" s="203"/>
      <c r="Z137" s="203"/>
    </row>
    <row r="138" spans="1:26" x14ac:dyDescent="0.25">
      <c r="A138" s="200" t="str">
        <f>CADASTRO!A$161</f>
        <v xml:space="preserve">Ensino Médio </v>
      </c>
      <c r="B138" s="200"/>
      <c r="C138" s="200"/>
      <c r="D138" s="200"/>
      <c r="E138" s="200"/>
      <c r="F138" s="200"/>
      <c r="G138" s="200"/>
      <c r="H138" s="200"/>
      <c r="I138" s="200"/>
      <c r="J138" s="203" t="s">
        <v>254</v>
      </c>
      <c r="K138" s="203"/>
      <c r="L138" s="203"/>
      <c r="M138" s="205">
        <f>ROUND((V$14/V$23),2)</f>
        <v>0.3</v>
      </c>
      <c r="N138" s="205"/>
      <c r="O138" s="205"/>
      <c r="P138" s="204">
        <f>C133*M138</f>
        <v>6300</v>
      </c>
      <c r="Q138" s="203"/>
      <c r="R138" s="203"/>
      <c r="S138" s="203"/>
      <c r="T138" s="203" t="str">
        <f>CADASTRO!$P$213</f>
        <v>1013 PeateRS</v>
      </c>
      <c r="U138" s="203"/>
      <c r="V138" s="203"/>
      <c r="W138" s="203"/>
      <c r="X138" s="203">
        <f>M$14</f>
        <v>1674</v>
      </c>
      <c r="Y138" s="203"/>
      <c r="Z138" s="203"/>
    </row>
    <row r="139" spans="1:26" x14ac:dyDescent="0.25">
      <c r="A139" s="201" t="str">
        <f>CADASTRO!A$163</f>
        <v>ESCOLA MUN. SANTA LUZIA</v>
      </c>
      <c r="B139" s="201"/>
      <c r="C139" s="201"/>
      <c r="D139" s="201"/>
      <c r="E139" s="201"/>
      <c r="F139" s="201"/>
      <c r="G139" s="201"/>
      <c r="H139" s="201"/>
      <c r="I139" s="201"/>
      <c r="M139" s="218">
        <f>SUM(M140:N143)</f>
        <v>0.6100000000000001</v>
      </c>
      <c r="N139" s="218"/>
      <c r="O139" s="218"/>
      <c r="P139" s="202">
        <f>SUM(P140:S143)</f>
        <v>12810</v>
      </c>
      <c r="Q139" s="201"/>
      <c r="R139" s="201"/>
      <c r="S139" s="201"/>
    </row>
    <row r="140" spans="1:26" x14ac:dyDescent="0.25">
      <c r="A140" s="200" t="str">
        <f>CADASTRO!A$164</f>
        <v>Ed. Infantil</v>
      </c>
      <c r="B140" s="200"/>
      <c r="C140" s="200"/>
      <c r="D140" s="200"/>
      <c r="E140" s="200"/>
      <c r="F140" s="200"/>
      <c r="G140" s="200"/>
      <c r="H140" s="200"/>
      <c r="I140" s="200"/>
      <c r="J140" s="203" t="s">
        <v>255</v>
      </c>
      <c r="K140" s="203"/>
      <c r="L140" s="203"/>
      <c r="M140" s="205">
        <f>ROUND((V$18/V$23),2)</f>
        <v>0.02</v>
      </c>
      <c r="N140" s="205"/>
      <c r="O140" s="205"/>
      <c r="P140" s="204">
        <f>C133*M140</f>
        <v>420</v>
      </c>
      <c r="Q140" s="203"/>
      <c r="R140" s="203"/>
      <c r="S140" s="203"/>
      <c r="T140" s="203" t="str">
        <f>CADASTRO!$P$216</f>
        <v>31 FUNDEB</v>
      </c>
      <c r="U140" s="203"/>
      <c r="V140" s="203"/>
      <c r="W140" s="203"/>
      <c r="X140" s="203">
        <f>M$18</f>
        <v>1640</v>
      </c>
      <c r="Y140" s="203"/>
      <c r="Z140" s="203"/>
    </row>
    <row r="141" spans="1:26" x14ac:dyDescent="0.25">
      <c r="A141" s="200" t="str">
        <f>CADASTRO!A$165</f>
        <v>Ed. Especial</v>
      </c>
      <c r="B141" s="200"/>
      <c r="C141" s="200"/>
      <c r="D141" s="200"/>
      <c r="E141" s="200"/>
      <c r="F141" s="200"/>
      <c r="G141" s="200"/>
      <c r="H141" s="200"/>
      <c r="I141" s="200"/>
      <c r="J141" s="203">
        <v>0</v>
      </c>
      <c r="K141" s="203"/>
      <c r="L141" s="203"/>
      <c r="M141" s="205">
        <f>ROUND((V$19/V$23),2)</f>
        <v>0</v>
      </c>
      <c r="N141" s="205"/>
      <c r="O141" s="205"/>
      <c r="P141" s="204">
        <f>C133*M141</f>
        <v>0</v>
      </c>
      <c r="Q141" s="203"/>
      <c r="R141" s="203"/>
      <c r="S141" s="203"/>
      <c r="T141" s="203" t="str">
        <f>CADASTRO!$P$217</f>
        <v>31 FUNDEB</v>
      </c>
      <c r="U141" s="203"/>
      <c r="V141" s="203"/>
      <c r="W141" s="203"/>
      <c r="X141" s="203">
        <f>M$19</f>
        <v>1656</v>
      </c>
      <c r="Y141" s="203"/>
      <c r="Z141" s="203"/>
    </row>
    <row r="142" spans="1:26" x14ac:dyDescent="0.25">
      <c r="A142" s="200" t="str">
        <f>CADASTRO!A$166</f>
        <v>Ensino Fundamental</v>
      </c>
      <c r="B142" s="200"/>
      <c r="C142" s="200"/>
      <c r="D142" s="200"/>
      <c r="E142" s="200"/>
      <c r="F142" s="200"/>
      <c r="G142" s="200"/>
      <c r="H142" s="200"/>
      <c r="I142" s="200"/>
      <c r="J142" s="203" t="s">
        <v>256</v>
      </c>
      <c r="K142" s="203"/>
      <c r="L142" s="203"/>
      <c r="M142" s="205">
        <f>ROUND((V$20/V$23),2)</f>
        <v>0.45</v>
      </c>
      <c r="N142" s="205"/>
      <c r="O142" s="205"/>
      <c r="P142" s="204">
        <f>C133*M142</f>
        <v>9450</v>
      </c>
      <c r="Q142" s="203"/>
      <c r="R142" s="203"/>
      <c r="S142" s="203"/>
      <c r="T142" s="203" t="str">
        <f>CADASTRO!$P$218</f>
        <v>31 FUNDEB</v>
      </c>
      <c r="U142" s="203"/>
      <c r="V142" s="203"/>
      <c r="W142" s="203"/>
      <c r="X142" s="203">
        <f>M$20</f>
        <v>1624</v>
      </c>
      <c r="Y142" s="203"/>
      <c r="Z142" s="203"/>
    </row>
    <row r="143" spans="1:26" x14ac:dyDescent="0.25">
      <c r="A143" s="200" t="str">
        <f>CADASTRO!A$167</f>
        <v>Ed. Jovens e Adultos</v>
      </c>
      <c r="B143" s="200"/>
      <c r="C143" s="200"/>
      <c r="D143" s="200"/>
      <c r="E143" s="200"/>
      <c r="F143" s="200"/>
      <c r="G143" s="200"/>
      <c r="H143" s="200"/>
      <c r="I143" s="200"/>
      <c r="J143" s="203" t="s">
        <v>257</v>
      </c>
      <c r="K143" s="203"/>
      <c r="L143" s="203"/>
      <c r="M143" s="205">
        <f>ROUND((V$21/V$23),2)</f>
        <v>0.14000000000000001</v>
      </c>
      <c r="N143" s="205"/>
      <c r="O143" s="205"/>
      <c r="P143" s="204">
        <f>C133*M143</f>
        <v>2940.0000000000005</v>
      </c>
      <c r="Q143" s="203"/>
      <c r="R143" s="203"/>
      <c r="S143" s="203"/>
      <c r="T143" s="203" t="str">
        <f>CADASTRO!$P$219</f>
        <v>31 FUNDEB</v>
      </c>
      <c r="U143" s="203"/>
      <c r="V143" s="203"/>
      <c r="W143" s="203"/>
      <c r="X143" s="203">
        <f>M$21</f>
        <v>2207</v>
      </c>
      <c r="Y143" s="203"/>
      <c r="Z143" s="203"/>
    </row>
    <row r="144" spans="1:26" x14ac:dyDescent="0.25">
      <c r="A144" s="201" t="s">
        <v>26</v>
      </c>
      <c r="B144" s="201"/>
      <c r="C144" s="201"/>
      <c r="D144" s="201"/>
      <c r="E144" s="201"/>
      <c r="F144" s="201"/>
      <c r="G144" s="201"/>
      <c r="H144" s="201"/>
      <c r="I144" s="201"/>
      <c r="J144" s="3"/>
      <c r="K144" s="3"/>
      <c r="L144" s="3"/>
      <c r="M144" s="218">
        <f>M135+M139</f>
        <v>1</v>
      </c>
      <c r="N144" s="218"/>
      <c r="O144" s="218"/>
      <c r="P144" s="202">
        <f>P139+P135</f>
        <v>21000</v>
      </c>
      <c r="Q144" s="201"/>
      <c r="R144" s="201"/>
      <c r="S144" s="201"/>
      <c r="T144" s="3"/>
      <c r="U144" s="3"/>
      <c r="V144" s="3"/>
      <c r="W144" s="3"/>
      <c r="X144" s="3"/>
      <c r="Y144" s="3"/>
      <c r="Z144" s="3"/>
    </row>
    <row r="146" spans="1:26" x14ac:dyDescent="0.25">
      <c r="A146" s="3" t="s">
        <v>37</v>
      </c>
      <c r="B146" s="3"/>
      <c r="C146" s="3"/>
      <c r="D146" s="3"/>
      <c r="E146" s="3"/>
      <c r="F146" s="203" t="s">
        <v>55</v>
      </c>
      <c r="G146" s="203"/>
      <c r="H146" s="203"/>
      <c r="I146" s="203"/>
      <c r="J146" s="203"/>
      <c r="K146" s="203"/>
    </row>
    <row r="147" spans="1:26" x14ac:dyDescent="0.25">
      <c r="A147" s="3" t="s">
        <v>38</v>
      </c>
      <c r="G147" s="203">
        <v>9</v>
      </c>
      <c r="H147" s="203"/>
      <c r="I147" s="203"/>
      <c r="J147" s="203"/>
      <c r="K147" s="203"/>
      <c r="L147" s="220" t="s">
        <v>39</v>
      </c>
      <c r="M147" s="220"/>
      <c r="N147" s="220"/>
      <c r="O147" s="223">
        <v>43410</v>
      </c>
      <c r="P147" s="203"/>
      <c r="Q147" s="203"/>
      <c r="R147" s="203"/>
    </row>
    <row r="148" spans="1:26" x14ac:dyDescent="0.25">
      <c r="A148" s="3" t="s">
        <v>41</v>
      </c>
      <c r="C148" s="208">
        <v>22000</v>
      </c>
      <c r="D148" s="208"/>
      <c r="E148" s="208"/>
      <c r="F148" s="208"/>
      <c r="G148" s="208"/>
      <c r="L148" s="220" t="s">
        <v>59</v>
      </c>
      <c r="M148" s="220"/>
      <c r="N148" s="220"/>
      <c r="O148" s="220"/>
      <c r="P148" s="221">
        <v>1700</v>
      </c>
      <c r="Q148" s="221"/>
      <c r="R148" s="221"/>
      <c r="S148" s="221"/>
      <c r="T148" s="221"/>
      <c r="U148" s="221"/>
    </row>
    <row r="149" spans="1:26" x14ac:dyDescent="0.25">
      <c r="A149" s="9" t="s">
        <v>12</v>
      </c>
      <c r="B149" s="101"/>
      <c r="C149" s="101"/>
      <c r="D149" s="101"/>
      <c r="E149" s="101"/>
      <c r="F149" s="101"/>
      <c r="G149" s="101"/>
      <c r="H149" s="101"/>
      <c r="I149" s="108"/>
      <c r="J149" s="210" t="s">
        <v>29</v>
      </c>
      <c r="K149" s="210"/>
      <c r="L149" s="210"/>
      <c r="M149" s="210" t="s">
        <v>25</v>
      </c>
      <c r="N149" s="210"/>
      <c r="O149" s="210"/>
      <c r="P149" s="210" t="s">
        <v>30</v>
      </c>
      <c r="Q149" s="210"/>
      <c r="R149" s="210"/>
      <c r="S149" s="210"/>
      <c r="T149" s="222" t="s">
        <v>21</v>
      </c>
      <c r="U149" s="222"/>
      <c r="V149" s="222"/>
      <c r="W149" s="222"/>
      <c r="X149" s="211" t="s">
        <v>40</v>
      </c>
      <c r="Y149" s="211"/>
      <c r="Z149" s="211"/>
    </row>
    <row r="150" spans="1:26" x14ac:dyDescent="0.25">
      <c r="A150" s="210" t="str">
        <f>CADASTRO!A$158</f>
        <v>ESCOLA ALAÍDES S. PINHEIRO</v>
      </c>
      <c r="B150" s="210"/>
      <c r="C150" s="210"/>
      <c r="D150" s="210"/>
      <c r="E150" s="210"/>
      <c r="F150" s="210"/>
      <c r="G150" s="210"/>
      <c r="H150" s="210"/>
      <c r="I150" s="210"/>
      <c r="M150" s="218">
        <f>SUM(M151:N153)</f>
        <v>0.39</v>
      </c>
      <c r="N150" s="218"/>
      <c r="O150" s="218"/>
      <c r="P150" s="202">
        <f>SUM(P151:S153)</f>
        <v>8580</v>
      </c>
      <c r="Q150" s="201"/>
      <c r="R150" s="201"/>
      <c r="S150" s="201"/>
      <c r="T150" s="6"/>
      <c r="U150" s="6"/>
      <c r="V150" s="6"/>
      <c r="W150" s="6"/>
    </row>
    <row r="151" spans="1:26" x14ac:dyDescent="0.25">
      <c r="A151" s="200" t="str">
        <f>CADASTRO!A$159</f>
        <v>Ensino Fundamental</v>
      </c>
      <c r="B151" s="200"/>
      <c r="C151" s="200"/>
      <c r="D151" s="200"/>
      <c r="E151" s="200"/>
      <c r="F151" s="200"/>
      <c r="G151" s="200"/>
      <c r="H151" s="200"/>
      <c r="I151" s="200"/>
      <c r="J151" s="203" t="s">
        <v>253</v>
      </c>
      <c r="K151" s="203"/>
      <c r="L151" s="203"/>
      <c r="M151" s="205">
        <f>ROUND((V$12/V$23),2)</f>
        <v>0.02</v>
      </c>
      <c r="N151" s="205"/>
      <c r="O151" s="205"/>
      <c r="P151" s="204">
        <f>C148*M151</f>
        <v>440</v>
      </c>
      <c r="Q151" s="203"/>
      <c r="R151" s="203"/>
      <c r="S151" s="203"/>
      <c r="T151" s="203" t="str">
        <f>CADASTRO!$P$211</f>
        <v>1013 PeateRS</v>
      </c>
      <c r="U151" s="203"/>
      <c r="V151" s="203"/>
      <c r="W151" s="203"/>
      <c r="X151" s="203">
        <f>M$12</f>
        <v>1662</v>
      </c>
      <c r="Y151" s="203"/>
      <c r="Z151" s="203"/>
    </row>
    <row r="152" spans="1:26" x14ac:dyDescent="0.25">
      <c r="A152" s="200" t="str">
        <f>CADASTRO!A$160</f>
        <v>Ensino Médio - Eja</v>
      </c>
      <c r="B152" s="200"/>
      <c r="C152" s="200"/>
      <c r="D152" s="200"/>
      <c r="E152" s="200"/>
      <c r="F152" s="200"/>
      <c r="G152" s="200"/>
      <c r="H152" s="200"/>
      <c r="I152" s="200"/>
      <c r="J152" s="203" t="s">
        <v>254</v>
      </c>
      <c r="K152" s="203"/>
      <c r="L152" s="203"/>
      <c r="M152" s="205">
        <f>ROUND((V$13/V$23),2)</f>
        <v>7.0000000000000007E-2</v>
      </c>
      <c r="N152" s="205"/>
      <c r="O152" s="205"/>
      <c r="P152" s="204">
        <f>C148*M152</f>
        <v>1540.0000000000002</v>
      </c>
      <c r="Q152" s="203"/>
      <c r="R152" s="203"/>
      <c r="S152" s="203"/>
      <c r="T152" s="203" t="str">
        <f>CADASTRO!$P$212</f>
        <v>1013 PeateRS</v>
      </c>
      <c r="U152" s="203"/>
      <c r="V152" s="203"/>
      <c r="W152" s="203"/>
      <c r="X152" s="203">
        <f>M$13</f>
        <v>1685</v>
      </c>
      <c r="Y152" s="203"/>
      <c r="Z152" s="203"/>
    </row>
    <row r="153" spans="1:26" x14ac:dyDescent="0.25">
      <c r="A153" s="200" t="str">
        <f>CADASTRO!A$161</f>
        <v xml:space="preserve">Ensino Médio </v>
      </c>
      <c r="B153" s="200"/>
      <c r="C153" s="200"/>
      <c r="D153" s="200"/>
      <c r="E153" s="200"/>
      <c r="F153" s="200"/>
      <c r="G153" s="200"/>
      <c r="H153" s="200"/>
      <c r="I153" s="200"/>
      <c r="J153" s="203" t="s">
        <v>254</v>
      </c>
      <c r="K153" s="203"/>
      <c r="L153" s="203"/>
      <c r="M153" s="205">
        <f>ROUND((V$14/V$23),2)</f>
        <v>0.3</v>
      </c>
      <c r="N153" s="205"/>
      <c r="O153" s="205"/>
      <c r="P153" s="204">
        <f>C148*M153</f>
        <v>6600</v>
      </c>
      <c r="Q153" s="203"/>
      <c r="R153" s="203"/>
      <c r="S153" s="203"/>
      <c r="T153" s="203" t="str">
        <f>CADASTRO!$P$213</f>
        <v>1013 PeateRS</v>
      </c>
      <c r="U153" s="203"/>
      <c r="V153" s="203"/>
      <c r="W153" s="203"/>
      <c r="X153" s="203">
        <f>M$14</f>
        <v>1674</v>
      </c>
      <c r="Y153" s="203"/>
      <c r="Z153" s="203"/>
    </row>
    <row r="154" spans="1:26" x14ac:dyDescent="0.25">
      <c r="A154" s="201" t="str">
        <f>CADASTRO!A$163</f>
        <v>ESCOLA MUN. SANTA LUZIA</v>
      </c>
      <c r="B154" s="201"/>
      <c r="C154" s="201"/>
      <c r="D154" s="201"/>
      <c r="E154" s="201"/>
      <c r="F154" s="201"/>
      <c r="G154" s="201"/>
      <c r="H154" s="201"/>
      <c r="I154" s="201"/>
      <c r="M154" s="218">
        <f>SUM(M155:N158)</f>
        <v>0.6100000000000001</v>
      </c>
      <c r="N154" s="218"/>
      <c r="O154" s="218"/>
      <c r="P154" s="202">
        <f>SUM(P155:S158)</f>
        <v>13420</v>
      </c>
      <c r="Q154" s="201"/>
      <c r="R154" s="201"/>
      <c r="S154" s="201"/>
    </row>
    <row r="155" spans="1:26" x14ac:dyDescent="0.25">
      <c r="A155" s="200" t="str">
        <f>CADASTRO!A$164</f>
        <v>Ed. Infantil</v>
      </c>
      <c r="B155" s="200"/>
      <c r="C155" s="200"/>
      <c r="D155" s="200"/>
      <c r="E155" s="200"/>
      <c r="F155" s="200"/>
      <c r="G155" s="200"/>
      <c r="H155" s="200"/>
      <c r="I155" s="200"/>
      <c r="J155" s="203" t="s">
        <v>255</v>
      </c>
      <c r="K155" s="203"/>
      <c r="L155" s="203"/>
      <c r="M155" s="205">
        <f>ROUND((V$18/V$23),2)</f>
        <v>0.02</v>
      </c>
      <c r="N155" s="205"/>
      <c r="O155" s="205"/>
      <c r="P155" s="204">
        <f>C148*M155</f>
        <v>440</v>
      </c>
      <c r="Q155" s="203"/>
      <c r="R155" s="203"/>
      <c r="S155" s="203"/>
      <c r="T155" s="203" t="str">
        <f>CADASTRO!$P$216</f>
        <v>31 FUNDEB</v>
      </c>
      <c r="U155" s="203"/>
      <c r="V155" s="203"/>
      <c r="W155" s="203"/>
      <c r="X155" s="203">
        <f>M$18</f>
        <v>1640</v>
      </c>
      <c r="Y155" s="203"/>
      <c r="Z155" s="203"/>
    </row>
    <row r="156" spans="1:26" x14ac:dyDescent="0.25">
      <c r="A156" s="200" t="str">
        <f>CADASTRO!A$165</f>
        <v>Ed. Especial</v>
      </c>
      <c r="B156" s="200"/>
      <c r="C156" s="200"/>
      <c r="D156" s="200"/>
      <c r="E156" s="200"/>
      <c r="F156" s="200"/>
      <c r="G156" s="200"/>
      <c r="H156" s="200"/>
      <c r="I156" s="200"/>
      <c r="J156" s="203">
        <v>0</v>
      </c>
      <c r="K156" s="203"/>
      <c r="L156" s="203"/>
      <c r="M156" s="205">
        <f>ROUND((V$19/V$23),2)</f>
        <v>0</v>
      </c>
      <c r="N156" s="205"/>
      <c r="O156" s="205"/>
      <c r="P156" s="204">
        <f>C148*M156</f>
        <v>0</v>
      </c>
      <c r="Q156" s="203"/>
      <c r="R156" s="203"/>
      <c r="S156" s="203"/>
      <c r="T156" s="203" t="str">
        <f>CADASTRO!$P$217</f>
        <v>31 FUNDEB</v>
      </c>
      <c r="U156" s="203"/>
      <c r="V156" s="203"/>
      <c r="W156" s="203"/>
      <c r="X156" s="203">
        <f>M$19</f>
        <v>1656</v>
      </c>
      <c r="Y156" s="203"/>
      <c r="Z156" s="203"/>
    </row>
    <row r="157" spans="1:26" x14ac:dyDescent="0.25">
      <c r="A157" s="200" t="str">
        <f>CADASTRO!A$166</f>
        <v>Ensino Fundamental</v>
      </c>
      <c r="B157" s="200"/>
      <c r="C157" s="200"/>
      <c r="D157" s="200"/>
      <c r="E157" s="200"/>
      <c r="F157" s="200"/>
      <c r="G157" s="200"/>
      <c r="H157" s="200"/>
      <c r="I157" s="200"/>
      <c r="J157" s="203" t="s">
        <v>256</v>
      </c>
      <c r="K157" s="203"/>
      <c r="L157" s="203"/>
      <c r="M157" s="205">
        <f>ROUND((V$20/V$23),2)</f>
        <v>0.45</v>
      </c>
      <c r="N157" s="205"/>
      <c r="O157" s="205"/>
      <c r="P157" s="204">
        <f>C148*M157</f>
        <v>9900</v>
      </c>
      <c r="Q157" s="203"/>
      <c r="R157" s="203"/>
      <c r="S157" s="203"/>
      <c r="T157" s="203" t="str">
        <f>CADASTRO!$P$218</f>
        <v>31 FUNDEB</v>
      </c>
      <c r="U157" s="203"/>
      <c r="V157" s="203"/>
      <c r="W157" s="203"/>
      <c r="X157" s="203">
        <f>M$20</f>
        <v>1624</v>
      </c>
      <c r="Y157" s="203"/>
      <c r="Z157" s="203"/>
    </row>
    <row r="158" spans="1:26" x14ac:dyDescent="0.25">
      <c r="A158" s="200" t="str">
        <f>CADASTRO!A$167</f>
        <v>Ed. Jovens e Adultos</v>
      </c>
      <c r="B158" s="200"/>
      <c r="C158" s="200"/>
      <c r="D158" s="200"/>
      <c r="E158" s="200"/>
      <c r="F158" s="200"/>
      <c r="G158" s="200"/>
      <c r="H158" s="200"/>
      <c r="I158" s="200"/>
      <c r="J158" s="203" t="s">
        <v>257</v>
      </c>
      <c r="K158" s="203"/>
      <c r="L158" s="203"/>
      <c r="M158" s="205">
        <f>ROUND((V$21/V$23),2)</f>
        <v>0.14000000000000001</v>
      </c>
      <c r="N158" s="205"/>
      <c r="O158" s="205"/>
      <c r="P158" s="204">
        <f>C148*M158</f>
        <v>3080.0000000000005</v>
      </c>
      <c r="Q158" s="203"/>
      <c r="R158" s="203"/>
      <c r="S158" s="203"/>
      <c r="T158" s="203" t="str">
        <f>CADASTRO!$P$219</f>
        <v>31 FUNDEB</v>
      </c>
      <c r="U158" s="203"/>
      <c r="V158" s="203"/>
      <c r="W158" s="203"/>
      <c r="X158" s="203">
        <f>M$21</f>
        <v>2207</v>
      </c>
      <c r="Y158" s="203"/>
      <c r="Z158" s="203"/>
    </row>
    <row r="159" spans="1:26" x14ac:dyDescent="0.25">
      <c r="A159" s="201" t="s">
        <v>26</v>
      </c>
      <c r="B159" s="201"/>
      <c r="C159" s="201"/>
      <c r="D159" s="201"/>
      <c r="E159" s="201"/>
      <c r="F159" s="201"/>
      <c r="G159" s="201"/>
      <c r="H159" s="201"/>
      <c r="I159" s="201"/>
      <c r="J159" s="3"/>
      <c r="K159" s="3"/>
      <c r="L159" s="3"/>
      <c r="M159" s="218">
        <f>M150+M154</f>
        <v>1</v>
      </c>
      <c r="N159" s="218"/>
      <c r="O159" s="218"/>
      <c r="P159" s="202">
        <f>P154+P150</f>
        <v>22000</v>
      </c>
      <c r="Q159" s="201"/>
      <c r="R159" s="201"/>
      <c r="S159" s="201"/>
      <c r="T159" s="3"/>
      <c r="U159" s="3"/>
      <c r="V159" s="3"/>
      <c r="W159" s="3"/>
      <c r="X159" s="3"/>
      <c r="Y159" s="3"/>
      <c r="Z159" s="3"/>
    </row>
    <row r="161" spans="1:26" x14ac:dyDescent="0.25">
      <c r="A161" s="3" t="s">
        <v>37</v>
      </c>
      <c r="B161" s="3"/>
      <c r="C161" s="3"/>
      <c r="D161" s="3"/>
      <c r="E161" s="3"/>
      <c r="F161" s="203" t="s">
        <v>56</v>
      </c>
      <c r="G161" s="203"/>
      <c r="H161" s="203"/>
      <c r="I161" s="203"/>
      <c r="J161" s="203"/>
      <c r="K161" s="203"/>
    </row>
    <row r="162" spans="1:26" x14ac:dyDescent="0.25">
      <c r="A162" s="3" t="s">
        <v>38</v>
      </c>
      <c r="G162" s="203">
        <v>10</v>
      </c>
      <c r="H162" s="203"/>
      <c r="I162" s="203"/>
      <c r="J162" s="203"/>
      <c r="K162" s="203"/>
      <c r="L162" s="220" t="s">
        <v>39</v>
      </c>
      <c r="M162" s="220"/>
      <c r="N162" s="220"/>
      <c r="O162" s="223">
        <v>43441</v>
      </c>
      <c r="P162" s="203"/>
      <c r="Q162" s="203"/>
      <c r="R162" s="203"/>
    </row>
    <row r="163" spans="1:26" x14ac:dyDescent="0.25">
      <c r="A163" s="3" t="s">
        <v>41</v>
      </c>
      <c r="C163" s="208">
        <v>28000</v>
      </c>
      <c r="D163" s="208"/>
      <c r="E163" s="208"/>
      <c r="F163" s="208"/>
      <c r="G163" s="208"/>
      <c r="L163" s="220" t="s">
        <v>59</v>
      </c>
      <c r="M163" s="220"/>
      <c r="N163" s="220"/>
      <c r="O163" s="220"/>
      <c r="P163" s="221">
        <v>1500</v>
      </c>
      <c r="Q163" s="221"/>
      <c r="R163" s="221"/>
      <c r="S163" s="221"/>
      <c r="T163" s="221"/>
      <c r="U163" s="221"/>
    </row>
    <row r="164" spans="1:26" x14ac:dyDescent="0.25">
      <c r="A164" s="9" t="s">
        <v>12</v>
      </c>
      <c r="B164" s="101"/>
      <c r="C164" s="101"/>
      <c r="D164" s="101"/>
      <c r="E164" s="101"/>
      <c r="F164" s="101"/>
      <c r="G164" s="101"/>
      <c r="H164" s="101"/>
      <c r="I164" s="108"/>
      <c r="J164" s="210" t="s">
        <v>29</v>
      </c>
      <c r="K164" s="210"/>
      <c r="L164" s="210"/>
      <c r="M164" s="210" t="s">
        <v>25</v>
      </c>
      <c r="N164" s="210"/>
      <c r="O164" s="210"/>
      <c r="P164" s="210" t="s">
        <v>30</v>
      </c>
      <c r="Q164" s="210"/>
      <c r="R164" s="210"/>
      <c r="S164" s="210"/>
      <c r="T164" s="222" t="s">
        <v>21</v>
      </c>
      <c r="U164" s="222"/>
      <c r="V164" s="222"/>
      <c r="W164" s="222"/>
      <c r="X164" s="211" t="s">
        <v>40</v>
      </c>
      <c r="Y164" s="211"/>
      <c r="Z164" s="211"/>
    </row>
    <row r="165" spans="1:26" x14ac:dyDescent="0.25">
      <c r="A165" s="210" t="str">
        <f>CADASTRO!A$158</f>
        <v>ESCOLA ALAÍDES S. PINHEIRO</v>
      </c>
      <c r="B165" s="210"/>
      <c r="C165" s="210"/>
      <c r="D165" s="210"/>
      <c r="E165" s="210"/>
      <c r="F165" s="210"/>
      <c r="G165" s="210"/>
      <c r="H165" s="210"/>
      <c r="I165" s="210"/>
      <c r="M165" s="218">
        <f>SUM(M166:N168)</f>
        <v>0.39</v>
      </c>
      <c r="N165" s="218"/>
      <c r="O165" s="218"/>
      <c r="P165" s="202">
        <f>SUM(P166:S168)</f>
        <v>10920</v>
      </c>
      <c r="Q165" s="201"/>
      <c r="R165" s="201"/>
      <c r="S165" s="201"/>
      <c r="T165" s="6"/>
      <c r="U165" s="6"/>
      <c r="V165" s="6"/>
      <c r="W165" s="6"/>
    </row>
    <row r="166" spans="1:26" x14ac:dyDescent="0.25">
      <c r="A166" s="200" t="str">
        <f>CADASTRO!A$159</f>
        <v>Ensino Fundamental</v>
      </c>
      <c r="B166" s="200"/>
      <c r="C166" s="200"/>
      <c r="D166" s="200"/>
      <c r="E166" s="200"/>
      <c r="F166" s="200"/>
      <c r="G166" s="200"/>
      <c r="H166" s="200"/>
      <c r="I166" s="200"/>
      <c r="J166" s="203" t="s">
        <v>253</v>
      </c>
      <c r="K166" s="203"/>
      <c r="L166" s="203"/>
      <c r="M166" s="205">
        <f>ROUND((V$12/V$23),2)</f>
        <v>0.02</v>
      </c>
      <c r="N166" s="205"/>
      <c r="O166" s="205"/>
      <c r="P166" s="204">
        <f>C163*M166</f>
        <v>560</v>
      </c>
      <c r="Q166" s="203"/>
      <c r="R166" s="203"/>
      <c r="S166" s="203"/>
      <c r="T166" s="203" t="str">
        <f>CADASTRO!$P$211</f>
        <v>1013 PeateRS</v>
      </c>
      <c r="U166" s="203"/>
      <c r="V166" s="203"/>
      <c r="W166" s="203"/>
      <c r="X166" s="203">
        <f>M$12</f>
        <v>1662</v>
      </c>
      <c r="Y166" s="203"/>
      <c r="Z166" s="203"/>
    </row>
    <row r="167" spans="1:26" x14ac:dyDescent="0.25">
      <c r="A167" s="200" t="str">
        <f>CADASTRO!A$160</f>
        <v>Ensino Médio - Eja</v>
      </c>
      <c r="B167" s="200"/>
      <c r="C167" s="200"/>
      <c r="D167" s="200"/>
      <c r="E167" s="200"/>
      <c r="F167" s="200"/>
      <c r="G167" s="200"/>
      <c r="H167" s="200"/>
      <c r="I167" s="200"/>
      <c r="J167" s="203" t="s">
        <v>254</v>
      </c>
      <c r="K167" s="203"/>
      <c r="L167" s="203"/>
      <c r="M167" s="205">
        <f>ROUND((V$13/V$23),2)</f>
        <v>7.0000000000000007E-2</v>
      </c>
      <c r="N167" s="205"/>
      <c r="O167" s="205"/>
      <c r="P167" s="204">
        <f>C163*M167</f>
        <v>1960.0000000000002</v>
      </c>
      <c r="Q167" s="203"/>
      <c r="R167" s="203"/>
      <c r="S167" s="203"/>
      <c r="T167" s="203" t="str">
        <f>CADASTRO!$P$212</f>
        <v>1013 PeateRS</v>
      </c>
      <c r="U167" s="203"/>
      <c r="V167" s="203"/>
      <c r="W167" s="203"/>
      <c r="X167" s="203">
        <f>M$13</f>
        <v>1685</v>
      </c>
      <c r="Y167" s="203"/>
      <c r="Z167" s="203"/>
    </row>
    <row r="168" spans="1:26" x14ac:dyDescent="0.25">
      <c r="A168" s="200" t="str">
        <f>CADASTRO!A$161</f>
        <v xml:space="preserve">Ensino Médio </v>
      </c>
      <c r="B168" s="200"/>
      <c r="C168" s="200"/>
      <c r="D168" s="200"/>
      <c r="E168" s="200"/>
      <c r="F168" s="200"/>
      <c r="G168" s="200"/>
      <c r="H168" s="200"/>
      <c r="I168" s="200"/>
      <c r="J168" s="203" t="s">
        <v>254</v>
      </c>
      <c r="K168" s="203"/>
      <c r="L168" s="203"/>
      <c r="M168" s="205">
        <f>ROUND((V$14/V$23),2)</f>
        <v>0.3</v>
      </c>
      <c r="N168" s="205"/>
      <c r="O168" s="205"/>
      <c r="P168" s="204">
        <f>C163*M168</f>
        <v>8400</v>
      </c>
      <c r="Q168" s="203"/>
      <c r="R168" s="203"/>
      <c r="S168" s="203"/>
      <c r="T168" s="203" t="str">
        <f>CADASTRO!$P$213</f>
        <v>1013 PeateRS</v>
      </c>
      <c r="U168" s="203"/>
      <c r="V168" s="203"/>
      <c r="W168" s="203"/>
      <c r="X168" s="203">
        <f>M$14</f>
        <v>1674</v>
      </c>
      <c r="Y168" s="203"/>
      <c r="Z168" s="203"/>
    </row>
    <row r="169" spans="1:26" x14ac:dyDescent="0.25">
      <c r="A169" s="201" t="str">
        <f>CADASTRO!A$163</f>
        <v>ESCOLA MUN. SANTA LUZIA</v>
      </c>
      <c r="B169" s="201"/>
      <c r="C169" s="201"/>
      <c r="D169" s="201"/>
      <c r="E169" s="201"/>
      <c r="F169" s="201"/>
      <c r="G169" s="201"/>
      <c r="H169" s="201"/>
      <c r="I169" s="201"/>
      <c r="M169" s="218">
        <f>SUM(M170:N173)</f>
        <v>0.6100000000000001</v>
      </c>
      <c r="N169" s="218"/>
      <c r="O169" s="218"/>
      <c r="P169" s="202">
        <f>SUM(P170:S173)</f>
        <v>17080</v>
      </c>
      <c r="Q169" s="201"/>
      <c r="R169" s="201"/>
      <c r="S169" s="201"/>
    </row>
    <row r="170" spans="1:26" x14ac:dyDescent="0.25">
      <c r="A170" s="200" t="str">
        <f>CADASTRO!A$164</f>
        <v>Ed. Infantil</v>
      </c>
      <c r="B170" s="200"/>
      <c r="C170" s="200"/>
      <c r="D170" s="200"/>
      <c r="E170" s="200"/>
      <c r="F170" s="200"/>
      <c r="G170" s="200"/>
      <c r="H170" s="200"/>
      <c r="I170" s="200"/>
      <c r="J170" s="203" t="s">
        <v>255</v>
      </c>
      <c r="K170" s="203"/>
      <c r="L170" s="203"/>
      <c r="M170" s="205">
        <f>ROUND((V$18/V$23),2)</f>
        <v>0.02</v>
      </c>
      <c r="N170" s="205"/>
      <c r="O170" s="205"/>
      <c r="P170" s="204">
        <f>C163*M170</f>
        <v>560</v>
      </c>
      <c r="Q170" s="203"/>
      <c r="R170" s="203"/>
      <c r="S170" s="203"/>
      <c r="T170" s="203" t="str">
        <f>CADASTRO!$P$216</f>
        <v>31 FUNDEB</v>
      </c>
      <c r="U170" s="203"/>
      <c r="V170" s="203"/>
      <c r="W170" s="203"/>
      <c r="X170" s="203">
        <f>M$18</f>
        <v>1640</v>
      </c>
      <c r="Y170" s="203"/>
      <c r="Z170" s="203"/>
    </row>
    <row r="171" spans="1:26" x14ac:dyDescent="0.25">
      <c r="A171" s="200" t="str">
        <f>CADASTRO!A$165</f>
        <v>Ed. Especial</v>
      </c>
      <c r="B171" s="200"/>
      <c r="C171" s="200"/>
      <c r="D171" s="200"/>
      <c r="E171" s="200"/>
      <c r="F171" s="200"/>
      <c r="G171" s="200"/>
      <c r="H171" s="200"/>
      <c r="I171" s="200"/>
      <c r="J171" s="203">
        <v>0</v>
      </c>
      <c r="K171" s="203"/>
      <c r="L171" s="203"/>
      <c r="M171" s="205">
        <f>ROUND((V$19/V$23),2)</f>
        <v>0</v>
      </c>
      <c r="N171" s="205"/>
      <c r="O171" s="205"/>
      <c r="P171" s="204">
        <f>C163*M171</f>
        <v>0</v>
      </c>
      <c r="Q171" s="203"/>
      <c r="R171" s="203"/>
      <c r="S171" s="203"/>
      <c r="T171" s="203" t="str">
        <f>CADASTRO!$P$217</f>
        <v>31 FUNDEB</v>
      </c>
      <c r="U171" s="203"/>
      <c r="V171" s="203"/>
      <c r="W171" s="203"/>
      <c r="X171" s="203">
        <f>M$19</f>
        <v>1656</v>
      </c>
      <c r="Y171" s="203"/>
      <c r="Z171" s="203"/>
    </row>
    <row r="172" spans="1:26" x14ac:dyDescent="0.25">
      <c r="A172" s="200" t="str">
        <f>CADASTRO!A$166</f>
        <v>Ensino Fundamental</v>
      </c>
      <c r="B172" s="200"/>
      <c r="C172" s="200"/>
      <c r="D172" s="200"/>
      <c r="E172" s="200"/>
      <c r="F172" s="200"/>
      <c r="G172" s="200"/>
      <c r="H172" s="200"/>
      <c r="I172" s="200"/>
      <c r="J172" s="203" t="s">
        <v>256</v>
      </c>
      <c r="K172" s="203"/>
      <c r="L172" s="203"/>
      <c r="M172" s="205">
        <f>ROUND((V$20/V$23),2)</f>
        <v>0.45</v>
      </c>
      <c r="N172" s="205"/>
      <c r="O172" s="205"/>
      <c r="P172" s="204">
        <f>C163*M172</f>
        <v>12600</v>
      </c>
      <c r="Q172" s="203"/>
      <c r="R172" s="203"/>
      <c r="S172" s="203"/>
      <c r="T172" s="203" t="str">
        <f>CADASTRO!$P$218</f>
        <v>31 FUNDEB</v>
      </c>
      <c r="U172" s="203"/>
      <c r="V172" s="203"/>
      <c r="W172" s="203"/>
      <c r="X172" s="203">
        <f>M$20</f>
        <v>1624</v>
      </c>
      <c r="Y172" s="203"/>
      <c r="Z172" s="203"/>
    </row>
    <row r="173" spans="1:26" x14ac:dyDescent="0.25">
      <c r="A173" s="200" t="str">
        <f>CADASTRO!A$167</f>
        <v>Ed. Jovens e Adultos</v>
      </c>
      <c r="B173" s="200"/>
      <c r="C173" s="200"/>
      <c r="D173" s="200"/>
      <c r="E173" s="200"/>
      <c r="F173" s="200"/>
      <c r="G173" s="200"/>
      <c r="H173" s="200"/>
      <c r="I173" s="200"/>
      <c r="J173" s="203" t="s">
        <v>257</v>
      </c>
      <c r="K173" s="203"/>
      <c r="L173" s="203"/>
      <c r="M173" s="205">
        <f>ROUND((V$21/V$23),2)</f>
        <v>0.14000000000000001</v>
      </c>
      <c r="N173" s="205"/>
      <c r="O173" s="205"/>
      <c r="P173" s="204">
        <f>C163*M173</f>
        <v>3920.0000000000005</v>
      </c>
      <c r="Q173" s="203"/>
      <c r="R173" s="203"/>
      <c r="S173" s="203"/>
      <c r="T173" s="203" t="str">
        <f>CADASTRO!$P$219</f>
        <v>31 FUNDEB</v>
      </c>
      <c r="U173" s="203"/>
      <c r="V173" s="203"/>
      <c r="W173" s="203"/>
      <c r="X173" s="203">
        <f>M$21</f>
        <v>2207</v>
      </c>
      <c r="Y173" s="203"/>
      <c r="Z173" s="203"/>
    </row>
    <row r="174" spans="1:26" x14ac:dyDescent="0.25">
      <c r="A174" s="201" t="s">
        <v>26</v>
      </c>
      <c r="B174" s="201"/>
      <c r="C174" s="201"/>
      <c r="D174" s="201"/>
      <c r="E174" s="201"/>
      <c r="F174" s="201"/>
      <c r="G174" s="201"/>
      <c r="H174" s="201"/>
      <c r="I174" s="201"/>
      <c r="J174" s="3"/>
      <c r="K174" s="3"/>
      <c r="L174" s="3"/>
      <c r="M174" s="218">
        <f>M165+M169</f>
        <v>1</v>
      </c>
      <c r="N174" s="218"/>
      <c r="O174" s="218"/>
      <c r="P174" s="202">
        <f>P169+P165</f>
        <v>28000</v>
      </c>
      <c r="Q174" s="201"/>
      <c r="R174" s="201"/>
      <c r="S174" s="201"/>
      <c r="T174" s="3"/>
      <c r="U174" s="3"/>
      <c r="V174" s="3"/>
      <c r="W174" s="3"/>
      <c r="X174" s="3"/>
      <c r="Y174" s="3"/>
      <c r="Z174" s="3"/>
    </row>
    <row r="176" spans="1:26" x14ac:dyDescent="0.25">
      <c r="A176" s="3" t="s">
        <v>37</v>
      </c>
      <c r="B176" s="3"/>
      <c r="C176" s="3"/>
      <c r="D176" s="3"/>
      <c r="E176" s="3"/>
      <c r="F176" s="203" t="s">
        <v>60</v>
      </c>
      <c r="G176" s="203"/>
      <c r="H176" s="203"/>
      <c r="I176" s="203"/>
      <c r="J176" s="203"/>
      <c r="K176" s="203"/>
    </row>
    <row r="177" spans="1:26" x14ac:dyDescent="0.25">
      <c r="A177" s="3" t="s">
        <v>38</v>
      </c>
      <c r="G177" s="203">
        <v>11</v>
      </c>
      <c r="H177" s="203"/>
      <c r="I177" s="203"/>
      <c r="J177" s="203"/>
      <c r="K177" s="203"/>
      <c r="L177" s="220" t="s">
        <v>39</v>
      </c>
      <c r="M177" s="220"/>
      <c r="N177" s="220"/>
      <c r="O177" s="223">
        <v>43465</v>
      </c>
      <c r="P177" s="203"/>
      <c r="Q177" s="203"/>
      <c r="R177" s="203"/>
    </row>
    <row r="178" spans="1:26" x14ac:dyDescent="0.25">
      <c r="A178" s="3" t="s">
        <v>41</v>
      </c>
      <c r="C178" s="208">
        <v>31000</v>
      </c>
      <c r="D178" s="208"/>
      <c r="E178" s="208"/>
      <c r="F178" s="208"/>
      <c r="G178" s="208"/>
      <c r="L178" s="220" t="s">
        <v>59</v>
      </c>
      <c r="M178" s="220"/>
      <c r="N178" s="220"/>
      <c r="O178" s="220"/>
      <c r="P178" s="221">
        <v>1950</v>
      </c>
      <c r="Q178" s="221"/>
      <c r="R178" s="221"/>
      <c r="S178" s="221"/>
      <c r="T178" s="221"/>
      <c r="U178" s="221"/>
    </row>
    <row r="179" spans="1:26" x14ac:dyDescent="0.25">
      <c r="A179" s="9" t="s">
        <v>12</v>
      </c>
      <c r="B179" s="101"/>
      <c r="C179" s="101"/>
      <c r="D179" s="101"/>
      <c r="E179" s="101"/>
      <c r="F179" s="101"/>
      <c r="G179" s="101"/>
      <c r="H179" s="101"/>
      <c r="I179" s="108"/>
      <c r="J179" s="210" t="s">
        <v>29</v>
      </c>
      <c r="K179" s="210"/>
      <c r="L179" s="210"/>
      <c r="M179" s="210" t="s">
        <v>25</v>
      </c>
      <c r="N179" s="210"/>
      <c r="O179" s="210"/>
      <c r="P179" s="210" t="s">
        <v>30</v>
      </c>
      <c r="Q179" s="210"/>
      <c r="R179" s="210"/>
      <c r="S179" s="210"/>
      <c r="T179" s="222" t="s">
        <v>21</v>
      </c>
      <c r="U179" s="222"/>
      <c r="V179" s="222"/>
      <c r="W179" s="222"/>
      <c r="X179" s="211" t="s">
        <v>40</v>
      </c>
      <c r="Y179" s="211"/>
      <c r="Z179" s="211"/>
    </row>
    <row r="180" spans="1:26" x14ac:dyDescent="0.25">
      <c r="A180" s="210" t="str">
        <f>CADASTRO!A$158</f>
        <v>ESCOLA ALAÍDES S. PINHEIRO</v>
      </c>
      <c r="B180" s="210"/>
      <c r="C180" s="210"/>
      <c r="D180" s="210"/>
      <c r="E180" s="210"/>
      <c r="F180" s="210"/>
      <c r="G180" s="210"/>
      <c r="H180" s="210"/>
      <c r="I180" s="210"/>
      <c r="M180" s="218">
        <f>SUM(M181:N183)</f>
        <v>0.39</v>
      </c>
      <c r="N180" s="218"/>
      <c r="O180" s="218"/>
      <c r="P180" s="202">
        <f>SUM(P181:S183)</f>
        <v>12090</v>
      </c>
      <c r="Q180" s="201"/>
      <c r="R180" s="201"/>
      <c r="S180" s="201"/>
      <c r="T180" s="6"/>
      <c r="U180" s="6"/>
      <c r="V180" s="6"/>
      <c r="W180" s="6"/>
    </row>
    <row r="181" spans="1:26" x14ac:dyDescent="0.25">
      <c r="A181" s="200" t="str">
        <f>CADASTRO!A$159</f>
        <v>Ensino Fundamental</v>
      </c>
      <c r="B181" s="200"/>
      <c r="C181" s="200"/>
      <c r="D181" s="200"/>
      <c r="E181" s="200"/>
      <c r="F181" s="200"/>
      <c r="G181" s="200"/>
      <c r="H181" s="200"/>
      <c r="I181" s="200"/>
      <c r="J181" s="203" t="s">
        <v>253</v>
      </c>
      <c r="K181" s="203"/>
      <c r="L181" s="203"/>
      <c r="M181" s="205">
        <f>ROUND((V$12/V$23),2)</f>
        <v>0.02</v>
      </c>
      <c r="N181" s="205"/>
      <c r="O181" s="205"/>
      <c r="P181" s="204">
        <f>C178*M181</f>
        <v>620</v>
      </c>
      <c r="Q181" s="203"/>
      <c r="R181" s="203"/>
      <c r="S181" s="203"/>
      <c r="T181" s="203" t="str">
        <f>CADASTRO!$P$211</f>
        <v>1013 PeateRS</v>
      </c>
      <c r="U181" s="203"/>
      <c r="V181" s="203"/>
      <c r="W181" s="203"/>
      <c r="X181" s="203">
        <f>M$12</f>
        <v>1662</v>
      </c>
      <c r="Y181" s="203"/>
      <c r="Z181" s="203"/>
    </row>
    <row r="182" spans="1:26" x14ac:dyDescent="0.25">
      <c r="A182" s="200" t="str">
        <f>CADASTRO!A$160</f>
        <v>Ensino Médio - Eja</v>
      </c>
      <c r="B182" s="200"/>
      <c r="C182" s="200"/>
      <c r="D182" s="200"/>
      <c r="E182" s="200"/>
      <c r="F182" s="200"/>
      <c r="G182" s="200"/>
      <c r="H182" s="200"/>
      <c r="I182" s="200"/>
      <c r="J182" s="203" t="s">
        <v>254</v>
      </c>
      <c r="K182" s="203"/>
      <c r="L182" s="203"/>
      <c r="M182" s="205">
        <f>ROUND((V$13/V$23),2)</f>
        <v>7.0000000000000007E-2</v>
      </c>
      <c r="N182" s="205"/>
      <c r="O182" s="205"/>
      <c r="P182" s="204">
        <f>C178*M182</f>
        <v>2170</v>
      </c>
      <c r="Q182" s="203"/>
      <c r="R182" s="203"/>
      <c r="S182" s="203"/>
      <c r="T182" s="203" t="str">
        <f>CADASTRO!$P$212</f>
        <v>1013 PeateRS</v>
      </c>
      <c r="U182" s="203"/>
      <c r="V182" s="203"/>
      <c r="W182" s="203"/>
      <c r="X182" s="203">
        <f>M$13</f>
        <v>1685</v>
      </c>
      <c r="Y182" s="203"/>
      <c r="Z182" s="203"/>
    </row>
    <row r="183" spans="1:26" x14ac:dyDescent="0.25">
      <c r="A183" s="200" t="str">
        <f>CADASTRO!A$161</f>
        <v xml:space="preserve">Ensino Médio </v>
      </c>
      <c r="B183" s="200"/>
      <c r="C183" s="200"/>
      <c r="D183" s="200"/>
      <c r="E183" s="200"/>
      <c r="F183" s="200"/>
      <c r="G183" s="200"/>
      <c r="H183" s="200"/>
      <c r="I183" s="200"/>
      <c r="J183" s="203" t="s">
        <v>254</v>
      </c>
      <c r="K183" s="203"/>
      <c r="L183" s="203"/>
      <c r="M183" s="205">
        <f>ROUND((V$14/V$23),2)</f>
        <v>0.3</v>
      </c>
      <c r="N183" s="205"/>
      <c r="O183" s="205"/>
      <c r="P183" s="204">
        <f>C178*M183</f>
        <v>9300</v>
      </c>
      <c r="Q183" s="203"/>
      <c r="R183" s="203"/>
      <c r="S183" s="203"/>
      <c r="T183" s="203" t="str">
        <f>CADASTRO!$P$213</f>
        <v>1013 PeateRS</v>
      </c>
      <c r="U183" s="203"/>
      <c r="V183" s="203"/>
      <c r="W183" s="203"/>
      <c r="X183" s="203">
        <f>M$14</f>
        <v>1674</v>
      </c>
      <c r="Y183" s="203"/>
      <c r="Z183" s="203"/>
    </row>
    <row r="184" spans="1:26" x14ac:dyDescent="0.25">
      <c r="A184" s="201" t="str">
        <f>CADASTRO!A$163</f>
        <v>ESCOLA MUN. SANTA LUZIA</v>
      </c>
      <c r="B184" s="201"/>
      <c r="C184" s="201"/>
      <c r="D184" s="201"/>
      <c r="E184" s="201"/>
      <c r="F184" s="201"/>
      <c r="G184" s="201"/>
      <c r="H184" s="201"/>
      <c r="I184" s="201"/>
      <c r="M184" s="218">
        <f>SUM(M185:N188)</f>
        <v>0.6100000000000001</v>
      </c>
      <c r="N184" s="218"/>
      <c r="O184" s="218"/>
      <c r="P184" s="202">
        <f>SUM(P185:S188)</f>
        <v>18910</v>
      </c>
      <c r="Q184" s="201"/>
      <c r="R184" s="201"/>
      <c r="S184" s="201"/>
    </row>
    <row r="185" spans="1:26" x14ac:dyDescent="0.25">
      <c r="A185" s="200" t="str">
        <f>CADASTRO!A$164</f>
        <v>Ed. Infantil</v>
      </c>
      <c r="B185" s="200"/>
      <c r="C185" s="200"/>
      <c r="D185" s="200"/>
      <c r="E185" s="200"/>
      <c r="F185" s="200"/>
      <c r="G185" s="200"/>
      <c r="H185" s="200"/>
      <c r="I185" s="200"/>
      <c r="J185" s="203" t="s">
        <v>255</v>
      </c>
      <c r="K185" s="203"/>
      <c r="L185" s="203"/>
      <c r="M185" s="205">
        <f>ROUND((V$18/V$23),2)</f>
        <v>0.02</v>
      </c>
      <c r="N185" s="205"/>
      <c r="O185" s="205"/>
      <c r="P185" s="204">
        <f>C178*M185</f>
        <v>620</v>
      </c>
      <c r="Q185" s="203"/>
      <c r="R185" s="203"/>
      <c r="S185" s="203"/>
      <c r="T185" s="203" t="str">
        <f>CADASTRO!$P$216</f>
        <v>31 FUNDEB</v>
      </c>
      <c r="U185" s="203"/>
      <c r="V185" s="203"/>
      <c r="W185" s="203"/>
      <c r="X185" s="203">
        <f>M$18</f>
        <v>1640</v>
      </c>
      <c r="Y185" s="203"/>
      <c r="Z185" s="203"/>
    </row>
    <row r="186" spans="1:26" x14ac:dyDescent="0.25">
      <c r="A186" s="200" t="str">
        <f>CADASTRO!A$165</f>
        <v>Ed. Especial</v>
      </c>
      <c r="B186" s="200"/>
      <c r="C186" s="200"/>
      <c r="D186" s="200"/>
      <c r="E186" s="200"/>
      <c r="F186" s="200"/>
      <c r="G186" s="200"/>
      <c r="H186" s="200"/>
      <c r="I186" s="200"/>
      <c r="J186" s="203">
        <v>0</v>
      </c>
      <c r="K186" s="203"/>
      <c r="L186" s="203"/>
      <c r="M186" s="205">
        <f>ROUND((V$19/V$23),2)</f>
        <v>0</v>
      </c>
      <c r="N186" s="205"/>
      <c r="O186" s="205"/>
      <c r="P186" s="204">
        <f>C178*M186</f>
        <v>0</v>
      </c>
      <c r="Q186" s="203"/>
      <c r="R186" s="203"/>
      <c r="S186" s="203"/>
      <c r="T186" s="203" t="str">
        <f>CADASTRO!$P$217</f>
        <v>31 FUNDEB</v>
      </c>
      <c r="U186" s="203"/>
      <c r="V186" s="203"/>
      <c r="W186" s="203"/>
      <c r="X186" s="203">
        <f>M$19</f>
        <v>1656</v>
      </c>
      <c r="Y186" s="203"/>
      <c r="Z186" s="203"/>
    </row>
    <row r="187" spans="1:26" x14ac:dyDescent="0.25">
      <c r="A187" s="200" t="str">
        <f>CADASTRO!A$166</f>
        <v>Ensino Fundamental</v>
      </c>
      <c r="B187" s="200"/>
      <c r="C187" s="200"/>
      <c r="D187" s="200"/>
      <c r="E187" s="200"/>
      <c r="F187" s="200"/>
      <c r="G187" s="200"/>
      <c r="H187" s="200"/>
      <c r="I187" s="200"/>
      <c r="J187" s="203" t="s">
        <v>256</v>
      </c>
      <c r="K187" s="203"/>
      <c r="L187" s="203"/>
      <c r="M187" s="205">
        <f>ROUND((V$20/V$23),2)</f>
        <v>0.45</v>
      </c>
      <c r="N187" s="205"/>
      <c r="O187" s="205"/>
      <c r="P187" s="204">
        <f>C178*M187</f>
        <v>13950</v>
      </c>
      <c r="Q187" s="203"/>
      <c r="R187" s="203"/>
      <c r="S187" s="203"/>
      <c r="T187" s="203" t="str">
        <f>CADASTRO!$P$218</f>
        <v>31 FUNDEB</v>
      </c>
      <c r="U187" s="203"/>
      <c r="V187" s="203"/>
      <c r="W187" s="203"/>
      <c r="X187" s="203">
        <f>M$20</f>
        <v>1624</v>
      </c>
      <c r="Y187" s="203"/>
      <c r="Z187" s="203"/>
    </row>
    <row r="188" spans="1:26" x14ac:dyDescent="0.25">
      <c r="A188" s="200" t="str">
        <f>CADASTRO!A$167</f>
        <v>Ed. Jovens e Adultos</v>
      </c>
      <c r="B188" s="200"/>
      <c r="C188" s="200"/>
      <c r="D188" s="200"/>
      <c r="E188" s="200"/>
      <c r="F188" s="200"/>
      <c r="G188" s="200"/>
      <c r="H188" s="200"/>
      <c r="I188" s="200"/>
      <c r="J188" s="203" t="s">
        <v>257</v>
      </c>
      <c r="K188" s="203"/>
      <c r="L188" s="203"/>
      <c r="M188" s="205">
        <f>ROUND((V$21/V$23),2)</f>
        <v>0.14000000000000001</v>
      </c>
      <c r="N188" s="205"/>
      <c r="O188" s="205"/>
      <c r="P188" s="204">
        <f>C178*M188</f>
        <v>4340</v>
      </c>
      <c r="Q188" s="203"/>
      <c r="R188" s="203"/>
      <c r="S188" s="203"/>
      <c r="T188" s="203" t="str">
        <f>CADASTRO!$P$219</f>
        <v>31 FUNDEB</v>
      </c>
      <c r="U188" s="203"/>
      <c r="V188" s="203"/>
      <c r="W188" s="203"/>
      <c r="X188" s="203">
        <f>M$21</f>
        <v>2207</v>
      </c>
      <c r="Y188" s="203"/>
      <c r="Z188" s="203"/>
    </row>
    <row r="189" spans="1:26" x14ac:dyDescent="0.25">
      <c r="A189" s="201" t="s">
        <v>26</v>
      </c>
      <c r="B189" s="201"/>
      <c r="C189" s="201"/>
      <c r="D189" s="201"/>
      <c r="E189" s="201"/>
      <c r="F189" s="201"/>
      <c r="G189" s="201"/>
      <c r="H189" s="201"/>
      <c r="I189" s="201"/>
      <c r="J189" s="3"/>
      <c r="K189" s="3"/>
      <c r="L189" s="3"/>
      <c r="M189" s="218">
        <f>M180+M184</f>
        <v>1</v>
      </c>
      <c r="N189" s="218"/>
      <c r="O189" s="218"/>
      <c r="P189" s="202">
        <f>P184+P180</f>
        <v>31000</v>
      </c>
      <c r="Q189" s="201"/>
      <c r="R189" s="201"/>
      <c r="S189" s="201"/>
      <c r="T189" s="3"/>
      <c r="U189" s="3"/>
      <c r="V189" s="3"/>
      <c r="W189" s="3"/>
      <c r="X189" s="3"/>
      <c r="Y189" s="3"/>
      <c r="Z189" s="3"/>
    </row>
  </sheetData>
  <mergeCells count="763">
    <mergeCell ref="A189:I189"/>
    <mergeCell ref="M189:O189"/>
    <mergeCell ref="P189:S189"/>
    <mergeCell ref="A188:I188"/>
    <mergeCell ref="J188:L188"/>
    <mergeCell ref="M188:O188"/>
    <mergeCell ref="P188:S188"/>
    <mergeCell ref="T188:W188"/>
    <mergeCell ref="X188:Z188"/>
    <mergeCell ref="A187:I187"/>
    <mergeCell ref="J187:L187"/>
    <mergeCell ref="M187:O187"/>
    <mergeCell ref="P187:S187"/>
    <mergeCell ref="T187:W187"/>
    <mergeCell ref="X187:Z187"/>
    <mergeCell ref="T185:W185"/>
    <mergeCell ref="X185:Z185"/>
    <mergeCell ref="A186:I186"/>
    <mergeCell ref="J186:L186"/>
    <mergeCell ref="M186:O186"/>
    <mergeCell ref="P186:S186"/>
    <mergeCell ref="T186:W186"/>
    <mergeCell ref="X186:Z186"/>
    <mergeCell ref="A184:I184"/>
    <mergeCell ref="M184:O184"/>
    <mergeCell ref="P184:S184"/>
    <mergeCell ref="A185:I185"/>
    <mergeCell ref="J185:L185"/>
    <mergeCell ref="M185:O185"/>
    <mergeCell ref="P185:S185"/>
    <mergeCell ref="A183:I183"/>
    <mergeCell ref="J183:L183"/>
    <mergeCell ref="M183:O183"/>
    <mergeCell ref="P183:S183"/>
    <mergeCell ref="T183:W183"/>
    <mergeCell ref="X183:Z183"/>
    <mergeCell ref="A182:I182"/>
    <mergeCell ref="J182:L182"/>
    <mergeCell ref="M182:O182"/>
    <mergeCell ref="P182:S182"/>
    <mergeCell ref="T182:W182"/>
    <mergeCell ref="X182:Z182"/>
    <mergeCell ref="X179:Z179"/>
    <mergeCell ref="A180:I180"/>
    <mergeCell ref="M180:O180"/>
    <mergeCell ref="P180:S180"/>
    <mergeCell ref="A181:I181"/>
    <mergeCell ref="J181:L181"/>
    <mergeCell ref="M181:O181"/>
    <mergeCell ref="P181:S181"/>
    <mergeCell ref="T181:W181"/>
    <mergeCell ref="X181:Z181"/>
    <mergeCell ref="C178:G178"/>
    <mergeCell ref="L178:O178"/>
    <mergeCell ref="P178:U178"/>
    <mergeCell ref="J179:L179"/>
    <mergeCell ref="M179:O179"/>
    <mergeCell ref="P179:S179"/>
    <mergeCell ref="T179:W179"/>
    <mergeCell ref="A174:I174"/>
    <mergeCell ref="M174:O174"/>
    <mergeCell ref="P174:S174"/>
    <mergeCell ref="F176:K176"/>
    <mergeCell ref="G177:K177"/>
    <mergeCell ref="L177:N177"/>
    <mergeCell ref="O177:R177"/>
    <mergeCell ref="A173:I173"/>
    <mergeCell ref="J173:L173"/>
    <mergeCell ref="M173:O173"/>
    <mergeCell ref="P173:S173"/>
    <mergeCell ref="T173:W173"/>
    <mergeCell ref="X173:Z173"/>
    <mergeCell ref="A172:I172"/>
    <mergeCell ref="J172:L172"/>
    <mergeCell ref="M172:O172"/>
    <mergeCell ref="P172:S172"/>
    <mergeCell ref="T172:W172"/>
    <mergeCell ref="X172:Z172"/>
    <mergeCell ref="T170:W170"/>
    <mergeCell ref="X170:Z170"/>
    <mergeCell ref="A171:I171"/>
    <mergeCell ref="J171:L171"/>
    <mergeCell ref="M171:O171"/>
    <mergeCell ref="P171:S171"/>
    <mergeCell ref="T171:W171"/>
    <mergeCell ref="X171:Z171"/>
    <mergeCell ref="A169:I169"/>
    <mergeCell ref="M169:O169"/>
    <mergeCell ref="P169:S169"/>
    <mergeCell ref="A170:I170"/>
    <mergeCell ref="J170:L170"/>
    <mergeCell ref="M170:O170"/>
    <mergeCell ref="P170:S170"/>
    <mergeCell ref="A168:I168"/>
    <mergeCell ref="J168:L168"/>
    <mergeCell ref="M168:O168"/>
    <mergeCell ref="P168:S168"/>
    <mergeCell ref="T168:W168"/>
    <mergeCell ref="X168:Z168"/>
    <mergeCell ref="A167:I167"/>
    <mergeCell ref="J167:L167"/>
    <mergeCell ref="M167:O167"/>
    <mergeCell ref="P167:S167"/>
    <mergeCell ref="T167:W167"/>
    <mergeCell ref="X167:Z167"/>
    <mergeCell ref="X164:Z164"/>
    <mergeCell ref="A165:I165"/>
    <mergeCell ref="M165:O165"/>
    <mergeCell ref="P165:S165"/>
    <mergeCell ref="A166:I166"/>
    <mergeCell ref="J166:L166"/>
    <mergeCell ref="M166:O166"/>
    <mergeCell ref="P166:S166"/>
    <mergeCell ref="T166:W166"/>
    <mergeCell ref="X166:Z166"/>
    <mergeCell ref="C163:G163"/>
    <mergeCell ref="L163:O163"/>
    <mergeCell ref="P163:U163"/>
    <mergeCell ref="J164:L164"/>
    <mergeCell ref="M164:O164"/>
    <mergeCell ref="P164:S164"/>
    <mergeCell ref="T164:W164"/>
    <mergeCell ref="A159:I159"/>
    <mergeCell ref="M159:O159"/>
    <mergeCell ref="P159:S159"/>
    <mergeCell ref="F161:K161"/>
    <mergeCell ref="G162:K162"/>
    <mergeCell ref="L162:N162"/>
    <mergeCell ref="O162:R162"/>
    <mergeCell ref="A158:I158"/>
    <mergeCell ref="J158:L158"/>
    <mergeCell ref="M158:O158"/>
    <mergeCell ref="P158:S158"/>
    <mergeCell ref="T158:W158"/>
    <mergeCell ref="X158:Z158"/>
    <mergeCell ref="A157:I157"/>
    <mergeCell ref="J157:L157"/>
    <mergeCell ref="M157:O157"/>
    <mergeCell ref="P157:S157"/>
    <mergeCell ref="T157:W157"/>
    <mergeCell ref="X157:Z157"/>
    <mergeCell ref="T155:W155"/>
    <mergeCell ref="X155:Z155"/>
    <mergeCell ref="A156:I156"/>
    <mergeCell ref="J156:L156"/>
    <mergeCell ref="M156:O156"/>
    <mergeCell ref="P156:S156"/>
    <mergeCell ref="T156:W156"/>
    <mergeCell ref="X156:Z156"/>
    <mergeCell ref="A154:I154"/>
    <mergeCell ref="M154:O154"/>
    <mergeCell ref="P154:S154"/>
    <mergeCell ref="A155:I155"/>
    <mergeCell ref="J155:L155"/>
    <mergeCell ref="M155:O155"/>
    <mergeCell ref="P155:S155"/>
    <mergeCell ref="A153:I153"/>
    <mergeCell ref="J153:L153"/>
    <mergeCell ref="M153:O153"/>
    <mergeCell ref="P153:S153"/>
    <mergeCell ref="T153:W153"/>
    <mergeCell ref="X153:Z153"/>
    <mergeCell ref="A152:I152"/>
    <mergeCell ref="J152:L152"/>
    <mergeCell ref="M152:O152"/>
    <mergeCell ref="P152:S152"/>
    <mergeCell ref="T152:W152"/>
    <mergeCell ref="X152:Z152"/>
    <mergeCell ref="X149:Z149"/>
    <mergeCell ref="A150:I150"/>
    <mergeCell ref="M150:O150"/>
    <mergeCell ref="P150:S150"/>
    <mergeCell ref="A151:I151"/>
    <mergeCell ref="J151:L151"/>
    <mergeCell ref="M151:O151"/>
    <mergeCell ref="P151:S151"/>
    <mergeCell ref="T151:W151"/>
    <mergeCell ref="X151:Z151"/>
    <mergeCell ref="C148:G148"/>
    <mergeCell ref="L148:O148"/>
    <mergeCell ref="P148:U148"/>
    <mergeCell ref="J149:L149"/>
    <mergeCell ref="M149:O149"/>
    <mergeCell ref="P149:S149"/>
    <mergeCell ref="T149:W149"/>
    <mergeCell ref="A144:I144"/>
    <mergeCell ref="M144:O144"/>
    <mergeCell ref="P144:S144"/>
    <mergeCell ref="F146:K146"/>
    <mergeCell ref="G147:K147"/>
    <mergeCell ref="L147:N147"/>
    <mergeCell ref="O147:R147"/>
    <mergeCell ref="A143:I143"/>
    <mergeCell ref="J143:L143"/>
    <mergeCell ref="M143:O143"/>
    <mergeCell ref="P143:S143"/>
    <mergeCell ref="T143:W143"/>
    <mergeCell ref="X143:Z143"/>
    <mergeCell ref="A142:I142"/>
    <mergeCell ref="J142:L142"/>
    <mergeCell ref="M142:O142"/>
    <mergeCell ref="P142:S142"/>
    <mergeCell ref="T142:W142"/>
    <mergeCell ref="X142:Z142"/>
    <mergeCell ref="T140:W140"/>
    <mergeCell ref="X140:Z140"/>
    <mergeCell ref="A141:I141"/>
    <mergeCell ref="J141:L141"/>
    <mergeCell ref="M141:O141"/>
    <mergeCell ref="P141:S141"/>
    <mergeCell ref="T141:W141"/>
    <mergeCell ref="X141:Z141"/>
    <mergeCell ref="A139:I139"/>
    <mergeCell ref="M139:O139"/>
    <mergeCell ref="P139:S139"/>
    <mergeCell ref="A140:I140"/>
    <mergeCell ref="J140:L140"/>
    <mergeCell ref="M140:O140"/>
    <mergeCell ref="P140:S140"/>
    <mergeCell ref="A138:I138"/>
    <mergeCell ref="J138:L138"/>
    <mergeCell ref="M138:O138"/>
    <mergeCell ref="P138:S138"/>
    <mergeCell ref="T138:W138"/>
    <mergeCell ref="X138:Z138"/>
    <mergeCell ref="A137:I137"/>
    <mergeCell ref="J137:L137"/>
    <mergeCell ref="M137:O137"/>
    <mergeCell ref="P137:S137"/>
    <mergeCell ref="T137:W137"/>
    <mergeCell ref="X137:Z137"/>
    <mergeCell ref="X134:Z134"/>
    <mergeCell ref="A135:I135"/>
    <mergeCell ref="M135:O135"/>
    <mergeCell ref="P135:S135"/>
    <mergeCell ref="A136:I136"/>
    <mergeCell ref="J136:L136"/>
    <mergeCell ref="M136:O136"/>
    <mergeCell ref="P136:S136"/>
    <mergeCell ref="T136:W136"/>
    <mergeCell ref="X136:Z136"/>
    <mergeCell ref="C133:G133"/>
    <mergeCell ref="L133:O133"/>
    <mergeCell ref="P133:U133"/>
    <mergeCell ref="J134:L134"/>
    <mergeCell ref="M134:O134"/>
    <mergeCell ref="P134:S134"/>
    <mergeCell ref="T134:W134"/>
    <mergeCell ref="A129:I129"/>
    <mergeCell ref="M129:O129"/>
    <mergeCell ref="P129:S129"/>
    <mergeCell ref="F131:K131"/>
    <mergeCell ref="G132:K132"/>
    <mergeCell ref="L132:N132"/>
    <mergeCell ref="O132:R132"/>
    <mergeCell ref="A128:I128"/>
    <mergeCell ref="J128:L128"/>
    <mergeCell ref="M128:O128"/>
    <mergeCell ref="P128:S128"/>
    <mergeCell ref="T128:W128"/>
    <mergeCell ref="X128:Z128"/>
    <mergeCell ref="A127:I127"/>
    <mergeCell ref="J127:L127"/>
    <mergeCell ref="M127:O127"/>
    <mergeCell ref="P127:S127"/>
    <mergeCell ref="T127:W127"/>
    <mergeCell ref="X127:Z127"/>
    <mergeCell ref="T125:W125"/>
    <mergeCell ref="X125:Z125"/>
    <mergeCell ref="A126:I126"/>
    <mergeCell ref="J126:L126"/>
    <mergeCell ref="M126:O126"/>
    <mergeCell ref="P126:S126"/>
    <mergeCell ref="T126:W126"/>
    <mergeCell ref="X126:Z126"/>
    <mergeCell ref="A124:I124"/>
    <mergeCell ref="M124:O124"/>
    <mergeCell ref="P124:S124"/>
    <mergeCell ref="A125:I125"/>
    <mergeCell ref="J125:L125"/>
    <mergeCell ref="M125:O125"/>
    <mergeCell ref="P125:S125"/>
    <mergeCell ref="A123:I123"/>
    <mergeCell ref="J123:L123"/>
    <mergeCell ref="M123:O123"/>
    <mergeCell ref="P123:S123"/>
    <mergeCell ref="T123:W123"/>
    <mergeCell ref="X123:Z123"/>
    <mergeCell ref="A122:I122"/>
    <mergeCell ref="J122:L122"/>
    <mergeCell ref="M122:O122"/>
    <mergeCell ref="P122:S122"/>
    <mergeCell ref="T122:W122"/>
    <mergeCell ref="X122:Z122"/>
    <mergeCell ref="X119:Z119"/>
    <mergeCell ref="A120:I120"/>
    <mergeCell ref="M120:O120"/>
    <mergeCell ref="P120:S120"/>
    <mergeCell ref="A121:I121"/>
    <mergeCell ref="J121:L121"/>
    <mergeCell ref="M121:O121"/>
    <mergeCell ref="P121:S121"/>
    <mergeCell ref="T121:W121"/>
    <mergeCell ref="X121:Z121"/>
    <mergeCell ref="C118:G118"/>
    <mergeCell ref="L118:O118"/>
    <mergeCell ref="P118:U118"/>
    <mergeCell ref="J119:L119"/>
    <mergeCell ref="M119:O119"/>
    <mergeCell ref="P119:S119"/>
    <mergeCell ref="T119:W119"/>
    <mergeCell ref="A114:I114"/>
    <mergeCell ref="M114:O114"/>
    <mergeCell ref="P114:S114"/>
    <mergeCell ref="F116:K116"/>
    <mergeCell ref="G117:K117"/>
    <mergeCell ref="L117:N117"/>
    <mergeCell ref="O117:R117"/>
    <mergeCell ref="A113:I113"/>
    <mergeCell ref="J113:L113"/>
    <mergeCell ref="M113:O113"/>
    <mergeCell ref="P113:S113"/>
    <mergeCell ref="T113:W113"/>
    <mergeCell ref="X113:Z113"/>
    <mergeCell ref="A112:I112"/>
    <mergeCell ref="J112:L112"/>
    <mergeCell ref="M112:O112"/>
    <mergeCell ref="P112:S112"/>
    <mergeCell ref="T112:W112"/>
    <mergeCell ref="X112:Z112"/>
    <mergeCell ref="T110:W110"/>
    <mergeCell ref="X110:Z110"/>
    <mergeCell ref="A111:I111"/>
    <mergeCell ref="J111:L111"/>
    <mergeCell ref="M111:O111"/>
    <mergeCell ref="P111:S111"/>
    <mergeCell ref="T111:W111"/>
    <mergeCell ref="X111:Z111"/>
    <mergeCell ref="A109:I109"/>
    <mergeCell ref="M109:O109"/>
    <mergeCell ref="P109:S109"/>
    <mergeCell ref="A110:I110"/>
    <mergeCell ref="J110:L110"/>
    <mergeCell ref="M110:O110"/>
    <mergeCell ref="P110:S110"/>
    <mergeCell ref="A108:I108"/>
    <mergeCell ref="J108:L108"/>
    <mergeCell ref="M108:O108"/>
    <mergeCell ref="P108:S108"/>
    <mergeCell ref="T108:W108"/>
    <mergeCell ref="X108:Z108"/>
    <mergeCell ref="A107:I107"/>
    <mergeCell ref="J107:L107"/>
    <mergeCell ref="M107:O107"/>
    <mergeCell ref="P107:S107"/>
    <mergeCell ref="T107:W107"/>
    <mergeCell ref="X107:Z107"/>
    <mergeCell ref="X104:Z104"/>
    <mergeCell ref="A105:I105"/>
    <mergeCell ref="M105:O105"/>
    <mergeCell ref="P105:S105"/>
    <mergeCell ref="A106:I106"/>
    <mergeCell ref="J106:L106"/>
    <mergeCell ref="M106:O106"/>
    <mergeCell ref="P106:S106"/>
    <mergeCell ref="T106:W106"/>
    <mergeCell ref="X106:Z106"/>
    <mergeCell ref="C103:G103"/>
    <mergeCell ref="L103:O103"/>
    <mergeCell ref="P103:U103"/>
    <mergeCell ref="J104:L104"/>
    <mergeCell ref="M104:O104"/>
    <mergeCell ref="P104:S104"/>
    <mergeCell ref="T104:W104"/>
    <mergeCell ref="A99:I99"/>
    <mergeCell ref="M99:O99"/>
    <mergeCell ref="P99:S99"/>
    <mergeCell ref="F101:K101"/>
    <mergeCell ref="G102:K102"/>
    <mergeCell ref="L102:N102"/>
    <mergeCell ref="O102:R102"/>
    <mergeCell ref="A98:I98"/>
    <mergeCell ref="J98:L98"/>
    <mergeCell ref="M98:O98"/>
    <mergeCell ref="P98:S98"/>
    <mergeCell ref="T98:W98"/>
    <mergeCell ref="X98:Z98"/>
    <mergeCell ref="A97:I97"/>
    <mergeCell ref="J97:L97"/>
    <mergeCell ref="M97:O97"/>
    <mergeCell ref="P97:S97"/>
    <mergeCell ref="T97:W97"/>
    <mergeCell ref="X97:Z97"/>
    <mergeCell ref="T95:W95"/>
    <mergeCell ref="X95:Z95"/>
    <mergeCell ref="A96:I96"/>
    <mergeCell ref="J96:L96"/>
    <mergeCell ref="M96:O96"/>
    <mergeCell ref="P96:S96"/>
    <mergeCell ref="T96:W96"/>
    <mergeCell ref="X96:Z96"/>
    <mergeCell ref="A94:I94"/>
    <mergeCell ref="M94:O94"/>
    <mergeCell ref="P94:S94"/>
    <mergeCell ref="A95:I95"/>
    <mergeCell ref="J95:L95"/>
    <mergeCell ref="M95:O95"/>
    <mergeCell ref="P95:S95"/>
    <mergeCell ref="A93:I93"/>
    <mergeCell ref="J93:L93"/>
    <mergeCell ref="M93:O93"/>
    <mergeCell ref="P93:S93"/>
    <mergeCell ref="T93:W93"/>
    <mergeCell ref="X93:Z93"/>
    <mergeCell ref="A92:I92"/>
    <mergeCell ref="J92:L92"/>
    <mergeCell ref="M92:O92"/>
    <mergeCell ref="P92:S92"/>
    <mergeCell ref="T92:W92"/>
    <mergeCell ref="X92:Z92"/>
    <mergeCell ref="X89:Z89"/>
    <mergeCell ref="A90:I90"/>
    <mergeCell ref="M90:O90"/>
    <mergeCell ref="P90:S90"/>
    <mergeCell ref="A91:I91"/>
    <mergeCell ref="J91:L91"/>
    <mergeCell ref="M91:O91"/>
    <mergeCell ref="P91:S91"/>
    <mergeCell ref="T91:W91"/>
    <mergeCell ref="X91:Z91"/>
    <mergeCell ref="C88:G88"/>
    <mergeCell ref="L88:O88"/>
    <mergeCell ref="P88:U88"/>
    <mergeCell ref="J89:L89"/>
    <mergeCell ref="M89:O89"/>
    <mergeCell ref="P89:S89"/>
    <mergeCell ref="T89:W89"/>
    <mergeCell ref="A84:I84"/>
    <mergeCell ref="M84:O84"/>
    <mergeCell ref="P84:S84"/>
    <mergeCell ref="F86:K86"/>
    <mergeCell ref="G87:K87"/>
    <mergeCell ref="L87:N87"/>
    <mergeCell ref="O87:R87"/>
    <mergeCell ref="A83:I83"/>
    <mergeCell ref="J83:L83"/>
    <mergeCell ref="M83:O83"/>
    <mergeCell ref="P83:S83"/>
    <mergeCell ref="T83:W83"/>
    <mergeCell ref="X83:Z83"/>
    <mergeCell ref="A82:I82"/>
    <mergeCell ref="J82:L82"/>
    <mergeCell ref="M82:O82"/>
    <mergeCell ref="P82:S82"/>
    <mergeCell ref="T82:W82"/>
    <mergeCell ref="X82:Z82"/>
    <mergeCell ref="T80:W80"/>
    <mergeCell ref="X80:Z80"/>
    <mergeCell ref="A81:I81"/>
    <mergeCell ref="J81:L81"/>
    <mergeCell ref="M81:O81"/>
    <mergeCell ref="P81:S81"/>
    <mergeCell ref="T81:W81"/>
    <mergeCell ref="X81:Z81"/>
    <mergeCell ref="A79:I79"/>
    <mergeCell ref="M79:O79"/>
    <mergeCell ref="P79:S79"/>
    <mergeCell ref="A80:I80"/>
    <mergeCell ref="J80:L80"/>
    <mergeCell ref="M80:O80"/>
    <mergeCell ref="P80:S80"/>
    <mergeCell ref="A78:I78"/>
    <mergeCell ref="J78:L78"/>
    <mergeCell ref="M78:O78"/>
    <mergeCell ref="P78:S78"/>
    <mergeCell ref="T78:W78"/>
    <mergeCell ref="X78:Z78"/>
    <mergeCell ref="A77:I77"/>
    <mergeCell ref="J77:L77"/>
    <mergeCell ref="M77:O77"/>
    <mergeCell ref="P77:S77"/>
    <mergeCell ref="T77:W77"/>
    <mergeCell ref="X77:Z77"/>
    <mergeCell ref="X74:Z74"/>
    <mergeCell ref="A75:I75"/>
    <mergeCell ref="M75:O75"/>
    <mergeCell ref="P75:S75"/>
    <mergeCell ref="A76:I76"/>
    <mergeCell ref="J76:L76"/>
    <mergeCell ref="M76:O76"/>
    <mergeCell ref="P76:S76"/>
    <mergeCell ref="T76:W76"/>
    <mergeCell ref="X76:Z76"/>
    <mergeCell ref="C73:G73"/>
    <mergeCell ref="L73:O73"/>
    <mergeCell ref="P73:U73"/>
    <mergeCell ref="J74:L74"/>
    <mergeCell ref="M74:O74"/>
    <mergeCell ref="P74:S74"/>
    <mergeCell ref="T74:W74"/>
    <mergeCell ref="A69:I69"/>
    <mergeCell ref="M69:O69"/>
    <mergeCell ref="P69:S69"/>
    <mergeCell ref="F71:K71"/>
    <mergeCell ref="G72:K72"/>
    <mergeCell ref="L72:N72"/>
    <mergeCell ref="O72:R72"/>
    <mergeCell ref="A68:I68"/>
    <mergeCell ref="J68:L68"/>
    <mergeCell ref="M68:O68"/>
    <mergeCell ref="P68:S68"/>
    <mergeCell ref="T68:W68"/>
    <mergeCell ref="X68:Z68"/>
    <mergeCell ref="A67:I67"/>
    <mergeCell ref="J67:L67"/>
    <mergeCell ref="M67:O67"/>
    <mergeCell ref="P67:S67"/>
    <mergeCell ref="T67:W67"/>
    <mergeCell ref="X67:Z67"/>
    <mergeCell ref="T65:W65"/>
    <mergeCell ref="X65:Z65"/>
    <mergeCell ref="A66:I66"/>
    <mergeCell ref="J66:L66"/>
    <mergeCell ref="M66:O66"/>
    <mergeCell ref="P66:S66"/>
    <mergeCell ref="T66:W66"/>
    <mergeCell ref="X66:Z66"/>
    <mergeCell ref="A64:I64"/>
    <mergeCell ref="M64:O64"/>
    <mergeCell ref="P64:S64"/>
    <mergeCell ref="A65:I65"/>
    <mergeCell ref="J65:L65"/>
    <mergeCell ref="M65:O65"/>
    <mergeCell ref="P65:S65"/>
    <mergeCell ref="A63:I63"/>
    <mergeCell ref="J63:L63"/>
    <mergeCell ref="M63:O63"/>
    <mergeCell ref="P63:S63"/>
    <mergeCell ref="T63:W63"/>
    <mergeCell ref="X63:Z63"/>
    <mergeCell ref="A62:I62"/>
    <mergeCell ref="J62:L62"/>
    <mergeCell ref="M62:O62"/>
    <mergeCell ref="P62:S62"/>
    <mergeCell ref="T62:W62"/>
    <mergeCell ref="X62:Z62"/>
    <mergeCell ref="X59:Z59"/>
    <mergeCell ref="A60:I60"/>
    <mergeCell ref="M60:O60"/>
    <mergeCell ref="P60:S60"/>
    <mergeCell ref="A61:I61"/>
    <mergeCell ref="J61:L61"/>
    <mergeCell ref="M61:O61"/>
    <mergeCell ref="P61:S61"/>
    <mergeCell ref="T61:W61"/>
    <mergeCell ref="X61:Z61"/>
    <mergeCell ref="C58:G58"/>
    <mergeCell ref="L58:O58"/>
    <mergeCell ref="P58:U58"/>
    <mergeCell ref="J59:L59"/>
    <mergeCell ref="M59:O59"/>
    <mergeCell ref="P59:S59"/>
    <mergeCell ref="T59:W59"/>
    <mergeCell ref="A54:I54"/>
    <mergeCell ref="M54:O54"/>
    <mergeCell ref="P54:S54"/>
    <mergeCell ref="F56:K56"/>
    <mergeCell ref="G57:K57"/>
    <mergeCell ref="L57:N57"/>
    <mergeCell ref="O57:R57"/>
    <mergeCell ref="A53:I53"/>
    <mergeCell ref="J53:L53"/>
    <mergeCell ref="M53:O53"/>
    <mergeCell ref="P53:S53"/>
    <mergeCell ref="T53:W53"/>
    <mergeCell ref="X53:Z53"/>
    <mergeCell ref="A52:I52"/>
    <mergeCell ref="J52:L52"/>
    <mergeCell ref="M52:O52"/>
    <mergeCell ref="P52:S52"/>
    <mergeCell ref="T52:W52"/>
    <mergeCell ref="X52:Z52"/>
    <mergeCell ref="T50:W50"/>
    <mergeCell ref="X50:Z50"/>
    <mergeCell ref="A51:I51"/>
    <mergeCell ref="J51:L51"/>
    <mergeCell ref="M51:O51"/>
    <mergeCell ref="P51:S51"/>
    <mergeCell ref="T51:W51"/>
    <mergeCell ref="X51:Z51"/>
    <mergeCell ref="A49:I49"/>
    <mergeCell ref="M49:O49"/>
    <mergeCell ref="P49:S49"/>
    <mergeCell ref="A50:I50"/>
    <mergeCell ref="J50:L50"/>
    <mergeCell ref="M50:O50"/>
    <mergeCell ref="P50:S50"/>
    <mergeCell ref="A48:I48"/>
    <mergeCell ref="J48:L48"/>
    <mergeCell ref="M48:O48"/>
    <mergeCell ref="P48:S48"/>
    <mergeCell ref="T48:W48"/>
    <mergeCell ref="X48:Z48"/>
    <mergeCell ref="A47:I47"/>
    <mergeCell ref="J47:L47"/>
    <mergeCell ref="M47:O47"/>
    <mergeCell ref="P47:S47"/>
    <mergeCell ref="T47:W47"/>
    <mergeCell ref="X47:Z47"/>
    <mergeCell ref="X44:Z44"/>
    <mergeCell ref="A45:I45"/>
    <mergeCell ref="M45:O45"/>
    <mergeCell ref="P45:S45"/>
    <mergeCell ref="A46:I46"/>
    <mergeCell ref="J46:L46"/>
    <mergeCell ref="M46:O46"/>
    <mergeCell ref="P46:S46"/>
    <mergeCell ref="T46:W46"/>
    <mergeCell ref="X46:Z46"/>
    <mergeCell ref="C43:G43"/>
    <mergeCell ref="L43:O43"/>
    <mergeCell ref="P43:U43"/>
    <mergeCell ref="J44:L44"/>
    <mergeCell ref="M44:O44"/>
    <mergeCell ref="P44:S44"/>
    <mergeCell ref="T44:W44"/>
    <mergeCell ref="A39:I39"/>
    <mergeCell ref="M39:O39"/>
    <mergeCell ref="P39:S39"/>
    <mergeCell ref="F41:K41"/>
    <mergeCell ref="G42:K42"/>
    <mergeCell ref="L42:N42"/>
    <mergeCell ref="O42:R42"/>
    <mergeCell ref="A38:I38"/>
    <mergeCell ref="J38:L38"/>
    <mergeCell ref="M38:O38"/>
    <mergeCell ref="P38:S38"/>
    <mergeCell ref="T38:W38"/>
    <mergeCell ref="X38:Z38"/>
    <mergeCell ref="A37:I37"/>
    <mergeCell ref="J37:L37"/>
    <mergeCell ref="M37:O37"/>
    <mergeCell ref="P37:S37"/>
    <mergeCell ref="T37:W37"/>
    <mergeCell ref="X37:Z37"/>
    <mergeCell ref="T35:W35"/>
    <mergeCell ref="X35:Z35"/>
    <mergeCell ref="A36:I36"/>
    <mergeCell ref="J36:L36"/>
    <mergeCell ref="M36:O36"/>
    <mergeCell ref="P36:S36"/>
    <mergeCell ref="T36:W36"/>
    <mergeCell ref="X36:Z36"/>
    <mergeCell ref="A34:I34"/>
    <mergeCell ref="M34:O34"/>
    <mergeCell ref="P34:S34"/>
    <mergeCell ref="A35:I35"/>
    <mergeCell ref="J35:L35"/>
    <mergeCell ref="M35:O35"/>
    <mergeCell ref="P35:S35"/>
    <mergeCell ref="A33:I33"/>
    <mergeCell ref="J33:L33"/>
    <mergeCell ref="M33:O33"/>
    <mergeCell ref="P33:S33"/>
    <mergeCell ref="T33:W33"/>
    <mergeCell ref="X33:Z33"/>
    <mergeCell ref="A32:I32"/>
    <mergeCell ref="J32:L32"/>
    <mergeCell ref="M32:O32"/>
    <mergeCell ref="P32:S32"/>
    <mergeCell ref="T32:W32"/>
    <mergeCell ref="X32:Z32"/>
    <mergeCell ref="A31:I31"/>
    <mergeCell ref="J31:L31"/>
    <mergeCell ref="M31:O31"/>
    <mergeCell ref="P31:S31"/>
    <mergeCell ref="T31:W31"/>
    <mergeCell ref="X31:Z31"/>
    <mergeCell ref="J29:L29"/>
    <mergeCell ref="M29:O29"/>
    <mergeCell ref="P29:S29"/>
    <mergeCell ref="T29:W29"/>
    <mergeCell ref="X29:Z29"/>
    <mergeCell ref="A30:I30"/>
    <mergeCell ref="M30:O30"/>
    <mergeCell ref="P30:S30"/>
    <mergeCell ref="G27:K27"/>
    <mergeCell ref="L27:N27"/>
    <mergeCell ref="O27:R27"/>
    <mergeCell ref="C28:G28"/>
    <mergeCell ref="L28:O28"/>
    <mergeCell ref="P28:U28"/>
    <mergeCell ref="A22:U22"/>
    <mergeCell ref="V22:Z22"/>
    <mergeCell ref="A23:U23"/>
    <mergeCell ref="V23:Z23"/>
    <mergeCell ref="A25:Z25"/>
    <mergeCell ref="F26:K26"/>
    <mergeCell ref="A21:I21"/>
    <mergeCell ref="J21:L21"/>
    <mergeCell ref="M21:O21"/>
    <mergeCell ref="P21:S21"/>
    <mergeCell ref="T21:U21"/>
    <mergeCell ref="V21:Z21"/>
    <mergeCell ref="A20:I20"/>
    <mergeCell ref="J20:L20"/>
    <mergeCell ref="M20:O20"/>
    <mergeCell ref="P20:S20"/>
    <mergeCell ref="T20:U20"/>
    <mergeCell ref="V20:Z20"/>
    <mergeCell ref="A19:I19"/>
    <mergeCell ref="J19:L19"/>
    <mergeCell ref="M19:O19"/>
    <mergeCell ref="P19:S19"/>
    <mergeCell ref="T19:U19"/>
    <mergeCell ref="V19:Z19"/>
    <mergeCell ref="A18:I18"/>
    <mergeCell ref="J18:L18"/>
    <mergeCell ref="M18:O18"/>
    <mergeCell ref="P18:S18"/>
    <mergeCell ref="T18:U18"/>
    <mergeCell ref="V18:Z18"/>
    <mergeCell ref="A15:U15"/>
    <mergeCell ref="V15:Z15"/>
    <mergeCell ref="J16:L17"/>
    <mergeCell ref="M16:O17"/>
    <mergeCell ref="P16:S17"/>
    <mergeCell ref="T16:Z16"/>
    <mergeCell ref="A17:I17"/>
    <mergeCell ref="T17:U17"/>
    <mergeCell ref="V17:Z17"/>
    <mergeCell ref="A14:I14"/>
    <mergeCell ref="J14:L14"/>
    <mergeCell ref="M14:O14"/>
    <mergeCell ref="P14:S14"/>
    <mergeCell ref="T14:U14"/>
    <mergeCell ref="V14:Z14"/>
    <mergeCell ref="A13:I13"/>
    <mergeCell ref="J13:L13"/>
    <mergeCell ref="M13:O13"/>
    <mergeCell ref="P13:S13"/>
    <mergeCell ref="T13:U13"/>
    <mergeCell ref="V13:Z13"/>
    <mergeCell ref="T12:U12"/>
    <mergeCell ref="V12:Z12"/>
    <mergeCell ref="E7:J7"/>
    <mergeCell ref="J10:L11"/>
    <mergeCell ref="M10:O11"/>
    <mergeCell ref="P10:S11"/>
    <mergeCell ref="T10:Z10"/>
    <mergeCell ref="A11:I11"/>
    <mergeCell ref="T11:U11"/>
    <mergeCell ref="V11:Z11"/>
    <mergeCell ref="A1:C1"/>
    <mergeCell ref="D3:G3"/>
    <mergeCell ref="F4:I4"/>
    <mergeCell ref="D6:F6"/>
    <mergeCell ref="K6:L6"/>
    <mergeCell ref="Q6:S6"/>
    <mergeCell ref="A12:I12"/>
    <mergeCell ref="J12:L12"/>
    <mergeCell ref="M12:O12"/>
    <mergeCell ref="P12:S1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66</vt:i4>
      </vt:variant>
    </vt:vector>
  </HeadingPairs>
  <TitlesOfParts>
    <vt:vector size="66" baseType="lpstr">
      <vt:lpstr>CADASTRO</vt:lpstr>
      <vt:lpstr>IT. 1</vt:lpstr>
      <vt:lpstr>IT. 1 IV ADITIVO</vt:lpstr>
      <vt:lpstr>IT. 1 V ADTIV</vt:lpstr>
      <vt:lpstr>IT. 1 VI ADIT.</vt:lpstr>
      <vt:lpstr>IT. 1 VII ADIT.</vt:lpstr>
      <vt:lpstr>IT. 2</vt:lpstr>
      <vt:lpstr>IT. 2 ADIT. V</vt:lpstr>
      <vt:lpstr>IT. 2 ADIT. VI</vt:lpstr>
      <vt:lpstr>IT. 2 ADIT. VII</vt:lpstr>
      <vt:lpstr>IT. 2 ADIT. VIII</vt:lpstr>
      <vt:lpstr>IT. 3</vt:lpstr>
      <vt:lpstr>IT. 03 ADIT. IV</vt:lpstr>
      <vt:lpstr>IT. 03 ADIT. V</vt:lpstr>
      <vt:lpstr>IT. 03 ADIT. VI</vt:lpstr>
      <vt:lpstr>IT. 03 ADIT. VIII</vt:lpstr>
      <vt:lpstr>ITINERARIO 4</vt:lpstr>
      <vt:lpstr>IT. 4 ADIT. V</vt:lpstr>
      <vt:lpstr>ITINERARIO 5</vt:lpstr>
      <vt:lpstr>IT. 5 ADIT. IX</vt:lpstr>
      <vt:lpstr>IT. 5 ADITV X</vt:lpstr>
      <vt:lpstr>IT. 6</vt:lpstr>
      <vt:lpstr>IT. 6 ADITIV. VIII</vt:lpstr>
      <vt:lpstr>IT. 6 ADIT. IX</vt:lpstr>
      <vt:lpstr>IT. 6 ADIT. X</vt:lpstr>
      <vt:lpstr>IT. 7</vt:lpstr>
      <vt:lpstr>IT. 7 ADITV. IX</vt:lpstr>
      <vt:lpstr>IT. 7 ADITV. X</vt:lpstr>
      <vt:lpstr>IT. 8</vt:lpstr>
      <vt:lpstr>IT. 8 ADIT. IV</vt:lpstr>
      <vt:lpstr>IT. 8 ADIT. V</vt:lpstr>
      <vt:lpstr>IT. 8 ADTIV. </vt:lpstr>
      <vt:lpstr>IT. 8 VI ADITIV.</vt:lpstr>
      <vt:lpstr>IT. 8 VII ADIT.</vt:lpstr>
      <vt:lpstr>IT. 8 ADIT. VIII</vt:lpstr>
      <vt:lpstr>IT 9</vt:lpstr>
      <vt:lpstr>IT 9 ADIT. VI</vt:lpstr>
      <vt:lpstr>IT 9 ADIT. VII</vt:lpstr>
      <vt:lpstr>IT 9 IX ADIT.</vt:lpstr>
      <vt:lpstr>IT. 10</vt:lpstr>
      <vt:lpstr>IT. 10 ADIT. IV</vt:lpstr>
      <vt:lpstr>IT. 10 ADIT. V</vt:lpstr>
      <vt:lpstr>IT. 11</vt:lpstr>
      <vt:lpstr>IT. 11 III ADITV.</vt:lpstr>
      <vt:lpstr>IT. 11 IV ADIT.</vt:lpstr>
      <vt:lpstr>IT. 11 V ADIT.</vt:lpstr>
      <vt:lpstr>IT. 11 VI ADIT.</vt:lpstr>
      <vt:lpstr>IT. 12</vt:lpstr>
      <vt:lpstr>IT. 12 ADIT. IV</vt:lpstr>
      <vt:lpstr>IT. 12 ADIT. V</vt:lpstr>
      <vt:lpstr>IT. 12 ADIT. VI</vt:lpstr>
      <vt:lpstr>IT. 12 ADIT. VII</vt:lpstr>
      <vt:lpstr>IT. 13</vt:lpstr>
      <vt:lpstr>IT. 13 IV ADT.</vt:lpstr>
      <vt:lpstr>IT. 14</vt:lpstr>
      <vt:lpstr>IT. 14 ADIT. V</vt:lpstr>
      <vt:lpstr>IT. 14 ADIT. VIII</vt:lpstr>
      <vt:lpstr>IT. 14 ADIT. X</vt:lpstr>
      <vt:lpstr>IT. 15</vt:lpstr>
      <vt:lpstr>IT 16</vt:lpstr>
      <vt:lpstr>IT 16 ADITIV. IV</vt:lpstr>
      <vt:lpstr>IT 16 ADITIV. V</vt:lpstr>
      <vt:lpstr>RESUMO</vt:lpstr>
      <vt:lpstr>Plan6</vt:lpstr>
      <vt:lpstr>Plan1</vt:lpstr>
      <vt:lpstr>Plan3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Mauro</dc:creator>
  <cp:lastModifiedBy>Mauro</cp:lastModifiedBy>
  <cp:lastPrinted>2018-09-21T10:51:25Z</cp:lastPrinted>
  <dcterms:created xsi:type="dcterms:W3CDTF">2018-04-05T14:57:33Z</dcterms:created>
  <dcterms:modified xsi:type="dcterms:W3CDTF">2019-01-08T16:39:30Z</dcterms:modified>
</cp:coreProperties>
</file>