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us Documentos\Documents\ORCAMENTO 2019\PPA 2018 A 2021 ATUALIZADO\"/>
    </mc:Choice>
  </mc:AlternateContent>
  <bookViews>
    <workbookView xWindow="120" yWindow="90" windowWidth="19440" windowHeight="8250" firstSheet="1" activeTab="1"/>
  </bookViews>
  <sheets>
    <sheet name="plano" sheetId="5" r:id="rId1"/>
    <sheet name="Anexo I - Programas" sheetId="4" r:id="rId2"/>
    <sheet name="Anexo II - Resumo dos Programas" sheetId="1" r:id="rId3"/>
  </sheets>
  <calcPr calcId="152511"/>
</workbook>
</file>

<file path=xl/calcChain.xml><?xml version="1.0" encoding="utf-8"?>
<calcChain xmlns="http://schemas.openxmlformats.org/spreadsheetml/2006/main">
  <c r="H131" i="4" l="1"/>
  <c r="H130" i="4"/>
  <c r="L129" i="4"/>
  <c r="L131" i="4" s="1"/>
  <c r="K129" i="4"/>
  <c r="K131" i="4" s="1"/>
  <c r="J129" i="4"/>
  <c r="J130" i="4" s="1"/>
  <c r="I129" i="4"/>
  <c r="I130" i="4" s="1"/>
  <c r="M128" i="4"/>
  <c r="C66" i="4"/>
  <c r="H75" i="4"/>
  <c r="H84" i="4"/>
  <c r="M80" i="4"/>
  <c r="K130" i="4" l="1"/>
  <c r="L130" i="4"/>
  <c r="M130" i="4"/>
  <c r="I131" i="4"/>
  <c r="J131" i="4"/>
  <c r="I81" i="4"/>
  <c r="I83" i="4" s="1"/>
  <c r="K81" i="4"/>
  <c r="K84" i="4" s="1"/>
  <c r="K83" i="4"/>
  <c r="L81" i="4"/>
  <c r="H83" i="4"/>
  <c r="K82" i="4"/>
  <c r="J81" i="4"/>
  <c r="H82" i="4"/>
  <c r="H235" i="4"/>
  <c r="M131" i="4" l="1"/>
  <c r="I84" i="4"/>
  <c r="I82" i="4"/>
  <c r="J83" i="4"/>
  <c r="J84" i="4"/>
  <c r="J82" i="4"/>
  <c r="L84" i="4"/>
  <c r="L82" i="4"/>
  <c r="L83" i="4"/>
  <c r="M81" i="4"/>
  <c r="H246" i="4"/>
  <c r="K246" i="4" s="1"/>
  <c r="M245" i="4"/>
  <c r="H769" i="4"/>
  <c r="C691" i="4"/>
  <c r="C655" i="4"/>
  <c r="C635" i="4"/>
  <c r="C616" i="4"/>
  <c r="C597" i="4"/>
  <c r="C577" i="4"/>
  <c r="C551" i="4"/>
  <c r="C526" i="4"/>
  <c r="C502" i="4"/>
  <c r="C477" i="4"/>
  <c r="C365" i="4"/>
  <c r="C340" i="4"/>
  <c r="C316" i="4"/>
  <c r="C291" i="4"/>
  <c r="C267" i="4"/>
  <c r="C147" i="4"/>
  <c r="H107" i="4"/>
  <c r="M129" i="4" s="1"/>
  <c r="C15" i="4"/>
  <c r="H405" i="4"/>
  <c r="C103" i="4" l="1"/>
  <c r="M82" i="4"/>
  <c r="M84" i="4"/>
  <c r="M83" i="4"/>
  <c r="K248" i="4"/>
  <c r="K249" i="4"/>
  <c r="K247" i="4"/>
  <c r="I246" i="4"/>
  <c r="L246" i="4"/>
  <c r="H248" i="4"/>
  <c r="J246" i="4"/>
  <c r="H247" i="4"/>
  <c r="H249" i="4"/>
  <c r="H462" i="4"/>
  <c r="H461" i="4"/>
  <c r="L460" i="4"/>
  <c r="H460" i="4"/>
  <c r="L459" i="4"/>
  <c r="L461" i="4" s="1"/>
  <c r="K459" i="4"/>
  <c r="K462" i="4" s="1"/>
  <c r="J459" i="4"/>
  <c r="J462" i="4" s="1"/>
  <c r="I459" i="4"/>
  <c r="I461" i="4" s="1"/>
  <c r="M458" i="4"/>
  <c r="H456" i="4"/>
  <c r="H455" i="4"/>
  <c r="H454" i="4"/>
  <c r="L453" i="4"/>
  <c r="L456" i="4" s="1"/>
  <c r="K453" i="4"/>
  <c r="K455" i="4" s="1"/>
  <c r="J453" i="4"/>
  <c r="J455" i="4" s="1"/>
  <c r="I453" i="4"/>
  <c r="I456" i="4" s="1"/>
  <c r="M452" i="4"/>
  <c r="L454" i="4" l="1"/>
  <c r="L462" i="4"/>
  <c r="L249" i="4"/>
  <c r="L247" i="4"/>
  <c r="L248" i="4"/>
  <c r="I249" i="4"/>
  <c r="I247" i="4"/>
  <c r="M246" i="4"/>
  <c r="I248" i="4"/>
  <c r="J248" i="4"/>
  <c r="J249" i="4"/>
  <c r="J247" i="4"/>
  <c r="I460" i="4"/>
  <c r="I462" i="4"/>
  <c r="M462" i="4" s="1"/>
  <c r="J461" i="4"/>
  <c r="K461" i="4"/>
  <c r="J460" i="4"/>
  <c r="M459" i="4"/>
  <c r="K460" i="4"/>
  <c r="J454" i="4"/>
  <c r="L455" i="4"/>
  <c r="J456" i="4"/>
  <c r="M453" i="4"/>
  <c r="K454" i="4"/>
  <c r="I455" i="4"/>
  <c r="M455" i="4" s="1"/>
  <c r="K456" i="4"/>
  <c r="I454" i="4"/>
  <c r="H126" i="4"/>
  <c r="H125" i="4"/>
  <c r="L124" i="4"/>
  <c r="L126" i="4" s="1"/>
  <c r="K124" i="4"/>
  <c r="K125" i="4" s="1"/>
  <c r="J124" i="4"/>
  <c r="J126" i="4" s="1"/>
  <c r="I124" i="4"/>
  <c r="I126" i="4" s="1"/>
  <c r="M123" i="4"/>
  <c r="M124" i="4" s="1"/>
  <c r="M461" i="4" l="1"/>
  <c r="M247" i="4"/>
  <c r="M460" i="4"/>
  <c r="M248" i="4"/>
  <c r="M249" i="4"/>
  <c r="M456" i="4"/>
  <c r="M454" i="4"/>
  <c r="I125" i="4"/>
  <c r="L125" i="4"/>
  <c r="J125" i="4"/>
  <c r="K126" i="4"/>
  <c r="M126" i="4" s="1"/>
  <c r="H759" i="4"/>
  <c r="H758" i="4"/>
  <c r="L757" i="4"/>
  <c r="L759" i="4" s="1"/>
  <c r="K757" i="4"/>
  <c r="K758" i="4" s="1"/>
  <c r="J757" i="4"/>
  <c r="J758" i="4" s="1"/>
  <c r="I757" i="4"/>
  <c r="I758" i="4" s="1"/>
  <c r="M756" i="4"/>
  <c r="M125" i="4" l="1"/>
  <c r="L758" i="4"/>
  <c r="M758" i="4" s="1"/>
  <c r="M757" i="4"/>
  <c r="I759" i="4"/>
  <c r="J759" i="4"/>
  <c r="K759" i="4"/>
  <c r="H754" i="4"/>
  <c r="H753" i="4"/>
  <c r="L752" i="4"/>
  <c r="L754" i="4" s="1"/>
  <c r="K752" i="4"/>
  <c r="K753" i="4" s="1"/>
  <c r="J752" i="4"/>
  <c r="J754" i="4" s="1"/>
  <c r="I752" i="4"/>
  <c r="I754" i="4" s="1"/>
  <c r="M751" i="4"/>
  <c r="H749" i="4"/>
  <c r="H748" i="4"/>
  <c r="L747" i="4"/>
  <c r="L749" i="4" s="1"/>
  <c r="K747" i="4"/>
  <c r="K748" i="4" s="1"/>
  <c r="J747" i="4"/>
  <c r="J749" i="4" s="1"/>
  <c r="I747" i="4"/>
  <c r="I748" i="4" s="1"/>
  <c r="M746" i="4"/>
  <c r="H744" i="4"/>
  <c r="H743" i="4"/>
  <c r="L742" i="4"/>
  <c r="L744" i="4" s="1"/>
  <c r="K742" i="4"/>
  <c r="K743" i="4" s="1"/>
  <c r="J742" i="4"/>
  <c r="J743" i="4" s="1"/>
  <c r="I742" i="4"/>
  <c r="I744" i="4" s="1"/>
  <c r="M741" i="4"/>
  <c r="I753" i="4" l="1"/>
  <c r="M759" i="4"/>
  <c r="L753" i="4"/>
  <c r="M752" i="4"/>
  <c r="K754" i="4"/>
  <c r="M754" i="4" s="1"/>
  <c r="J753" i="4"/>
  <c r="I749" i="4"/>
  <c r="L748" i="4"/>
  <c r="M747" i="4"/>
  <c r="K749" i="4"/>
  <c r="J748" i="4"/>
  <c r="I743" i="4"/>
  <c r="L743" i="4"/>
  <c r="M742" i="4"/>
  <c r="J744" i="4"/>
  <c r="K744" i="4"/>
  <c r="M749" i="4" l="1"/>
  <c r="M753" i="4"/>
  <c r="M748" i="4"/>
  <c r="M743" i="4"/>
  <c r="M744" i="4"/>
  <c r="H237" i="4"/>
  <c r="H240" i="4"/>
  <c r="H243" i="4" s="1"/>
  <c r="M239" i="4"/>
  <c r="H193" i="4"/>
  <c r="M234" i="4"/>
  <c r="K235" i="4" l="1"/>
  <c r="K238" i="4" s="1"/>
  <c r="I240" i="4"/>
  <c r="L235" i="4"/>
  <c r="L237" i="4" s="1"/>
  <c r="K240" i="4"/>
  <c r="K243" i="4" s="1"/>
  <c r="L240" i="4"/>
  <c r="H242" i="4"/>
  <c r="J240" i="4"/>
  <c r="H241" i="4"/>
  <c r="I235" i="4"/>
  <c r="H236" i="4"/>
  <c r="H238" i="4"/>
  <c r="J235" i="4"/>
  <c r="J238" i="4" s="1"/>
  <c r="K237" i="4"/>
  <c r="J769" i="4"/>
  <c r="K236" i="4" l="1"/>
  <c r="J236" i="4"/>
  <c r="K241" i="4"/>
  <c r="L238" i="4"/>
  <c r="L236" i="4"/>
  <c r="M235" i="4"/>
  <c r="K242" i="4"/>
  <c r="I242" i="4"/>
  <c r="I243" i="4"/>
  <c r="I241" i="4"/>
  <c r="J237" i="4"/>
  <c r="J242" i="4"/>
  <c r="J243" i="4"/>
  <c r="J241" i="4"/>
  <c r="L243" i="4"/>
  <c r="L241" i="4"/>
  <c r="L242" i="4"/>
  <c r="M240" i="4"/>
  <c r="I237" i="4"/>
  <c r="I238" i="4"/>
  <c r="I236" i="4"/>
  <c r="C13" i="1"/>
  <c r="C15" i="1"/>
  <c r="C8" i="1"/>
  <c r="I183" i="4"/>
  <c r="H199" i="4"/>
  <c r="C179" i="4" s="1"/>
  <c r="H400" i="4"/>
  <c r="H450" i="4"/>
  <c r="H449" i="4"/>
  <c r="H448" i="4"/>
  <c r="L447" i="4"/>
  <c r="L450" i="4" s="1"/>
  <c r="K447" i="4"/>
  <c r="K449" i="4" s="1"/>
  <c r="J447" i="4"/>
  <c r="J449" i="4" s="1"/>
  <c r="I447" i="4"/>
  <c r="I450" i="4" s="1"/>
  <c r="M446" i="4"/>
  <c r="H802" i="4"/>
  <c r="H801" i="4"/>
  <c r="H800" i="4"/>
  <c r="L799" i="4"/>
  <c r="L802" i="4" s="1"/>
  <c r="K799" i="4"/>
  <c r="J799" i="4"/>
  <c r="J802" i="4" s="1"/>
  <c r="I799" i="4"/>
  <c r="I801" i="4" s="1"/>
  <c r="M798" i="4"/>
  <c r="M736" i="4"/>
  <c r="H232" i="4"/>
  <c r="H231" i="4"/>
  <c r="H230" i="4"/>
  <c r="L229" i="4"/>
  <c r="L231" i="4" s="1"/>
  <c r="K229" i="4"/>
  <c r="J229" i="4"/>
  <c r="J232" i="4" s="1"/>
  <c r="I229" i="4"/>
  <c r="I232" i="4" s="1"/>
  <c r="M228" i="4"/>
  <c r="H226" i="4"/>
  <c r="H225" i="4"/>
  <c r="H224" i="4"/>
  <c r="L223" i="4"/>
  <c r="L226" i="4" s="1"/>
  <c r="K223" i="4"/>
  <c r="K225" i="4" s="1"/>
  <c r="J223" i="4"/>
  <c r="I223" i="4"/>
  <c r="I224" i="4" s="1"/>
  <c r="M222" i="4"/>
  <c r="H190" i="4"/>
  <c r="H189" i="4"/>
  <c r="L188" i="4"/>
  <c r="L190" i="4" s="1"/>
  <c r="K188" i="4"/>
  <c r="J188" i="4"/>
  <c r="J189" i="4" s="1"/>
  <c r="I188" i="4"/>
  <c r="I190" i="4" s="1"/>
  <c r="M187" i="4"/>
  <c r="H220" i="4"/>
  <c r="H219" i="4"/>
  <c r="H218" i="4"/>
  <c r="L217" i="4"/>
  <c r="L220" i="4" s="1"/>
  <c r="K217" i="4"/>
  <c r="K218" i="4" s="1"/>
  <c r="J217" i="4"/>
  <c r="J219" i="4" s="1"/>
  <c r="I217" i="4"/>
  <c r="I220" i="4" s="1"/>
  <c r="M216" i="4"/>
  <c r="H214" i="4"/>
  <c r="H213" i="4"/>
  <c r="H212" i="4"/>
  <c r="L211" i="4"/>
  <c r="L214" i="4" s="1"/>
  <c r="K211" i="4"/>
  <c r="K213" i="4" s="1"/>
  <c r="J211" i="4"/>
  <c r="J214" i="4" s="1"/>
  <c r="I211" i="4"/>
  <c r="I212" i="4" s="1"/>
  <c r="M210" i="4"/>
  <c r="H208" i="4"/>
  <c r="H207" i="4"/>
  <c r="H206" i="4"/>
  <c r="L205" i="4"/>
  <c r="L207" i="4" s="1"/>
  <c r="K205" i="4"/>
  <c r="K206" i="4" s="1"/>
  <c r="J205" i="4"/>
  <c r="J206" i="4" s="1"/>
  <c r="I205" i="4"/>
  <c r="I208" i="4" s="1"/>
  <c r="M204" i="4"/>
  <c r="H114" i="4"/>
  <c r="H119" i="4"/>
  <c r="H120" i="4"/>
  <c r="M117" i="4"/>
  <c r="M118" i="4" s="1"/>
  <c r="H383" i="4"/>
  <c r="H382" i="4"/>
  <c r="H381" i="4"/>
  <c r="L380" i="4"/>
  <c r="L382" i="4" s="1"/>
  <c r="K380" i="4"/>
  <c r="K383" i="4" s="1"/>
  <c r="J380" i="4"/>
  <c r="J383" i="4" s="1"/>
  <c r="I380" i="4"/>
  <c r="I383" i="4" s="1"/>
  <c r="M379" i="4"/>
  <c r="A1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C5" i="1"/>
  <c r="M18" i="4"/>
  <c r="M23" i="4"/>
  <c r="M49" i="4"/>
  <c r="I50" i="4"/>
  <c r="I53" i="4" s="1"/>
  <c r="J50" i="4"/>
  <c r="J53" i="4" s="1"/>
  <c r="K50" i="4"/>
  <c r="K51" i="4" s="1"/>
  <c r="L50" i="4"/>
  <c r="L51" i="4" s="1"/>
  <c r="H51" i="4"/>
  <c r="M52" i="4"/>
  <c r="H53" i="4"/>
  <c r="M54" i="4"/>
  <c r="M69" i="4"/>
  <c r="I70" i="4"/>
  <c r="J70" i="4"/>
  <c r="J71" i="4" s="1"/>
  <c r="K70" i="4"/>
  <c r="K71" i="4" s="1"/>
  <c r="L70" i="4"/>
  <c r="L71" i="4" s="1"/>
  <c r="H71" i="4"/>
  <c r="H72" i="4"/>
  <c r="M74" i="4"/>
  <c r="M106" i="4"/>
  <c r="M107" i="4" s="1"/>
  <c r="I107" i="4"/>
  <c r="J107" i="4"/>
  <c r="K107" i="4"/>
  <c r="L107" i="4"/>
  <c r="H108" i="4"/>
  <c r="H109" i="4"/>
  <c r="M111" i="4"/>
  <c r="M112" i="4" s="1"/>
  <c r="C9" i="1"/>
  <c r="M150" i="4"/>
  <c r="I151" i="4"/>
  <c r="I153" i="4" s="1"/>
  <c r="J151" i="4"/>
  <c r="J152" i="4" s="1"/>
  <c r="K151" i="4"/>
  <c r="L151" i="4"/>
  <c r="L152" i="4" s="1"/>
  <c r="H152" i="4"/>
  <c r="H153" i="4"/>
  <c r="M155" i="4"/>
  <c r="I156" i="4"/>
  <c r="I158" i="4" s="1"/>
  <c r="J156" i="4"/>
  <c r="J157" i="4" s="1"/>
  <c r="K156" i="4"/>
  <c r="K158" i="4" s="1"/>
  <c r="L156" i="4"/>
  <c r="L157" i="4" s="1"/>
  <c r="H157" i="4"/>
  <c r="H158" i="4"/>
  <c r="H159" i="4"/>
  <c r="M182" i="4"/>
  <c r="J183" i="4"/>
  <c r="K183" i="4"/>
  <c r="L183" i="4"/>
  <c r="H184" i="4"/>
  <c r="H185" i="4"/>
  <c r="M192" i="4"/>
  <c r="I193" i="4"/>
  <c r="I194" i="4" s="1"/>
  <c r="J193" i="4"/>
  <c r="J196" i="4" s="1"/>
  <c r="K193" i="4"/>
  <c r="K194" i="4" s="1"/>
  <c r="L193" i="4"/>
  <c r="H194" i="4"/>
  <c r="H195" i="4"/>
  <c r="H196" i="4"/>
  <c r="M198" i="4"/>
  <c r="C11" i="1"/>
  <c r="M270" i="4"/>
  <c r="I271" i="4"/>
  <c r="I273" i="4" s="1"/>
  <c r="J271" i="4"/>
  <c r="J272" i="4" s="1"/>
  <c r="K271" i="4"/>
  <c r="K273" i="4" s="1"/>
  <c r="L271" i="4"/>
  <c r="L273" i="4" s="1"/>
  <c r="H272" i="4"/>
  <c r="H273" i="4"/>
  <c r="M275" i="4"/>
  <c r="I276" i="4"/>
  <c r="I279" i="4" s="1"/>
  <c r="J276" i="4"/>
  <c r="J279" i="4" s="1"/>
  <c r="K276" i="4"/>
  <c r="K277" i="4" s="1"/>
  <c r="L276" i="4"/>
  <c r="L278" i="4" s="1"/>
  <c r="H277" i="4"/>
  <c r="H278" i="4"/>
  <c r="H279" i="4"/>
  <c r="C12" i="1"/>
  <c r="M294" i="4"/>
  <c r="I295" i="4"/>
  <c r="I296" i="4" s="1"/>
  <c r="J295" i="4"/>
  <c r="J297" i="4" s="1"/>
  <c r="K295" i="4"/>
  <c r="L295" i="4"/>
  <c r="L297" i="4" s="1"/>
  <c r="H296" i="4"/>
  <c r="H297" i="4"/>
  <c r="M299" i="4"/>
  <c r="I300" i="4"/>
  <c r="I302" i="4" s="1"/>
  <c r="J300" i="4"/>
  <c r="J302" i="4" s="1"/>
  <c r="K300" i="4"/>
  <c r="K303" i="4" s="1"/>
  <c r="L300" i="4"/>
  <c r="L302" i="4" s="1"/>
  <c r="H301" i="4"/>
  <c r="H302" i="4"/>
  <c r="H303" i="4"/>
  <c r="M319" i="4"/>
  <c r="I320" i="4"/>
  <c r="I322" i="4" s="1"/>
  <c r="J320" i="4"/>
  <c r="J322" i="4" s="1"/>
  <c r="K320" i="4"/>
  <c r="L320" i="4"/>
  <c r="L322" i="4" s="1"/>
  <c r="H321" i="4"/>
  <c r="H322" i="4"/>
  <c r="M324" i="4"/>
  <c r="I325" i="4"/>
  <c r="I326" i="4" s="1"/>
  <c r="J325" i="4"/>
  <c r="J328" i="4" s="1"/>
  <c r="K325" i="4"/>
  <c r="K327" i="4" s="1"/>
  <c r="L325" i="4"/>
  <c r="L328" i="4" s="1"/>
  <c r="H326" i="4"/>
  <c r="H327" i="4"/>
  <c r="H328" i="4"/>
  <c r="C14" i="1"/>
  <c r="M343" i="4"/>
  <c r="I344" i="4"/>
  <c r="I345" i="4" s="1"/>
  <c r="J344" i="4"/>
  <c r="J346" i="4" s="1"/>
  <c r="K344" i="4"/>
  <c r="L344" i="4"/>
  <c r="L345" i="4" s="1"/>
  <c r="H345" i="4"/>
  <c r="H346" i="4"/>
  <c r="M348" i="4"/>
  <c r="I349" i="4"/>
  <c r="I350" i="4" s="1"/>
  <c r="J349" i="4"/>
  <c r="J350" i="4" s="1"/>
  <c r="K349" i="4"/>
  <c r="K351" i="4" s="1"/>
  <c r="L349" i="4"/>
  <c r="L351" i="4" s="1"/>
  <c r="H350" i="4"/>
  <c r="H351" i="4"/>
  <c r="H352" i="4"/>
  <c r="M368" i="4"/>
  <c r="I369" i="4"/>
  <c r="I371" i="4" s="1"/>
  <c r="J369" i="4"/>
  <c r="J370" i="4" s="1"/>
  <c r="K369" i="4"/>
  <c r="K371" i="4" s="1"/>
  <c r="L369" i="4"/>
  <c r="L371" i="4" s="1"/>
  <c r="H370" i="4"/>
  <c r="H371" i="4"/>
  <c r="M373" i="4"/>
  <c r="I374" i="4"/>
  <c r="I377" i="4" s="1"/>
  <c r="J374" i="4"/>
  <c r="J377" i="4" s="1"/>
  <c r="K374" i="4"/>
  <c r="K376" i="4" s="1"/>
  <c r="L374" i="4"/>
  <c r="L377" i="4" s="1"/>
  <c r="H375" i="4"/>
  <c r="H376" i="4"/>
  <c r="H377" i="4"/>
  <c r="M399" i="4"/>
  <c r="M404" i="4"/>
  <c r="I405" i="4"/>
  <c r="M410" i="4"/>
  <c r="I411" i="4"/>
  <c r="I414" i="4" s="1"/>
  <c r="J411" i="4"/>
  <c r="J412" i="4" s="1"/>
  <c r="K411" i="4"/>
  <c r="K414" i="4" s="1"/>
  <c r="L411" i="4"/>
  <c r="L412" i="4" s="1"/>
  <c r="H412" i="4"/>
  <c r="H413" i="4"/>
  <c r="H414" i="4"/>
  <c r="M416" i="4"/>
  <c r="I417" i="4"/>
  <c r="I420" i="4" s="1"/>
  <c r="J417" i="4"/>
  <c r="J419" i="4" s="1"/>
  <c r="K417" i="4"/>
  <c r="K419" i="4" s="1"/>
  <c r="L417" i="4"/>
  <c r="L419" i="4" s="1"/>
  <c r="H418" i="4"/>
  <c r="H419" i="4"/>
  <c r="H420" i="4"/>
  <c r="M422" i="4"/>
  <c r="I423" i="4"/>
  <c r="I424" i="4" s="1"/>
  <c r="J423" i="4"/>
  <c r="J426" i="4" s="1"/>
  <c r="K423" i="4"/>
  <c r="K424" i="4" s="1"/>
  <c r="L423" i="4"/>
  <c r="L425" i="4" s="1"/>
  <c r="H424" i="4"/>
  <c r="H425" i="4"/>
  <c r="H426" i="4"/>
  <c r="M428" i="4"/>
  <c r="I429" i="4"/>
  <c r="I432" i="4" s="1"/>
  <c r="J429" i="4"/>
  <c r="J432" i="4" s="1"/>
  <c r="K429" i="4"/>
  <c r="K430" i="4" s="1"/>
  <c r="L429" i="4"/>
  <c r="H430" i="4"/>
  <c r="H431" i="4"/>
  <c r="H432" i="4"/>
  <c r="M434" i="4"/>
  <c r="I435" i="4"/>
  <c r="J435" i="4"/>
  <c r="J437" i="4" s="1"/>
  <c r="K435" i="4"/>
  <c r="K438" i="4" s="1"/>
  <c r="L435" i="4"/>
  <c r="L436" i="4" s="1"/>
  <c r="H436" i="4"/>
  <c r="H437" i="4"/>
  <c r="H438" i="4"/>
  <c r="M440" i="4"/>
  <c r="I441" i="4"/>
  <c r="J441" i="4"/>
  <c r="J442" i="4" s="1"/>
  <c r="K441" i="4"/>
  <c r="K444" i="4" s="1"/>
  <c r="L441" i="4"/>
  <c r="L442" i="4" s="1"/>
  <c r="H442" i="4"/>
  <c r="H443" i="4"/>
  <c r="H444" i="4"/>
  <c r="C17" i="1"/>
  <c r="M480" i="4"/>
  <c r="I481" i="4"/>
  <c r="I483" i="4" s="1"/>
  <c r="J481" i="4"/>
  <c r="J483" i="4" s="1"/>
  <c r="K481" i="4"/>
  <c r="K482" i="4" s="1"/>
  <c r="L481" i="4"/>
  <c r="L483" i="4" s="1"/>
  <c r="H482" i="4"/>
  <c r="H483" i="4"/>
  <c r="M485" i="4"/>
  <c r="I486" i="4"/>
  <c r="I489" i="4" s="1"/>
  <c r="J486" i="4"/>
  <c r="K486" i="4"/>
  <c r="K487" i="4" s="1"/>
  <c r="L486" i="4"/>
  <c r="L487" i="4" s="1"/>
  <c r="H487" i="4"/>
  <c r="H488" i="4"/>
  <c r="H489" i="4"/>
  <c r="C18" i="1"/>
  <c r="M505" i="4"/>
  <c r="I506" i="4"/>
  <c r="I507" i="4" s="1"/>
  <c r="J506" i="4"/>
  <c r="J507" i="4" s="1"/>
  <c r="K506" i="4"/>
  <c r="K508" i="4" s="1"/>
  <c r="L506" i="4"/>
  <c r="L508" i="4" s="1"/>
  <c r="H507" i="4"/>
  <c r="H508" i="4"/>
  <c r="M510" i="4"/>
  <c r="I511" i="4"/>
  <c r="I513" i="4" s="1"/>
  <c r="J511" i="4"/>
  <c r="J514" i="4" s="1"/>
  <c r="K511" i="4"/>
  <c r="K513" i="4" s="1"/>
  <c r="L511" i="4"/>
  <c r="L513" i="4" s="1"/>
  <c r="H512" i="4"/>
  <c r="H513" i="4"/>
  <c r="H514" i="4"/>
  <c r="C19" i="1"/>
  <c r="M529" i="4"/>
  <c r="I530" i="4"/>
  <c r="I532" i="4" s="1"/>
  <c r="J530" i="4"/>
  <c r="J532" i="4" s="1"/>
  <c r="K530" i="4"/>
  <c r="K532" i="4" s="1"/>
  <c r="L530" i="4"/>
  <c r="L532" i="4" s="1"/>
  <c r="H531" i="4"/>
  <c r="H532" i="4"/>
  <c r="M534" i="4"/>
  <c r="I535" i="4"/>
  <c r="I537" i="4" s="1"/>
  <c r="J535" i="4"/>
  <c r="J538" i="4" s="1"/>
  <c r="K535" i="4"/>
  <c r="K537" i="4" s="1"/>
  <c r="L535" i="4"/>
  <c r="L537" i="4" s="1"/>
  <c r="H536" i="4"/>
  <c r="H537" i="4"/>
  <c r="H538" i="4"/>
  <c r="C20" i="1"/>
  <c r="M554" i="4"/>
  <c r="I555" i="4"/>
  <c r="I556" i="4" s="1"/>
  <c r="J555" i="4"/>
  <c r="J556" i="4" s="1"/>
  <c r="K555" i="4"/>
  <c r="K557" i="4" s="1"/>
  <c r="L555" i="4"/>
  <c r="H556" i="4"/>
  <c r="H557" i="4"/>
  <c r="M559" i="4"/>
  <c r="I560" i="4"/>
  <c r="J560" i="4"/>
  <c r="J562" i="4" s="1"/>
  <c r="K560" i="4"/>
  <c r="K562" i="4" s="1"/>
  <c r="L560" i="4"/>
  <c r="H561" i="4"/>
  <c r="H562" i="4"/>
  <c r="H563" i="4"/>
  <c r="C21" i="1"/>
  <c r="M580" i="4"/>
  <c r="I581" i="4"/>
  <c r="I582" i="4" s="1"/>
  <c r="J581" i="4"/>
  <c r="J584" i="4" s="1"/>
  <c r="K581" i="4"/>
  <c r="K583" i="4" s="1"/>
  <c r="L581" i="4"/>
  <c r="L582" i="4" s="1"/>
  <c r="H582" i="4"/>
  <c r="H583" i="4"/>
  <c r="H584" i="4"/>
  <c r="C22" i="1"/>
  <c r="M600" i="4"/>
  <c r="I601" i="4"/>
  <c r="I597" i="4" s="1"/>
  <c r="J601" i="4"/>
  <c r="J604" i="4" s="1"/>
  <c r="K601" i="4"/>
  <c r="K597" i="4" s="1"/>
  <c r="L601" i="4"/>
  <c r="L602" i="4" s="1"/>
  <c r="H602" i="4"/>
  <c r="H603" i="4"/>
  <c r="H604" i="4"/>
  <c r="C23" i="1"/>
  <c r="M619" i="4"/>
  <c r="I620" i="4"/>
  <c r="I616" i="4" s="1"/>
  <c r="J620" i="4"/>
  <c r="J616" i="4" s="1"/>
  <c r="K620" i="4"/>
  <c r="K623" i="4" s="1"/>
  <c r="L620" i="4"/>
  <c r="L616" i="4" s="1"/>
  <c r="H621" i="4"/>
  <c r="H622" i="4"/>
  <c r="H623" i="4"/>
  <c r="C24" i="1"/>
  <c r="M638" i="4"/>
  <c r="I639" i="4"/>
  <c r="I642" i="4" s="1"/>
  <c r="J639" i="4"/>
  <c r="J640" i="4" s="1"/>
  <c r="K639" i="4"/>
  <c r="L639" i="4"/>
  <c r="L641" i="4" s="1"/>
  <c r="H640" i="4"/>
  <c r="H641" i="4"/>
  <c r="H642" i="4"/>
  <c r="C25" i="1"/>
  <c r="M658" i="4"/>
  <c r="I659" i="4"/>
  <c r="I661" i="4" s="1"/>
  <c r="J659" i="4"/>
  <c r="J655" i="4" s="1"/>
  <c r="K659" i="4"/>
  <c r="K655" i="4" s="1"/>
  <c r="L659" i="4"/>
  <c r="L660" i="4" s="1"/>
  <c r="H660" i="4"/>
  <c r="H661" i="4"/>
  <c r="H662" i="4"/>
  <c r="C674" i="4"/>
  <c r="C27" i="1" s="1"/>
  <c r="M677" i="4"/>
  <c r="I678" i="4"/>
  <c r="I679" i="4" s="1"/>
  <c r="J678" i="4"/>
  <c r="J679" i="4" s="1"/>
  <c r="K678" i="4"/>
  <c r="K679" i="4" s="1"/>
  <c r="L678" i="4"/>
  <c r="H679" i="4"/>
  <c r="C26" i="1"/>
  <c r="M694" i="4"/>
  <c r="I695" i="4"/>
  <c r="I696" i="4" s="1"/>
  <c r="J695" i="4"/>
  <c r="J696" i="4" s="1"/>
  <c r="K695" i="4"/>
  <c r="L695" i="4"/>
  <c r="L697" i="4" s="1"/>
  <c r="H696" i="4"/>
  <c r="H697" i="4"/>
  <c r="M699" i="4"/>
  <c r="I700" i="4"/>
  <c r="I702" i="4" s="1"/>
  <c r="J700" i="4"/>
  <c r="K700" i="4"/>
  <c r="K703" i="4" s="1"/>
  <c r="L700" i="4"/>
  <c r="L703" i="4" s="1"/>
  <c r="H701" i="4"/>
  <c r="H702" i="4"/>
  <c r="H703" i="4"/>
  <c r="M705" i="4"/>
  <c r="I706" i="4"/>
  <c r="I707" i="4" s="1"/>
  <c r="J706" i="4"/>
  <c r="J709" i="4" s="1"/>
  <c r="K706" i="4"/>
  <c r="K709" i="4" s="1"/>
  <c r="L706" i="4"/>
  <c r="L709" i="4" s="1"/>
  <c r="H707" i="4"/>
  <c r="H708" i="4"/>
  <c r="H709" i="4"/>
  <c r="M711" i="4"/>
  <c r="I712" i="4"/>
  <c r="I714" i="4" s="1"/>
  <c r="J712" i="4"/>
  <c r="J713" i="4" s="1"/>
  <c r="K712" i="4"/>
  <c r="K714" i="4" s="1"/>
  <c r="L712" i="4"/>
  <c r="L715" i="4" s="1"/>
  <c r="H713" i="4"/>
  <c r="H714" i="4"/>
  <c r="H715" i="4"/>
  <c r="M731" i="4"/>
  <c r="H732" i="4"/>
  <c r="M762" i="4"/>
  <c r="I763" i="4"/>
  <c r="I765" i="4" s="1"/>
  <c r="J763" i="4"/>
  <c r="J765" i="4" s="1"/>
  <c r="K763" i="4"/>
  <c r="K765" i="4" s="1"/>
  <c r="L763" i="4"/>
  <c r="L764" i="4" s="1"/>
  <c r="H764" i="4"/>
  <c r="H765" i="4"/>
  <c r="H766" i="4"/>
  <c r="M768" i="4"/>
  <c r="M774" i="4"/>
  <c r="I775" i="4"/>
  <c r="I776" i="4" s="1"/>
  <c r="J775" i="4"/>
  <c r="J776" i="4" s="1"/>
  <c r="K775" i="4"/>
  <c r="K776" i="4" s="1"/>
  <c r="L775" i="4"/>
  <c r="L777" i="4" s="1"/>
  <c r="H776" i="4"/>
  <c r="H777" i="4"/>
  <c r="H778" i="4"/>
  <c r="M780" i="4"/>
  <c r="I781" i="4"/>
  <c r="I782" i="4" s="1"/>
  <c r="J781" i="4"/>
  <c r="J782" i="4" s="1"/>
  <c r="K781" i="4"/>
  <c r="L781" i="4"/>
  <c r="L783" i="4" s="1"/>
  <c r="H782" i="4"/>
  <c r="H783" i="4"/>
  <c r="H784" i="4"/>
  <c r="M786" i="4"/>
  <c r="I787" i="4"/>
  <c r="I789" i="4" s="1"/>
  <c r="J787" i="4"/>
  <c r="J790" i="4" s="1"/>
  <c r="K787" i="4"/>
  <c r="K788" i="4" s="1"/>
  <c r="L787" i="4"/>
  <c r="L789" i="4" s="1"/>
  <c r="H788" i="4"/>
  <c r="H789" i="4"/>
  <c r="H790" i="4"/>
  <c r="M792" i="4"/>
  <c r="I793" i="4"/>
  <c r="I796" i="4" s="1"/>
  <c r="J793" i="4"/>
  <c r="J794" i="4" s="1"/>
  <c r="K793" i="4"/>
  <c r="K796" i="4" s="1"/>
  <c r="L793" i="4"/>
  <c r="H794" i="4"/>
  <c r="H795" i="4"/>
  <c r="H796" i="4"/>
  <c r="B9" i="5"/>
  <c r="B10" i="5"/>
  <c r="B14" i="5" s="1"/>
  <c r="B12" i="5"/>
  <c r="I112" i="4"/>
  <c r="I115" i="4" s="1"/>
  <c r="J112" i="4"/>
  <c r="J113" i="4" s="1"/>
  <c r="L118" i="4"/>
  <c r="L120" i="4" s="1"/>
  <c r="H113" i="4"/>
  <c r="L112" i="4"/>
  <c r="L115" i="4" s="1"/>
  <c r="K112" i="4"/>
  <c r="K113" i="4" s="1"/>
  <c r="K118" i="4"/>
  <c r="J118" i="4"/>
  <c r="I118" i="4"/>
  <c r="I120" i="4" s="1"/>
  <c r="H115" i="4"/>
  <c r="H772" i="4"/>
  <c r="L769" i="4"/>
  <c r="J772" i="4"/>
  <c r="K769" i="4"/>
  <c r="K770" i="4" s="1"/>
  <c r="J230" i="4"/>
  <c r="J771" i="4"/>
  <c r="K272" i="4"/>
  <c r="I769" i="4"/>
  <c r="I770" i="4" s="1"/>
  <c r="H770" i="4"/>
  <c r="H771" i="4"/>
  <c r="I737" i="4"/>
  <c r="I738" i="4" s="1"/>
  <c r="J737" i="4"/>
  <c r="J738" i="4" s="1"/>
  <c r="H738" i="4"/>
  <c r="K737" i="4"/>
  <c r="K739" i="4" s="1"/>
  <c r="L737" i="4"/>
  <c r="L739" i="4" s="1"/>
  <c r="H739" i="4"/>
  <c r="K279" i="4"/>
  <c r="J190" i="4"/>
  <c r="J770" i="4"/>
  <c r="I448" i="4"/>
  <c r="L224" i="4" l="1"/>
  <c r="K278" i="4"/>
  <c r="K207" i="4"/>
  <c r="K212" i="4"/>
  <c r="J147" i="4"/>
  <c r="K214" i="4"/>
  <c r="I71" i="4"/>
  <c r="M71" i="4" s="1"/>
  <c r="K267" i="4"/>
  <c r="I108" i="4"/>
  <c r="I103" i="4"/>
  <c r="K185" i="4"/>
  <c r="J108" i="4"/>
  <c r="J103" i="4"/>
  <c r="J400" i="4"/>
  <c r="J401" i="4" s="1"/>
  <c r="C396" i="4"/>
  <c r="C16" i="1" s="1"/>
  <c r="L108" i="4"/>
  <c r="L103" i="4"/>
  <c r="H734" i="4"/>
  <c r="C728" i="4"/>
  <c r="C28" i="1" s="1"/>
  <c r="J185" i="4"/>
  <c r="K103" i="4"/>
  <c r="J75" i="4"/>
  <c r="J78" i="4" s="1"/>
  <c r="I179" i="4"/>
  <c r="I406" i="4"/>
  <c r="J231" i="4"/>
  <c r="I577" i="4"/>
  <c r="I412" i="4"/>
  <c r="J635" i="4"/>
  <c r="J642" i="4"/>
  <c r="C13" i="5"/>
  <c r="C12" i="5"/>
  <c r="C11" i="5"/>
  <c r="K196" i="4"/>
  <c r="J72" i="4"/>
  <c r="C10" i="5"/>
  <c r="L208" i="4"/>
  <c r="J345" i="4"/>
  <c r="K577" i="4"/>
  <c r="I321" i="4"/>
  <c r="J583" i="4"/>
  <c r="I418" i="4"/>
  <c r="L482" i="4"/>
  <c r="J303" i="4"/>
  <c r="I352" i="4"/>
  <c r="I382" i="4"/>
  <c r="I419" i="4"/>
  <c r="M419" i="4" s="1"/>
  <c r="I701" i="4"/>
  <c r="I381" i="4"/>
  <c r="J732" i="4"/>
  <c r="J733" i="4" s="1"/>
  <c r="I413" i="4"/>
  <c r="K701" i="4"/>
  <c r="J784" i="4"/>
  <c r="L272" i="4"/>
  <c r="L213" i="4"/>
  <c r="I109" i="4"/>
  <c r="J46" i="4"/>
  <c r="I301" i="4"/>
  <c r="K46" i="4"/>
  <c r="I674" i="4"/>
  <c r="L414" i="4"/>
  <c r="H401" i="4"/>
  <c r="K584" i="4"/>
  <c r="L189" i="4"/>
  <c r="K405" i="4"/>
  <c r="K406" i="4" s="1"/>
  <c r="K582" i="4"/>
  <c r="I602" i="4"/>
  <c r="J418" i="4"/>
  <c r="L400" i="4"/>
  <c r="I297" i="4"/>
  <c r="J207" i="4"/>
  <c r="I219" i="4"/>
  <c r="K340" i="4"/>
  <c r="K507" i="4"/>
  <c r="I604" i="4"/>
  <c r="L801" i="4"/>
  <c r="L696" i="4"/>
  <c r="J597" i="4"/>
  <c r="J582" i="4"/>
  <c r="I218" i="4"/>
  <c r="I603" i="4"/>
  <c r="L109" i="4"/>
  <c r="I583" i="4"/>
  <c r="L702" i="4"/>
  <c r="L232" i="4"/>
  <c r="L296" i="4"/>
  <c r="J641" i="4"/>
  <c r="L640" i="4"/>
  <c r="K442" i="4"/>
  <c r="L230" i="4"/>
  <c r="I784" i="4"/>
  <c r="L701" i="4"/>
  <c r="K702" i="4"/>
  <c r="J561" i="4"/>
  <c r="I584" i="4"/>
  <c r="J707" i="4"/>
  <c r="I697" i="4"/>
  <c r="J563" i="4"/>
  <c r="L714" i="4"/>
  <c r="L321" i="4"/>
  <c r="J531" i="4"/>
  <c r="K425" i="4"/>
  <c r="K115" i="4"/>
  <c r="L732" i="4"/>
  <c r="L733" i="4" s="1"/>
  <c r="I635" i="4"/>
  <c r="I206" i="4"/>
  <c r="I196" i="4"/>
  <c r="J536" i="4"/>
  <c r="I482" i="4"/>
  <c r="J326" i="4"/>
  <c r="I291" i="4"/>
  <c r="J714" i="4"/>
  <c r="I303" i="4"/>
  <c r="I783" i="4"/>
  <c r="I778" i="4"/>
  <c r="K489" i="4"/>
  <c r="K432" i="4"/>
  <c r="K345" i="4"/>
  <c r="M345" i="4" s="1"/>
  <c r="K715" i="4"/>
  <c r="M238" i="4"/>
  <c r="J444" i="4"/>
  <c r="L279" i="4"/>
  <c r="M279" i="4" s="1"/>
  <c r="J697" i="4"/>
  <c r="J375" i="4"/>
  <c r="I46" i="4"/>
  <c r="I732" i="4"/>
  <c r="I487" i="4"/>
  <c r="K536" i="4"/>
  <c r="J327" i="4"/>
  <c r="L119" i="4"/>
  <c r="J301" i="4"/>
  <c r="K352" i="4"/>
  <c r="I231" i="4"/>
  <c r="I477" i="4"/>
  <c r="J425" i="4"/>
  <c r="L375" i="4"/>
  <c r="M237" i="4"/>
  <c r="K184" i="4"/>
  <c r="J213" i="4"/>
  <c r="J674" i="4"/>
  <c r="J153" i="4"/>
  <c r="K346" i="4"/>
  <c r="I328" i="4"/>
  <c r="K400" i="4"/>
  <c r="I800" i="4"/>
  <c r="I430" i="4"/>
  <c r="I230" i="4"/>
  <c r="K195" i="4"/>
  <c r="L738" i="4"/>
  <c r="L800" i="4"/>
  <c r="K208" i="4"/>
  <c r="K159" i="4"/>
  <c r="L53" i="4"/>
  <c r="J208" i="4"/>
  <c r="K713" i="4"/>
  <c r="I715" i="4"/>
  <c r="K477" i="4"/>
  <c r="J661" i="4"/>
  <c r="L551" i="4"/>
  <c r="K556" i="4"/>
  <c r="H202" i="4"/>
  <c r="I641" i="4"/>
  <c r="L376" i="4"/>
  <c r="L765" i="4"/>
  <c r="M765" i="4" s="1"/>
  <c r="L46" i="4"/>
  <c r="J420" i="4"/>
  <c r="L413" i="4"/>
  <c r="L449" i="4"/>
  <c r="I189" i="4"/>
  <c r="K738" i="4"/>
  <c r="L766" i="4"/>
  <c r="I640" i="4"/>
  <c r="K377" i="4"/>
  <c r="M377" i="4" s="1"/>
  <c r="K350" i="4"/>
  <c r="J109" i="4"/>
  <c r="I739" i="4"/>
  <c r="M581" i="4"/>
  <c r="J414" i="4"/>
  <c r="K794" i="4"/>
  <c r="I226" i="4"/>
  <c r="J764" i="4"/>
  <c r="J194" i="4"/>
  <c r="I713" i="4"/>
  <c r="J691" i="4"/>
  <c r="J477" i="4"/>
  <c r="L365" i="4"/>
  <c r="K147" i="4"/>
  <c r="M236" i="4"/>
  <c r="M737" i="4"/>
  <c r="J424" i="4"/>
  <c r="I327" i="4"/>
  <c r="K157" i="4"/>
  <c r="J715" i="4"/>
  <c r="M712" i="4"/>
  <c r="K375" i="4"/>
  <c r="L623" i="4"/>
  <c r="M229" i="4"/>
  <c r="K764" i="4"/>
  <c r="L316" i="4"/>
  <c r="L158" i="4"/>
  <c r="J623" i="4"/>
  <c r="K431" i="4"/>
  <c r="M211" i="4"/>
  <c r="M374" i="4"/>
  <c r="L370" i="4"/>
  <c r="K766" i="4"/>
  <c r="J443" i="4"/>
  <c r="I272" i="4"/>
  <c r="M417" i="4"/>
  <c r="M344" i="4"/>
  <c r="J766" i="4"/>
  <c r="I794" i="4"/>
  <c r="L383" i="4"/>
  <c r="M383" i="4" s="1"/>
  <c r="J513" i="4"/>
  <c r="M513" i="4" s="1"/>
  <c r="K152" i="4"/>
  <c r="L225" i="4"/>
  <c r="L420" i="4"/>
  <c r="L597" i="4"/>
  <c r="K426" i="4"/>
  <c r="L526" i="4"/>
  <c r="L448" i="4"/>
  <c r="I225" i="4"/>
  <c r="I376" i="4"/>
  <c r="J405" i="4"/>
  <c r="J408" i="4" s="1"/>
  <c r="M787" i="4"/>
  <c r="I488" i="4"/>
  <c r="K674" i="4"/>
  <c r="J489" i="4"/>
  <c r="L661" i="4"/>
  <c r="K795" i="4"/>
  <c r="L113" i="4"/>
  <c r="L381" i="4"/>
  <c r="I703" i="4"/>
  <c r="J512" i="4"/>
  <c r="L277" i="4"/>
  <c r="J783" i="4"/>
  <c r="K381" i="4"/>
  <c r="L159" i="4"/>
  <c r="L603" i="4"/>
  <c r="M429" i="4"/>
  <c r="L147" i="4"/>
  <c r="H406" i="4"/>
  <c r="K443" i="4"/>
  <c r="J622" i="4"/>
  <c r="I346" i="4"/>
  <c r="I557" i="4"/>
  <c r="I51" i="4"/>
  <c r="J526" i="4"/>
  <c r="L713" i="4"/>
  <c r="J381" i="4"/>
  <c r="I431" i="4"/>
  <c r="I662" i="4"/>
  <c r="M369" i="4"/>
  <c r="J537" i="4"/>
  <c r="M537" i="4" s="1"/>
  <c r="I777" i="4"/>
  <c r="L301" i="4"/>
  <c r="J621" i="4"/>
  <c r="L655" i="4"/>
  <c r="J114" i="4"/>
  <c r="J577" i="4"/>
  <c r="M530" i="4"/>
  <c r="J382" i="4"/>
  <c r="L327" i="4"/>
  <c r="L326" i="4"/>
  <c r="I795" i="4"/>
  <c r="J662" i="4"/>
  <c r="K153" i="4"/>
  <c r="L418" i="4"/>
  <c r="L622" i="4"/>
  <c r="J199" i="4"/>
  <c r="J200" i="4" s="1"/>
  <c r="I184" i="4"/>
  <c r="M156" i="4"/>
  <c r="K437" i="4"/>
  <c r="L199" i="4"/>
  <c r="L201" i="4" s="1"/>
  <c r="J800" i="4"/>
  <c r="H407" i="4"/>
  <c r="M659" i="4"/>
  <c r="M775" i="4"/>
  <c r="K436" i="4"/>
  <c r="J115" i="4"/>
  <c r="I508" i="4"/>
  <c r="K199" i="4"/>
  <c r="K179" i="4" s="1"/>
  <c r="J801" i="4"/>
  <c r="H408" i="4"/>
  <c r="J431" i="4"/>
  <c r="K531" i="4"/>
  <c r="J436" i="4"/>
  <c r="J739" i="4"/>
  <c r="L184" i="4"/>
  <c r="K114" i="4"/>
  <c r="J660" i="4"/>
  <c r="J438" i="4"/>
  <c r="K448" i="4"/>
  <c r="I207" i="4"/>
  <c r="I375" i="4"/>
  <c r="I119" i="4"/>
  <c r="L662" i="4"/>
  <c r="L776" i="4"/>
  <c r="M776" i="4" s="1"/>
  <c r="H76" i="4"/>
  <c r="K220" i="4"/>
  <c r="K370" i="4"/>
  <c r="I185" i="4"/>
  <c r="L604" i="4"/>
  <c r="I365" i="4"/>
  <c r="I199" i="4"/>
  <c r="M242" i="4"/>
  <c r="I213" i="4"/>
  <c r="M217" i="4"/>
  <c r="I114" i="4"/>
  <c r="J376" i="4"/>
  <c r="M151" i="4"/>
  <c r="J321" i="4"/>
  <c r="J708" i="4"/>
  <c r="J450" i="4"/>
  <c r="M325" i="4"/>
  <c r="K514" i="4"/>
  <c r="K316" i="4"/>
  <c r="J413" i="4"/>
  <c r="J488" i="4"/>
  <c r="I72" i="4"/>
  <c r="L642" i="4"/>
  <c r="J195" i="4"/>
  <c r="K53" i="4"/>
  <c r="K512" i="4"/>
  <c r="I157" i="4"/>
  <c r="I370" i="4"/>
  <c r="I316" i="4"/>
  <c r="I802" i="4"/>
  <c r="K450" i="4"/>
  <c r="L431" i="4"/>
  <c r="L153" i="4"/>
  <c r="J316" i="4"/>
  <c r="K502" i="4"/>
  <c r="L778" i="4"/>
  <c r="I214" i="4"/>
  <c r="M214" i="4" s="1"/>
  <c r="K622" i="4"/>
  <c r="K328" i="4"/>
  <c r="L507" i="4"/>
  <c r="M300" i="4"/>
  <c r="J487" i="4"/>
  <c r="I426" i="4"/>
  <c r="I277" i="4"/>
  <c r="K621" i="4"/>
  <c r="I514" i="4"/>
  <c r="L438" i="4"/>
  <c r="L502" i="4"/>
  <c r="I512" i="4"/>
  <c r="K488" i="4"/>
  <c r="K219" i="4"/>
  <c r="I113" i="4"/>
  <c r="I159" i="4"/>
  <c r="J482" i="4"/>
  <c r="I772" i="4"/>
  <c r="M271" i="4"/>
  <c r="I502" i="4"/>
  <c r="K616" i="4"/>
  <c r="M616" i="4" s="1"/>
  <c r="M411" i="4"/>
  <c r="L72" i="4"/>
  <c r="I425" i="4"/>
  <c r="I526" i="4"/>
  <c r="J296" i="4"/>
  <c r="L635" i="4"/>
  <c r="L437" i="4"/>
  <c r="L531" i="4"/>
  <c r="I531" i="4"/>
  <c r="K326" i="4"/>
  <c r="J273" i="4"/>
  <c r="M273" i="4" s="1"/>
  <c r="M241" i="4"/>
  <c r="M243" i="4"/>
  <c r="I195" i="4"/>
  <c r="K771" i="4"/>
  <c r="M769" i="4"/>
  <c r="K119" i="4"/>
  <c r="K120" i="4"/>
  <c r="K784" i="4"/>
  <c r="K783" i="4"/>
  <c r="K782" i="4"/>
  <c r="M781" i="4"/>
  <c r="K777" i="4"/>
  <c r="K778" i="4"/>
  <c r="I709" i="4"/>
  <c r="M709" i="4" s="1"/>
  <c r="M706" i="4"/>
  <c r="I691" i="4"/>
  <c r="K642" i="4"/>
  <c r="K641" i="4"/>
  <c r="K640" i="4"/>
  <c r="K635" i="4"/>
  <c r="M639" i="4"/>
  <c r="L489" i="4"/>
  <c r="L477" i="4"/>
  <c r="L488" i="4"/>
  <c r="L185" i="4"/>
  <c r="M183" i="4"/>
  <c r="K190" i="4"/>
  <c r="M188" i="4"/>
  <c r="K189" i="4"/>
  <c r="M678" i="4"/>
  <c r="I708" i="4"/>
  <c r="L796" i="4"/>
  <c r="L794" i="4"/>
  <c r="M793" i="4"/>
  <c r="L795" i="4"/>
  <c r="I655" i="4"/>
  <c r="I660" i="4"/>
  <c r="J502" i="4"/>
  <c r="J508" i="4"/>
  <c r="M506" i="4"/>
  <c r="L195" i="4"/>
  <c r="L196" i="4"/>
  <c r="L194" i="4"/>
  <c r="J220" i="4"/>
  <c r="J218" i="4"/>
  <c r="K230" i="4"/>
  <c r="K231" i="4"/>
  <c r="K232" i="4"/>
  <c r="K660" i="4"/>
  <c r="K661" i="4"/>
  <c r="K662" i="4"/>
  <c r="K602" i="4"/>
  <c r="K603" i="4"/>
  <c r="M601" i="4"/>
  <c r="L563" i="4"/>
  <c r="L561" i="4"/>
  <c r="L562" i="4"/>
  <c r="I563" i="4"/>
  <c r="I551" i="4"/>
  <c r="I561" i="4"/>
  <c r="M560" i="4"/>
  <c r="L556" i="4"/>
  <c r="M556" i="4" s="1"/>
  <c r="L557" i="4"/>
  <c r="I538" i="4"/>
  <c r="I536" i="4"/>
  <c r="I442" i="4"/>
  <c r="I444" i="4"/>
  <c r="I443" i="4"/>
  <c r="M441" i="4"/>
  <c r="I437" i="4"/>
  <c r="I436" i="4"/>
  <c r="I438" i="4"/>
  <c r="M435" i="4"/>
  <c r="J352" i="4"/>
  <c r="J351" i="4"/>
  <c r="J340" i="4"/>
  <c r="K322" i="4"/>
  <c r="M322" i="4" s="1"/>
  <c r="K321" i="4"/>
  <c r="L291" i="4"/>
  <c r="L303" i="4"/>
  <c r="K297" i="4"/>
  <c r="K296" i="4"/>
  <c r="K291" i="4"/>
  <c r="J278" i="4"/>
  <c r="J277" i="4"/>
  <c r="L206" i="4"/>
  <c r="M205" i="4"/>
  <c r="I449" i="4"/>
  <c r="M447" i="4"/>
  <c r="M320" i="4"/>
  <c r="M276" i="4"/>
  <c r="M535" i="4"/>
  <c r="M295" i="4"/>
  <c r="I562" i="4"/>
  <c r="J119" i="4"/>
  <c r="J120" i="4"/>
  <c r="K604" i="4"/>
  <c r="J788" i="4"/>
  <c r="J789" i="4"/>
  <c r="I766" i="4"/>
  <c r="M763" i="4"/>
  <c r="I764" i="4"/>
  <c r="J702" i="4"/>
  <c r="J703" i="4"/>
  <c r="M700" i="4"/>
  <c r="J701" i="4"/>
  <c r="K691" i="4"/>
  <c r="K696" i="4"/>
  <c r="M695" i="4"/>
  <c r="K697" i="4"/>
  <c r="L679" i="4"/>
  <c r="M679" i="4" s="1"/>
  <c r="L674" i="4"/>
  <c r="K563" i="4"/>
  <c r="K561" i="4"/>
  <c r="K551" i="4"/>
  <c r="J557" i="4"/>
  <c r="J551" i="4"/>
  <c r="M555" i="4"/>
  <c r="L536" i="4"/>
  <c r="L538" i="4"/>
  <c r="M532" i="4"/>
  <c r="M486" i="4"/>
  <c r="L444" i="4"/>
  <c r="L443" i="4"/>
  <c r="L432" i="4"/>
  <c r="L430" i="4"/>
  <c r="K109" i="4"/>
  <c r="K108" i="4"/>
  <c r="M108" i="4" s="1"/>
  <c r="H78" i="4"/>
  <c r="I75" i="4"/>
  <c r="I66" i="4" s="1"/>
  <c r="C7" i="1"/>
  <c r="L75" i="4"/>
  <c r="K75" i="4"/>
  <c r="H77" i="4"/>
  <c r="K226" i="4"/>
  <c r="K224" i="4"/>
  <c r="M223" i="4"/>
  <c r="K802" i="4"/>
  <c r="K801" i="4"/>
  <c r="K800" i="4"/>
  <c r="K365" i="4"/>
  <c r="J365" i="4"/>
  <c r="J371" i="4"/>
  <c r="M371" i="4" s="1"/>
  <c r="L352" i="4"/>
  <c r="L350" i="4"/>
  <c r="J448" i="4"/>
  <c r="M799" i="4"/>
  <c r="L212" i="4"/>
  <c r="J430" i="4"/>
  <c r="M511" i="4"/>
  <c r="K418" i="4"/>
  <c r="J51" i="4"/>
  <c r="M620" i="4"/>
  <c r="M70" i="4"/>
  <c r="M380" i="4"/>
  <c r="K301" i="4"/>
  <c r="I278" i="4"/>
  <c r="L405" i="4"/>
  <c r="K382" i="4"/>
  <c r="I621" i="4"/>
  <c r="L114" i="4"/>
  <c r="L424" i="4"/>
  <c r="L790" i="4"/>
  <c r="L788" i="4"/>
  <c r="I788" i="4"/>
  <c r="I790" i="4"/>
  <c r="J777" i="4"/>
  <c r="J778" i="4"/>
  <c r="H733" i="4"/>
  <c r="K732" i="4"/>
  <c r="L708" i="4"/>
  <c r="L707" i="4"/>
  <c r="L691" i="4"/>
  <c r="L621" i="4"/>
  <c r="J602" i="4"/>
  <c r="J603" i="4"/>
  <c r="L583" i="4"/>
  <c r="L584" i="4"/>
  <c r="L577" i="4"/>
  <c r="K538" i="4"/>
  <c r="K526" i="4"/>
  <c r="K483" i="4"/>
  <c r="M483" i="4" s="1"/>
  <c r="M481" i="4"/>
  <c r="L426" i="4"/>
  <c r="M423" i="4"/>
  <c r="K420" i="4"/>
  <c r="K412" i="4"/>
  <c r="K413" i="4"/>
  <c r="I340" i="4"/>
  <c r="I351" i="4"/>
  <c r="M349" i="4"/>
  <c r="L346" i="4"/>
  <c r="L340" i="4"/>
  <c r="L267" i="4"/>
  <c r="I267" i="4"/>
  <c r="J184" i="4"/>
  <c r="J158" i="4"/>
  <c r="J159" i="4"/>
  <c r="H19" i="4"/>
  <c r="H24" i="4"/>
  <c r="J212" i="4"/>
  <c r="I400" i="4"/>
  <c r="I396" i="4" s="1"/>
  <c r="H402" i="4"/>
  <c r="H201" i="4"/>
  <c r="C10" i="1"/>
  <c r="H200" i="4"/>
  <c r="J267" i="4"/>
  <c r="K72" i="4"/>
  <c r="K302" i="4"/>
  <c r="M302" i="4" s="1"/>
  <c r="J291" i="4"/>
  <c r="J796" i="4"/>
  <c r="J795" i="4"/>
  <c r="K789" i="4"/>
  <c r="K790" i="4"/>
  <c r="K707" i="4"/>
  <c r="K708" i="4"/>
  <c r="I622" i="4"/>
  <c r="I623" i="4"/>
  <c r="L514" i="4"/>
  <c r="L512" i="4"/>
  <c r="I407" i="4"/>
  <c r="I408" i="4"/>
  <c r="M193" i="4"/>
  <c r="I152" i="4"/>
  <c r="I147" i="4"/>
  <c r="L219" i="4"/>
  <c r="L218" i="4"/>
  <c r="J225" i="4"/>
  <c r="J224" i="4"/>
  <c r="J226" i="4"/>
  <c r="L784" i="4"/>
  <c r="L782" i="4"/>
  <c r="I771" i="4"/>
  <c r="L772" i="4"/>
  <c r="K772" i="4"/>
  <c r="L771" i="4"/>
  <c r="L770" i="4"/>
  <c r="M770" i="4" s="1"/>
  <c r="M412" i="4" l="1"/>
  <c r="J66" i="4"/>
  <c r="J76" i="4"/>
  <c r="L401" i="4"/>
  <c r="L396" i="4"/>
  <c r="K401" i="4"/>
  <c r="K396" i="4"/>
  <c r="L179" i="4"/>
  <c r="J402" i="4"/>
  <c r="J396" i="4"/>
  <c r="J77" i="4"/>
  <c r="J179" i="4"/>
  <c r="I733" i="4"/>
  <c r="I728" i="4"/>
  <c r="K408" i="4"/>
  <c r="M115" i="4"/>
  <c r="M207" i="4"/>
  <c r="M582" i="4"/>
  <c r="L202" i="4"/>
  <c r="M206" i="4"/>
  <c r="C14" i="5"/>
  <c r="M230" i="4"/>
  <c r="M326" i="4"/>
  <c r="M414" i="4"/>
  <c r="M208" i="4"/>
  <c r="M272" i="4"/>
  <c r="M583" i="4"/>
  <c r="J728" i="4"/>
  <c r="M46" i="4"/>
  <c r="M702" i="4"/>
  <c r="M196" i="4"/>
  <c r="K407" i="4"/>
  <c r="M482" i="4"/>
  <c r="M450" i="4"/>
  <c r="M213" i="4"/>
  <c r="M489" i="4"/>
  <c r="M327" i="4"/>
  <c r="M224" i="4"/>
  <c r="J734" i="4"/>
  <c r="M507" i="4"/>
  <c r="M53" i="4"/>
  <c r="M597" i="4"/>
  <c r="M232" i="4"/>
  <c r="M531" i="4"/>
  <c r="M231" i="4"/>
  <c r="M738" i="4"/>
  <c r="M603" i="4"/>
  <c r="M301" i="4"/>
  <c r="M715" i="4"/>
  <c r="M778" i="4"/>
  <c r="M375" i="4"/>
  <c r="M714" i="4"/>
  <c r="M297" i="4"/>
  <c r="M713" i="4"/>
  <c r="M277" i="4"/>
  <c r="M794" i="4"/>
  <c r="M696" i="4"/>
  <c r="M602" i="4"/>
  <c r="M621" i="4"/>
  <c r="M701" i="4"/>
  <c r="M376" i="4"/>
  <c r="M655" i="4"/>
  <c r="L402" i="4"/>
  <c r="M225" i="4"/>
  <c r="M512" i="4"/>
  <c r="M477" i="4"/>
  <c r="M278" i="4"/>
  <c r="M296" i="4"/>
  <c r="M443" i="4"/>
  <c r="L728" i="4"/>
  <c r="M697" i="4"/>
  <c r="K402" i="4"/>
  <c r="I734" i="4"/>
  <c r="M153" i="4"/>
  <c r="M584" i="4"/>
  <c r="M432" i="4"/>
  <c r="M449" i="4"/>
  <c r="M303" i="4"/>
  <c r="M442" i="4"/>
  <c r="M640" i="4"/>
  <c r="M370" i="4"/>
  <c r="M381" i="4"/>
  <c r="M604" i="4"/>
  <c r="L734" i="4"/>
  <c r="M487" i="4"/>
  <c r="M739" i="4"/>
  <c r="M764" i="4"/>
  <c r="M350" i="4"/>
  <c r="M661" i="4"/>
  <c r="M413" i="4"/>
  <c r="M418" i="4"/>
  <c r="M802" i="4"/>
  <c r="M789" i="4"/>
  <c r="M321" i="4"/>
  <c r="M438" i="4"/>
  <c r="M220" i="4"/>
  <c r="M328" i="4"/>
  <c r="M514" i="4"/>
  <c r="K202" i="4"/>
  <c r="M194" i="4"/>
  <c r="M72" i="4"/>
  <c r="M674" i="4"/>
  <c r="M641" i="4"/>
  <c r="J407" i="4"/>
  <c r="M772" i="4"/>
  <c r="M424" i="4"/>
  <c r="M430" i="4"/>
  <c r="M109" i="4"/>
  <c r="M120" i="4"/>
  <c r="M642" i="4"/>
  <c r="M783" i="4"/>
  <c r="M425" i="4"/>
  <c r="M800" i="4"/>
  <c r="M508" i="4"/>
  <c r="J406" i="4"/>
  <c r="M623" i="4"/>
  <c r="M113" i="4"/>
  <c r="M431" i="4"/>
  <c r="M707" i="4"/>
  <c r="M226" i="4"/>
  <c r="M577" i="4"/>
  <c r="M436" i="4"/>
  <c r="I200" i="4"/>
  <c r="I202" i="4"/>
  <c r="I201" i="4"/>
  <c r="K200" i="4"/>
  <c r="K201" i="4"/>
  <c r="J202" i="4"/>
  <c r="J201" i="4"/>
  <c r="M212" i="4"/>
  <c r="M420" i="4"/>
  <c r="M703" i="4"/>
  <c r="M437" i="4"/>
  <c r="M218" i="4"/>
  <c r="M488" i="4"/>
  <c r="M784" i="4"/>
  <c r="M199" i="4"/>
  <c r="M219" i="4"/>
  <c r="M622" i="4"/>
  <c r="M382" i="4"/>
  <c r="M448" i="4"/>
  <c r="M562" i="4"/>
  <c r="M635" i="4"/>
  <c r="M777" i="4"/>
  <c r="M346" i="4"/>
  <c r="M114" i="4"/>
  <c r="M352" i="4"/>
  <c r="M147" i="4"/>
  <c r="M159" i="4"/>
  <c r="M152" i="4"/>
  <c r="M291" i="4"/>
  <c r="M158" i="4"/>
  <c r="M526" i="4"/>
  <c r="M51" i="4"/>
  <c r="M801" i="4"/>
  <c r="M766" i="4"/>
  <c r="M662" i="4"/>
  <c r="L200" i="4"/>
  <c r="M195" i="4"/>
  <c r="M782" i="4"/>
  <c r="M119" i="4"/>
  <c r="M551" i="4"/>
  <c r="M502" i="4"/>
  <c r="M426" i="4"/>
  <c r="M788" i="4"/>
  <c r="M444" i="4"/>
  <c r="M536" i="4"/>
  <c r="M316" i="4"/>
  <c r="M267" i="4"/>
  <c r="M75" i="4"/>
  <c r="I77" i="4"/>
  <c r="I76" i="4"/>
  <c r="I78" i="4"/>
  <c r="K24" i="4"/>
  <c r="H25" i="4"/>
  <c r="J24" i="4"/>
  <c r="I24" i="4"/>
  <c r="H27" i="4"/>
  <c r="H26" i="4"/>
  <c r="L24" i="4"/>
  <c r="K77" i="4"/>
  <c r="K78" i="4"/>
  <c r="K76" i="4"/>
  <c r="M563" i="4"/>
  <c r="M795" i="4"/>
  <c r="I19" i="4"/>
  <c r="H20" i="4"/>
  <c r="L19" i="4"/>
  <c r="K19" i="4"/>
  <c r="J19" i="4"/>
  <c r="H21" i="4"/>
  <c r="M351" i="4"/>
  <c r="K734" i="4"/>
  <c r="K733" i="4"/>
  <c r="M733" i="4" s="1"/>
  <c r="M365" i="4"/>
  <c r="L76" i="4"/>
  <c r="L77" i="4"/>
  <c r="L78" i="4"/>
  <c r="L66" i="4"/>
  <c r="M557" i="4"/>
  <c r="M660" i="4"/>
  <c r="M184" i="4"/>
  <c r="M185" i="4"/>
  <c r="M691" i="4"/>
  <c r="K66" i="4"/>
  <c r="M796" i="4"/>
  <c r="M400" i="4"/>
  <c r="I401" i="4"/>
  <c r="I402" i="4"/>
  <c r="M103" i="4"/>
  <c r="M340" i="4"/>
  <c r="M790" i="4"/>
  <c r="L408" i="4"/>
  <c r="L407" i="4"/>
  <c r="L406" i="4"/>
  <c r="M538" i="4"/>
  <c r="M561" i="4"/>
  <c r="M708" i="4"/>
  <c r="M189" i="4"/>
  <c r="M190" i="4"/>
  <c r="M732" i="4"/>
  <c r="M405" i="4"/>
  <c r="K728" i="4"/>
  <c r="M771" i="4"/>
  <c r="M408" i="4" l="1"/>
  <c r="I15" i="4"/>
  <c r="M401" i="4"/>
  <c r="C6" i="1"/>
  <c r="C29" i="1" s="1"/>
  <c r="C46" i="4"/>
  <c r="M402" i="4"/>
  <c r="M406" i="4"/>
  <c r="M50" i="4"/>
  <c r="M202" i="4"/>
  <c r="M728" i="4"/>
  <c r="M734" i="4"/>
  <c r="M407" i="4"/>
  <c r="M201" i="4"/>
  <c r="M179" i="4"/>
  <c r="M200" i="4"/>
  <c r="M396" i="4"/>
  <c r="M66" i="4"/>
  <c r="M76" i="4"/>
  <c r="J21" i="4"/>
  <c r="J20" i="4"/>
  <c r="J15" i="4"/>
  <c r="M19" i="4"/>
  <c r="I21" i="4"/>
  <c r="I20" i="4"/>
  <c r="K27" i="4"/>
  <c r="K25" i="4"/>
  <c r="K26" i="4"/>
  <c r="M78" i="4"/>
  <c r="K15" i="4"/>
  <c r="K21" i="4"/>
  <c r="K20" i="4"/>
  <c r="I26" i="4"/>
  <c r="I25" i="4"/>
  <c r="M24" i="4"/>
  <c r="I27" i="4"/>
  <c r="L15" i="4"/>
  <c r="L20" i="4"/>
  <c r="L21" i="4"/>
  <c r="L27" i="4"/>
  <c r="L25" i="4"/>
  <c r="L26" i="4"/>
  <c r="J26" i="4"/>
  <c r="J27" i="4"/>
  <c r="J25" i="4"/>
  <c r="M77" i="4"/>
  <c r="M26" i="4" l="1"/>
  <c r="M15" i="4"/>
  <c r="M27" i="4"/>
  <c r="M20" i="4"/>
  <c r="M21" i="4"/>
  <c r="M25" i="4"/>
</calcChain>
</file>

<file path=xl/sharedStrings.xml><?xml version="1.0" encoding="utf-8"?>
<sst xmlns="http://schemas.openxmlformats.org/spreadsheetml/2006/main" count="1601" uniqueCount="314">
  <si>
    <t xml:space="preserve">ANEXO II - RESUMO DOS PROGRAMAS </t>
  </si>
  <si>
    <t>Código do Programa</t>
  </si>
  <si>
    <t>Descrição do Programa</t>
  </si>
  <si>
    <t>Valor Global</t>
  </si>
  <si>
    <t>ANEXO I - PROGRAMAS</t>
  </si>
  <si>
    <t>PROGRAMA:</t>
  </si>
  <si>
    <t>OBJETIVO:</t>
  </si>
  <si>
    <t>Indicadores do Programa</t>
  </si>
  <si>
    <t>Índice recente</t>
  </si>
  <si>
    <t>Índice Final PPA</t>
  </si>
  <si>
    <t>Dados Financeiros (em R$ 1.000)</t>
  </si>
  <si>
    <t>TOTAL</t>
  </si>
  <si>
    <t>Total do Programa:</t>
  </si>
  <si>
    <t>TIPO</t>
  </si>
  <si>
    <t>Unidade de Medida</t>
  </si>
  <si>
    <t>ANOS</t>
  </si>
  <si>
    <t xml:space="preserve">TOTAL </t>
  </si>
  <si>
    <t>Ação:</t>
  </si>
  <si>
    <t>Meta Física</t>
  </si>
  <si>
    <t>Produto:</t>
  </si>
  <si>
    <t>AÇÕES / PRODUTOS / FUNÇÃO / SUBFUNÇÃO</t>
  </si>
  <si>
    <t>ORGAO</t>
  </si>
  <si>
    <t>01</t>
  </si>
  <si>
    <t>001</t>
  </si>
  <si>
    <t>P</t>
  </si>
  <si>
    <t>R$</t>
  </si>
  <si>
    <t>U.G.</t>
  </si>
  <si>
    <t>A</t>
  </si>
  <si>
    <t>p</t>
  </si>
  <si>
    <t>02</t>
  </si>
  <si>
    <t>CAMARA</t>
  </si>
  <si>
    <t>00</t>
  </si>
  <si>
    <t>PREFEITURA</t>
  </si>
  <si>
    <t xml:space="preserve">Encargos Gerais </t>
  </si>
  <si>
    <t>Encargos gerais do municipio</t>
  </si>
  <si>
    <t>O.P.</t>
  </si>
  <si>
    <t>serão executados de acordo com a disponibilidade de recursos, conforme preconiza a lei de responsabilidade fiscal e demais</t>
  </si>
  <si>
    <t>relativa a materia financeira e orçamentária.</t>
  </si>
  <si>
    <t>099</t>
  </si>
  <si>
    <t>Pessoal e Encargos Sociais</t>
  </si>
  <si>
    <t>Outras Despesas Correntes</t>
  </si>
  <si>
    <t>Despesa :</t>
  </si>
  <si>
    <t>Investimentos</t>
  </si>
  <si>
    <t>Matriculas base censo escolar 2013 - FONTE DADOS PARCIAIS DO INEP - PRE-ESCOLA</t>
  </si>
  <si>
    <t>Matriculas base censo escolar 2013 - FONTE DADOS PARCIAIS DO INEP - ANOS INICIAIS - RURAL</t>
  </si>
  <si>
    <t>Matriculas base censo escolar 2013- FONTE DADOS PARCIAIS DO INEP - ANOS FINAIS - RURAL</t>
  </si>
  <si>
    <t>Matriculas base censo escolar 2013 - FONTE DADOS PARCIAIS DO INEP - EJA</t>
  </si>
  <si>
    <t>Matriculas base censo escolar 2013 - FONTE DADOS PARCIAIS DO INEP - ED. ESPECIAL  PRE-ESCOLA</t>
  </si>
  <si>
    <t>Matriculas base censo escolar 2013 - FONTE DADOS PARCIAIS DO INEP - ED. ESPECIAL ANOS INICIAIS</t>
  </si>
  <si>
    <t>Matriculas base censo escolar 2013 - FONTE DADOS PARCIAIS DO INEP - ED. ESPECIAL ANOS FINAIS</t>
  </si>
  <si>
    <t xml:space="preserve">Matriculas base censo escolar 2013 - FONTE DADOS PARCIAIS DO INEP - ED. ESPECIAL </t>
  </si>
  <si>
    <t>Matriculas base censo escolar 2013 - FONTE DADOS PARCIAIS DO INEP - FUNDAMENTAL</t>
  </si>
  <si>
    <t>JUROS E ENCARGOS DA DIVIDA</t>
  </si>
  <si>
    <t>AMORTIZACAO DA DIVIDA</t>
  </si>
  <si>
    <t>MUNICÍPIO DE CHUVISCA - RS</t>
  </si>
  <si>
    <t>Matriculas base censo escolar 2013 - FONTE DADOS PARCIAIS DO INEP - Ed. Infantil</t>
  </si>
  <si>
    <t>Equipamentos e material adquiridos; Veículos Adquiridos; Equipamentos de Informática Adquiridos; Equipamento de Comunicação Adquiridos; Mobiliário e Outros Equipamentos Necessários; Construção ou Ampliação de Prédios; Aquisição de Imóveis, e Outros Investimentos Realizados.</t>
  </si>
  <si>
    <t>PREFEITURA MUNICIPAL DE CHUVISCA</t>
  </si>
  <si>
    <t>Equipamentos e material permanente Adquiridos; Veículos Adquiridos; Predios Construídos e Ampliados; Equipamentos e Sistemas de Informática Adquiridos; Terrenos e Areas adquiridas; Mobiliário e outros necessários a administração pública Adquiidos;</t>
  </si>
  <si>
    <t>Gestão, Coordenação, e Planejamento Educacional</t>
  </si>
  <si>
    <t>Despesa:</t>
  </si>
  <si>
    <t>Equipamentos e Materiais Aquiridos; Equipamentos de Informática Adquiridos; Etc.</t>
  </si>
  <si>
    <t>Equipamentos e Materiais Aquiridos; Equipamentos de Informática Adquiridos;Convênios e Parcerias Firmados;Etc.;</t>
  </si>
  <si>
    <t>Folha de Pagamento, Previdência, Plano de Saúde; Conselho municipal de cultura implantado; Equipamentos e material Permanente Adquiridos; Equipmantos e Sistemas de Informática Adquiridos; Biblioteca Publica Mantida; Semana Farroupilha Realizada; Feira do Livro Realizada; Festival de Musica Sacra Realizado; Apoio ao Artesão; Projetos culturais e audiovisuais Realizados; Lei de incentivo a cultura implantada; Festa do Padroeiro Realizada; Banda Municipal Conservada; Grupo Cultural União dos Pagos Mantido; Festival de Talentos Realizado;Der Osterbaum Realizado; Semana da Patria Realizada; Festa de Emancipação Realizada; Festa Natalina Realizada; Convênios e Parcerias Firmados; Etc.</t>
  </si>
  <si>
    <t>Promoção do Turismo</t>
  </si>
  <si>
    <t>Folha de Pagamento, Previdência, Plano de Saúde; Conselho municipal de cultura implantado; Equipamentos e material Permanente Adquiridos; Equipmantos e Sistemas de Informática Adquiridos; Agrifest Realizada; Agroturismo Implantado; Sistema de Informações Turisticas Implantado; Pequenos Balneários Implantados; Festa do Fumo Realizada; Trilha Ecológia Realizada; Pórticos Conservados; Agência municipal de apoio ao Turismo Implantada; Convênios e Parcerias Firmados; Etc.</t>
  </si>
  <si>
    <t>Equipamentos e Materiais Aquiridos; Equipamentos de Informática Adquiridos;Convênios e Parcerias Firmados; Agrifest Realizada; Infraestrutura para agroturismo Realizado; Criação do Agroturismo; Etc.;</t>
  </si>
  <si>
    <t>Equipamentos e Materiais Aquiridos; Equipamentos de Informática Adquiridos; Conselho Muicipal de Esporte e Lazer Implantado; Quadras e Áreas Esportivas Implantdas; Adademia ao Ar Livre Implantada; Convênios e Parcerias Firmados;Etc.;</t>
  </si>
  <si>
    <t>Folha de Pagamento, Previdência, Plano de Saúde; Conselho municipal de cultura implantado; Equipamentos e material Permanente Adquiridos; Equipmantos e Sistemas de Informática Adquiridos; Eventos Esportivos e de Lazer Realizados; Apoio a Associações Esportivas; Campeonatos e Eventos Esportivos Realizados e apoiados; Dia do Desafio Realizado; Conselho Municipal de Esporte e Lazer Mantido; Campeonato Praiano Realiazado; Campeonato de Voleobol Realizado; Campeonato de Futsal Realizado;  Campeonato de Futebol Sete Realizado; Apoio ao Velocross, Copa Chuvisca de Futebol de Campo Realizado; Olimpiadas Rurais Escolares Realizadas; Participação no JIRGS realizada; Eventos Esportivos e de Lazer realizados ; Convênios e Parcerias Firmados; Etc.</t>
  </si>
  <si>
    <t xml:space="preserve">03 </t>
  </si>
  <si>
    <t>SECRETARIA MUNICIPAL DE EDUCAÇÃO, CULT. E DESPORTO</t>
  </si>
  <si>
    <t>03</t>
  </si>
  <si>
    <t>Folha de Pagamento, Previdência, Plano de Saúde; Equipamentos e material Permanente Adquiridos; Equipamantos e Sistemas de Informática Adquiridos; Apoio Técnico Realizado; Convênios e Parcerias Firmados; Frota de Máquinas e Veículos Conservados; Poços Artesianos Mantidos; Cisternas Costruídas; Nascentes e Mananciais Preservados; Etc.</t>
  </si>
  <si>
    <t>Equipamentos e Materiais Aquiridos; Equipamentos de Informática Adquiridos; Veículos e Máquinas Adquiridos;  Poços Artesianos Constrídos; Cisternas Constrídas; Convênio e Parcerias Firmados; Etc.</t>
  </si>
  <si>
    <t>05</t>
  </si>
  <si>
    <t>SECRETARIA MUNICIPAL DE ASSISTENCIA  SOCIAL</t>
  </si>
  <si>
    <t>Promoção do Acesso Assistência Social e Cidadania</t>
  </si>
  <si>
    <t>População Atendia; Cursos e Oficinas Realizadas; Locação de Imóveis;Equipamanentos e Materaiais Adquiridos; Equipamento de Informática e Sistemas Adquididos; Convênios e Parcerias Realizados; Etc.</t>
  </si>
  <si>
    <t xml:space="preserve">População Atendida; Convênio e Parcerias Firmadas; Alunos Transportados; Veiculos Adquiridos; Materiais,  Equipamentos, Mobiliário, Informática e Sistemas Adquiridos; Custeio Operacional : Folha de Pagamento, Previdência, Plano de Saúde, e Outros Mantido; Frota de Veículos Conservada; Etc. </t>
  </si>
  <si>
    <t>Promoção do Transporte Escolar : Ensino Médio</t>
  </si>
  <si>
    <t>Promoção do Transporte Escolar : Docentes</t>
  </si>
  <si>
    <t>Reserva de Contingencia</t>
  </si>
  <si>
    <t>SAUDE</t>
  </si>
  <si>
    <t>100</t>
  </si>
  <si>
    <t>Pessoal E Encargos Sociais</t>
  </si>
  <si>
    <t>04</t>
  </si>
  <si>
    <t>SECRETARIA MUNICIPAL DE SAÚDE</t>
  </si>
  <si>
    <t>000</t>
  </si>
  <si>
    <t>Promoção e Desenvolvimento da Alimentação Escolar</t>
  </si>
  <si>
    <t>Promoção e Desenvolvimento do Turismo</t>
  </si>
  <si>
    <t>RESERVA DE CONTINGENCIA</t>
  </si>
  <si>
    <t xml:space="preserve">Gestão e operacionalização do Programa Bolsa Família </t>
  </si>
  <si>
    <t>PLANO PLURIANUAL 2018 A 2021</t>
  </si>
  <si>
    <r>
      <rPr>
        <b/>
        <sz val="9"/>
        <rFont val="Calibri"/>
        <family val="2"/>
      </rPr>
      <t xml:space="preserve">(*)  Tipo: </t>
    </r>
    <r>
      <rPr>
        <sz val="9"/>
        <rFont val="Calibri"/>
        <family val="2"/>
      </rPr>
      <t xml:space="preserve"> P – Projeto       A - Atividade  OE – Operação Especial      NO – Não-orçamentária            </t>
    </r>
  </si>
  <si>
    <t>Valor Estimado</t>
  </si>
  <si>
    <t>Meta</t>
  </si>
  <si>
    <t>ATENÇÃO A SAÚDE EM DEFESA DA VIDA</t>
  </si>
  <si>
    <t>GESTÃO, COORDENAÇÃO, PLANEJAMENTO E APOIO AO PROCESSO LEGISLATIVO</t>
  </si>
  <si>
    <t>PROMOVER RECURSOS NECESSÁRIOS A MANUTENÇÃO DO PROCESSO LEGISLATIVO.</t>
  </si>
  <si>
    <t>GARANTIR SUPORTE TÉCNICO AO REALIZAÇÃO DAS METAS E OBJETIVOS DO PODER LEGISLATIVO.</t>
  </si>
  <si>
    <t>APOIO E MANUTENÇÃO AO PROCESSO LEGISLATIVO</t>
  </si>
  <si>
    <t>CÂMARA MUNICIPAL DE VEREADORES</t>
  </si>
  <si>
    <t>GESTÃO DE ENCARGOS ESPECIAIS</t>
  </si>
  <si>
    <t>ESTE TEM POR OBJETIVO, DAR SUPORTE PARA ENCARGOS DO MUCICIPIO.</t>
  </si>
  <si>
    <t>GARANTIR O  PAGAMENTO DA DIVIDA E JUROS, PRECATÓRIOS E OUTROS.</t>
  </si>
  <si>
    <t>003</t>
  </si>
  <si>
    <t>FINALIDADE:</t>
  </si>
  <si>
    <t>GARANTIR O APOIO DA EXECUÇÃO DOS OBJETIVOS ESPERADOS PELO PODER EXECUTIVO NO ATENDIMENTO A POPULAÇÃO</t>
  </si>
  <si>
    <t>ASSEGURAR A GESTÃO DA MANUTENÇÃO DA GESTÃO PÚBLICA E O DESENVOLVIMENTO DAS ATIVIDADES DO PODER EXECUTIVO</t>
  </si>
  <si>
    <t>CUSTEIO OPERACIONAL DO PODER EXECUTIVO</t>
  </si>
  <si>
    <t>Pagamento da Divida e juros, pasep e outros, Eleiçoes Realizadas, RPVS E Precatórios, e outros.</t>
  </si>
  <si>
    <t xml:space="preserve">PROMOÇÃO E DESENVOLVIMENTO DA INFRAESTRUTURA </t>
  </si>
  <si>
    <t>ASSEGURAR A GESTÃO DA MANUTENÇÃO E DESENVOLVIMENTO DA INFRAESTRUTURA URBANA E RURAL.</t>
  </si>
  <si>
    <t>GARANTIR A REALIZAÇÃO DA MUNUTENÇÃO E INVESTIMENTOS EM INFRAESTRUTURA URBANA E RURAL.</t>
  </si>
  <si>
    <t>4</t>
  </si>
  <si>
    <t>GESTÃO E AÇÕES DE ASSISTENCIA SOCIAL</t>
  </si>
  <si>
    <t>Promoção da Assistencia Social Especial e Média Complexidade</t>
  </si>
  <si>
    <t>Promoção da Assistencia Social Básica</t>
  </si>
  <si>
    <t xml:space="preserve">População Atendia; Cursos e Oficinas Realizadas; Locação de Imóveis;Equipamanentos e Materaiais Adquiridos; Equipamento de Informática e Sistemas Adquididos; Convênios e Parcerias Realizados; Etc. </t>
  </si>
  <si>
    <t xml:space="preserve">Polulação Atendida; Pessoal e Encargos; Equipamentos Adquiridos, e outros.
</t>
  </si>
  <si>
    <t>Novos Investimentos em Infraestrutura</t>
  </si>
  <si>
    <t>Apoio a Manutenção em Infraestrutura</t>
  </si>
  <si>
    <t>5</t>
  </si>
  <si>
    <t>População Atendida; Veiculos e Máquinas Adquiridos, Convenios e Parcerias Realizaddos; Patrulhas Agricolas Adquiridas; Maquinas rodoviárias Adquiridas; Pontes, Boieiros e Pontilhoes Constrídos; Estradas e Vias Construídas e ampliadas, Prédios e Imóveis adquiridos e construidos, e outros necessários ao longo do tempo, Rede de Ilumninação pública Construida e Ampliada; Aquisição de Caminhão de Recolhimento de Lixo; Etc., rede de saneamento construída ou ampliada; programa PAC;</t>
  </si>
  <si>
    <t>PROMOÇÃO E DESENVOLVIMENTO DA EDUCAÇÃO</t>
  </si>
  <si>
    <t>Assegurar a execução das politicas publicas em educação elencadas no plano municipal de educação.</t>
  </si>
  <si>
    <t>Garantir o acesso a população na educação básica, ensino médio, ensino profissionalizante e Outros.</t>
  </si>
  <si>
    <t>Novos Investimentos em Educação</t>
  </si>
  <si>
    <t>6</t>
  </si>
  <si>
    <t>Prédios Construídos e Ampliados; Veículos Adquiridos; Equipamento e Material Adquiridos; Equipamentos e Sistemas de Informática Adquiridos; População Atendida; Convênios e Parcerias Realizados; Plano Municipal de Educação Atendido, Escolas Construídas Etc.</t>
  </si>
  <si>
    <t xml:space="preserve">PROGRAMA DE NUTRIÇÃO E ALIMENTAÇÃO ESCOLAR </t>
  </si>
  <si>
    <t>Salários, Previdência, e outros e alunos e Docentes Atendidos, Prédios Conservados; Locação de Imóveis; Alunos Atendidos; Veículos e Equipamentos Conservados; Equipamentos e Materiais Adquiridos; Atividade Mantida; Convênios  e Parcerias Firmados; Telecentros Conservados; Manutenção Educaçã Básica - Aplicação  Lei 11.494/2007, ART. 21;  Cursos Oferecidos e outros necessários, Plano Municipal de Educação Implementado</t>
  </si>
  <si>
    <t>Salários, Previdência, e outros e alunos e Docentes Atendidos, Prédios Conservados; Locação de Imóveis; Alunos Atendidos; Veículos e Equipamentos Conservados; Equipamentos e Materiais Adquiridos; Atividade Mantida; Convênios  e Parcerias Firmados; Etc. Cursos Oferecidos e outros necessários, Plano Municipal de Educação Implementado</t>
  </si>
  <si>
    <t>Assegurar a execução das politicas publicas em Alimentação Escolar.</t>
  </si>
  <si>
    <t>7</t>
  </si>
  <si>
    <t>Garantir o acesso a alimentação escolar aos alunos  do Município.</t>
  </si>
  <si>
    <t>Alunos beneficiados com alimentação e nutrição adequada</t>
  </si>
  <si>
    <t>Alunos Atendidos; Convênios e Parcerias Firmados; Salários e Vantagens,  Previdencia e Outros; Execução de recursos da alimentação escolar recebidos do PNAE; Convênios e Parcerias Firmados; Equipamentos Adquiridos; Plano Municipal de Educação Atendido; Etc.;</t>
  </si>
  <si>
    <t>Realização de Novos Investimentos do Poder Legislativo</t>
  </si>
  <si>
    <t>Realização de Novos Investimentos do Poder Executivo</t>
  </si>
  <si>
    <t>Novos Investimentos em  Alimentação e Nutrição</t>
  </si>
  <si>
    <t>PROMOÇÃO E DESENVOLVIMENTO CULTURAL</t>
  </si>
  <si>
    <t>8</t>
  </si>
  <si>
    <t>Assegurar a execução das politicas publicas para desenvolvimento da Cultural.</t>
  </si>
  <si>
    <t>Garantir o acesso a polução a Cultura.</t>
  </si>
  <si>
    <t>Novos Investimentos em Cultura</t>
  </si>
  <si>
    <t>Gesão, Coordenação e Planejamento e Realização de Eventos Culturais</t>
  </si>
  <si>
    <t>PROMOÇÃO E DESENVIMENTO DO TURISMO</t>
  </si>
  <si>
    <t xml:space="preserve">GESTÃO, COORDENAÇÃO E PLANEJAMENTO </t>
  </si>
  <si>
    <t>Novos Investimentos em Turismo</t>
  </si>
  <si>
    <t>Assegurar a execução das politicas publicas para desenvolvimento do Turismo.</t>
  </si>
  <si>
    <t>9</t>
  </si>
  <si>
    <t>Garantir execução de politicas públicas de promoção do turismo e geração de renda.</t>
  </si>
  <si>
    <t>010</t>
  </si>
  <si>
    <t>PROMOÇÃO E DESENVOLVIMENTO DO ESPORTE E LAZER</t>
  </si>
  <si>
    <t>Assegurar a execução das politicas publicas para desenvolvimento do Desporto e do Lazer.</t>
  </si>
  <si>
    <t>Garantir execução de politicas públicas de promoção do Desporto e do Lazer.</t>
  </si>
  <si>
    <t>Novos Investimentos em Desporto e Lazer</t>
  </si>
  <si>
    <t>Gestão e Prom. de Even. Esport. e Lazer</t>
  </si>
  <si>
    <t>11</t>
  </si>
  <si>
    <t>PROMOÇÃO E DESENVOLVIMENTO DO MEIO AMBIENTE</t>
  </si>
  <si>
    <t>Garantir execução de politicas públicas de promoção do Meio Ambiente.</t>
  </si>
  <si>
    <t>Assegurar a execução das politicas publicas para desenvolvimento do Meio Ambiente.</t>
  </si>
  <si>
    <t>Promoção do Meio Ambiente</t>
  </si>
  <si>
    <t>Novos Investimentos em Meio Ambiente</t>
  </si>
  <si>
    <t>Gestão e Promoção do Meio Ambiente</t>
  </si>
  <si>
    <t>CUSTEIO OPERACIONAL E PROCESSO LEGISLATIVO</t>
  </si>
  <si>
    <t xml:space="preserve">Desenvolvimento da Infraestrutura Municipal </t>
  </si>
  <si>
    <t>DESENVOLVIMENTO DO AGRONEGÓCIO E GERAÇÃO DE RENDA</t>
  </si>
  <si>
    <t xml:space="preserve">DESENVOLVIMENTO EDUCACIONAL </t>
  </si>
  <si>
    <t>PROMOÇÃO CULTURAL</t>
  </si>
  <si>
    <t>PROMOÇÃO DO DESPORTO E LAZER</t>
  </si>
  <si>
    <t>12</t>
  </si>
  <si>
    <t>Assegurar a execução das politicas publicas para desenvolvimento do acesso a assistencia social para a população.</t>
  </si>
  <si>
    <t>Garantir execução de politicas públicas de promoção da assistencia social para a população.</t>
  </si>
  <si>
    <t>Novos Investimentos em Assistencia Social</t>
  </si>
  <si>
    <t>Gestão, Coord. e Planejamento de Assistência Social</t>
  </si>
  <si>
    <t>Gestão, Monitoramento e Vigilância – SUAS</t>
  </si>
  <si>
    <t>Gestão e Promoção de Benefícios Eventuais</t>
  </si>
  <si>
    <t>13</t>
  </si>
  <si>
    <t>Garantir a todos os alunos do Ensino Fundamental transporte escolar.</t>
  </si>
  <si>
    <t>Assegurar a todos os alunos do Ensino Fundamental transporte escolar.</t>
  </si>
  <si>
    <t>Acesso ao Transporte Escolar.</t>
  </si>
  <si>
    <t>GESTÃO E DESENVOLVIMENTO DO TRANSPORTE ESCOLAR DO ENSINO FUNDAMENTAL</t>
  </si>
  <si>
    <t>Promoção do Transporte Escolar do Ensino Fundamental</t>
  </si>
  <si>
    <t>Novos Investimentos Transporte Escolar do Ensino Fundamental</t>
  </si>
  <si>
    <t xml:space="preserve">Equipamentos e Materiais Aquiridos; Equipamentos de Informática Adquiridos; Veículos Adquiridos; Convênio e Parcerias Firmados; Instalações Construídas ou Ampliadas; Imóveis Adquiridos;   Etc.   </t>
  </si>
  <si>
    <t>14</t>
  </si>
  <si>
    <t>GESTÃO E DESENVOLVIMENTO DO TRANSPORTE ESCOLAR DA EDUCAÇÃO INFANTIL</t>
  </si>
  <si>
    <t>Assegurar a todos os alunos da Educação Infantil transporte escolar.</t>
  </si>
  <si>
    <t>Garantir a todos os alunos da Educação Infantildo transporte escolar.</t>
  </si>
  <si>
    <t>Novos Investimentos Transporte Escolar da Educação Infantil</t>
  </si>
  <si>
    <t>Promoção do Transporte Escolar da Educação Infantil</t>
  </si>
  <si>
    <t>GESTÃO E DESENVOLVIMENTO DO TRANSPORTE ESCOLAR DA EDUCAÇÃO ESPECIAL</t>
  </si>
  <si>
    <t>Promoção do Transporte Escolar da Educação Especial</t>
  </si>
  <si>
    <t>Novos Investimentos Transporte Escolar da Educação Especial</t>
  </si>
  <si>
    <t>15</t>
  </si>
  <si>
    <t>Assegurar a todos os alunos da Educação Especial transporte escolar.</t>
  </si>
  <si>
    <t>Garantir a todos os alunos da Educação Especial transporte escolar.</t>
  </si>
  <si>
    <t>GESTÃO E DESENVOLVIMENTO DO TRANSPORTE DA EDUCAÇÃO DE JOVENS E ADULTOS</t>
  </si>
  <si>
    <t>Assegurar a todos os alunos da Educação de Jovens e Adultos transporte escolar.</t>
  </si>
  <si>
    <t>Garantir a todos os alunos da Educação de Jovens e Adultos transporte escolar.</t>
  </si>
  <si>
    <t>16</t>
  </si>
  <si>
    <t>Novos Investimentos Transporte Escolar da Educação de Jovens e Adultos</t>
  </si>
  <si>
    <t>Promoção do Transporte Escolar da Educação de Jovens e Adultos</t>
  </si>
  <si>
    <t>17</t>
  </si>
  <si>
    <t>Assegurar a todos os alunos do Ensino Superior transporte escolar.</t>
  </si>
  <si>
    <t>Garantir a todos os alunos  do Ensino Superior transporte escolar.</t>
  </si>
  <si>
    <t>GESTÃO E DESENVOLVIMENTO DO TRANSPORTE DO ENSINO SUPERIOR</t>
  </si>
  <si>
    <t>Promoção do Transporte Escolar do Ensino Superior</t>
  </si>
  <si>
    <t>18</t>
  </si>
  <si>
    <t>GESTÃO E DESENVOLVIMENTO DO TRANSPORTE DO ENSINO MÉDIO</t>
  </si>
  <si>
    <t>Assegurar a todos os alunos do Ensino Médio transporte escolar.</t>
  </si>
  <si>
    <t>Garantir a todos os alunos  do Ensino Médio transporte escolar.</t>
  </si>
  <si>
    <t xml:space="preserve">População Atendida; Convênio e Parcerias Firmadas; Alunos Transportados; Veiculos Adquiridos; Materiais,  Equipamentos, Mobiliário, Informática e Sistemas Adquiridos; Custeio Operacional : Folha de Pagamento, Previdência, Plano de Saúde, e Outros Mantido; Frota de Veículos Conservada; Convênios e Parcerias Firmados Etc. </t>
  </si>
  <si>
    <t>GESTÃO E DESENVOLVIMENTO DO TRANSPORTE DO ENSINO PROFISSIONALIZANTE</t>
  </si>
  <si>
    <t>Promoção do Transporte Escolar do Ensino Profissionalizante</t>
  </si>
  <si>
    <t>Assegurar a todos os alunos do Ensino Profissionalizante transporte escolar.</t>
  </si>
  <si>
    <t>Garantir a todos os alunos  do Ensino Profissionalizante transporte escolar.</t>
  </si>
  <si>
    <t>19</t>
  </si>
  <si>
    <t>20</t>
  </si>
  <si>
    <t>Assegurar a todos os alunos em cursos prevestibular transporte escolar.</t>
  </si>
  <si>
    <t>Garantir a todos os alunos  em cursos prevestibular transporte escolar.</t>
  </si>
  <si>
    <t>Promoção do Transporte Escolar  Cursos Pre Vestibular</t>
  </si>
  <si>
    <t>21</t>
  </si>
  <si>
    <t>GESTÃO E DESENVOLVIMENTO DO TRANSPORTE PARA CURSO PREVESTIBULAR</t>
  </si>
  <si>
    <t>GESTÃO E DESENVOLVIMENTO DO TRANSPORTE ESCOLAR DE DOCENTES</t>
  </si>
  <si>
    <t>Assegurar aos Docentes acesso ao transporte escolar.</t>
  </si>
  <si>
    <t>Garantir aos Docentes acesso ao transporte escolar.</t>
  </si>
  <si>
    <t xml:space="preserve">População Atendida; Equilibrio Economico Mantido; </t>
  </si>
  <si>
    <t>Assegurar o acesso a população as politicas de Serviços em Saúde, e o ampla aplicação do plano municipal de saude.</t>
  </si>
  <si>
    <t>Garantir o acesso a população as politicas de Serviços em Saúde, e o ampla aplicação do plano municipal de saude.</t>
  </si>
  <si>
    <t>Serviços em Saúde oferecidos a população</t>
  </si>
  <si>
    <t>Equipamentos, Materiais, Mobiliário e  Equipamentos de Informática Adquiridos; Veículos Adquiridos; Prédios e Instalações Construídos ou Ampliados; Imóveis Adquiridos; Convenios e Parcerias Mantidos, Etc.</t>
  </si>
  <si>
    <t>Custeio Operacional : Folha de Pagemento, Previdência, Plano de Saúde; Veículos Conservados; Instalações Mantidas e Conservadas; Equipamentos e Materiais Adquiridos; Convênios e Parcerias Firmados; Fundo Municipal de Saúde Mantido; Conselho Municipal de Saúde Mantido, plano municipal de saúde atendido, ETC.</t>
  </si>
  <si>
    <t>Custeio Operacional Atenção Básica : Folha de Pagemento, Previdência, Plano de Saúde; Veículos Conservados; Instalações Mantidas e Conservadas; Equipamentos e Materiais Adquiridos; Convênios e Parcerias Firmados; Fundo Municipal de Saúde Mantido; Conselho Municipal de Saúde Mantido, Farmácia Municipal Mantida; Atendimento Odontológico Realizado; Plano Municipal de Saúde Atendido, ETC.</t>
  </si>
  <si>
    <r>
      <rPr>
        <b/>
        <sz val="9"/>
        <rFont val="Calibri"/>
        <family val="2"/>
      </rPr>
      <t xml:space="preserve">(*)  Tipo: </t>
    </r>
    <r>
      <rPr>
        <sz val="9"/>
        <rFont val="Calibri"/>
        <family val="2"/>
      </rPr>
      <t xml:space="preserve"> P – Projeto       A - Atividade  OE – Operação Especial      NO – Não-orçamentária          </t>
    </r>
  </si>
  <si>
    <t>PROMOVER A APLICAÇÃO EM DESPESAS DA EVENTOS DE QUALQUER NATUREZA, ATRAVES DA RESERVA DE CONTINGENCIA</t>
  </si>
  <si>
    <t>GARANTIR A APLICAÇÃO EM DESPESAS DA EVENTOS DE QUALQUER NATUREZA, ATRAVES DA RESERVA DE CONTINGENCIA</t>
  </si>
  <si>
    <t xml:space="preserve">Obs: Neste Valor estão incluidas possiveis transferencias de recursos da uniao e do estado, salientamos que os programas </t>
  </si>
  <si>
    <t>PPA 2018/2021</t>
  </si>
  <si>
    <t>Custeio total do poder Executivo como : pagamento de subsídios, salários, Previdência Social e Plano de Saúde  e outros necessários as atividades do poder exectivo; Frota de Veículos Mantida; Manutenção de bens móveis e Imóveis; Realização de Convenios e Parcerias; Conselho Tutelar Mantido; Manutenção de Equipamentos e Sistemas de Informática e Comunicação Realizados; Gerenciamento do programa de educação fiscal continuada e integração tributária; planejamento e controle orçamentário mantido; e outros necessários ao atendimento das necessidades da administração municipal, para atendimento a população e realização do bem comum; Convenios Firmados; Apoio a brigada militar.• Dar suporte para manter todos os serviços que  são cabíveis à Secretaria da Administração procurando melhorar, agilizar e modernizar o atendimento• Administração Municipal, bem como Reforma Administrativa em todos os setores.• Aquisição de Equipamentos e Materiais Permanentes; • Manutenção e Conservação dos Bens Públicos; • Convênios e Parcerias com Entidades Públicas; •  Manutenção/ampliação do prédio sede da Prefeitura Municipal, assim como possibilitar condições de uso, conservação, reformas, pinturas e afins;•  Preparar o expediente de alçada do Prefeito, promover o relacionamento interno e externo do Governo Municipal, divulgação dos atos oficiais da municipalidade e de interesse dos munícipes. • Informatização e modernização do serviço público, modernizando a agilizando informações e atendimento, tornando-o mais eficaz;•  Programa de incentivo a estagiários e bolsistas;• Apoio e incentivo às empresas locais;• Auxílios, Subvenções e Contribuições para Entidades do Município; • Modernização do Sistema de Informática; Padronização dos equipamentos de informática e softwares;• Complementação e Adequação da Estrutura Administrativa (cargos, salários e encargos sociais);•Desenvolvimento das metas em conjunto com os Conselhos Municipais;• Incentivo salarial aos servidores de carreira que se especializarem na sua área de atuação, promover estudos de readequação do plano de carreira e reclassificação de salários para os cargos com maior defasagem;• Valorização da mão-de-obra local;• Pagamento do vale-alimentação aos servidores de acordo com os dias trabalhados;• Buscar maneiras e possibilidades  de motivar os servidores efetivos a fim de que tenham uma melhor capacidade produtiva na sua área de atuação;• Promover, apoiar e incentivar as festividades locais;•  Redução de cargos de confiança, porém sem comprometer a qualidade do serviço público ofertado, dinamizando-o;• Buscar formas de enxugar gastos desnecessários e supérfluos, de maneira sustentável e eficaz;• Realização de concurso público.</t>
  </si>
  <si>
    <t>Pagamento de Subsídios; Salários; Previdência Social e Plano de Saúde; Aperfeiçoamento e Treinamento de Pessoal de Pessoal; Manutenção das Atividades do Poder Legislativo; Desenvolvimento e manutenção de sistemas de informação; Integração do poder legislativo; Gerenciamento de tecnologia da informação e comunicação; população representada; leis discutidas e aprovadas; Equipamentos Substituidos; Reformas Realizadas; Covocações e Sessões Extraordinárias; Processo Legislativo Digital Instalado;</t>
  </si>
  <si>
    <t xml:space="preserve">Meta </t>
  </si>
  <si>
    <t xml:space="preserve">População Atendida; Salários e Encargos; Manutenção da Frota de Veiculos e Máquinas Mantidas; Iluminação pública Mantida; Recolhimento e destinação final de residuos (lixo) urbanos e rurais; Estradas e vias urbanas mantidas; abrigos de passageiros mantidos;  Manutenção de Pórticos, Praças e Outros. Etc., Aterro Sanitário Mantido e Conservado, Locação de Imóveis; Locação de Veículos e Equipamentos, Rede de Saneamento Mantida, e outros, Programa PAC., Horas Máquina Realizadas; </t>
  </si>
  <si>
    <t>Custeio Operacional SMAS: Folha de Pagamento, Previdência, Plano de Saúde; Equipamentos e material Permanente Adquiridos; Equipamantos e Sistemas de Informática Adquiridos; Apoio Técnico Realizado; Convênios e Parcerias Firmados; Frota de Veículos; Etc. , Custeio Operacional do CRAS : Folha de Pagamento, Previdência, Plano de Saúde; Equipamentos e material Permanente Adquiridos; Equipamantos e Sistemas de Informática Adquiridos; Apoio Técnico Realizado; Convênios e Parcerias Firmados; Frota de Veículos; Custeio Operacional do CREAS : Folha de Pagamento, Previdência, Plano de Saúde; Equipamentos e material Permanente Adquiridos; Equipamantos e Sistemas de Informática Adquiridos; Apoio Técnico Realizado; Convênios e Parcerias Firmados; Frota de Veículos; Apoio ao desenvolvimento de porliticas do Conselho Mun. de Assistencia Social, Etc.</t>
  </si>
  <si>
    <t xml:space="preserve">02 </t>
  </si>
  <si>
    <t>22</t>
  </si>
  <si>
    <t>GESTÃO E DESENVOLVIMENTO DA PROTEÇÃO E SEGURANÇA DA POPULACAO</t>
  </si>
  <si>
    <t>Assegurar o apoio necessário para o implemento de politicas públicas de segurança e defesa civil.</t>
  </si>
  <si>
    <t>Garantir o apoio necessário para o implemento de politicas públicas de segurança e defesa civil.</t>
  </si>
  <si>
    <t>População Protegida</t>
  </si>
  <si>
    <t>Novos Investimentos em Proteção e Segurança</t>
  </si>
  <si>
    <t xml:space="preserve">Apoio a Segurança Pública </t>
  </si>
  <si>
    <t>Promoção da Defesa Civil</t>
  </si>
  <si>
    <t>Apoio ao Conselho Tutelar</t>
  </si>
  <si>
    <t xml:space="preserve">População Atendida; Convênio e Parcerias Firmadas;  Veiculos Adquiridos; Materiais,  Equipamentos, Mobiliário, Informática e Sistemas Adquiridos; Custeio Operacional : Folha de Pagamento, Previdência, Plano de Saúde, e Outros Mantido; Frota de Veículos Conservada; Etc. </t>
  </si>
  <si>
    <t xml:space="preserve">População Atendida; Convênio e Parcerias Firmadas; Veiculos Adquiridos; Materiais,  Equipamentos, Mobiliário, Informática e Sistemas Adquiridos; Custeio Operacional : Folha de Pagamento, Previdência, Plano de Saúde, e Outros Mantido; Frota de Veículos Conservada; Etc. </t>
  </si>
  <si>
    <t>TOTAL GERAL DOS PROGRAMAS --------------------------------------------------------------------------------------------------------------------------------- &gt;</t>
  </si>
  <si>
    <t>Investimantos CRAS E CREAS realizados : Equipamentos e Materiais Aquiridos; Equipamentos de Informática Adquiridos; Veículos Adquiridos; Convênio e Parcerias Firmados; Instalações Construídas ou Ampliadas; Imóveis Adquiridos;  Investimantos SMAS realizados : Equipamentos e Materiais Aquiridos; Equipamentos de Informática Adquiridos; Veículos Adquiridos; Convênio e Parcerias Firmados; Instalações Construídas ou Ampliadas; Imóveis Adquiridos;   Etc.</t>
  </si>
  <si>
    <t>População Atendia; Nesta ação podem ser alocados os Recursos destinados às despesas de custeio e investimento referentes à gestão e operacionalização do Programa Bolsa Família, destinados aos seguintes eixos de atuação: a) Identificação e cadastramento de novas famílias, atualização e revisão dos dados dos cidadãos residentes no município no Cadastro Único;b) Gestão intersetorial de condicionalidades; c) Gestão de benefícios; d) Implementação de ações complementares ao PBF.</t>
  </si>
  <si>
    <t>População Atendia; Nesta ação podem ser alocados os recursos destinados às despesas de custeio e investimento referentes a ações que sejam exclusivas da gestão da política de assistência social, destinados aos seguintes eixos de atuação: Gestão de serviços; II. Gestão e organização do SUAS; III. Gestão articulada e integrada dos serviços e benefícios socioassistencias; IV. Gestão articulada e integrada com o Programa Bolsa Família e com o Plano Brasil Sem Miséria; V. Gestão do trabalho e educação permanente na assistência social; VI. Gestão da informação do SUAS; VII. Implementação da vigilância socioassistencial; VIII. Apoio técnico e operacional aos conselhos de assistência social, observado o percentual mínimo fixado; IX. Gestão financeira dos fundos de assistência social; X. Gestão articulada e integrada com os Programas BPC na Escola e BPC Trabalho; XI. Gestão e organização da rede de serviços assistenciais; e XII. Monitoramento do SUAS.</t>
  </si>
  <si>
    <t>Polulação Atendida; Auxilio Natalidade; Auxilio Funeral; Outros Beneficios eventuais para atender necessidades advindas de situação de vulnerabilidade temporária e outros beneficios para atender necessidades advindas de eventos de calamidade pública; Aluguel Social.</t>
  </si>
  <si>
    <t xml:space="preserve">DESENVOLVIMENTO DA AGRICULTURA FAMILIAR E DO AGRONEGÓCIO </t>
  </si>
  <si>
    <t>ASSEGURAR A GESTÃO DA MANUTENÇÃO E DESENVOLVIMENTO DA AGRICULTURA FAMILIAR E DO AGRONEGÓCIO .</t>
  </si>
  <si>
    <t>GARANTIR A REALIZAÇÃO DA MUNUTENÇÃO E INVESTIMENTOS  PARA DESENVOLVER  DA AGRICULTURA FAMILIAR E DO AGRONEGÓCIO .</t>
  </si>
  <si>
    <t>Novos Investimentos para Desenvolv. da Agric. Familiar e do Agronegócio</t>
  </si>
  <si>
    <t>Patrulhas Agrícolas Adquiridas, Silos Construídos, Equipamentos Adquiridos, e outros investimentos, convenios e parcerias realizados, predios e instalações construidos, Agricultura Familiar Atendida.</t>
  </si>
  <si>
    <t>Folha de Pagamento, Previdência, Plano de Saúde; Conselho municipal de desenvolvimento Rural Mantido; Equipamentos e material Permanente Adquiridos; Equipamantos e Sistemas de Informática Adquiridos; Apoio Técnico Realizado; Convênios e Parcerias Firmados; Frota de Máquinas e Veículos Conservados; Feira de Produtos Agropecuários mantida; Grupo de Jovens Rurais Mantido e Apoiado; Solo Corrigido e Conservado; Calcário Distribuido; Produtores Atendidos; Etc., Feira do produtor mantida, Prédios Conservados, Promoção da Psicultura; Promoção da Fruticultura, e outros, Horas Máquina Realizadas; Redução de Hora Maquina Implementado; Agricultura Familiar Atendida.</t>
  </si>
  <si>
    <t>Promoção e Apoio a Agic. Fam. e do Agronegócio</t>
  </si>
  <si>
    <t xml:space="preserve">GESTÃO , APOIO E MANUTENÇÃO , COORDENAÇÃO E PLANEJAMENTO </t>
  </si>
  <si>
    <t>Gestão do Bloco Financiamento: Atenção Básica</t>
  </si>
  <si>
    <t>Gestão do Bloco Financiamento: Atenção de Média e Alta Complexidade Ambulatorial e Hospitalar</t>
  </si>
  <si>
    <t>Custeio Operacional tenção de Média e Alta Complexidade Ambulatorial e Hospitalar: Folha de Pagemento, Previdência, Plano de Saúde; Veículos Conservados; Instalações Mantidas e Conservadas; Equipamentos e Materiais Adquiridos; Convênios e Parcerias Firmados; Fundo Municipal de Saúde Mantido; Conselho Municipal de Saúde Mantido, Farmácia Municipal Mantida; Atendimento Odontológico Realizado; Plano Municipal de Saúde Atendido, ETC.</t>
  </si>
  <si>
    <t>Gestão do Bloco Financiamento: Vigilância em Saúde</t>
  </si>
  <si>
    <t>Custeio Operacional Bloco Financiamento: Vigilância em Saúde: Folha de Pagemento, Previdência, Plano de Saúde; Veículos Conservados; Instalações Mantidas e Conservadas; Equipamentos e Materiais Adquiridos; Convênios e Parcerias Firmados; Fundo Municipal de Saúde Mantido; Conselho Municipal de Saúde Mantido, Farmácia Municipal Mantida; Atendimento Odontológico Realizado; Plano Municipal de Saúde Atendido, ETC.</t>
  </si>
  <si>
    <t>Gestão do Bloco Financiamento: Gestão do SUS</t>
  </si>
  <si>
    <t>Custeio Operacional Bloco Financiamento: Gestão do SUS: Folha de Pagemento, Previdência, Plano de Saúde; Veículos Conservados; Instalações Mantidas e Conservadas; Equipamentos e Materiais Adquiridos; Convênios e Parcerias Firmados; Fundo Municipal de Saúde Mantido; Conselho Municipal de Saúde Mantido, Farmácia Municipal Mantida; Atendimento Odontológico Realizado; Plano Municipal de Saúde Atendido, ETC.</t>
  </si>
  <si>
    <t>Gestão do Bloco Financiamento:  investimentos na Rede de Serviços de Saúde</t>
  </si>
  <si>
    <t>Gestão Administrativa, Coordenação e Planejamento</t>
  </si>
  <si>
    <t>Gestão do Conselho Municipal de Saúde</t>
  </si>
  <si>
    <t>Custeio Operacional do Conselho Municipal de Saúde: Folha de Pagemento, Previdência, Plano de Saúde; Veículos Conservados; Instalações Mantidas e Conservadas; Equipamentos e Materiais Adquiridos; Convênios e Parcerias Firmados; Fundo Municipal de Saúde Mantido; Conselho Municipal de Saúde Mantido, Farmácia Municipal Mantida; Atendimento Odontológico Realizado; Plano Municipal de Saúde Atendido, ETC.</t>
  </si>
  <si>
    <t>Gestão e Promoção do Saneamento Básico</t>
  </si>
  <si>
    <t>Promoção do Acesso a Moradia</t>
  </si>
  <si>
    <t>População Atendida;  e outros, Programa PAC., Moradias Costruidas ou reformadas; e Outros Necessários ao Atendimento e Promoção do acesso a moradia para a população;</t>
  </si>
  <si>
    <t>Equipamentos e material Permanente Adquiridos; Equipamantos e Sistemas de Informática Adquiridos; Apoio Técnico Realizado; Convênios e Parcerias Firmados; Frota de Máquinas e Veículos Conservados; Poços Artesianos Mantidos; Cisternas Costruídas; Nascentes e Mananciais Preservados; Etc.</t>
  </si>
  <si>
    <t>Novos Investimentos EMEI Sonho Criança</t>
  </si>
  <si>
    <t>Promoção e Desenvolvimento da Educação Infantil</t>
  </si>
  <si>
    <t>Promoção e Desenvolvimento da Educação Especial</t>
  </si>
  <si>
    <t>Promoção e Desenvolvimento do Ensino fundamental</t>
  </si>
  <si>
    <t>Promoção e Desenvolvimento da Educação de Jovens e Adultos</t>
  </si>
  <si>
    <t xml:space="preserve">Gestão, Coordenação e  Planejamento E.M.E.I. Sonho de Criança </t>
  </si>
  <si>
    <t xml:space="preserve">Gestão e Desenvolvimento da Ed. Infantil da E.M.E.I. Sonho de Criança </t>
  </si>
  <si>
    <t>Novos Investimentos para Gestão de Serviços de Saúde</t>
  </si>
  <si>
    <t>Gestão do Bloco Financiamento: Assistência Farmacêutica</t>
  </si>
  <si>
    <t>Gestão do F.M.C.A.</t>
  </si>
  <si>
    <t xml:space="preserve">Equipamentos e Materiais Aquiridos; Equipamentos de Informática Adquiridos; Veículos Adquiridos; Convênio e Parcerias Firmados; Instalações Construídas ou Ampliadas; Imóveis Adquiridos; Conselho Tutelar atendido, população atendida e protegida,  Etc.   </t>
  </si>
  <si>
    <t>GESTAO E COORDENAÇÃO ESCOLAS MUNICIPAIS</t>
  </si>
  <si>
    <t>GESTAO E COORD. TRANSPORTE ESCOLAR</t>
  </si>
  <si>
    <t>GEST. BLOCO FINAN.: INVEST. EM ASSIST. HOSP. E AMBUL. - MÉDIA E ALTA COMPLEXIDADE</t>
  </si>
  <si>
    <t>GEST. BLOCO FINAN.: INVEST. EM VIGILÂNCIA EM SAÚDE</t>
  </si>
  <si>
    <t>GEST. BLOCO FINAN.: INVEST.  EM ASSIST. FARMACEUTICA</t>
  </si>
  <si>
    <t>GEST. BLOCO FINAN.: INVEST.  EM ATENÇÃO BÁSICA</t>
  </si>
  <si>
    <t>População Atendida; Tubos Adquiridos, Cascalho Distribuido, Meio Fio Instalado, Ruas e Vias Municipais Mantidas, Bueiros Construidos, entre outros, acesso a moradores RS 350, etc.</t>
  </si>
  <si>
    <t>PROMOÇÃO DE ACESSO A RESIDENCIAS E PROPRIEDADES</t>
  </si>
  <si>
    <t>GESTÃO DO PROGRAMA UNIAO FAZ A VIDA</t>
  </si>
  <si>
    <t>GESTÃO DE RECURSOS DE DOAÇÕES IRRF</t>
  </si>
  <si>
    <t>GESTÃO DE RECURSOS DE PATROCINIOS</t>
  </si>
  <si>
    <t>GESTAO E  APOIO AO COSELHO MUNICIPAL DE EDUCACAO</t>
  </si>
  <si>
    <t>Alunos Atendidos; Relatórios Emitidos; Prestações de Contas Aprovadas; Planos; Populaão Atendida e Outros Necessários para A manutenção e Aopio do Conselho Municipal de Educação.</t>
  </si>
  <si>
    <t>Custeio total do Programa de Educação Fiscal, Arrecadação Ampliada, Premiação Distribuida e outros necessários.</t>
  </si>
  <si>
    <t>Gestao e Apoio Departamento de Engenharia</t>
  </si>
  <si>
    <t>População Atendida; Tubos Adquiridos, Projetos Atendidos, Pessoal e Encargos, e outros necessários.</t>
  </si>
  <si>
    <t>GESTÃO PROGRAMA EDUC. FISC. E INT. TRIBUTARIA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</si>
</sst>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8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b/>
      <sz val="20"/>
      <name val="Calibri"/>
      <family val="2"/>
    </font>
    <font>
      <sz val="20"/>
      <name val="Calibri"/>
      <family val="2"/>
    </font>
    <font>
      <sz val="11"/>
      <color rgb="FF7030A0"/>
      <name val="Calibri"/>
      <family val="2"/>
      <scheme val="minor"/>
    </font>
    <font>
      <sz val="11"/>
      <color rgb="FF7030A0"/>
      <name val="Calibri"/>
      <family val="2"/>
    </font>
    <font>
      <sz val="9"/>
      <color rgb="FF000099"/>
      <name val="Calibri"/>
      <family val="2"/>
    </font>
    <font>
      <b/>
      <sz val="9"/>
      <color rgb="FF003366"/>
      <name val="Calibri"/>
      <family val="2"/>
    </font>
    <font>
      <b/>
      <sz val="9"/>
      <color rgb="FF7030A0"/>
      <name val="Calibri"/>
      <family val="2"/>
    </font>
    <font>
      <sz val="9"/>
      <color rgb="FF7030A0"/>
      <name val="Calibri"/>
      <family val="2"/>
    </font>
    <font>
      <sz val="9"/>
      <color rgb="FF003366"/>
      <name val="Calibri"/>
      <family val="2"/>
    </font>
    <font>
      <b/>
      <sz val="9"/>
      <color rgb="FFFF0000"/>
      <name val="Calibri"/>
      <family val="2"/>
    </font>
    <font>
      <b/>
      <sz val="9"/>
      <color theme="3" tint="-0.24997711111789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ouble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double">
        <color indexed="64"/>
      </right>
      <top style="dashed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7">
    <xf numFmtId="0" fontId="0" fillId="0" borderId="0" xfId="0"/>
    <xf numFmtId="3" fontId="0" fillId="0" borderId="1" xfId="0" applyNumberFormat="1" applyBorder="1"/>
    <xf numFmtId="0" fontId="13" fillId="0" borderId="0" xfId="0" applyFont="1" applyBorder="1"/>
    <xf numFmtId="37" fontId="14" fillId="0" borderId="0" xfId="0" applyNumberFormat="1" applyFont="1" applyBorder="1"/>
    <xf numFmtId="37" fontId="14" fillId="0" borderId="0" xfId="0" applyNumberFormat="1" applyFont="1" applyFill="1" applyBorder="1"/>
    <xf numFmtId="37" fontId="0" fillId="0" borderId="0" xfId="0" applyNumberFormat="1"/>
    <xf numFmtId="10" fontId="0" fillId="0" borderId="0" xfId="0" applyNumberFormat="1"/>
    <xf numFmtId="0" fontId="2" fillId="2" borderId="2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44" fontId="0" fillId="0" borderId="3" xfId="1" applyFont="1" applyBorder="1"/>
    <xf numFmtId="44" fontId="2" fillId="0" borderId="4" xfId="1" applyFont="1" applyBorder="1"/>
    <xf numFmtId="44" fontId="4" fillId="0" borderId="3" xfId="1" applyFont="1" applyBorder="1"/>
    <xf numFmtId="44" fontId="0" fillId="0" borderId="0" xfId="0" applyNumberFormat="1"/>
    <xf numFmtId="0" fontId="5" fillId="0" borderId="0" xfId="0" applyFont="1"/>
    <xf numFmtId="0" fontId="7" fillId="0" borderId="0" xfId="0" applyFont="1" applyAlignment="1">
      <alignment horizontal="center"/>
    </xf>
    <xf numFmtId="3" fontId="6" fillId="0" borderId="0" xfId="0" applyNumberFormat="1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vertical="center" wrapText="1"/>
    </xf>
    <xf numFmtId="3" fontId="9" fillId="0" borderId="2" xfId="0" applyNumberFormat="1" applyFont="1" applyBorder="1" applyAlignment="1">
      <alignment horizontal="left" vertical="center" wrapText="1"/>
    </xf>
    <xf numFmtId="3" fontId="9" fillId="3" borderId="1" xfId="0" applyNumberFormat="1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center"/>
    </xf>
    <xf numFmtId="44" fontId="9" fillId="4" borderId="3" xfId="1" applyFont="1" applyFill="1" applyBorder="1" applyAlignment="1">
      <alignment vertical="center"/>
    </xf>
    <xf numFmtId="10" fontId="9" fillId="4" borderId="1" xfId="0" applyNumberFormat="1" applyFont="1" applyFill="1" applyBorder="1" applyAlignment="1">
      <alignment horizontal="center" vertical="center"/>
    </xf>
    <xf numFmtId="10" fontId="9" fillId="4" borderId="3" xfId="0" applyNumberFormat="1" applyFont="1" applyFill="1" applyBorder="1" applyAlignment="1">
      <alignment horizontal="center" vertical="center"/>
    </xf>
    <xf numFmtId="0" fontId="9" fillId="0" borderId="0" xfId="0" applyFont="1"/>
    <xf numFmtId="44" fontId="15" fillId="3" borderId="1" xfId="1" applyFont="1" applyFill="1" applyBorder="1" applyAlignment="1">
      <alignment horizontal="left" vertical="center" wrapText="1"/>
    </xf>
    <xf numFmtId="44" fontId="15" fillId="3" borderId="3" xfId="1" applyFont="1" applyFill="1" applyBorder="1" applyAlignment="1">
      <alignment horizontal="left" vertical="center" wrapText="1"/>
    </xf>
    <xf numFmtId="0" fontId="15" fillId="0" borderId="0" xfId="0" applyFont="1"/>
    <xf numFmtId="49" fontId="9" fillId="0" borderId="1" xfId="0" applyNumberFormat="1" applyFont="1" applyBorder="1" applyAlignment="1">
      <alignment horizontal="center" vertical="center"/>
    </xf>
    <xf numFmtId="44" fontId="9" fillId="5" borderId="3" xfId="1" applyFont="1" applyFill="1" applyBorder="1" applyAlignment="1">
      <alignment horizontal="left" vertical="center" wrapText="1"/>
    </xf>
    <xf numFmtId="44" fontId="16" fillId="3" borderId="3" xfId="1" applyFont="1" applyFill="1" applyBorder="1" applyAlignment="1">
      <alignment horizontal="left" vertical="center" wrapText="1"/>
    </xf>
    <xf numFmtId="3" fontId="9" fillId="4" borderId="2" xfId="0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44" fontId="15" fillId="3" borderId="1" xfId="1" applyFont="1" applyFill="1" applyBorder="1" applyAlignment="1">
      <alignment horizontal="right" vertical="center" wrapText="1"/>
    </xf>
    <xf numFmtId="44" fontId="15" fillId="3" borderId="3" xfId="1" applyFont="1" applyFill="1" applyBorder="1" applyAlignment="1">
      <alignment horizontal="right" vertical="center" wrapText="1"/>
    </xf>
    <xf numFmtId="0" fontId="15" fillId="3" borderId="1" xfId="0" applyFont="1" applyFill="1" applyBorder="1" applyAlignment="1"/>
    <xf numFmtId="44" fontId="9" fillId="0" borderId="1" xfId="1" applyFont="1" applyBorder="1" applyAlignment="1">
      <alignment horizontal="center"/>
    </xf>
    <xf numFmtId="44" fontId="17" fillId="3" borderId="3" xfId="1" applyFont="1" applyFill="1" applyBorder="1" applyAlignment="1">
      <alignment horizontal="center" vertical="center" wrapText="1"/>
    </xf>
    <xf numFmtId="44" fontId="15" fillId="3" borderId="1" xfId="1" applyFont="1" applyFill="1" applyBorder="1" applyAlignment="1">
      <alignment horizontal="center" vertical="center" wrapText="1"/>
    </xf>
    <xf numFmtId="44" fontId="15" fillId="3" borderId="3" xfId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vertical="center"/>
    </xf>
    <xf numFmtId="44" fontId="18" fillId="3" borderId="3" xfId="1" applyFont="1" applyFill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left"/>
    </xf>
    <xf numFmtId="0" fontId="5" fillId="0" borderId="0" xfId="0" applyFont="1" applyBorder="1" applyAlignment="1"/>
    <xf numFmtId="3" fontId="10" fillId="0" borderId="2" xfId="0" applyNumberFormat="1" applyFont="1" applyBorder="1" applyAlignment="1">
      <alignment vertical="center" wrapText="1"/>
    </xf>
    <xf numFmtId="49" fontId="10" fillId="0" borderId="1" xfId="0" applyNumberFormat="1" applyFont="1" applyBorder="1" applyAlignment="1">
      <alignment horizontal="center" vertical="center"/>
    </xf>
    <xf numFmtId="44" fontId="19" fillId="3" borderId="1" xfId="1" applyFont="1" applyFill="1" applyBorder="1" applyAlignment="1">
      <alignment horizontal="center" vertical="center" wrapText="1"/>
    </xf>
    <xf numFmtId="44" fontId="19" fillId="3" borderId="3" xfId="1" applyFont="1" applyFill="1" applyBorder="1" applyAlignment="1">
      <alignment horizontal="center" vertical="center" wrapText="1"/>
    </xf>
    <xf numFmtId="0" fontId="19" fillId="3" borderId="1" xfId="0" applyFont="1" applyFill="1" applyBorder="1" applyAlignment="1"/>
    <xf numFmtId="44" fontId="20" fillId="5" borderId="1" xfId="1" applyFont="1" applyFill="1" applyBorder="1" applyAlignment="1">
      <alignment horizontal="left" vertical="center" wrapText="1"/>
    </xf>
    <xf numFmtId="44" fontId="20" fillId="5" borderId="3" xfId="1" applyFont="1" applyFill="1" applyBorder="1" applyAlignment="1">
      <alignment horizontal="left" vertical="center" wrapText="1"/>
    </xf>
    <xf numFmtId="44" fontId="19" fillId="3" borderId="1" xfId="1" applyFont="1" applyFill="1" applyBorder="1" applyAlignment="1">
      <alignment horizontal="left" vertical="center" wrapText="1"/>
    </xf>
    <xf numFmtId="44" fontId="9" fillId="5" borderId="1" xfId="1" applyFont="1" applyFill="1" applyBorder="1" applyAlignment="1">
      <alignment horizontal="left" vertical="center" wrapText="1"/>
    </xf>
    <xf numFmtId="44" fontId="17" fillId="5" borderId="1" xfId="1" applyFont="1" applyFill="1" applyBorder="1" applyAlignment="1">
      <alignment horizontal="right" vertical="center" wrapText="1"/>
    </xf>
    <xf numFmtId="44" fontId="17" fillId="5" borderId="3" xfId="1" applyFont="1" applyFill="1" applyBorder="1" applyAlignment="1">
      <alignment horizontal="right" vertical="center" wrapText="1"/>
    </xf>
    <xf numFmtId="44" fontId="17" fillId="5" borderId="1" xfId="1" applyFont="1" applyFill="1" applyBorder="1" applyAlignment="1">
      <alignment horizontal="left" vertical="center" wrapText="1"/>
    </xf>
    <xf numFmtId="44" fontId="17" fillId="5" borderId="3" xfId="1" applyFont="1" applyFill="1" applyBorder="1" applyAlignment="1">
      <alignment horizontal="left" vertical="center" wrapText="1"/>
    </xf>
    <xf numFmtId="44" fontId="17" fillId="5" borderId="1" xfId="1" applyFont="1" applyFill="1" applyBorder="1" applyAlignment="1">
      <alignment horizontal="center" vertical="center" wrapText="1"/>
    </xf>
    <xf numFmtId="44" fontId="17" fillId="5" borderId="3" xfId="1" applyFont="1" applyFill="1" applyBorder="1" applyAlignment="1">
      <alignment horizontal="center" vertical="center" wrapText="1"/>
    </xf>
    <xf numFmtId="44" fontId="21" fillId="5" borderId="1" xfId="1" applyFont="1" applyFill="1" applyBorder="1" applyAlignment="1">
      <alignment horizontal="center" vertical="center" wrapText="1"/>
    </xf>
    <xf numFmtId="44" fontId="21" fillId="5" borderId="3" xfId="1" applyFont="1" applyFill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 wrapText="1"/>
    </xf>
    <xf numFmtId="44" fontId="9" fillId="4" borderId="1" xfId="1" applyFont="1" applyFill="1" applyBorder="1" applyAlignment="1">
      <alignment horizontal="center" vertical="center" wrapText="1"/>
    </xf>
    <xf numFmtId="44" fontId="9" fillId="4" borderId="1" xfId="1" applyFont="1" applyFill="1" applyBorder="1" applyAlignment="1">
      <alignment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3" fontId="10" fillId="0" borderId="5" xfId="0" applyNumberFormat="1" applyFont="1" applyBorder="1" applyAlignment="1">
      <alignment horizontal="left" vertical="center"/>
    </xf>
    <xf numFmtId="49" fontId="10" fillId="0" borderId="6" xfId="0" applyNumberFormat="1" applyFont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19" fillId="3" borderId="1" xfId="0" applyNumberFormat="1" applyFont="1" applyFill="1" applyBorder="1" applyAlignment="1">
      <alignment horizontal="center" vertical="center" wrapText="1"/>
    </xf>
    <xf numFmtId="44" fontId="9" fillId="0" borderId="3" xfId="1" applyFont="1" applyBorder="1" applyAlignment="1">
      <alignment horizontal="center"/>
    </xf>
    <xf numFmtId="3" fontId="18" fillId="3" borderId="2" xfId="0" applyNumberFormat="1" applyFont="1" applyFill="1" applyBorder="1" applyAlignment="1">
      <alignment vertical="center" wrapText="1"/>
    </xf>
    <xf numFmtId="3" fontId="18" fillId="3" borderId="1" xfId="0" applyNumberFormat="1" applyFont="1" applyFill="1" applyBorder="1" applyAlignment="1">
      <alignment vertical="center" wrapText="1"/>
    </xf>
    <xf numFmtId="0" fontId="18" fillId="3" borderId="1" xfId="0" applyFont="1" applyFill="1" applyBorder="1" applyAlignment="1"/>
    <xf numFmtId="3" fontId="19" fillId="3" borderId="2" xfId="0" applyNumberFormat="1" applyFont="1" applyFill="1" applyBorder="1" applyAlignment="1">
      <alignment vertical="center" wrapText="1"/>
    </xf>
    <xf numFmtId="3" fontId="19" fillId="3" borderId="1" xfId="0" applyNumberFormat="1" applyFont="1" applyFill="1" applyBorder="1" applyAlignment="1">
      <alignment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5" fillId="3" borderId="7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vertical="center"/>
    </xf>
    <xf numFmtId="44" fontId="9" fillId="4" borderId="1" xfId="1" applyFont="1" applyFill="1" applyBorder="1" applyAlignment="1">
      <alignment vertical="center"/>
    </xf>
    <xf numFmtId="44" fontId="5" fillId="0" borderId="0" xfId="0" applyNumberFormat="1" applyFont="1"/>
    <xf numFmtId="3" fontId="9" fillId="4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9" fillId="6" borderId="2" xfId="0" applyNumberFormat="1" applyFont="1" applyFill="1" applyBorder="1" applyAlignment="1">
      <alignment horizontal="left" vertical="center"/>
    </xf>
    <xf numFmtId="3" fontId="9" fillId="6" borderId="1" xfId="0" applyNumberFormat="1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5" fillId="3" borderId="7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vertical="center"/>
    </xf>
    <xf numFmtId="44" fontId="9" fillId="4" borderId="1" xfId="1" applyFont="1" applyFill="1" applyBorder="1" applyAlignment="1">
      <alignment vertical="center"/>
    </xf>
    <xf numFmtId="3" fontId="9" fillId="4" borderId="1" xfId="0" applyNumberFormat="1" applyFont="1" applyFill="1" applyBorder="1" applyAlignment="1">
      <alignment horizontal="center" vertical="center" wrapText="1"/>
    </xf>
    <xf numFmtId="44" fontId="9" fillId="4" borderId="1" xfId="1" applyFont="1" applyFill="1" applyBorder="1" applyAlignment="1">
      <alignment horizontal="center" vertical="center" wrapText="1"/>
    </xf>
    <xf numFmtId="3" fontId="5" fillId="3" borderId="7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3" fontId="15" fillId="3" borderId="2" xfId="0" applyNumberFormat="1" applyFont="1" applyFill="1" applyBorder="1" applyAlignment="1">
      <alignment horizontal="left" vertical="center" wrapText="1"/>
    </xf>
    <xf numFmtId="3" fontId="15" fillId="3" borderId="1" xfId="0" applyNumberFormat="1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/>
    </xf>
    <xf numFmtId="3" fontId="5" fillId="3" borderId="12" xfId="0" applyNumberFormat="1" applyFont="1" applyFill="1" applyBorder="1" applyAlignment="1">
      <alignment horizontal="center" vertical="center" wrapText="1"/>
    </xf>
    <xf numFmtId="3" fontId="5" fillId="3" borderId="7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3" fontId="9" fillId="6" borderId="2" xfId="0" applyNumberFormat="1" applyFont="1" applyFill="1" applyBorder="1" applyAlignment="1">
      <alignment horizontal="left" vertical="center"/>
    </xf>
    <xf numFmtId="3" fontId="9" fillId="6" borderId="1" xfId="0" applyNumberFormat="1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top" wrapText="1"/>
    </xf>
    <xf numFmtId="0" fontId="9" fillId="6" borderId="3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 wrapText="1"/>
    </xf>
    <xf numFmtId="3" fontId="9" fillId="3" borderId="1" xfId="0" applyNumberFormat="1" applyFont="1" applyFill="1" applyBorder="1" applyAlignment="1">
      <alignment horizontal="center" vertical="center" textRotation="15" wrapText="1"/>
    </xf>
    <xf numFmtId="3" fontId="5" fillId="0" borderId="9" xfId="0" applyNumberFormat="1" applyFont="1" applyBorder="1" applyAlignment="1">
      <alignment horizontal="left"/>
    </xf>
    <xf numFmtId="3" fontId="5" fillId="0" borderId="10" xfId="0" applyNumberFormat="1" applyFont="1" applyBorder="1" applyAlignment="1">
      <alignment horizontal="left"/>
    </xf>
    <xf numFmtId="0" fontId="5" fillId="0" borderId="10" xfId="0" applyFont="1" applyBorder="1" applyAlignment="1"/>
    <xf numFmtId="0" fontId="5" fillId="0" borderId="4" xfId="0" applyFont="1" applyBorder="1" applyAlignment="1"/>
    <xf numFmtId="3" fontId="18" fillId="3" borderId="2" xfId="0" applyNumberFormat="1" applyFont="1" applyFill="1" applyBorder="1" applyAlignment="1">
      <alignment horizontal="left" vertical="center" wrapText="1"/>
    </xf>
    <xf numFmtId="3" fontId="18" fillId="3" borderId="1" xfId="0" applyNumberFormat="1" applyFont="1" applyFill="1" applyBorder="1" applyAlignment="1">
      <alignment horizontal="left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9" fillId="3" borderId="2" xfId="0" applyNumberFormat="1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left"/>
    </xf>
    <xf numFmtId="3" fontId="19" fillId="3" borderId="2" xfId="0" applyNumberFormat="1" applyFont="1" applyFill="1" applyBorder="1" applyAlignment="1">
      <alignment horizontal="left" vertical="center" wrapText="1"/>
    </xf>
    <xf numFmtId="3" fontId="19" fillId="3" borderId="1" xfId="0" applyNumberFormat="1" applyFont="1" applyFill="1" applyBorder="1" applyAlignment="1">
      <alignment horizontal="left" vertical="center" wrapText="1"/>
    </xf>
    <xf numFmtId="3" fontId="9" fillId="3" borderId="3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left" vertical="justify" wrapText="1"/>
    </xf>
    <xf numFmtId="3" fontId="9" fillId="0" borderId="3" xfId="0" applyNumberFormat="1" applyFont="1" applyBorder="1" applyAlignment="1">
      <alignment horizontal="left" vertical="justify" wrapText="1"/>
    </xf>
    <xf numFmtId="3" fontId="9" fillId="3" borderId="1" xfId="0" applyNumberFormat="1" applyFont="1" applyFill="1" applyBorder="1" applyAlignment="1">
      <alignment horizontal="left" vertical="center"/>
    </xf>
    <xf numFmtId="3" fontId="9" fillId="3" borderId="3" xfId="0" applyNumberFormat="1" applyFont="1" applyFill="1" applyBorder="1" applyAlignment="1">
      <alignment horizontal="left" vertical="center"/>
    </xf>
    <xf numFmtId="3" fontId="9" fillId="4" borderId="2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vertical="center"/>
    </xf>
    <xf numFmtId="3" fontId="9" fillId="0" borderId="6" xfId="0" applyNumberFormat="1" applyFont="1" applyBorder="1" applyAlignment="1">
      <alignment horizontal="left"/>
    </xf>
    <xf numFmtId="3" fontId="9" fillId="0" borderId="11" xfId="0" applyNumberFormat="1" applyFont="1" applyBorder="1" applyAlignment="1">
      <alignment horizontal="left"/>
    </xf>
    <xf numFmtId="3" fontId="9" fillId="0" borderId="1" xfId="0" applyNumberFormat="1" applyFont="1" applyBorder="1" applyAlignment="1">
      <alignment horizontal="left" vertical="center" wrapText="1"/>
    </xf>
    <xf numFmtId="3" fontId="9" fillId="0" borderId="3" xfId="0" applyNumberFormat="1" applyFont="1" applyBorder="1" applyAlignment="1">
      <alignment horizontal="left" vertical="center" wrapText="1"/>
    </xf>
    <xf numFmtId="10" fontId="5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44" fontId="9" fillId="4" borderId="1" xfId="1" applyFont="1" applyFill="1" applyBorder="1" applyAlignment="1">
      <alignment horizontal="center" vertical="center" wrapText="1"/>
    </xf>
    <xf numFmtId="44" fontId="9" fillId="4" borderId="1" xfId="1" applyFont="1" applyFill="1" applyBorder="1" applyAlignment="1">
      <alignment vertical="center"/>
    </xf>
    <xf numFmtId="3" fontId="5" fillId="0" borderId="13" xfId="0" applyNumberFormat="1" applyFont="1" applyBorder="1" applyAlignment="1">
      <alignment horizontal="left"/>
    </xf>
    <xf numFmtId="3" fontId="5" fillId="0" borderId="14" xfId="0" applyNumberFormat="1" applyFont="1" applyBorder="1" applyAlignment="1">
      <alignment horizontal="left"/>
    </xf>
    <xf numFmtId="3" fontId="5" fillId="0" borderId="15" xfId="0" applyNumberFormat="1" applyFont="1" applyBorder="1" applyAlignment="1">
      <alignment horizontal="left"/>
    </xf>
    <xf numFmtId="3" fontId="9" fillId="3" borderId="2" xfId="0" applyNumberFormat="1" applyFont="1" applyFill="1" applyBorder="1" applyAlignment="1">
      <alignment vertical="center"/>
    </xf>
    <xf numFmtId="3" fontId="9" fillId="3" borderId="1" xfId="0" applyNumberFormat="1" applyFont="1" applyFill="1" applyBorder="1" applyAlignment="1">
      <alignment vertical="center"/>
    </xf>
    <xf numFmtId="3" fontId="9" fillId="3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/>
    <xf numFmtId="3" fontId="9" fillId="4" borderId="2" xfId="0" applyNumberFormat="1" applyFont="1" applyFill="1" applyBorder="1" applyAlignment="1">
      <alignment horizontal="left" vertical="center" wrapText="1"/>
    </xf>
    <xf numFmtId="3" fontId="9" fillId="4" borderId="1" xfId="0" applyNumberFormat="1" applyFont="1" applyFill="1" applyBorder="1" applyAlignment="1">
      <alignment horizontal="left" vertical="center" wrapText="1"/>
    </xf>
    <xf numFmtId="10" fontId="5" fillId="0" borderId="3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3" fontId="20" fillId="5" borderId="2" xfId="0" applyNumberFormat="1" applyFont="1" applyFill="1" applyBorder="1" applyAlignment="1">
      <alignment horizontal="center" vertical="center" wrapText="1"/>
    </xf>
    <xf numFmtId="3" fontId="20" fillId="5" borderId="1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left" vertical="top" wrapText="1"/>
    </xf>
    <xf numFmtId="3" fontId="9" fillId="4" borderId="1" xfId="0" applyNumberFormat="1" applyFont="1" applyFill="1" applyBorder="1" applyAlignment="1">
      <alignment horizontal="left" vertical="top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3" fontId="8" fillId="0" borderId="0" xfId="0" applyNumberFormat="1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vertical="center"/>
    </xf>
    <xf numFmtId="10" fontId="9" fillId="0" borderId="1" xfId="0" applyNumberFormat="1" applyFont="1" applyBorder="1" applyAlignment="1">
      <alignment horizontal="center" vertical="center"/>
    </xf>
    <xf numFmtId="10" fontId="9" fillId="0" borderId="3" xfId="0" applyNumberFormat="1" applyFont="1" applyBorder="1" applyAlignment="1">
      <alignment horizontal="center" vertical="center"/>
    </xf>
    <xf numFmtId="0" fontId="18" fillId="3" borderId="1" xfId="0" applyFont="1" applyFill="1" applyBorder="1" applyAlignment="1">
      <alignment horizontal="left"/>
    </xf>
    <xf numFmtId="3" fontId="10" fillId="0" borderId="6" xfId="0" applyNumberFormat="1" applyFont="1" applyBorder="1" applyAlignment="1">
      <alignment horizontal="left"/>
    </xf>
    <xf numFmtId="3" fontId="10" fillId="0" borderId="11" xfId="0" applyNumberFormat="1" applyFont="1" applyBorder="1" applyAlignment="1">
      <alignment horizontal="left"/>
    </xf>
    <xf numFmtId="3" fontId="10" fillId="0" borderId="1" xfId="0" applyNumberFormat="1" applyFont="1" applyBorder="1" applyAlignment="1">
      <alignment horizontal="left" vertical="center" wrapText="1"/>
    </xf>
    <xf numFmtId="3" fontId="10" fillId="0" borderId="3" xfId="0" applyNumberFormat="1" applyFont="1" applyBorder="1" applyAlignment="1">
      <alignment horizontal="left" vertical="center" wrapText="1"/>
    </xf>
    <xf numFmtId="0" fontId="9" fillId="6" borderId="1" xfId="0" applyFont="1" applyFill="1" applyBorder="1" applyAlignment="1">
      <alignment vertical="center" wrapText="1"/>
    </xf>
    <xf numFmtId="0" fontId="9" fillId="6" borderId="3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4"/>
  <sheetViews>
    <sheetView workbookViewId="0">
      <selection activeCell="A23" sqref="A23"/>
    </sheetView>
  </sheetViews>
  <sheetFormatPr defaultRowHeight="12.75" x14ac:dyDescent="0.2"/>
  <cols>
    <col min="1" max="1" width="88.7109375" customWidth="1"/>
  </cols>
  <sheetData>
    <row r="2" spans="1:3" ht="15" x14ac:dyDescent="0.25">
      <c r="A2" s="2" t="s">
        <v>43</v>
      </c>
      <c r="B2" s="3">
        <v>77</v>
      </c>
    </row>
    <row r="3" spans="1:3" ht="15" x14ac:dyDescent="0.25">
      <c r="A3" s="2" t="s">
        <v>44</v>
      </c>
      <c r="B3" s="3">
        <v>312</v>
      </c>
    </row>
    <row r="4" spans="1:3" ht="15" x14ac:dyDescent="0.25">
      <c r="A4" s="2" t="s">
        <v>45</v>
      </c>
      <c r="B4" s="3">
        <v>228</v>
      </c>
    </row>
    <row r="5" spans="1:3" ht="15" x14ac:dyDescent="0.25">
      <c r="A5" s="2" t="s">
        <v>46</v>
      </c>
      <c r="B5" s="3">
        <v>29</v>
      </c>
    </row>
    <row r="6" spans="1:3" ht="15" x14ac:dyDescent="0.25">
      <c r="A6" s="2" t="s">
        <v>47</v>
      </c>
      <c r="B6" s="3">
        <v>0</v>
      </c>
    </row>
    <row r="7" spans="1:3" ht="15" x14ac:dyDescent="0.25">
      <c r="A7" s="2" t="s">
        <v>48</v>
      </c>
      <c r="B7" s="3">
        <v>0</v>
      </c>
    </row>
    <row r="8" spans="1:3" ht="15" x14ac:dyDescent="0.25">
      <c r="A8" s="2" t="s">
        <v>49</v>
      </c>
      <c r="B8" s="3">
        <v>21</v>
      </c>
    </row>
    <row r="9" spans="1:3" x14ac:dyDescent="0.2">
      <c r="B9" s="5">
        <f>SUM(B2:B8)</f>
        <v>667</v>
      </c>
    </row>
    <row r="10" spans="1:3" ht="15" x14ac:dyDescent="0.25">
      <c r="A10" s="2" t="s">
        <v>55</v>
      </c>
      <c r="B10" s="5">
        <f>B2</f>
        <v>77</v>
      </c>
      <c r="C10" s="6">
        <f>B10/B14</f>
        <v>0.11544227886056972</v>
      </c>
    </row>
    <row r="11" spans="1:3" ht="15" x14ac:dyDescent="0.25">
      <c r="A11" s="2" t="s">
        <v>50</v>
      </c>
      <c r="B11" s="4">
        <v>21</v>
      </c>
      <c r="C11" s="6">
        <f>B11/B14</f>
        <v>3.1484257871064465E-2</v>
      </c>
    </row>
    <row r="12" spans="1:3" ht="15" x14ac:dyDescent="0.25">
      <c r="A12" s="2" t="s">
        <v>51</v>
      </c>
      <c r="B12" s="5">
        <f>B3+B4</f>
        <v>540</v>
      </c>
      <c r="C12" s="6">
        <f>B12/B14</f>
        <v>0.80959520239880056</v>
      </c>
    </row>
    <row r="13" spans="1:3" ht="15" x14ac:dyDescent="0.25">
      <c r="A13" s="2" t="s">
        <v>46</v>
      </c>
      <c r="B13" s="5">
        <v>29</v>
      </c>
      <c r="C13" s="6">
        <f>B13/B14</f>
        <v>4.3478260869565216E-2</v>
      </c>
    </row>
    <row r="14" spans="1:3" x14ac:dyDescent="0.2">
      <c r="B14" s="5">
        <f>SUM(B10:B13)</f>
        <v>667</v>
      </c>
      <c r="C14" s="6">
        <f>SUM(C10:C13)</f>
        <v>1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5"/>
  <sheetViews>
    <sheetView tabSelected="1" topLeftCell="A140" zoomScaleNormal="100" workbookViewId="0">
      <selection activeCell="I151" sqref="I151"/>
    </sheetView>
  </sheetViews>
  <sheetFormatPr defaultRowHeight="18" customHeight="1" x14ac:dyDescent="0.2"/>
  <cols>
    <col min="1" max="1" width="10.5703125" style="77" customWidth="1"/>
    <col min="2" max="2" width="5.7109375" style="77" customWidth="1"/>
    <col min="3" max="3" width="5.7109375" style="14" customWidth="1"/>
    <col min="4" max="4" width="37.140625" style="14" customWidth="1"/>
    <col min="5" max="5" width="9.140625" style="14"/>
    <col min="6" max="6" width="12.85546875" style="14" customWidth="1"/>
    <col min="7" max="7" width="9.140625" style="14"/>
    <col min="8" max="8" width="15" style="14" customWidth="1"/>
    <col min="9" max="9" width="14.5703125" style="14" customWidth="1"/>
    <col min="10" max="10" width="15.140625" style="14" customWidth="1"/>
    <col min="11" max="11" width="14" style="14" customWidth="1"/>
    <col min="12" max="12" width="13.42578125" style="14" customWidth="1"/>
    <col min="13" max="13" width="14.42578125" style="25" customWidth="1"/>
    <col min="14" max="14" width="15.28515625" style="14" bestFit="1" customWidth="1"/>
    <col min="15" max="16384" width="9.140625" style="14"/>
  </cols>
  <sheetData>
    <row r="1" spans="1:13" ht="22.5" customHeight="1" x14ac:dyDescent="0.4">
      <c r="A1" s="193" t="s">
        <v>54</v>
      </c>
      <c r="B1" s="193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</row>
    <row r="2" spans="1:13" ht="18" customHeight="1" x14ac:dyDescent="0.3">
      <c r="A2" s="73"/>
      <c r="B2" s="73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ht="18" customHeight="1" x14ac:dyDescent="0.2">
      <c r="A3" s="195" t="s">
        <v>92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</row>
    <row r="4" spans="1:13" ht="18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3" ht="18" customHeight="1" x14ac:dyDescent="0.35">
      <c r="A5" s="196" t="s">
        <v>4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</row>
    <row r="6" spans="1:13" ht="18" customHeight="1" thickBot="1" x14ac:dyDescent="0.4">
      <c r="A6" s="74"/>
      <c r="B6" s="74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3" ht="18" customHeight="1" thickTop="1" x14ac:dyDescent="0.2">
      <c r="A7" s="75" t="s">
        <v>21</v>
      </c>
      <c r="B7" s="76" t="s">
        <v>22</v>
      </c>
      <c r="C7" s="166" t="s">
        <v>101</v>
      </c>
      <c r="D7" s="166"/>
      <c r="E7" s="166"/>
      <c r="F7" s="166"/>
      <c r="G7" s="166"/>
      <c r="H7" s="166"/>
      <c r="I7" s="166"/>
      <c r="J7" s="166"/>
      <c r="K7" s="166"/>
      <c r="L7" s="166"/>
      <c r="M7" s="167"/>
    </row>
    <row r="8" spans="1:13" ht="18" customHeight="1" x14ac:dyDescent="0.2">
      <c r="A8" s="18" t="s">
        <v>26</v>
      </c>
      <c r="B8" s="29" t="s">
        <v>22</v>
      </c>
      <c r="C8" s="168" t="s">
        <v>30</v>
      </c>
      <c r="D8" s="168"/>
      <c r="E8" s="168"/>
      <c r="F8" s="168"/>
      <c r="G8" s="168"/>
      <c r="H8" s="168"/>
      <c r="I8" s="168"/>
      <c r="J8" s="168"/>
      <c r="K8" s="168"/>
      <c r="L8" s="168"/>
      <c r="M8" s="169"/>
    </row>
    <row r="9" spans="1:13" ht="18" customHeight="1" x14ac:dyDescent="0.2">
      <c r="A9" s="18" t="s">
        <v>5</v>
      </c>
      <c r="B9" s="29" t="s">
        <v>23</v>
      </c>
      <c r="C9" s="168" t="s">
        <v>97</v>
      </c>
      <c r="D9" s="168"/>
      <c r="E9" s="168"/>
      <c r="F9" s="168"/>
      <c r="G9" s="168"/>
      <c r="H9" s="168"/>
      <c r="I9" s="168"/>
      <c r="J9" s="168"/>
      <c r="K9" s="168"/>
      <c r="L9" s="168"/>
      <c r="M9" s="169"/>
    </row>
    <row r="10" spans="1:13" ht="18" customHeight="1" x14ac:dyDescent="0.2">
      <c r="A10" s="18" t="s">
        <v>6</v>
      </c>
      <c r="B10" s="158" t="s">
        <v>98</v>
      </c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9"/>
    </row>
    <row r="11" spans="1:13" ht="18" customHeight="1" x14ac:dyDescent="0.2">
      <c r="A11" s="18" t="s">
        <v>106</v>
      </c>
      <c r="B11" s="158" t="s">
        <v>99</v>
      </c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9"/>
    </row>
    <row r="12" spans="1:13" ht="18" customHeight="1" x14ac:dyDescent="0.2">
      <c r="A12" s="180" t="s">
        <v>7</v>
      </c>
      <c r="B12" s="181"/>
      <c r="C12" s="181"/>
      <c r="D12" s="181"/>
      <c r="E12" s="181"/>
      <c r="F12" s="153" t="s">
        <v>8</v>
      </c>
      <c r="G12" s="153"/>
      <c r="H12" s="153"/>
      <c r="I12" s="153"/>
      <c r="J12" s="160" t="s">
        <v>9</v>
      </c>
      <c r="K12" s="160"/>
      <c r="L12" s="160"/>
      <c r="M12" s="161"/>
    </row>
    <row r="13" spans="1:13" ht="18" customHeight="1" x14ac:dyDescent="0.2">
      <c r="A13" s="173" t="s">
        <v>166</v>
      </c>
      <c r="B13" s="174"/>
      <c r="C13" s="174"/>
      <c r="D13" s="174"/>
      <c r="E13" s="174"/>
      <c r="F13" s="170">
        <v>0.95</v>
      </c>
      <c r="G13" s="170"/>
      <c r="H13" s="170"/>
      <c r="I13" s="170"/>
      <c r="J13" s="170">
        <v>1</v>
      </c>
      <c r="K13" s="170"/>
      <c r="L13" s="170"/>
      <c r="M13" s="186"/>
    </row>
    <row r="14" spans="1:13" ht="18" customHeight="1" x14ac:dyDescent="0.2">
      <c r="A14" s="182" t="s">
        <v>10</v>
      </c>
      <c r="B14" s="183"/>
      <c r="C14" s="183"/>
      <c r="D14" s="183"/>
      <c r="E14" s="183"/>
      <c r="F14" s="183"/>
      <c r="G14" s="183"/>
      <c r="H14" s="183"/>
      <c r="I14" s="20">
        <v>2018</v>
      </c>
      <c r="J14" s="20">
        <v>2019</v>
      </c>
      <c r="K14" s="20">
        <v>2020</v>
      </c>
      <c r="L14" s="20">
        <v>2021</v>
      </c>
      <c r="M14" s="21" t="s">
        <v>11</v>
      </c>
    </row>
    <row r="15" spans="1:13" ht="18" customHeight="1" x14ac:dyDescent="0.2">
      <c r="A15" s="191" t="s">
        <v>12</v>
      </c>
      <c r="B15" s="192"/>
      <c r="C15" s="175">
        <f>702740+737971+790337+863441</f>
        <v>3094489</v>
      </c>
      <c r="D15" s="176"/>
      <c r="E15" s="176"/>
      <c r="F15" s="176"/>
      <c r="G15" s="176"/>
      <c r="H15" s="176"/>
      <c r="I15" s="70">
        <f>I19+I24</f>
        <v>759449.49038000009</v>
      </c>
      <c r="J15" s="70">
        <f>J19+J24</f>
        <v>766504.91529999999</v>
      </c>
      <c r="K15" s="70">
        <f>K19+K24</f>
        <v>776964.29812000005</v>
      </c>
      <c r="L15" s="70">
        <f>L19+L24</f>
        <v>791570.28620000009</v>
      </c>
      <c r="M15" s="22">
        <f>SUM(I15:L15)+0.01</f>
        <v>3094489</v>
      </c>
    </row>
    <row r="16" spans="1:13" ht="18" customHeight="1" x14ac:dyDescent="0.2">
      <c r="A16" s="152" t="s">
        <v>13</v>
      </c>
      <c r="B16" s="153"/>
      <c r="C16" s="129" t="s">
        <v>20</v>
      </c>
      <c r="D16" s="129"/>
      <c r="E16" s="129"/>
      <c r="F16" s="129"/>
      <c r="G16" s="129" t="s">
        <v>14</v>
      </c>
      <c r="H16" s="144" t="s">
        <v>15</v>
      </c>
      <c r="I16" s="144">
        <v>2018</v>
      </c>
      <c r="J16" s="144">
        <v>2019</v>
      </c>
      <c r="K16" s="144">
        <v>2020</v>
      </c>
      <c r="L16" s="144">
        <v>2021</v>
      </c>
      <c r="M16" s="157" t="s">
        <v>16</v>
      </c>
    </row>
    <row r="17" spans="1:13" ht="18" customHeight="1" x14ac:dyDescent="0.2">
      <c r="A17" s="152"/>
      <c r="B17" s="153"/>
      <c r="C17" s="129"/>
      <c r="D17" s="129"/>
      <c r="E17" s="129"/>
      <c r="F17" s="129"/>
      <c r="G17" s="129"/>
      <c r="H17" s="144"/>
      <c r="I17" s="144"/>
      <c r="J17" s="144"/>
      <c r="K17" s="144"/>
      <c r="L17" s="144"/>
      <c r="M17" s="157"/>
    </row>
    <row r="18" spans="1:13" ht="18" customHeight="1" x14ac:dyDescent="0.2">
      <c r="A18" s="32" t="s">
        <v>24</v>
      </c>
      <c r="B18" s="33" t="s">
        <v>17</v>
      </c>
      <c r="C18" s="34">
        <v>1001</v>
      </c>
      <c r="D18" s="128" t="s">
        <v>138</v>
      </c>
      <c r="E18" s="128"/>
      <c r="F18" s="128"/>
      <c r="G18" s="151" t="s">
        <v>25</v>
      </c>
      <c r="H18" s="68" t="s">
        <v>95</v>
      </c>
      <c r="I18" s="23">
        <v>0.2271</v>
      </c>
      <c r="J18" s="23">
        <v>0.23849999999999999</v>
      </c>
      <c r="K18" s="23">
        <v>0.25540000000000002</v>
      </c>
      <c r="L18" s="23">
        <v>0.27900000000000003</v>
      </c>
      <c r="M18" s="24">
        <f>SUM(I18:L18)</f>
        <v>1</v>
      </c>
    </row>
    <row r="19" spans="1:13" s="25" customFormat="1" ht="18" customHeight="1" x14ac:dyDescent="0.2">
      <c r="A19" s="189" t="s">
        <v>94</v>
      </c>
      <c r="B19" s="190"/>
      <c r="C19" s="190"/>
      <c r="D19" s="190"/>
      <c r="E19" s="190"/>
      <c r="F19" s="190"/>
      <c r="G19" s="151"/>
      <c r="H19" s="51">
        <f>C15*20%</f>
        <v>618897.80000000005</v>
      </c>
      <c r="I19" s="51">
        <f>H19*I18</f>
        <v>140551.69038000001</v>
      </c>
      <c r="J19" s="51">
        <f>H19*J18-0.01</f>
        <v>147607.1153</v>
      </c>
      <c r="K19" s="51">
        <f>H19*K18</f>
        <v>158066.49812000003</v>
      </c>
      <c r="L19" s="51">
        <f>H19*L18</f>
        <v>172672.48620000004</v>
      </c>
      <c r="M19" s="52">
        <f>I19+J19+K19+L19</f>
        <v>618897.79</v>
      </c>
    </row>
    <row r="20" spans="1:13" ht="15.75" customHeight="1" x14ac:dyDescent="0.2">
      <c r="A20" s="132" t="s">
        <v>41</v>
      </c>
      <c r="B20" s="133"/>
      <c r="C20" s="37">
        <v>333</v>
      </c>
      <c r="D20" s="134" t="s">
        <v>40</v>
      </c>
      <c r="E20" s="134"/>
      <c r="F20" s="134"/>
      <c r="G20" s="151"/>
      <c r="H20" s="26">
        <f>H19*2%</f>
        <v>12377.956000000002</v>
      </c>
      <c r="I20" s="26">
        <f>I19*2%</f>
        <v>2811.0338076000003</v>
      </c>
      <c r="J20" s="26">
        <f>J19*2%</f>
        <v>2952.1423060000002</v>
      </c>
      <c r="K20" s="26">
        <f>K19*2%</f>
        <v>3161.3299624000006</v>
      </c>
      <c r="L20" s="26">
        <f>L19*2%</f>
        <v>3453.449724000001</v>
      </c>
      <c r="M20" s="27">
        <f>I20+J20+K20+L20</f>
        <v>12377.955800000003</v>
      </c>
    </row>
    <row r="21" spans="1:13" ht="15.75" customHeight="1" x14ac:dyDescent="0.2">
      <c r="A21" s="132"/>
      <c r="B21" s="133"/>
      <c r="C21" s="37">
        <v>344</v>
      </c>
      <c r="D21" s="134" t="s">
        <v>42</v>
      </c>
      <c r="E21" s="134"/>
      <c r="F21" s="134"/>
      <c r="G21" s="151"/>
      <c r="H21" s="26">
        <f>H19*98%</f>
        <v>606519.84400000004</v>
      </c>
      <c r="I21" s="26">
        <f>I19*98%</f>
        <v>137740.65657240001</v>
      </c>
      <c r="J21" s="26">
        <f>J19*98%</f>
        <v>144654.97299400001</v>
      </c>
      <c r="K21" s="26">
        <f>K19*98%</f>
        <v>154905.16815760004</v>
      </c>
      <c r="L21" s="26">
        <f>L19*98%</f>
        <v>169219.03647600004</v>
      </c>
      <c r="M21" s="27">
        <f>I21+J21+K21+L21</f>
        <v>606519.83420000016</v>
      </c>
    </row>
    <row r="22" spans="1:13" ht="29.25" customHeight="1" x14ac:dyDescent="0.2">
      <c r="A22" s="138" t="s">
        <v>19</v>
      </c>
      <c r="B22" s="139"/>
      <c r="C22" s="140" t="s">
        <v>56</v>
      </c>
      <c r="D22" s="140"/>
      <c r="E22" s="140"/>
      <c r="F22" s="140"/>
      <c r="G22" s="140"/>
      <c r="H22" s="140"/>
      <c r="I22" s="140"/>
      <c r="J22" s="140"/>
      <c r="K22" s="140"/>
      <c r="L22" s="140"/>
      <c r="M22" s="141"/>
    </row>
    <row r="23" spans="1:13" s="25" customFormat="1" ht="18" customHeight="1" x14ac:dyDescent="0.2">
      <c r="A23" s="32" t="s">
        <v>27</v>
      </c>
      <c r="B23" s="33" t="s">
        <v>17</v>
      </c>
      <c r="C23" s="34">
        <v>2001</v>
      </c>
      <c r="D23" s="128" t="s">
        <v>100</v>
      </c>
      <c r="E23" s="128"/>
      <c r="F23" s="128"/>
      <c r="G23" s="129" t="s">
        <v>14</v>
      </c>
      <c r="H23" s="68" t="s">
        <v>95</v>
      </c>
      <c r="I23" s="23">
        <v>0.25</v>
      </c>
      <c r="J23" s="23">
        <v>0.25</v>
      </c>
      <c r="K23" s="23">
        <v>0.25</v>
      </c>
      <c r="L23" s="23">
        <v>0.25</v>
      </c>
      <c r="M23" s="24">
        <f>SUM(I23:L23)</f>
        <v>1</v>
      </c>
    </row>
    <row r="24" spans="1:13" s="25" customFormat="1" ht="18" customHeight="1" x14ac:dyDescent="0.2">
      <c r="A24" s="189" t="s">
        <v>94</v>
      </c>
      <c r="B24" s="190"/>
      <c r="C24" s="190"/>
      <c r="D24" s="190"/>
      <c r="E24" s="190"/>
      <c r="F24" s="190"/>
      <c r="G24" s="129"/>
      <c r="H24" s="51">
        <f>C15*80%</f>
        <v>2475591.2000000002</v>
      </c>
      <c r="I24" s="51">
        <f>H24*I23</f>
        <v>618897.80000000005</v>
      </c>
      <c r="J24" s="51">
        <f>H24*J23</f>
        <v>618897.80000000005</v>
      </c>
      <c r="K24" s="51">
        <f>H24*K23</f>
        <v>618897.80000000005</v>
      </c>
      <c r="L24" s="51">
        <f>H24*L23</f>
        <v>618897.80000000005</v>
      </c>
      <c r="M24" s="52">
        <f>I24+J24+K24+L24</f>
        <v>2475591.2000000002</v>
      </c>
    </row>
    <row r="25" spans="1:13" s="28" customFormat="1" ht="18" customHeight="1" x14ac:dyDescent="0.2">
      <c r="A25" s="132" t="s">
        <v>41</v>
      </c>
      <c r="B25" s="133"/>
      <c r="C25" s="37">
        <v>331</v>
      </c>
      <c r="D25" s="134" t="s">
        <v>39</v>
      </c>
      <c r="E25" s="134"/>
      <c r="F25" s="134"/>
      <c r="G25" s="135" t="s">
        <v>25</v>
      </c>
      <c r="H25" s="26">
        <f>H24*70%</f>
        <v>1732913.84</v>
      </c>
      <c r="I25" s="26">
        <f>I24*70%</f>
        <v>433228.46</v>
      </c>
      <c r="J25" s="26">
        <f>J24*70%</f>
        <v>433228.46</v>
      </c>
      <c r="K25" s="26">
        <f>K24*70%</f>
        <v>433228.46</v>
      </c>
      <c r="L25" s="26">
        <f>L24*70%</f>
        <v>433228.46</v>
      </c>
      <c r="M25" s="27">
        <f>I25+J25+K25+L25</f>
        <v>1732913.84</v>
      </c>
    </row>
    <row r="26" spans="1:13" s="28" customFormat="1" ht="18" customHeight="1" x14ac:dyDescent="0.2">
      <c r="A26" s="132"/>
      <c r="B26" s="133"/>
      <c r="C26" s="37">
        <v>333</v>
      </c>
      <c r="D26" s="134" t="s">
        <v>40</v>
      </c>
      <c r="E26" s="134"/>
      <c r="F26" s="134"/>
      <c r="G26" s="136"/>
      <c r="H26" s="26">
        <f>H24*20%</f>
        <v>495118.24000000005</v>
      </c>
      <c r="I26" s="26">
        <f>I24*20%</f>
        <v>123779.56000000001</v>
      </c>
      <c r="J26" s="26">
        <f>J24*20%</f>
        <v>123779.56000000001</v>
      </c>
      <c r="K26" s="26">
        <f>K24*20%</f>
        <v>123779.56000000001</v>
      </c>
      <c r="L26" s="26">
        <f>L24*20%</f>
        <v>123779.56000000001</v>
      </c>
      <c r="M26" s="27">
        <f>I26+J26+K26+L26</f>
        <v>495118.24000000005</v>
      </c>
    </row>
    <row r="27" spans="1:13" s="28" customFormat="1" ht="18" customHeight="1" x14ac:dyDescent="0.2">
      <c r="A27" s="132"/>
      <c r="B27" s="133"/>
      <c r="C27" s="37">
        <v>344</v>
      </c>
      <c r="D27" s="134" t="s">
        <v>42</v>
      </c>
      <c r="E27" s="134"/>
      <c r="F27" s="134"/>
      <c r="G27" s="137"/>
      <c r="H27" s="26">
        <f>H24*10%</f>
        <v>247559.12000000002</v>
      </c>
      <c r="I27" s="26">
        <f>I24*10%</f>
        <v>61889.780000000006</v>
      </c>
      <c r="J27" s="26">
        <f>J24*10%</f>
        <v>61889.780000000006</v>
      </c>
      <c r="K27" s="26">
        <f>K24*10%</f>
        <v>61889.780000000006</v>
      </c>
      <c r="L27" s="26">
        <f>L24*10%</f>
        <v>61889.780000000006</v>
      </c>
      <c r="M27" s="27">
        <f>I27+J27+K27+L27</f>
        <v>247559.12000000002</v>
      </c>
    </row>
    <row r="28" spans="1:13" ht="40.5" customHeight="1" x14ac:dyDescent="0.2">
      <c r="A28" s="138" t="s">
        <v>19</v>
      </c>
      <c r="B28" s="139"/>
      <c r="C28" s="140" t="s">
        <v>242</v>
      </c>
      <c r="D28" s="140"/>
      <c r="E28" s="140"/>
      <c r="F28" s="140"/>
      <c r="G28" s="140"/>
      <c r="H28" s="140"/>
      <c r="I28" s="140"/>
      <c r="J28" s="140"/>
      <c r="K28" s="140"/>
      <c r="L28" s="140"/>
      <c r="M28" s="141"/>
    </row>
    <row r="29" spans="1:13" ht="18" customHeight="1" thickBot="1" x14ac:dyDescent="0.25">
      <c r="A29" s="145" t="s">
        <v>93</v>
      </c>
      <c r="B29" s="146"/>
      <c r="C29" s="146"/>
      <c r="D29" s="146"/>
      <c r="E29" s="146"/>
      <c r="F29" s="146"/>
      <c r="G29" s="147"/>
      <c r="H29" s="147"/>
      <c r="I29" s="147"/>
      <c r="J29" s="147"/>
      <c r="K29" s="147"/>
      <c r="L29" s="147"/>
      <c r="M29" s="148"/>
    </row>
    <row r="30" spans="1:13" ht="18" customHeight="1" thickTop="1" x14ac:dyDescent="0.2"/>
    <row r="37" spans="1:13" ht="18" customHeight="1" thickBot="1" x14ac:dyDescent="0.25"/>
    <row r="38" spans="1:13" ht="18" customHeight="1" thickTop="1" x14ac:dyDescent="0.2">
      <c r="A38" s="75" t="s">
        <v>21</v>
      </c>
      <c r="B38" s="76" t="s">
        <v>29</v>
      </c>
      <c r="C38" s="166" t="s">
        <v>57</v>
      </c>
      <c r="D38" s="166"/>
      <c r="E38" s="166"/>
      <c r="F38" s="166"/>
      <c r="G38" s="166"/>
      <c r="H38" s="166"/>
      <c r="I38" s="166"/>
      <c r="J38" s="166"/>
      <c r="K38" s="166"/>
      <c r="L38" s="166"/>
      <c r="M38" s="167"/>
    </row>
    <row r="39" spans="1:13" ht="18" customHeight="1" x14ac:dyDescent="0.2">
      <c r="A39" s="18" t="s">
        <v>26</v>
      </c>
      <c r="B39" s="29" t="s">
        <v>31</v>
      </c>
      <c r="C39" s="168" t="s">
        <v>32</v>
      </c>
      <c r="D39" s="168"/>
      <c r="E39" s="168"/>
      <c r="F39" s="168"/>
      <c r="G39" s="168"/>
      <c r="H39" s="168"/>
      <c r="I39" s="168"/>
      <c r="J39" s="168"/>
      <c r="K39" s="168"/>
      <c r="L39" s="168"/>
      <c r="M39" s="169"/>
    </row>
    <row r="40" spans="1:13" ht="18" customHeight="1" x14ac:dyDescent="0.2">
      <c r="A40" s="18" t="s">
        <v>5</v>
      </c>
      <c r="B40" s="29" t="s">
        <v>87</v>
      </c>
      <c r="C40" s="168" t="s">
        <v>102</v>
      </c>
      <c r="D40" s="168"/>
      <c r="E40" s="168"/>
      <c r="F40" s="168"/>
      <c r="G40" s="168"/>
      <c r="H40" s="168"/>
      <c r="I40" s="168"/>
      <c r="J40" s="168"/>
      <c r="K40" s="168"/>
      <c r="L40" s="168"/>
      <c r="M40" s="169"/>
    </row>
    <row r="41" spans="1:13" ht="18" customHeight="1" x14ac:dyDescent="0.2">
      <c r="A41" s="18" t="s">
        <v>6</v>
      </c>
      <c r="B41" s="158" t="s">
        <v>103</v>
      </c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9"/>
    </row>
    <row r="42" spans="1:13" ht="18" customHeight="1" x14ac:dyDescent="0.2">
      <c r="A42" s="18" t="s">
        <v>106</v>
      </c>
      <c r="B42" s="158" t="s">
        <v>104</v>
      </c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9"/>
    </row>
    <row r="43" spans="1:13" ht="18" customHeight="1" x14ac:dyDescent="0.2">
      <c r="A43" s="180" t="s">
        <v>7</v>
      </c>
      <c r="B43" s="181"/>
      <c r="C43" s="181"/>
      <c r="D43" s="181"/>
      <c r="E43" s="181"/>
      <c r="F43" s="153" t="s">
        <v>8</v>
      </c>
      <c r="G43" s="153"/>
      <c r="H43" s="153"/>
      <c r="I43" s="153"/>
      <c r="J43" s="160" t="s">
        <v>9</v>
      </c>
      <c r="K43" s="160"/>
      <c r="L43" s="160"/>
      <c r="M43" s="161"/>
    </row>
    <row r="44" spans="1:13" ht="18" customHeight="1" x14ac:dyDescent="0.2">
      <c r="A44" s="187" t="s">
        <v>34</v>
      </c>
      <c r="B44" s="188"/>
      <c r="C44" s="188"/>
      <c r="D44" s="188"/>
      <c r="E44" s="188"/>
      <c r="F44" s="170">
        <v>1</v>
      </c>
      <c r="G44" s="170"/>
      <c r="H44" s="170"/>
      <c r="I44" s="170"/>
      <c r="J44" s="170">
        <v>1</v>
      </c>
      <c r="K44" s="170"/>
      <c r="L44" s="170"/>
      <c r="M44" s="186"/>
    </row>
    <row r="45" spans="1:13" ht="18" customHeight="1" x14ac:dyDescent="0.2">
      <c r="A45" s="182" t="s">
        <v>10</v>
      </c>
      <c r="B45" s="183"/>
      <c r="C45" s="183"/>
      <c r="D45" s="183"/>
      <c r="E45" s="183"/>
      <c r="F45" s="183"/>
      <c r="G45" s="183"/>
      <c r="H45" s="183"/>
      <c r="I45" s="20">
        <v>2018</v>
      </c>
      <c r="J45" s="20">
        <v>2019</v>
      </c>
      <c r="K45" s="20">
        <v>2020</v>
      </c>
      <c r="L45" s="20">
        <v>2021</v>
      </c>
      <c r="M45" s="21" t="s">
        <v>11</v>
      </c>
    </row>
    <row r="46" spans="1:13" ht="18" customHeight="1" x14ac:dyDescent="0.2">
      <c r="A46" s="184" t="s">
        <v>12</v>
      </c>
      <c r="B46" s="185"/>
      <c r="C46" s="175">
        <f>M46</f>
        <v>1200000</v>
      </c>
      <c r="D46" s="176"/>
      <c r="E46" s="176"/>
      <c r="F46" s="176"/>
      <c r="G46" s="176"/>
      <c r="H46" s="176"/>
      <c r="I46" s="70">
        <f>I50</f>
        <v>300000</v>
      </c>
      <c r="J46" s="70">
        <f>J50</f>
        <v>300000</v>
      </c>
      <c r="K46" s="70">
        <f>K50</f>
        <v>300000</v>
      </c>
      <c r="L46" s="70">
        <f>L50</f>
        <v>300000</v>
      </c>
      <c r="M46" s="22">
        <f>SUM(I46:L46)</f>
        <v>1200000</v>
      </c>
    </row>
    <row r="47" spans="1:13" ht="18" customHeight="1" x14ac:dyDescent="0.2">
      <c r="A47" s="152" t="s">
        <v>13</v>
      </c>
      <c r="B47" s="153"/>
      <c r="C47" s="129" t="s">
        <v>20</v>
      </c>
      <c r="D47" s="129"/>
      <c r="E47" s="129"/>
      <c r="F47" s="129"/>
      <c r="G47" s="129" t="s">
        <v>14</v>
      </c>
      <c r="H47" s="144" t="s">
        <v>15</v>
      </c>
      <c r="I47" s="144">
        <v>2018</v>
      </c>
      <c r="J47" s="144">
        <v>2019</v>
      </c>
      <c r="K47" s="144">
        <v>2020</v>
      </c>
      <c r="L47" s="144">
        <v>2021</v>
      </c>
      <c r="M47" s="157" t="s">
        <v>16</v>
      </c>
    </row>
    <row r="48" spans="1:13" ht="18" customHeight="1" x14ac:dyDescent="0.2">
      <c r="A48" s="152"/>
      <c r="B48" s="153"/>
      <c r="C48" s="129"/>
      <c r="D48" s="129"/>
      <c r="E48" s="129"/>
      <c r="F48" s="129"/>
      <c r="G48" s="129"/>
      <c r="H48" s="144"/>
      <c r="I48" s="144"/>
      <c r="J48" s="144"/>
      <c r="K48" s="144"/>
      <c r="L48" s="144"/>
      <c r="M48" s="157"/>
    </row>
    <row r="49" spans="1:13" ht="18" customHeight="1" x14ac:dyDescent="0.2">
      <c r="A49" s="32" t="s">
        <v>35</v>
      </c>
      <c r="B49" s="33" t="s">
        <v>17</v>
      </c>
      <c r="C49" s="34">
        <v>1</v>
      </c>
      <c r="D49" s="128" t="s">
        <v>33</v>
      </c>
      <c r="E49" s="128"/>
      <c r="F49" s="128"/>
      <c r="G49" s="135" t="s">
        <v>25</v>
      </c>
      <c r="H49" s="68" t="s">
        <v>243</v>
      </c>
      <c r="I49" s="23">
        <v>0.25</v>
      </c>
      <c r="J49" s="23">
        <v>0.25</v>
      </c>
      <c r="K49" s="23">
        <v>0.25</v>
      </c>
      <c r="L49" s="23">
        <v>0.25</v>
      </c>
      <c r="M49" s="24">
        <f>SUM(I49:L49)</f>
        <v>1</v>
      </c>
    </row>
    <row r="50" spans="1:13" s="25" customFormat="1" ht="18" customHeight="1" x14ac:dyDescent="0.2">
      <c r="A50" s="130" t="s">
        <v>94</v>
      </c>
      <c r="B50" s="131"/>
      <c r="C50" s="131"/>
      <c r="D50" s="131"/>
      <c r="E50" s="131"/>
      <c r="F50" s="131"/>
      <c r="G50" s="136"/>
      <c r="H50" s="54">
        <v>1200000</v>
      </c>
      <c r="I50" s="54">
        <f>H50*I49</f>
        <v>300000</v>
      </c>
      <c r="J50" s="54">
        <f>H50*J49</f>
        <v>300000</v>
      </c>
      <c r="K50" s="54">
        <f>H50*K49</f>
        <v>300000</v>
      </c>
      <c r="L50" s="54">
        <f>H50*L49</f>
        <v>300000</v>
      </c>
      <c r="M50" s="30">
        <f>SUM(M51:M54)</f>
        <v>1068000</v>
      </c>
    </row>
    <row r="51" spans="1:13" ht="18" customHeight="1" x14ac:dyDescent="0.2">
      <c r="A51" s="155" t="s">
        <v>41</v>
      </c>
      <c r="B51" s="156"/>
      <c r="C51" s="50">
        <v>331</v>
      </c>
      <c r="D51" s="154" t="s">
        <v>39</v>
      </c>
      <c r="E51" s="154"/>
      <c r="F51" s="154"/>
      <c r="G51" s="136"/>
      <c r="H51" s="53">
        <f>H50*10%-H52-H54</f>
        <v>119998</v>
      </c>
      <c r="I51" s="53">
        <f>I50*10%-I52-I54</f>
        <v>29998</v>
      </c>
      <c r="J51" s="53">
        <f>J50*10%-J52-J54</f>
        <v>29998</v>
      </c>
      <c r="K51" s="53">
        <f>K50*10%-K52-K54</f>
        <v>29998</v>
      </c>
      <c r="L51" s="53">
        <f>L50*10%-L52-L54</f>
        <v>29998</v>
      </c>
      <c r="M51" s="31">
        <f>SUM(I51:L51)</f>
        <v>119992</v>
      </c>
    </row>
    <row r="52" spans="1:13" ht="18" customHeight="1" x14ac:dyDescent="0.2">
      <c r="A52" s="155"/>
      <c r="B52" s="156"/>
      <c r="C52" s="50">
        <v>332</v>
      </c>
      <c r="D52" s="154" t="s">
        <v>52</v>
      </c>
      <c r="E52" s="154"/>
      <c r="F52" s="154"/>
      <c r="G52" s="136"/>
      <c r="H52" s="53">
        <v>1</v>
      </c>
      <c r="I52" s="53">
        <v>1</v>
      </c>
      <c r="J52" s="53">
        <v>1</v>
      </c>
      <c r="K52" s="53">
        <v>1</v>
      </c>
      <c r="L52" s="53">
        <v>1</v>
      </c>
      <c r="M52" s="31">
        <f>SUM(I52:L52)</f>
        <v>4</v>
      </c>
    </row>
    <row r="53" spans="1:13" ht="18" customHeight="1" x14ac:dyDescent="0.2">
      <c r="A53" s="155"/>
      <c r="B53" s="156"/>
      <c r="C53" s="50">
        <v>333</v>
      </c>
      <c r="D53" s="154" t="s">
        <v>40</v>
      </c>
      <c r="E53" s="154"/>
      <c r="F53" s="154"/>
      <c r="G53" s="136"/>
      <c r="H53" s="53">
        <f>H50*79%</f>
        <v>948000</v>
      </c>
      <c r="I53" s="53">
        <f>I50*79%</f>
        <v>237000</v>
      </c>
      <c r="J53" s="53">
        <f>J50*79%</f>
        <v>237000</v>
      </c>
      <c r="K53" s="53">
        <f>K50*79%</f>
        <v>237000</v>
      </c>
      <c r="L53" s="53">
        <f>L50*79%</f>
        <v>237000</v>
      </c>
      <c r="M53" s="31">
        <f>SUM(I53:L53)</f>
        <v>948000</v>
      </c>
    </row>
    <row r="54" spans="1:13" ht="18" customHeight="1" x14ac:dyDescent="0.2">
      <c r="A54" s="155"/>
      <c r="B54" s="156"/>
      <c r="C54" s="50">
        <v>346</v>
      </c>
      <c r="D54" s="154" t="s">
        <v>53</v>
      </c>
      <c r="E54" s="154"/>
      <c r="F54" s="154"/>
      <c r="G54" s="137"/>
      <c r="H54" s="53">
        <v>1</v>
      </c>
      <c r="I54" s="53">
        <v>1</v>
      </c>
      <c r="J54" s="53">
        <v>1</v>
      </c>
      <c r="K54" s="53">
        <v>1</v>
      </c>
      <c r="L54" s="53">
        <v>1</v>
      </c>
      <c r="M54" s="31">
        <f>SUM(I54:L54)</f>
        <v>4</v>
      </c>
    </row>
    <row r="55" spans="1:13" s="25" customFormat="1" ht="19.5" customHeight="1" x14ac:dyDescent="0.2">
      <c r="A55" s="138" t="s">
        <v>19</v>
      </c>
      <c r="B55" s="139"/>
      <c r="C55" s="142" t="s">
        <v>110</v>
      </c>
      <c r="D55" s="142"/>
      <c r="E55" s="142"/>
      <c r="F55" s="142"/>
      <c r="G55" s="142"/>
      <c r="H55" s="142"/>
      <c r="I55" s="142"/>
      <c r="J55" s="142"/>
      <c r="K55" s="142"/>
      <c r="L55" s="142"/>
      <c r="M55" s="143"/>
    </row>
    <row r="56" spans="1:13" ht="18" customHeight="1" thickBot="1" x14ac:dyDescent="0.25">
      <c r="A56" s="145" t="s">
        <v>93</v>
      </c>
      <c r="B56" s="146"/>
      <c r="C56" s="146"/>
      <c r="D56" s="146"/>
      <c r="E56" s="146"/>
      <c r="F56" s="146"/>
      <c r="G56" s="147"/>
      <c r="H56" s="147"/>
      <c r="I56" s="147"/>
      <c r="J56" s="147"/>
      <c r="K56" s="147"/>
      <c r="L56" s="147"/>
      <c r="M56" s="148"/>
    </row>
    <row r="57" spans="1:13" ht="18" customHeight="1" thickTop="1" thickBot="1" x14ac:dyDescent="0.25"/>
    <row r="58" spans="1:13" ht="18" customHeight="1" thickTop="1" x14ac:dyDescent="0.2">
      <c r="A58" s="75" t="s">
        <v>21</v>
      </c>
      <c r="B58" s="76" t="s">
        <v>29</v>
      </c>
      <c r="C58" s="166" t="s">
        <v>57</v>
      </c>
      <c r="D58" s="166"/>
      <c r="E58" s="166"/>
      <c r="F58" s="166"/>
      <c r="G58" s="166"/>
      <c r="H58" s="166"/>
      <c r="I58" s="166"/>
      <c r="J58" s="166"/>
      <c r="K58" s="166"/>
      <c r="L58" s="166"/>
      <c r="M58" s="167"/>
    </row>
    <row r="59" spans="1:13" ht="18" customHeight="1" x14ac:dyDescent="0.2">
      <c r="A59" s="18" t="s">
        <v>26</v>
      </c>
      <c r="B59" s="29" t="s">
        <v>31</v>
      </c>
      <c r="C59" s="168" t="s">
        <v>32</v>
      </c>
      <c r="D59" s="168"/>
      <c r="E59" s="168"/>
      <c r="F59" s="168"/>
      <c r="G59" s="168"/>
      <c r="H59" s="168"/>
      <c r="I59" s="168"/>
      <c r="J59" s="168"/>
      <c r="K59" s="168"/>
      <c r="L59" s="168"/>
      <c r="M59" s="169"/>
    </row>
    <row r="60" spans="1:13" ht="18" customHeight="1" x14ac:dyDescent="0.2">
      <c r="A60" s="18" t="s">
        <v>5</v>
      </c>
      <c r="B60" s="29" t="s">
        <v>105</v>
      </c>
      <c r="C60" s="168" t="s">
        <v>148</v>
      </c>
      <c r="D60" s="168"/>
      <c r="E60" s="168"/>
      <c r="F60" s="168"/>
      <c r="G60" s="168"/>
      <c r="H60" s="168"/>
      <c r="I60" s="168"/>
      <c r="J60" s="168"/>
      <c r="K60" s="168"/>
      <c r="L60" s="168"/>
      <c r="M60" s="169"/>
    </row>
    <row r="61" spans="1:13" ht="18" customHeight="1" x14ac:dyDescent="0.2">
      <c r="A61" s="18" t="s">
        <v>6</v>
      </c>
      <c r="B61" s="158" t="s">
        <v>108</v>
      </c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9"/>
    </row>
    <row r="62" spans="1:13" ht="18" customHeight="1" x14ac:dyDescent="0.2">
      <c r="A62" s="18" t="s">
        <v>106</v>
      </c>
      <c r="B62" s="158" t="s">
        <v>107</v>
      </c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9"/>
    </row>
    <row r="63" spans="1:13" ht="18" customHeight="1" x14ac:dyDescent="0.2">
      <c r="A63" s="180" t="s">
        <v>7</v>
      </c>
      <c r="B63" s="181"/>
      <c r="C63" s="181"/>
      <c r="D63" s="181"/>
      <c r="E63" s="181"/>
      <c r="F63" s="153" t="s">
        <v>8</v>
      </c>
      <c r="G63" s="153"/>
      <c r="H63" s="153"/>
      <c r="I63" s="153"/>
      <c r="J63" s="160" t="s">
        <v>9</v>
      </c>
      <c r="K63" s="160"/>
      <c r="L63" s="160"/>
      <c r="M63" s="161"/>
    </row>
    <row r="64" spans="1:13" ht="18" customHeight="1" x14ac:dyDescent="0.2">
      <c r="A64" s="197" t="s">
        <v>109</v>
      </c>
      <c r="B64" s="198"/>
      <c r="C64" s="198"/>
      <c r="D64" s="198"/>
      <c r="E64" s="198"/>
      <c r="F64" s="199">
        <v>0.6</v>
      </c>
      <c r="G64" s="199"/>
      <c r="H64" s="199"/>
      <c r="I64" s="199"/>
      <c r="J64" s="199">
        <v>1</v>
      </c>
      <c r="K64" s="199"/>
      <c r="L64" s="199"/>
      <c r="M64" s="200"/>
    </row>
    <row r="65" spans="1:13" ht="18" customHeight="1" x14ac:dyDescent="0.2">
      <c r="A65" s="182" t="s">
        <v>10</v>
      </c>
      <c r="B65" s="183"/>
      <c r="C65" s="183"/>
      <c r="D65" s="183"/>
      <c r="E65" s="183"/>
      <c r="F65" s="183"/>
      <c r="G65" s="183"/>
      <c r="H65" s="183"/>
      <c r="I65" s="20">
        <v>2018</v>
      </c>
      <c r="J65" s="20">
        <v>2019</v>
      </c>
      <c r="K65" s="20">
        <v>2020</v>
      </c>
      <c r="L65" s="20">
        <v>2021</v>
      </c>
      <c r="M65" s="21" t="s">
        <v>11</v>
      </c>
    </row>
    <row r="66" spans="1:13" ht="18" customHeight="1" x14ac:dyDescent="0.2">
      <c r="A66" s="184" t="s">
        <v>12</v>
      </c>
      <c r="B66" s="185"/>
      <c r="C66" s="175">
        <f>H70+H75+H81</f>
        <v>12170000</v>
      </c>
      <c r="D66" s="176"/>
      <c r="E66" s="176"/>
      <c r="F66" s="176"/>
      <c r="G66" s="176"/>
      <c r="H66" s="176"/>
      <c r="I66" s="70">
        <f>I70+I75+I81</f>
        <v>3042500</v>
      </c>
      <c r="J66" s="104">
        <f>J70+J75</f>
        <v>2992500</v>
      </c>
      <c r="K66" s="104">
        <f>K70+K75</f>
        <v>2992500</v>
      </c>
      <c r="L66" s="104">
        <f>L70+L75</f>
        <v>2992500</v>
      </c>
      <c r="M66" s="22">
        <f>SUM(I66:L66)</f>
        <v>12020000</v>
      </c>
    </row>
    <row r="67" spans="1:13" ht="18" customHeight="1" x14ac:dyDescent="0.2">
      <c r="A67" s="152" t="s">
        <v>13</v>
      </c>
      <c r="B67" s="153"/>
      <c r="C67" s="129" t="s">
        <v>20</v>
      </c>
      <c r="D67" s="129"/>
      <c r="E67" s="129"/>
      <c r="F67" s="129"/>
      <c r="G67" s="129" t="s">
        <v>14</v>
      </c>
      <c r="H67" s="144" t="s">
        <v>15</v>
      </c>
      <c r="I67" s="144">
        <v>2018</v>
      </c>
      <c r="J67" s="144">
        <v>2019</v>
      </c>
      <c r="K67" s="144">
        <v>2020</v>
      </c>
      <c r="L67" s="144">
        <v>2021</v>
      </c>
      <c r="M67" s="157" t="s">
        <v>16</v>
      </c>
    </row>
    <row r="68" spans="1:13" ht="18" customHeight="1" x14ac:dyDescent="0.2">
      <c r="A68" s="152"/>
      <c r="B68" s="153"/>
      <c r="C68" s="129"/>
      <c r="D68" s="129"/>
      <c r="E68" s="129"/>
      <c r="F68" s="129"/>
      <c r="G68" s="129"/>
      <c r="H68" s="144"/>
      <c r="I68" s="144"/>
      <c r="J68" s="144"/>
      <c r="K68" s="144"/>
      <c r="L68" s="144"/>
      <c r="M68" s="157"/>
    </row>
    <row r="69" spans="1:13" ht="18" customHeight="1" x14ac:dyDescent="0.2">
      <c r="A69" s="32" t="s">
        <v>28</v>
      </c>
      <c r="B69" s="33" t="s">
        <v>17</v>
      </c>
      <c r="C69" s="34">
        <v>1002</v>
      </c>
      <c r="D69" s="128" t="s">
        <v>139</v>
      </c>
      <c r="E69" s="128"/>
      <c r="F69" s="128"/>
      <c r="G69" s="151" t="s">
        <v>25</v>
      </c>
      <c r="H69" s="68" t="s">
        <v>18</v>
      </c>
      <c r="I69" s="23">
        <v>0.25</v>
      </c>
      <c r="J69" s="23">
        <v>0.25</v>
      </c>
      <c r="K69" s="23">
        <v>0.25</v>
      </c>
      <c r="L69" s="23">
        <v>0.25</v>
      </c>
      <c r="M69" s="24">
        <f>SUM(I69:L69)</f>
        <v>1</v>
      </c>
    </row>
    <row r="70" spans="1:13" s="25" customFormat="1" ht="18" customHeight="1" x14ac:dyDescent="0.2">
      <c r="A70" s="130" t="s">
        <v>94</v>
      </c>
      <c r="B70" s="131"/>
      <c r="C70" s="131"/>
      <c r="D70" s="131"/>
      <c r="E70" s="131"/>
      <c r="F70" s="131"/>
      <c r="G70" s="151"/>
      <c r="H70" s="55">
        <v>1600000</v>
      </c>
      <c r="I70" s="55">
        <f>H70*I69</f>
        <v>400000</v>
      </c>
      <c r="J70" s="55">
        <f>H70*J69</f>
        <v>400000</v>
      </c>
      <c r="K70" s="55">
        <f>H70*K69</f>
        <v>400000</v>
      </c>
      <c r="L70" s="55">
        <f>H70*L69</f>
        <v>400000</v>
      </c>
      <c r="M70" s="56">
        <f>I70+J70+K70+L70</f>
        <v>1600000</v>
      </c>
    </row>
    <row r="71" spans="1:13" ht="18" customHeight="1" x14ac:dyDescent="0.2">
      <c r="A71" s="132" t="s">
        <v>41</v>
      </c>
      <c r="B71" s="133"/>
      <c r="C71" s="37">
        <v>333</v>
      </c>
      <c r="D71" s="134" t="s">
        <v>40</v>
      </c>
      <c r="E71" s="134"/>
      <c r="F71" s="134"/>
      <c r="G71" s="151"/>
      <c r="H71" s="35">
        <f>H70*2%</f>
        <v>32000</v>
      </c>
      <c r="I71" s="35">
        <f>I70*2%</f>
        <v>8000</v>
      </c>
      <c r="J71" s="35">
        <f>J70*2%</f>
        <v>8000</v>
      </c>
      <c r="K71" s="35">
        <f>K70*2%</f>
        <v>8000</v>
      </c>
      <c r="L71" s="35">
        <f>L70*2%</f>
        <v>8000</v>
      </c>
      <c r="M71" s="36">
        <f>I71+J71+K71+L71</f>
        <v>32000</v>
      </c>
    </row>
    <row r="72" spans="1:13" ht="18" customHeight="1" x14ac:dyDescent="0.2">
      <c r="A72" s="132"/>
      <c r="B72" s="133"/>
      <c r="C72" s="37">
        <v>344</v>
      </c>
      <c r="D72" s="134" t="s">
        <v>42</v>
      </c>
      <c r="E72" s="134"/>
      <c r="F72" s="134"/>
      <c r="G72" s="151"/>
      <c r="H72" s="35">
        <f>H70*98%</f>
        <v>1568000</v>
      </c>
      <c r="I72" s="35">
        <f>I70*98%</f>
        <v>392000</v>
      </c>
      <c r="J72" s="35">
        <f>J70*98%</f>
        <v>392000</v>
      </c>
      <c r="K72" s="35">
        <f>K70*98%</f>
        <v>392000</v>
      </c>
      <c r="L72" s="35">
        <f>L70*98%</f>
        <v>392000</v>
      </c>
      <c r="M72" s="36">
        <f>I72+J72+K72+L72</f>
        <v>1568000</v>
      </c>
    </row>
    <row r="73" spans="1:13" s="25" customFormat="1" ht="26.25" customHeight="1" x14ac:dyDescent="0.2">
      <c r="A73" s="138" t="s">
        <v>19</v>
      </c>
      <c r="B73" s="139"/>
      <c r="C73" s="142" t="s">
        <v>58</v>
      </c>
      <c r="D73" s="142"/>
      <c r="E73" s="142"/>
      <c r="F73" s="142"/>
      <c r="G73" s="142"/>
      <c r="H73" s="142"/>
      <c r="I73" s="142"/>
      <c r="J73" s="142"/>
      <c r="K73" s="142"/>
      <c r="L73" s="142"/>
      <c r="M73" s="143"/>
    </row>
    <row r="74" spans="1:13" ht="30.75" customHeight="1" x14ac:dyDescent="0.2">
      <c r="A74" s="32" t="s">
        <v>27</v>
      </c>
      <c r="B74" s="33" t="s">
        <v>17</v>
      </c>
      <c r="C74" s="34">
        <v>2002</v>
      </c>
      <c r="D74" s="128" t="s">
        <v>270</v>
      </c>
      <c r="E74" s="128"/>
      <c r="F74" s="128"/>
      <c r="G74" s="129" t="s">
        <v>14</v>
      </c>
      <c r="H74" s="69" t="s">
        <v>18</v>
      </c>
      <c r="I74" s="23">
        <v>0.25</v>
      </c>
      <c r="J74" s="23">
        <v>0.25</v>
      </c>
      <c r="K74" s="23">
        <v>0.25</v>
      </c>
      <c r="L74" s="23">
        <v>0.25</v>
      </c>
      <c r="M74" s="24">
        <f>SUM(I74:L74)</f>
        <v>1</v>
      </c>
    </row>
    <row r="75" spans="1:13" s="25" customFormat="1" ht="18" customHeight="1" x14ac:dyDescent="0.2">
      <c r="A75" s="130" t="s">
        <v>94</v>
      </c>
      <c r="B75" s="131"/>
      <c r="C75" s="131"/>
      <c r="D75" s="131"/>
      <c r="E75" s="131"/>
      <c r="F75" s="131"/>
      <c r="G75" s="129"/>
      <c r="H75" s="57">
        <f>13000000-930000-1500000-200000</f>
        <v>10370000</v>
      </c>
      <c r="I75" s="57">
        <f>H75*I74</f>
        <v>2592500</v>
      </c>
      <c r="J75" s="57">
        <f>H75*J74</f>
        <v>2592500</v>
      </c>
      <c r="K75" s="57">
        <f>H75*K74</f>
        <v>2592500</v>
      </c>
      <c r="L75" s="57">
        <f>H75*L74</f>
        <v>2592500</v>
      </c>
      <c r="M75" s="58">
        <f>I75+J75+K75+L75</f>
        <v>10370000</v>
      </c>
    </row>
    <row r="76" spans="1:13" s="25" customFormat="1" ht="18" customHeight="1" x14ac:dyDescent="0.2">
      <c r="A76" s="132" t="s">
        <v>41</v>
      </c>
      <c r="B76" s="133"/>
      <c r="C76" s="37">
        <v>331</v>
      </c>
      <c r="D76" s="134" t="s">
        <v>39</v>
      </c>
      <c r="E76" s="134"/>
      <c r="F76" s="134"/>
      <c r="G76" s="135" t="s">
        <v>25</v>
      </c>
      <c r="H76" s="40">
        <f>H75*40%</f>
        <v>4148000</v>
      </c>
      <c r="I76" s="40">
        <f>I75*40%</f>
        <v>1037000</v>
      </c>
      <c r="J76" s="40">
        <f>J75*40%</f>
        <v>1037000</v>
      </c>
      <c r="K76" s="40">
        <f>K75*40%</f>
        <v>1037000</v>
      </c>
      <c r="L76" s="40">
        <f>L75*40%</f>
        <v>1037000</v>
      </c>
      <c r="M76" s="27">
        <f>I76+J76+K76+L76</f>
        <v>4148000</v>
      </c>
    </row>
    <row r="77" spans="1:13" ht="18" customHeight="1" x14ac:dyDescent="0.2">
      <c r="A77" s="132"/>
      <c r="B77" s="133"/>
      <c r="C77" s="37">
        <v>333</v>
      </c>
      <c r="D77" s="134" t="s">
        <v>40</v>
      </c>
      <c r="E77" s="134"/>
      <c r="F77" s="134"/>
      <c r="G77" s="136"/>
      <c r="H77" s="40">
        <f>H75*55%</f>
        <v>5703500</v>
      </c>
      <c r="I77" s="40">
        <f>I75*55%</f>
        <v>1425875</v>
      </c>
      <c r="J77" s="40">
        <f>J75*55%</f>
        <v>1425875</v>
      </c>
      <c r="K77" s="40">
        <f>K75*55%</f>
        <v>1425875</v>
      </c>
      <c r="L77" s="40">
        <f>L75*55%</f>
        <v>1425875</v>
      </c>
      <c r="M77" s="27">
        <f>I77+J77+K77+L77</f>
        <v>5703500</v>
      </c>
    </row>
    <row r="78" spans="1:13" ht="18" customHeight="1" x14ac:dyDescent="0.2">
      <c r="A78" s="132"/>
      <c r="B78" s="133"/>
      <c r="C78" s="37">
        <v>344</v>
      </c>
      <c r="D78" s="134" t="s">
        <v>42</v>
      </c>
      <c r="E78" s="134"/>
      <c r="F78" s="134"/>
      <c r="G78" s="137"/>
      <c r="H78" s="40">
        <f>H75*5%</f>
        <v>518500</v>
      </c>
      <c r="I78" s="40">
        <f>I75*5%</f>
        <v>129625</v>
      </c>
      <c r="J78" s="40">
        <f>J75*5%</f>
        <v>129625</v>
      </c>
      <c r="K78" s="40">
        <f>K75*5%</f>
        <v>129625</v>
      </c>
      <c r="L78" s="40">
        <f>L75*5%</f>
        <v>129625</v>
      </c>
      <c r="M78" s="27">
        <f>I78+J78+K78+L78</f>
        <v>518500</v>
      </c>
    </row>
    <row r="79" spans="1:13" ht="162" customHeight="1" x14ac:dyDescent="0.2">
      <c r="A79" s="138" t="s">
        <v>19</v>
      </c>
      <c r="B79" s="139"/>
      <c r="C79" s="140" t="s">
        <v>241</v>
      </c>
      <c r="D79" s="140"/>
      <c r="E79" s="140"/>
      <c r="F79" s="140"/>
      <c r="G79" s="140"/>
      <c r="H79" s="140"/>
      <c r="I79" s="140"/>
      <c r="J79" s="140"/>
      <c r="K79" s="140"/>
      <c r="L79" s="140"/>
      <c r="M79" s="141"/>
    </row>
    <row r="80" spans="1:13" ht="30.75" customHeight="1" x14ac:dyDescent="0.2">
      <c r="A80" s="32" t="s">
        <v>27</v>
      </c>
      <c r="B80" s="33" t="s">
        <v>17</v>
      </c>
      <c r="C80" s="34">
        <v>2055</v>
      </c>
      <c r="D80" s="128" t="s">
        <v>313</v>
      </c>
      <c r="E80" s="128"/>
      <c r="F80" s="128"/>
      <c r="G80" s="129" t="s">
        <v>14</v>
      </c>
      <c r="H80" s="125" t="s">
        <v>18</v>
      </c>
      <c r="I80" s="23">
        <v>0.25</v>
      </c>
      <c r="J80" s="23">
        <v>0.25</v>
      </c>
      <c r="K80" s="23">
        <v>0.25</v>
      </c>
      <c r="L80" s="23">
        <v>0.25</v>
      </c>
      <c r="M80" s="24">
        <f>SUM(I80:L80)</f>
        <v>1</v>
      </c>
    </row>
    <row r="81" spans="1:13" s="25" customFormat="1" ht="18" customHeight="1" x14ac:dyDescent="0.2">
      <c r="A81" s="130" t="s">
        <v>94</v>
      </c>
      <c r="B81" s="131"/>
      <c r="C81" s="131"/>
      <c r="D81" s="131"/>
      <c r="E81" s="131"/>
      <c r="F81" s="131"/>
      <c r="G81" s="129"/>
      <c r="H81" s="57">
        <v>200000</v>
      </c>
      <c r="I81" s="57">
        <f>H81*I80</f>
        <v>50000</v>
      </c>
      <c r="J81" s="57">
        <f>H81*J80</f>
        <v>50000</v>
      </c>
      <c r="K81" s="57">
        <f>H81*K80</f>
        <v>50000</v>
      </c>
      <c r="L81" s="57">
        <f>H81*L80</f>
        <v>50000</v>
      </c>
      <c r="M81" s="58">
        <f>I81+J81+K81+L81</f>
        <v>200000</v>
      </c>
    </row>
    <row r="82" spans="1:13" s="25" customFormat="1" ht="18" customHeight="1" x14ac:dyDescent="0.2">
      <c r="A82" s="132" t="s">
        <v>41</v>
      </c>
      <c r="B82" s="133"/>
      <c r="C82" s="37">
        <v>331</v>
      </c>
      <c r="D82" s="134" t="s">
        <v>39</v>
      </c>
      <c r="E82" s="134"/>
      <c r="F82" s="134"/>
      <c r="G82" s="135" t="s">
        <v>25</v>
      </c>
      <c r="H82" s="40">
        <f>H81*40%</f>
        <v>80000</v>
      </c>
      <c r="I82" s="40">
        <f>I81*40%</f>
        <v>20000</v>
      </c>
      <c r="J82" s="40">
        <f>J81*40%</f>
        <v>20000</v>
      </c>
      <c r="K82" s="40">
        <f>K81*40%</f>
        <v>20000</v>
      </c>
      <c r="L82" s="40">
        <f>L81*40%</f>
        <v>20000</v>
      </c>
      <c r="M82" s="27">
        <f>I82+J82+K82+L82</f>
        <v>80000</v>
      </c>
    </row>
    <row r="83" spans="1:13" ht="18" customHeight="1" x14ac:dyDescent="0.2">
      <c r="A83" s="132"/>
      <c r="B83" s="133"/>
      <c r="C83" s="37">
        <v>333</v>
      </c>
      <c r="D83" s="134" t="s">
        <v>40</v>
      </c>
      <c r="E83" s="134"/>
      <c r="F83" s="134"/>
      <c r="G83" s="136"/>
      <c r="H83" s="40">
        <f>H81*55%</f>
        <v>110000.00000000001</v>
      </c>
      <c r="I83" s="40">
        <f>I81*55%</f>
        <v>27500.000000000004</v>
      </c>
      <c r="J83" s="40">
        <f>J81*55%</f>
        <v>27500.000000000004</v>
      </c>
      <c r="K83" s="40">
        <f>K81*55%</f>
        <v>27500.000000000004</v>
      </c>
      <c r="L83" s="40">
        <f>L81*55%</f>
        <v>27500.000000000004</v>
      </c>
      <c r="M83" s="27">
        <f>I83+J83+K83+L83</f>
        <v>110000.00000000001</v>
      </c>
    </row>
    <row r="84" spans="1:13" ht="18" customHeight="1" x14ac:dyDescent="0.2">
      <c r="A84" s="132"/>
      <c r="B84" s="133"/>
      <c r="C84" s="37">
        <v>344</v>
      </c>
      <c r="D84" s="134" t="s">
        <v>42</v>
      </c>
      <c r="E84" s="134"/>
      <c r="F84" s="134"/>
      <c r="G84" s="137"/>
      <c r="H84" s="40">
        <f>H81*5%</f>
        <v>10000</v>
      </c>
      <c r="I84" s="40">
        <f>I81*5%</f>
        <v>2500</v>
      </c>
      <c r="J84" s="40">
        <f>J81*5%</f>
        <v>2500</v>
      </c>
      <c r="K84" s="40">
        <f>K81*5%</f>
        <v>2500</v>
      </c>
      <c r="L84" s="40">
        <f>L81*5%</f>
        <v>2500</v>
      </c>
      <c r="M84" s="27">
        <f>I84+J84+K84+L84</f>
        <v>10000</v>
      </c>
    </row>
    <row r="85" spans="1:13" ht="30.75" customHeight="1" x14ac:dyDescent="0.2">
      <c r="A85" s="138" t="s">
        <v>19</v>
      </c>
      <c r="B85" s="139"/>
      <c r="C85" s="140" t="s">
        <v>310</v>
      </c>
      <c r="D85" s="140"/>
      <c r="E85" s="140"/>
      <c r="F85" s="140"/>
      <c r="G85" s="140"/>
      <c r="H85" s="140"/>
      <c r="I85" s="140"/>
      <c r="J85" s="140"/>
      <c r="K85" s="140"/>
      <c r="L85" s="140"/>
      <c r="M85" s="141"/>
    </row>
    <row r="86" spans="1:13" ht="15" customHeight="1" thickBot="1" x14ac:dyDescent="0.25">
      <c r="A86" s="177" t="s">
        <v>93</v>
      </c>
      <c r="B86" s="178"/>
      <c r="C86" s="178"/>
      <c r="D86" s="178"/>
      <c r="E86" s="178"/>
      <c r="F86" s="178"/>
      <c r="G86" s="178"/>
      <c r="H86" s="178"/>
      <c r="I86" s="178"/>
      <c r="J86" s="178"/>
      <c r="K86" s="178"/>
      <c r="L86" s="178"/>
      <c r="M86" s="179"/>
    </row>
    <row r="87" spans="1:13" ht="15" customHeight="1" thickTop="1" x14ac:dyDescent="0.2">
      <c r="A87" s="44"/>
      <c r="B87" s="44"/>
      <c r="C87" s="44"/>
      <c r="D87" s="44"/>
      <c r="E87" s="44"/>
      <c r="F87" s="44"/>
      <c r="G87" s="45"/>
      <c r="H87" s="45"/>
      <c r="I87" s="45"/>
      <c r="J87" s="45"/>
      <c r="K87" s="45"/>
      <c r="L87" s="45"/>
      <c r="M87" s="45"/>
    </row>
    <row r="88" spans="1:13" ht="18" customHeight="1" x14ac:dyDescent="0.2">
      <c r="A88" s="44"/>
      <c r="B88" s="44"/>
      <c r="C88" s="44"/>
      <c r="D88" s="44"/>
      <c r="E88" s="44"/>
      <c r="F88" s="44"/>
      <c r="G88" s="45"/>
      <c r="H88" s="45"/>
      <c r="I88" s="45"/>
      <c r="J88" s="45"/>
      <c r="K88" s="45"/>
      <c r="L88" s="45"/>
      <c r="M88" s="45"/>
    </row>
    <row r="89" spans="1:13" ht="18" customHeight="1" x14ac:dyDescent="0.2">
      <c r="A89" s="44"/>
      <c r="B89" s="44"/>
      <c r="C89" s="44"/>
      <c r="D89" s="44"/>
      <c r="E89" s="44"/>
      <c r="F89" s="44"/>
      <c r="G89" s="45"/>
      <c r="H89" s="45"/>
      <c r="I89" s="45"/>
      <c r="J89" s="45"/>
      <c r="K89" s="45"/>
      <c r="L89" s="45"/>
      <c r="M89" s="45"/>
    </row>
    <row r="90" spans="1:13" ht="18" customHeight="1" x14ac:dyDescent="0.2">
      <c r="A90" s="44"/>
      <c r="B90" s="44"/>
      <c r="C90" s="44"/>
      <c r="D90" s="44"/>
      <c r="E90" s="44"/>
      <c r="F90" s="44"/>
      <c r="G90" s="45"/>
      <c r="H90" s="45"/>
      <c r="I90" s="45"/>
      <c r="J90" s="45"/>
      <c r="K90" s="45"/>
      <c r="L90" s="45"/>
      <c r="M90" s="45"/>
    </row>
    <row r="91" spans="1:13" ht="18" customHeight="1" x14ac:dyDescent="0.2">
      <c r="A91" s="44"/>
      <c r="B91" s="44"/>
      <c r="C91" s="44"/>
      <c r="D91" s="44"/>
      <c r="E91" s="44"/>
      <c r="F91" s="44"/>
      <c r="G91" s="45"/>
      <c r="H91" s="45"/>
      <c r="I91" s="45"/>
      <c r="J91" s="45"/>
      <c r="K91" s="45"/>
      <c r="L91" s="45"/>
      <c r="M91" s="45"/>
    </row>
    <row r="92" spans="1:13" ht="18" customHeight="1" x14ac:dyDescent="0.2">
      <c r="A92" s="44"/>
      <c r="B92" s="44"/>
      <c r="C92" s="44"/>
      <c r="D92" s="44"/>
      <c r="E92" s="44"/>
      <c r="F92" s="44"/>
      <c r="G92" s="45"/>
      <c r="H92" s="45"/>
      <c r="I92" s="45"/>
      <c r="J92" s="45"/>
      <c r="K92" s="45"/>
      <c r="L92" s="45"/>
      <c r="M92" s="45"/>
    </row>
    <row r="93" spans="1:13" ht="18" customHeight="1" x14ac:dyDescent="0.2">
      <c r="A93" s="44"/>
      <c r="B93" s="44"/>
      <c r="C93" s="44"/>
      <c r="D93" s="44"/>
      <c r="E93" s="44"/>
      <c r="F93" s="44"/>
      <c r="G93" s="45"/>
      <c r="H93" s="45"/>
      <c r="I93" s="45"/>
      <c r="J93" s="45"/>
      <c r="K93" s="45"/>
      <c r="L93" s="45"/>
      <c r="M93" s="45"/>
    </row>
    <row r="94" spans="1:13" ht="18" customHeight="1" thickBot="1" x14ac:dyDescent="0.25"/>
    <row r="95" spans="1:13" ht="18" customHeight="1" thickTop="1" x14ac:dyDescent="0.2">
      <c r="A95" s="75" t="s">
        <v>21</v>
      </c>
      <c r="B95" s="76" t="s">
        <v>29</v>
      </c>
      <c r="C95" s="166" t="s">
        <v>57</v>
      </c>
      <c r="D95" s="166"/>
      <c r="E95" s="166"/>
      <c r="F95" s="166"/>
      <c r="G95" s="166"/>
      <c r="H95" s="166"/>
      <c r="I95" s="166"/>
      <c r="J95" s="166"/>
      <c r="K95" s="166"/>
      <c r="L95" s="166"/>
      <c r="M95" s="167"/>
    </row>
    <row r="96" spans="1:13" ht="18" customHeight="1" x14ac:dyDescent="0.2">
      <c r="A96" s="18" t="s">
        <v>26</v>
      </c>
      <c r="B96" s="29" t="s">
        <v>31</v>
      </c>
      <c r="C96" s="168" t="s">
        <v>32</v>
      </c>
      <c r="D96" s="168"/>
      <c r="E96" s="168"/>
      <c r="F96" s="168"/>
      <c r="G96" s="168"/>
      <c r="H96" s="168"/>
      <c r="I96" s="168"/>
      <c r="J96" s="168"/>
      <c r="K96" s="168"/>
      <c r="L96" s="168"/>
      <c r="M96" s="169"/>
    </row>
    <row r="97" spans="1:13" ht="18" customHeight="1" x14ac:dyDescent="0.2">
      <c r="A97" s="18" t="s">
        <v>5</v>
      </c>
      <c r="B97" s="29" t="s">
        <v>114</v>
      </c>
      <c r="C97" s="168" t="s">
        <v>111</v>
      </c>
      <c r="D97" s="168"/>
      <c r="E97" s="168"/>
      <c r="F97" s="168"/>
      <c r="G97" s="168"/>
      <c r="H97" s="168"/>
      <c r="I97" s="168"/>
      <c r="J97" s="168"/>
      <c r="K97" s="168"/>
      <c r="L97" s="168"/>
      <c r="M97" s="169"/>
    </row>
    <row r="98" spans="1:13" ht="18" customHeight="1" x14ac:dyDescent="0.2">
      <c r="A98" s="18" t="s">
        <v>6</v>
      </c>
      <c r="B98" s="158" t="s">
        <v>112</v>
      </c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9"/>
    </row>
    <row r="99" spans="1:13" ht="18" customHeight="1" x14ac:dyDescent="0.2">
      <c r="A99" s="18" t="s">
        <v>106</v>
      </c>
      <c r="B99" s="158" t="s">
        <v>113</v>
      </c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9"/>
    </row>
    <row r="100" spans="1:13" ht="18" customHeight="1" x14ac:dyDescent="0.2">
      <c r="A100" s="180" t="s">
        <v>7</v>
      </c>
      <c r="B100" s="181"/>
      <c r="C100" s="181"/>
      <c r="D100" s="181"/>
      <c r="E100" s="181"/>
      <c r="F100" s="153" t="s">
        <v>8</v>
      </c>
      <c r="G100" s="153"/>
      <c r="H100" s="153"/>
      <c r="I100" s="153"/>
      <c r="J100" s="160" t="s">
        <v>9</v>
      </c>
      <c r="K100" s="160"/>
      <c r="L100" s="160"/>
      <c r="M100" s="161"/>
    </row>
    <row r="101" spans="1:13" ht="18" customHeight="1" x14ac:dyDescent="0.2">
      <c r="A101" s="173" t="s">
        <v>167</v>
      </c>
      <c r="B101" s="174"/>
      <c r="C101" s="174"/>
      <c r="D101" s="174"/>
      <c r="E101" s="174"/>
      <c r="F101" s="170">
        <v>0.05</v>
      </c>
      <c r="G101" s="170"/>
      <c r="H101" s="170"/>
      <c r="I101" s="170"/>
      <c r="J101" s="170">
        <v>1</v>
      </c>
      <c r="K101" s="170"/>
      <c r="L101" s="170"/>
      <c r="M101" s="186"/>
    </row>
    <row r="102" spans="1:13" ht="18" customHeight="1" x14ac:dyDescent="0.2">
      <c r="A102" s="182" t="s">
        <v>10</v>
      </c>
      <c r="B102" s="183"/>
      <c r="C102" s="183"/>
      <c r="D102" s="183"/>
      <c r="E102" s="183"/>
      <c r="F102" s="183"/>
      <c r="G102" s="183"/>
      <c r="H102" s="183"/>
      <c r="I102" s="20">
        <v>2018</v>
      </c>
      <c r="J102" s="20">
        <v>2019</v>
      </c>
      <c r="K102" s="20">
        <v>2020</v>
      </c>
      <c r="L102" s="20">
        <v>2021</v>
      </c>
      <c r="M102" s="21" t="s">
        <v>11</v>
      </c>
    </row>
    <row r="103" spans="1:13" ht="18" customHeight="1" x14ac:dyDescent="0.2">
      <c r="A103" s="162" t="s">
        <v>12</v>
      </c>
      <c r="B103" s="163"/>
      <c r="C103" s="175">
        <f>H107+H112+H118+H124</f>
        <v>4700000</v>
      </c>
      <c r="D103" s="176"/>
      <c r="E103" s="176"/>
      <c r="F103" s="176"/>
      <c r="G103" s="176"/>
      <c r="H103" s="176"/>
      <c r="I103" s="70">
        <f>I107+I112+I118+I124</f>
        <v>2725000</v>
      </c>
      <c r="J103" s="123">
        <f t="shared" ref="J103:L103" si="0">J107+J112+J118+J124</f>
        <v>2725000</v>
      </c>
      <c r="K103" s="123">
        <f t="shared" si="0"/>
        <v>2725000</v>
      </c>
      <c r="L103" s="123">
        <f t="shared" si="0"/>
        <v>2725000</v>
      </c>
      <c r="M103" s="22">
        <f>SUM(I103:L103)</f>
        <v>10900000</v>
      </c>
    </row>
    <row r="104" spans="1:13" ht="18" customHeight="1" x14ac:dyDescent="0.2">
      <c r="A104" s="152" t="s">
        <v>13</v>
      </c>
      <c r="B104" s="153"/>
      <c r="C104" s="129" t="s">
        <v>20</v>
      </c>
      <c r="D104" s="129"/>
      <c r="E104" s="129"/>
      <c r="F104" s="129"/>
      <c r="G104" s="129" t="s">
        <v>14</v>
      </c>
      <c r="H104" s="144" t="s">
        <v>15</v>
      </c>
      <c r="I104" s="144">
        <v>2018</v>
      </c>
      <c r="J104" s="144">
        <v>2019</v>
      </c>
      <c r="K104" s="144">
        <v>2020</v>
      </c>
      <c r="L104" s="144">
        <v>2021</v>
      </c>
      <c r="M104" s="157" t="s">
        <v>16</v>
      </c>
    </row>
    <row r="105" spans="1:13" ht="18" customHeight="1" x14ac:dyDescent="0.2">
      <c r="A105" s="152"/>
      <c r="B105" s="153"/>
      <c r="C105" s="129"/>
      <c r="D105" s="129"/>
      <c r="E105" s="129"/>
      <c r="F105" s="129"/>
      <c r="G105" s="129"/>
      <c r="H105" s="144"/>
      <c r="I105" s="144"/>
      <c r="J105" s="144"/>
      <c r="K105" s="144"/>
      <c r="L105" s="144"/>
      <c r="M105" s="157"/>
    </row>
    <row r="106" spans="1:13" ht="18" customHeight="1" x14ac:dyDescent="0.2">
      <c r="A106" s="32" t="s">
        <v>24</v>
      </c>
      <c r="B106" s="33" t="s">
        <v>17</v>
      </c>
      <c r="C106" s="34">
        <v>1003</v>
      </c>
      <c r="D106" s="128" t="s">
        <v>120</v>
      </c>
      <c r="E106" s="128"/>
      <c r="F106" s="128"/>
      <c r="G106" s="151" t="s">
        <v>25</v>
      </c>
      <c r="H106" s="68" t="s">
        <v>18</v>
      </c>
      <c r="I106" s="23">
        <v>0.25</v>
      </c>
      <c r="J106" s="23">
        <v>0.25</v>
      </c>
      <c r="K106" s="23">
        <v>0.25</v>
      </c>
      <c r="L106" s="23">
        <v>0.25</v>
      </c>
      <c r="M106" s="24">
        <f>SUM(I106:L106)</f>
        <v>1</v>
      </c>
    </row>
    <row r="107" spans="1:13" ht="18" customHeight="1" x14ac:dyDescent="0.2">
      <c r="A107" s="130" t="s">
        <v>94</v>
      </c>
      <c r="B107" s="131"/>
      <c r="C107" s="131"/>
      <c r="D107" s="131"/>
      <c r="E107" s="131"/>
      <c r="F107" s="131"/>
      <c r="G107" s="151"/>
      <c r="H107" s="38">
        <f>1000000-300000</f>
        <v>700000</v>
      </c>
      <c r="I107" s="38">
        <f>$H$107*I106</f>
        <v>175000</v>
      </c>
      <c r="J107" s="38">
        <f>$H$107*J106</f>
        <v>175000</v>
      </c>
      <c r="K107" s="38">
        <f>$H$107*K106</f>
        <v>175000</v>
      </c>
      <c r="L107" s="38">
        <f>$H$107*L106</f>
        <v>175000</v>
      </c>
      <c r="M107" s="83">
        <f>$H$107*M106</f>
        <v>700000</v>
      </c>
    </row>
    <row r="108" spans="1:13" ht="18" customHeight="1" x14ac:dyDescent="0.2">
      <c r="A108" s="132" t="s">
        <v>41</v>
      </c>
      <c r="B108" s="133"/>
      <c r="C108" s="37">
        <v>333</v>
      </c>
      <c r="D108" s="134" t="s">
        <v>40</v>
      </c>
      <c r="E108" s="134"/>
      <c r="F108" s="134"/>
      <c r="G108" s="151"/>
      <c r="H108" s="40">
        <f>H107*2%</f>
        <v>14000</v>
      </c>
      <c r="I108" s="40">
        <f>I107*2%</f>
        <v>3500</v>
      </c>
      <c r="J108" s="40">
        <f>J107*2%</f>
        <v>3500</v>
      </c>
      <c r="K108" s="40">
        <f>K107*2%</f>
        <v>3500</v>
      </c>
      <c r="L108" s="40">
        <f>L107*2%</f>
        <v>3500</v>
      </c>
      <c r="M108" s="41">
        <f>I108+J108+K108+L108</f>
        <v>14000</v>
      </c>
    </row>
    <row r="109" spans="1:13" ht="18" customHeight="1" x14ac:dyDescent="0.2">
      <c r="A109" s="132"/>
      <c r="B109" s="133"/>
      <c r="C109" s="37">
        <v>344</v>
      </c>
      <c r="D109" s="134" t="s">
        <v>42</v>
      </c>
      <c r="E109" s="134"/>
      <c r="F109" s="134"/>
      <c r="G109" s="151"/>
      <c r="H109" s="40">
        <f>H107*98%</f>
        <v>686000</v>
      </c>
      <c r="I109" s="40">
        <f>I107*98%</f>
        <v>171500</v>
      </c>
      <c r="J109" s="40">
        <f>J107*98%</f>
        <v>171500</v>
      </c>
      <c r="K109" s="40">
        <f>K107*98%</f>
        <v>171500</v>
      </c>
      <c r="L109" s="40">
        <f>L107*98%</f>
        <v>171500</v>
      </c>
      <c r="M109" s="41">
        <f>I109+J109+K109+L109</f>
        <v>686000</v>
      </c>
    </row>
    <row r="110" spans="1:13" ht="44.25" customHeight="1" x14ac:dyDescent="0.2">
      <c r="A110" s="138" t="s">
        <v>19</v>
      </c>
      <c r="B110" s="139"/>
      <c r="C110" s="140" t="s">
        <v>123</v>
      </c>
      <c r="D110" s="140"/>
      <c r="E110" s="140"/>
      <c r="F110" s="140"/>
      <c r="G110" s="140"/>
      <c r="H110" s="140"/>
      <c r="I110" s="140"/>
      <c r="J110" s="140"/>
      <c r="K110" s="140"/>
      <c r="L110" s="140"/>
      <c r="M110" s="141"/>
    </row>
    <row r="111" spans="1:13" ht="18" customHeight="1" x14ac:dyDescent="0.2">
      <c r="A111" s="32" t="s">
        <v>27</v>
      </c>
      <c r="B111" s="33" t="s">
        <v>17</v>
      </c>
      <c r="C111" s="34">
        <v>2003</v>
      </c>
      <c r="D111" s="128" t="s">
        <v>121</v>
      </c>
      <c r="E111" s="128"/>
      <c r="F111" s="128"/>
      <c r="G111" s="129" t="s">
        <v>14</v>
      </c>
      <c r="H111" s="68" t="s">
        <v>18</v>
      </c>
      <c r="I111" s="23">
        <v>0.25</v>
      </c>
      <c r="J111" s="23">
        <v>0.25</v>
      </c>
      <c r="K111" s="23">
        <v>0.25</v>
      </c>
      <c r="L111" s="23">
        <v>0.25</v>
      </c>
      <c r="M111" s="24">
        <f>SUM(I111:L111)</f>
        <v>1</v>
      </c>
    </row>
    <row r="112" spans="1:13" ht="18" customHeight="1" x14ac:dyDescent="0.2">
      <c r="A112" s="130" t="s">
        <v>94</v>
      </c>
      <c r="B112" s="131"/>
      <c r="C112" s="131"/>
      <c r="D112" s="131"/>
      <c r="E112" s="131"/>
      <c r="F112" s="131"/>
      <c r="G112" s="129"/>
      <c r="H112" s="38">
        <v>3400000</v>
      </c>
      <c r="I112" s="38">
        <f>$H$112*I111</f>
        <v>850000</v>
      </c>
      <c r="J112" s="38">
        <f>$H$112*J111</f>
        <v>850000</v>
      </c>
      <c r="K112" s="38">
        <f>$H$112*K111</f>
        <v>850000</v>
      </c>
      <c r="L112" s="38">
        <f>$H$112*L111</f>
        <v>850000</v>
      </c>
      <c r="M112" s="83">
        <f>$H$107*M111</f>
        <v>700000</v>
      </c>
    </row>
    <row r="113" spans="1:13" s="25" customFormat="1" ht="18" customHeight="1" x14ac:dyDescent="0.2">
      <c r="A113" s="132" t="s">
        <v>41</v>
      </c>
      <c r="B113" s="133"/>
      <c r="C113" s="37">
        <v>331</v>
      </c>
      <c r="D113" s="134" t="s">
        <v>39</v>
      </c>
      <c r="E113" s="134"/>
      <c r="F113" s="134"/>
      <c r="G113" s="135" t="s">
        <v>25</v>
      </c>
      <c r="H113" s="40">
        <f>H112*40%</f>
        <v>1360000</v>
      </c>
      <c r="I113" s="40">
        <f>I112*40%</f>
        <v>340000</v>
      </c>
      <c r="J113" s="40">
        <f>J112*40%</f>
        <v>340000</v>
      </c>
      <c r="K113" s="40">
        <f>K112*40%</f>
        <v>340000</v>
      </c>
      <c r="L113" s="40">
        <f>L112*40%</f>
        <v>340000</v>
      </c>
      <c r="M113" s="27">
        <f>I113+J113+K113+L113</f>
        <v>1360000</v>
      </c>
    </row>
    <row r="114" spans="1:13" ht="18" customHeight="1" x14ac:dyDescent="0.2">
      <c r="A114" s="132"/>
      <c r="B114" s="133"/>
      <c r="C114" s="37">
        <v>333</v>
      </c>
      <c r="D114" s="134" t="s">
        <v>40</v>
      </c>
      <c r="E114" s="134"/>
      <c r="F114" s="134"/>
      <c r="G114" s="136"/>
      <c r="H114" s="40">
        <f>H112*55%</f>
        <v>1870000.0000000002</v>
      </c>
      <c r="I114" s="40">
        <f>I112*55%</f>
        <v>467500.00000000006</v>
      </c>
      <c r="J114" s="40">
        <f>J112*55%</f>
        <v>467500.00000000006</v>
      </c>
      <c r="K114" s="40">
        <f>K112*55%</f>
        <v>467500.00000000006</v>
      </c>
      <c r="L114" s="40">
        <f>L112*55%</f>
        <v>467500.00000000006</v>
      </c>
      <c r="M114" s="27">
        <f>I114+J114+K114+L114</f>
        <v>1870000.0000000002</v>
      </c>
    </row>
    <row r="115" spans="1:13" ht="18" customHeight="1" x14ac:dyDescent="0.2">
      <c r="A115" s="132"/>
      <c r="B115" s="133"/>
      <c r="C115" s="37">
        <v>344</v>
      </c>
      <c r="D115" s="134" t="s">
        <v>42</v>
      </c>
      <c r="E115" s="134"/>
      <c r="F115" s="134"/>
      <c r="G115" s="137"/>
      <c r="H115" s="40">
        <f>H112*5%</f>
        <v>170000</v>
      </c>
      <c r="I115" s="40">
        <f>I112*5%</f>
        <v>42500</v>
      </c>
      <c r="J115" s="40">
        <f>J112*5%</f>
        <v>42500</v>
      </c>
      <c r="K115" s="40">
        <f>K112*5%</f>
        <v>42500</v>
      </c>
      <c r="L115" s="40">
        <f>L112*5%</f>
        <v>42500</v>
      </c>
      <c r="M115" s="27">
        <f>I115+J115+K115+L115</f>
        <v>170000</v>
      </c>
    </row>
    <row r="116" spans="1:13" ht="43.5" customHeight="1" x14ac:dyDescent="0.2">
      <c r="A116" s="138" t="s">
        <v>19</v>
      </c>
      <c r="B116" s="139"/>
      <c r="C116" s="140" t="s">
        <v>244</v>
      </c>
      <c r="D116" s="140"/>
      <c r="E116" s="140"/>
      <c r="F116" s="140"/>
      <c r="G116" s="140"/>
      <c r="H116" s="140"/>
      <c r="I116" s="140"/>
      <c r="J116" s="140"/>
      <c r="K116" s="140"/>
      <c r="L116" s="140"/>
      <c r="M116" s="141"/>
    </row>
    <row r="117" spans="1:13" ht="18" customHeight="1" x14ac:dyDescent="0.2">
      <c r="A117" s="32" t="s">
        <v>27</v>
      </c>
      <c r="B117" s="33" t="s">
        <v>17</v>
      </c>
      <c r="C117" s="34">
        <v>2035</v>
      </c>
      <c r="D117" s="128" t="s">
        <v>283</v>
      </c>
      <c r="E117" s="128"/>
      <c r="F117" s="128"/>
      <c r="G117" s="129" t="s">
        <v>14</v>
      </c>
      <c r="H117" s="91" t="s">
        <v>18</v>
      </c>
      <c r="I117" s="23">
        <v>0.25</v>
      </c>
      <c r="J117" s="23">
        <v>0.25</v>
      </c>
      <c r="K117" s="23">
        <v>0.25</v>
      </c>
      <c r="L117" s="23">
        <v>0.25</v>
      </c>
      <c r="M117" s="24">
        <f>SUM(I117:L117)</f>
        <v>1</v>
      </c>
    </row>
    <row r="118" spans="1:13" ht="18" customHeight="1" x14ac:dyDescent="0.2">
      <c r="A118" s="130" t="s">
        <v>94</v>
      </c>
      <c r="B118" s="131"/>
      <c r="C118" s="131"/>
      <c r="D118" s="131"/>
      <c r="E118" s="131"/>
      <c r="F118" s="131"/>
      <c r="G118" s="129"/>
      <c r="H118" s="38">
        <v>300000</v>
      </c>
      <c r="I118" s="38">
        <f>$H$112*I117</f>
        <v>850000</v>
      </c>
      <c r="J118" s="38">
        <f>$H$112*J117</f>
        <v>850000</v>
      </c>
      <c r="K118" s="38">
        <f>$H$112*K117</f>
        <v>850000</v>
      </c>
      <c r="L118" s="38">
        <f>$H$112*L117</f>
        <v>850000</v>
      </c>
      <c r="M118" s="83">
        <f>$H$107*M117</f>
        <v>700000</v>
      </c>
    </row>
    <row r="119" spans="1:13" ht="18" customHeight="1" x14ac:dyDescent="0.2">
      <c r="A119" s="132" t="s">
        <v>41</v>
      </c>
      <c r="B119" s="133"/>
      <c r="C119" s="37">
        <v>333</v>
      </c>
      <c r="D119" s="134" t="s">
        <v>40</v>
      </c>
      <c r="E119" s="134"/>
      <c r="F119" s="134"/>
      <c r="G119" s="92"/>
      <c r="H119" s="40">
        <f>H118*2%</f>
        <v>6000</v>
      </c>
      <c r="I119" s="40">
        <f>I118*2%</f>
        <v>17000</v>
      </c>
      <c r="J119" s="40">
        <f>J118*2%</f>
        <v>17000</v>
      </c>
      <c r="K119" s="40">
        <f>K118*2%</f>
        <v>17000</v>
      </c>
      <c r="L119" s="40">
        <f>L118*2%</f>
        <v>17000</v>
      </c>
      <c r="M119" s="41">
        <f>I119+J119+K119+L119</f>
        <v>68000</v>
      </c>
    </row>
    <row r="120" spans="1:13" ht="18" customHeight="1" x14ac:dyDescent="0.2">
      <c r="A120" s="132"/>
      <c r="B120" s="133"/>
      <c r="C120" s="37">
        <v>344</v>
      </c>
      <c r="D120" s="134" t="s">
        <v>42</v>
      </c>
      <c r="E120" s="134"/>
      <c r="F120" s="134"/>
      <c r="G120" s="93"/>
      <c r="H120" s="40">
        <f>H118*98%</f>
        <v>294000</v>
      </c>
      <c r="I120" s="40">
        <f>I118*98%</f>
        <v>833000</v>
      </c>
      <c r="J120" s="40">
        <f>J118*98%</f>
        <v>833000</v>
      </c>
      <c r="K120" s="40">
        <f>K118*98%</f>
        <v>833000</v>
      </c>
      <c r="L120" s="40">
        <f>L118*98%</f>
        <v>833000</v>
      </c>
      <c r="M120" s="41">
        <f>I120+J120+K120+L120</f>
        <v>3332000</v>
      </c>
    </row>
    <row r="121" spans="1:13" ht="29.25" customHeight="1" x14ac:dyDescent="0.2">
      <c r="A121" s="138" t="s">
        <v>19</v>
      </c>
      <c r="B121" s="139"/>
      <c r="C121" s="140" t="s">
        <v>284</v>
      </c>
      <c r="D121" s="140"/>
      <c r="E121" s="140"/>
      <c r="F121" s="140"/>
      <c r="G121" s="140"/>
      <c r="H121" s="140"/>
      <c r="I121" s="140"/>
      <c r="J121" s="140"/>
      <c r="K121" s="140"/>
      <c r="L121" s="140"/>
      <c r="M121" s="141"/>
    </row>
    <row r="122" spans="1:13" ht="43.5" customHeight="1" x14ac:dyDescent="0.2">
      <c r="A122" s="138" t="s">
        <v>19</v>
      </c>
      <c r="B122" s="139"/>
      <c r="C122" s="140" t="s">
        <v>244</v>
      </c>
      <c r="D122" s="140"/>
      <c r="E122" s="140"/>
      <c r="F122" s="140"/>
      <c r="G122" s="140"/>
      <c r="H122" s="140"/>
      <c r="I122" s="140"/>
      <c r="J122" s="140"/>
      <c r="K122" s="140"/>
      <c r="L122" s="140"/>
      <c r="M122" s="141"/>
    </row>
    <row r="123" spans="1:13" ht="18" customHeight="1" x14ac:dyDescent="0.2">
      <c r="A123" s="32" t="s">
        <v>27</v>
      </c>
      <c r="B123" s="33" t="s">
        <v>17</v>
      </c>
      <c r="C123" s="34">
        <v>2050</v>
      </c>
      <c r="D123" s="128" t="s">
        <v>304</v>
      </c>
      <c r="E123" s="128"/>
      <c r="F123" s="128"/>
      <c r="G123" s="129" t="s">
        <v>14</v>
      </c>
      <c r="H123" s="117" t="s">
        <v>18</v>
      </c>
      <c r="I123" s="23">
        <v>0.25</v>
      </c>
      <c r="J123" s="23">
        <v>0.25</v>
      </c>
      <c r="K123" s="23">
        <v>0.25</v>
      </c>
      <c r="L123" s="23">
        <v>0.25</v>
      </c>
      <c r="M123" s="24">
        <f>SUM(I123:L123)</f>
        <v>1</v>
      </c>
    </row>
    <row r="124" spans="1:13" ht="18" customHeight="1" x14ac:dyDescent="0.2">
      <c r="A124" s="130" t="s">
        <v>94</v>
      </c>
      <c r="B124" s="131"/>
      <c r="C124" s="131"/>
      <c r="D124" s="131"/>
      <c r="E124" s="131"/>
      <c r="F124" s="131"/>
      <c r="G124" s="129"/>
      <c r="H124" s="38">
        <v>300000</v>
      </c>
      <c r="I124" s="38">
        <f>$H$112*I123</f>
        <v>850000</v>
      </c>
      <c r="J124" s="38">
        <f>$H$112*J123</f>
        <v>850000</v>
      </c>
      <c r="K124" s="38">
        <f>$H$112*K123</f>
        <v>850000</v>
      </c>
      <c r="L124" s="38">
        <f>$H$112*L123</f>
        <v>850000</v>
      </c>
      <c r="M124" s="83">
        <f>$H$107*M123</f>
        <v>700000</v>
      </c>
    </row>
    <row r="125" spans="1:13" ht="18" customHeight="1" x14ac:dyDescent="0.2">
      <c r="A125" s="132" t="s">
        <v>41</v>
      </c>
      <c r="B125" s="133"/>
      <c r="C125" s="37">
        <v>333</v>
      </c>
      <c r="D125" s="134" t="s">
        <v>40</v>
      </c>
      <c r="E125" s="134"/>
      <c r="F125" s="134"/>
      <c r="G125" s="118"/>
      <c r="H125" s="40">
        <f>H124*2%</f>
        <v>6000</v>
      </c>
      <c r="I125" s="40">
        <f>I124*2%</f>
        <v>17000</v>
      </c>
      <c r="J125" s="40">
        <f>J124*2%</f>
        <v>17000</v>
      </c>
      <c r="K125" s="40">
        <f>K124*2%</f>
        <v>17000</v>
      </c>
      <c r="L125" s="40">
        <f>L124*2%</f>
        <v>17000</v>
      </c>
      <c r="M125" s="41">
        <f>I125+J125+K125+L125</f>
        <v>68000</v>
      </c>
    </row>
    <row r="126" spans="1:13" ht="18" customHeight="1" x14ac:dyDescent="0.2">
      <c r="A126" s="132"/>
      <c r="B126" s="133"/>
      <c r="C126" s="37">
        <v>344</v>
      </c>
      <c r="D126" s="134" t="s">
        <v>42</v>
      </c>
      <c r="E126" s="134"/>
      <c r="F126" s="134"/>
      <c r="G126" s="119"/>
      <c r="H126" s="40">
        <f>H124*98%</f>
        <v>294000</v>
      </c>
      <c r="I126" s="40">
        <f>I124*98%</f>
        <v>833000</v>
      </c>
      <c r="J126" s="40">
        <f>J124*98%</f>
        <v>833000</v>
      </c>
      <c r="K126" s="40">
        <f>K124*98%</f>
        <v>833000</v>
      </c>
      <c r="L126" s="40">
        <f>L124*98%</f>
        <v>833000</v>
      </c>
      <c r="M126" s="41">
        <f>I126+J126+K126+L126</f>
        <v>3332000</v>
      </c>
    </row>
    <row r="127" spans="1:13" ht="29.25" customHeight="1" x14ac:dyDescent="0.2">
      <c r="A127" s="138" t="s">
        <v>19</v>
      </c>
      <c r="B127" s="139"/>
      <c r="C127" s="140" t="s">
        <v>303</v>
      </c>
      <c r="D127" s="140"/>
      <c r="E127" s="140"/>
      <c r="F127" s="140"/>
      <c r="G127" s="140"/>
      <c r="H127" s="140"/>
      <c r="I127" s="140"/>
      <c r="J127" s="140"/>
      <c r="K127" s="140"/>
      <c r="L127" s="140"/>
      <c r="M127" s="141"/>
    </row>
    <row r="128" spans="1:13" ht="18" customHeight="1" x14ac:dyDescent="0.2">
      <c r="A128" s="32" t="s">
        <v>27</v>
      </c>
      <c r="B128" s="33" t="s">
        <v>17</v>
      </c>
      <c r="C128" s="34">
        <v>2056</v>
      </c>
      <c r="D128" s="128" t="s">
        <v>311</v>
      </c>
      <c r="E128" s="128"/>
      <c r="F128" s="128"/>
      <c r="G128" s="129" t="s">
        <v>14</v>
      </c>
      <c r="H128" s="124" t="s">
        <v>18</v>
      </c>
      <c r="I128" s="23">
        <v>0.25</v>
      </c>
      <c r="J128" s="23">
        <v>0.25</v>
      </c>
      <c r="K128" s="23">
        <v>0.25</v>
      </c>
      <c r="L128" s="23">
        <v>0.25</v>
      </c>
      <c r="M128" s="24">
        <f>SUM(I128:L128)</f>
        <v>1</v>
      </c>
    </row>
    <row r="129" spans="1:13" ht="18" customHeight="1" x14ac:dyDescent="0.2">
      <c r="A129" s="130" t="s">
        <v>94</v>
      </c>
      <c r="B129" s="131"/>
      <c r="C129" s="131"/>
      <c r="D129" s="131"/>
      <c r="E129" s="131"/>
      <c r="F129" s="131"/>
      <c r="G129" s="129"/>
      <c r="H129" s="38">
        <v>300000</v>
      </c>
      <c r="I129" s="38">
        <f>$H$112*I128</f>
        <v>850000</v>
      </c>
      <c r="J129" s="38">
        <f>$H$112*J128</f>
        <v>850000</v>
      </c>
      <c r="K129" s="38">
        <f>$H$112*K128</f>
        <v>850000</v>
      </c>
      <c r="L129" s="38">
        <f>$H$112*L128</f>
        <v>850000</v>
      </c>
      <c r="M129" s="83">
        <f>$H$107*M128</f>
        <v>700000</v>
      </c>
    </row>
    <row r="130" spans="1:13" ht="18" customHeight="1" x14ac:dyDescent="0.2">
      <c r="A130" s="132" t="s">
        <v>41</v>
      </c>
      <c r="B130" s="133"/>
      <c r="C130" s="37">
        <v>333</v>
      </c>
      <c r="D130" s="134" t="s">
        <v>40</v>
      </c>
      <c r="E130" s="134"/>
      <c r="F130" s="134"/>
      <c r="G130" s="126"/>
      <c r="H130" s="40">
        <f>H129*2%</f>
        <v>6000</v>
      </c>
      <c r="I130" s="40">
        <f>I129*2%</f>
        <v>17000</v>
      </c>
      <c r="J130" s="40">
        <f>J129*2%</f>
        <v>17000</v>
      </c>
      <c r="K130" s="40">
        <f>K129*2%</f>
        <v>17000</v>
      </c>
      <c r="L130" s="40">
        <f>L129*2%</f>
        <v>17000</v>
      </c>
      <c r="M130" s="41">
        <f>I130+J130+K130+L130</f>
        <v>68000</v>
      </c>
    </row>
    <row r="131" spans="1:13" ht="18" customHeight="1" x14ac:dyDescent="0.2">
      <c r="A131" s="132"/>
      <c r="B131" s="133"/>
      <c r="C131" s="37">
        <v>344</v>
      </c>
      <c r="D131" s="134" t="s">
        <v>42</v>
      </c>
      <c r="E131" s="134"/>
      <c r="F131" s="134"/>
      <c r="G131" s="127"/>
      <c r="H131" s="40">
        <f>H129*98%</f>
        <v>294000</v>
      </c>
      <c r="I131" s="40">
        <f>I129*98%</f>
        <v>833000</v>
      </c>
      <c r="J131" s="40">
        <f>J129*98%</f>
        <v>833000</v>
      </c>
      <c r="K131" s="40">
        <f>K129*98%</f>
        <v>833000</v>
      </c>
      <c r="L131" s="40">
        <f>L129*98%</f>
        <v>833000</v>
      </c>
      <c r="M131" s="41">
        <f>I131+J131+K131+L131</f>
        <v>3332000</v>
      </c>
    </row>
    <row r="132" spans="1:13" ht="29.25" customHeight="1" x14ac:dyDescent="0.2">
      <c r="A132" s="138" t="s">
        <v>19</v>
      </c>
      <c r="B132" s="139"/>
      <c r="C132" s="140" t="s">
        <v>312</v>
      </c>
      <c r="D132" s="140"/>
      <c r="E132" s="140"/>
      <c r="F132" s="140"/>
      <c r="G132" s="140"/>
      <c r="H132" s="140"/>
      <c r="I132" s="140"/>
      <c r="J132" s="140"/>
      <c r="K132" s="140"/>
      <c r="L132" s="140"/>
      <c r="M132" s="141"/>
    </row>
    <row r="133" spans="1:13" ht="21.75" customHeight="1" thickBot="1" x14ac:dyDescent="0.25">
      <c r="A133" s="177" t="s">
        <v>93</v>
      </c>
      <c r="B133" s="178"/>
      <c r="C133" s="178"/>
      <c r="D133" s="178"/>
      <c r="E133" s="178"/>
      <c r="F133" s="178"/>
      <c r="G133" s="178"/>
      <c r="H133" s="178"/>
      <c r="I133" s="178"/>
      <c r="J133" s="178"/>
      <c r="K133" s="178"/>
      <c r="L133" s="178"/>
      <c r="M133" s="179"/>
    </row>
    <row r="134" spans="1:13" ht="18" customHeight="1" thickTop="1" x14ac:dyDescent="0.2"/>
    <row r="138" spans="1:13" ht="18" customHeight="1" thickBot="1" x14ac:dyDescent="0.25"/>
    <row r="139" spans="1:13" ht="18" customHeight="1" thickTop="1" x14ac:dyDescent="0.2">
      <c r="A139" s="75" t="s">
        <v>21</v>
      </c>
      <c r="B139" s="76" t="s">
        <v>29</v>
      </c>
      <c r="C139" s="166" t="s">
        <v>57</v>
      </c>
      <c r="D139" s="166"/>
      <c r="E139" s="166"/>
      <c r="F139" s="166"/>
      <c r="G139" s="166"/>
      <c r="H139" s="166"/>
      <c r="I139" s="166"/>
      <c r="J139" s="166"/>
      <c r="K139" s="166"/>
      <c r="L139" s="166"/>
      <c r="M139" s="167"/>
    </row>
    <row r="140" spans="1:13" ht="18" customHeight="1" x14ac:dyDescent="0.2">
      <c r="A140" s="18" t="s">
        <v>26</v>
      </c>
      <c r="B140" s="29" t="s">
        <v>31</v>
      </c>
      <c r="C140" s="168" t="s">
        <v>32</v>
      </c>
      <c r="D140" s="168"/>
      <c r="E140" s="168"/>
      <c r="F140" s="168"/>
      <c r="G140" s="168"/>
      <c r="H140" s="168"/>
      <c r="I140" s="168"/>
      <c r="J140" s="168"/>
      <c r="K140" s="168"/>
      <c r="L140" s="168"/>
      <c r="M140" s="169"/>
    </row>
    <row r="141" spans="1:13" ht="18" customHeight="1" x14ac:dyDescent="0.2">
      <c r="A141" s="18" t="s">
        <v>5</v>
      </c>
      <c r="B141" s="29" t="s">
        <v>122</v>
      </c>
      <c r="C141" s="168" t="s">
        <v>263</v>
      </c>
      <c r="D141" s="168"/>
      <c r="E141" s="168"/>
      <c r="F141" s="168"/>
      <c r="G141" s="168"/>
      <c r="H141" s="168"/>
      <c r="I141" s="168"/>
      <c r="J141" s="168"/>
      <c r="K141" s="168"/>
      <c r="L141" s="168"/>
      <c r="M141" s="169"/>
    </row>
    <row r="142" spans="1:13" ht="18" customHeight="1" x14ac:dyDescent="0.2">
      <c r="A142" s="18" t="s">
        <v>6</v>
      </c>
      <c r="B142" s="158" t="s">
        <v>264</v>
      </c>
      <c r="C142" s="158"/>
      <c r="D142" s="158"/>
      <c r="E142" s="158"/>
      <c r="F142" s="158"/>
      <c r="G142" s="158"/>
      <c r="H142" s="158"/>
      <c r="I142" s="158"/>
      <c r="J142" s="158"/>
      <c r="K142" s="158"/>
      <c r="L142" s="158"/>
      <c r="M142" s="159"/>
    </row>
    <row r="143" spans="1:13" ht="18" customHeight="1" x14ac:dyDescent="0.2">
      <c r="A143" s="18" t="s">
        <v>106</v>
      </c>
      <c r="B143" s="158" t="s">
        <v>265</v>
      </c>
      <c r="C143" s="158"/>
      <c r="D143" s="158"/>
      <c r="E143" s="158"/>
      <c r="F143" s="158"/>
      <c r="G143" s="158"/>
      <c r="H143" s="158"/>
      <c r="I143" s="158"/>
      <c r="J143" s="158"/>
      <c r="K143" s="158"/>
      <c r="L143" s="158"/>
      <c r="M143" s="159"/>
    </row>
    <row r="144" spans="1:13" ht="18" customHeight="1" x14ac:dyDescent="0.2">
      <c r="A144" s="180" t="s">
        <v>7</v>
      </c>
      <c r="B144" s="181"/>
      <c r="C144" s="181"/>
      <c r="D144" s="181"/>
      <c r="E144" s="181"/>
      <c r="F144" s="153" t="s">
        <v>8</v>
      </c>
      <c r="G144" s="153"/>
      <c r="H144" s="153"/>
      <c r="I144" s="153"/>
      <c r="J144" s="160" t="s">
        <v>9</v>
      </c>
      <c r="K144" s="160"/>
      <c r="L144" s="160"/>
      <c r="M144" s="161"/>
    </row>
    <row r="145" spans="1:13" ht="18" customHeight="1" x14ac:dyDescent="0.2">
      <c r="A145" s="173" t="s">
        <v>168</v>
      </c>
      <c r="B145" s="174"/>
      <c r="C145" s="174"/>
      <c r="D145" s="174"/>
      <c r="E145" s="174"/>
      <c r="F145" s="170">
        <v>0.2</v>
      </c>
      <c r="G145" s="170"/>
      <c r="H145" s="170"/>
      <c r="I145" s="170"/>
      <c r="J145" s="170">
        <v>1</v>
      </c>
      <c r="K145" s="170"/>
      <c r="L145" s="170"/>
      <c r="M145" s="186"/>
    </row>
    <row r="146" spans="1:13" ht="18" customHeight="1" x14ac:dyDescent="0.2">
      <c r="A146" s="182" t="s">
        <v>10</v>
      </c>
      <c r="B146" s="183"/>
      <c r="C146" s="183"/>
      <c r="D146" s="183"/>
      <c r="E146" s="183"/>
      <c r="F146" s="183"/>
      <c r="G146" s="183"/>
      <c r="H146" s="183"/>
      <c r="I146" s="20">
        <v>2018</v>
      </c>
      <c r="J146" s="20">
        <v>2019</v>
      </c>
      <c r="K146" s="20">
        <v>2020</v>
      </c>
      <c r="L146" s="20">
        <v>2021</v>
      </c>
      <c r="M146" s="21" t="s">
        <v>11</v>
      </c>
    </row>
    <row r="147" spans="1:13" ht="18" customHeight="1" x14ac:dyDescent="0.2">
      <c r="A147" s="162" t="s">
        <v>12</v>
      </c>
      <c r="B147" s="163"/>
      <c r="C147" s="164">
        <f>H151+H156</f>
        <v>4000000</v>
      </c>
      <c r="D147" s="165"/>
      <c r="E147" s="165"/>
      <c r="F147" s="165"/>
      <c r="G147" s="165"/>
      <c r="H147" s="165"/>
      <c r="I147" s="72">
        <f>I151+I156</f>
        <v>1000000</v>
      </c>
      <c r="J147" s="72">
        <f>J151+J156</f>
        <v>1000000</v>
      </c>
      <c r="K147" s="72">
        <f>K151+K156</f>
        <v>1000000</v>
      </c>
      <c r="L147" s="72">
        <f>L151+L156</f>
        <v>1000000</v>
      </c>
      <c r="M147" s="42">
        <f>SUM(I147:L147)</f>
        <v>4000000</v>
      </c>
    </row>
    <row r="148" spans="1:13" ht="18" customHeight="1" x14ac:dyDescent="0.2">
      <c r="A148" s="152" t="s">
        <v>13</v>
      </c>
      <c r="B148" s="153"/>
      <c r="C148" s="129" t="s">
        <v>20</v>
      </c>
      <c r="D148" s="129"/>
      <c r="E148" s="129"/>
      <c r="F148" s="129"/>
      <c r="G148" s="129" t="s">
        <v>14</v>
      </c>
      <c r="H148" s="144" t="s">
        <v>15</v>
      </c>
      <c r="I148" s="144">
        <v>2018</v>
      </c>
      <c r="J148" s="144">
        <v>2019</v>
      </c>
      <c r="K148" s="144">
        <v>2020</v>
      </c>
      <c r="L148" s="144">
        <v>2021</v>
      </c>
      <c r="M148" s="157" t="s">
        <v>16</v>
      </c>
    </row>
    <row r="149" spans="1:13" ht="18" customHeight="1" x14ac:dyDescent="0.2">
      <c r="A149" s="152"/>
      <c r="B149" s="153"/>
      <c r="C149" s="129"/>
      <c r="D149" s="129"/>
      <c r="E149" s="129"/>
      <c r="F149" s="129"/>
      <c r="G149" s="129"/>
      <c r="H149" s="144"/>
      <c r="I149" s="144"/>
      <c r="J149" s="144"/>
      <c r="K149" s="144"/>
      <c r="L149" s="144"/>
      <c r="M149" s="157"/>
    </row>
    <row r="150" spans="1:13" ht="18" customHeight="1" x14ac:dyDescent="0.2">
      <c r="A150" s="32" t="s">
        <v>28</v>
      </c>
      <c r="B150" s="33" t="s">
        <v>17</v>
      </c>
      <c r="C150" s="34">
        <v>1004</v>
      </c>
      <c r="D150" s="128" t="s">
        <v>266</v>
      </c>
      <c r="E150" s="128"/>
      <c r="F150" s="128"/>
      <c r="G150" s="151" t="s">
        <v>25</v>
      </c>
      <c r="H150" s="68" t="s">
        <v>18</v>
      </c>
      <c r="I150" s="23">
        <v>0.25</v>
      </c>
      <c r="J150" s="23">
        <v>0.25</v>
      </c>
      <c r="K150" s="23">
        <v>0.25</v>
      </c>
      <c r="L150" s="23">
        <v>0.25</v>
      </c>
      <c r="M150" s="24">
        <f>SUM(I150:L150)</f>
        <v>1</v>
      </c>
    </row>
    <row r="151" spans="1:13" ht="18" customHeight="1" x14ac:dyDescent="0.2">
      <c r="A151" s="130" t="s">
        <v>94</v>
      </c>
      <c r="B151" s="131"/>
      <c r="C151" s="131"/>
      <c r="D151" s="131"/>
      <c r="E151" s="131"/>
      <c r="F151" s="131"/>
      <c r="G151" s="151"/>
      <c r="H151" s="59">
        <v>1000000</v>
      </c>
      <c r="I151" s="59">
        <f>H151*I150</f>
        <v>250000</v>
      </c>
      <c r="J151" s="59">
        <f>H151*J150</f>
        <v>250000</v>
      </c>
      <c r="K151" s="59">
        <f>H151*K150</f>
        <v>250000</v>
      </c>
      <c r="L151" s="59">
        <f>H151*L150</f>
        <v>250000</v>
      </c>
      <c r="M151" s="60">
        <f>I151+J151+K151+L151</f>
        <v>1000000</v>
      </c>
    </row>
    <row r="152" spans="1:13" ht="18" customHeight="1" x14ac:dyDescent="0.2">
      <c r="A152" s="132" t="s">
        <v>41</v>
      </c>
      <c r="B152" s="133"/>
      <c r="C152" s="37">
        <v>333</v>
      </c>
      <c r="D152" s="134" t="s">
        <v>40</v>
      </c>
      <c r="E152" s="134"/>
      <c r="F152" s="134"/>
      <c r="G152" s="151"/>
      <c r="H152" s="40">
        <f>H151*5%</f>
        <v>50000</v>
      </c>
      <c r="I152" s="40">
        <f>I151*5%</f>
        <v>12500</v>
      </c>
      <c r="J152" s="40">
        <f>J151*5%</f>
        <v>12500</v>
      </c>
      <c r="K152" s="40">
        <f>K151*5%</f>
        <v>12500</v>
      </c>
      <c r="L152" s="40">
        <f>L151*5%</f>
        <v>12500</v>
      </c>
      <c r="M152" s="41">
        <f>I152+J152+K152+L152</f>
        <v>50000</v>
      </c>
    </row>
    <row r="153" spans="1:13" ht="18" customHeight="1" x14ac:dyDescent="0.2">
      <c r="A153" s="132"/>
      <c r="B153" s="133"/>
      <c r="C153" s="37">
        <v>344</v>
      </c>
      <c r="D153" s="134" t="s">
        <v>42</v>
      </c>
      <c r="E153" s="134"/>
      <c r="F153" s="134"/>
      <c r="G153" s="151"/>
      <c r="H153" s="40">
        <f>H151*95%</f>
        <v>950000</v>
      </c>
      <c r="I153" s="40">
        <f>I151*95%</f>
        <v>237500</v>
      </c>
      <c r="J153" s="40">
        <f>J151*95%</f>
        <v>237500</v>
      </c>
      <c r="K153" s="40">
        <f>K151*95%</f>
        <v>237500</v>
      </c>
      <c r="L153" s="40">
        <f>L151*95%</f>
        <v>237500</v>
      </c>
      <c r="M153" s="41">
        <f>I153+J153+K153+L153</f>
        <v>950000</v>
      </c>
    </row>
    <row r="154" spans="1:13" ht="22.5" customHeight="1" x14ac:dyDescent="0.2">
      <c r="A154" s="138" t="s">
        <v>19</v>
      </c>
      <c r="B154" s="139"/>
      <c r="C154" s="142" t="s">
        <v>267</v>
      </c>
      <c r="D154" s="142"/>
      <c r="E154" s="142"/>
      <c r="F154" s="142"/>
      <c r="G154" s="142"/>
      <c r="H154" s="142"/>
      <c r="I154" s="142"/>
      <c r="J154" s="142"/>
      <c r="K154" s="142"/>
      <c r="L154" s="142"/>
      <c r="M154" s="143"/>
    </row>
    <row r="155" spans="1:13" ht="18" customHeight="1" x14ac:dyDescent="0.2">
      <c r="A155" s="32" t="s">
        <v>27</v>
      </c>
      <c r="B155" s="33" t="s">
        <v>17</v>
      </c>
      <c r="C155" s="34">
        <v>2004</v>
      </c>
      <c r="D155" s="128" t="s">
        <v>269</v>
      </c>
      <c r="E155" s="128"/>
      <c r="F155" s="128"/>
      <c r="G155" s="129" t="s">
        <v>14</v>
      </c>
      <c r="H155" s="68" t="s">
        <v>18</v>
      </c>
      <c r="I155" s="23">
        <v>0.25</v>
      </c>
      <c r="J155" s="23">
        <v>0.25</v>
      </c>
      <c r="K155" s="23">
        <v>0.25</v>
      </c>
      <c r="L155" s="23">
        <v>0.25</v>
      </c>
      <c r="M155" s="24">
        <f>SUM(I155:L155)</f>
        <v>1</v>
      </c>
    </row>
    <row r="156" spans="1:13" ht="18" customHeight="1" x14ac:dyDescent="0.2">
      <c r="A156" s="130" t="s">
        <v>94</v>
      </c>
      <c r="B156" s="131"/>
      <c r="C156" s="131"/>
      <c r="D156" s="131"/>
      <c r="E156" s="131"/>
      <c r="F156" s="131"/>
      <c r="G156" s="129"/>
      <c r="H156" s="59">
        <v>3000000</v>
      </c>
      <c r="I156" s="59">
        <f>H156*I155</f>
        <v>750000</v>
      </c>
      <c r="J156" s="59">
        <f>H156*J155</f>
        <v>750000</v>
      </c>
      <c r="K156" s="59">
        <f>H156*K155</f>
        <v>750000</v>
      </c>
      <c r="L156" s="59">
        <f>H156*L155</f>
        <v>750000</v>
      </c>
      <c r="M156" s="60">
        <f>I156+J156+K156+L156</f>
        <v>3000000</v>
      </c>
    </row>
    <row r="157" spans="1:13" ht="18" customHeight="1" x14ac:dyDescent="0.2">
      <c r="A157" s="132" t="s">
        <v>41</v>
      </c>
      <c r="B157" s="133"/>
      <c r="C157" s="37">
        <v>331</v>
      </c>
      <c r="D157" s="134" t="s">
        <v>39</v>
      </c>
      <c r="E157" s="134"/>
      <c r="F157" s="134"/>
      <c r="G157" s="135" t="s">
        <v>25</v>
      </c>
      <c r="H157" s="40">
        <f>H156*40%</f>
        <v>1200000</v>
      </c>
      <c r="I157" s="40">
        <f>I156*40%</f>
        <v>300000</v>
      </c>
      <c r="J157" s="40">
        <f>J156*40%</f>
        <v>300000</v>
      </c>
      <c r="K157" s="40">
        <f>K156*40%</f>
        <v>300000</v>
      </c>
      <c r="L157" s="40">
        <f>L156*40%</f>
        <v>300000</v>
      </c>
      <c r="M157" s="39"/>
    </row>
    <row r="158" spans="1:13" ht="18" customHeight="1" x14ac:dyDescent="0.2">
      <c r="A158" s="132"/>
      <c r="B158" s="133"/>
      <c r="C158" s="37">
        <v>333</v>
      </c>
      <c r="D158" s="134" t="s">
        <v>40</v>
      </c>
      <c r="E158" s="134"/>
      <c r="F158" s="134"/>
      <c r="G158" s="136"/>
      <c r="H158" s="40">
        <f>H156*55%</f>
        <v>1650000.0000000002</v>
      </c>
      <c r="I158" s="40">
        <f>I156*55%</f>
        <v>412500.00000000006</v>
      </c>
      <c r="J158" s="40">
        <f>J156*55%</f>
        <v>412500.00000000006</v>
      </c>
      <c r="K158" s="40">
        <f>K156*55%</f>
        <v>412500.00000000006</v>
      </c>
      <c r="L158" s="40">
        <f>L156*55%</f>
        <v>412500.00000000006</v>
      </c>
      <c r="M158" s="41">
        <f>I158+J158+K158+L158</f>
        <v>1650000.0000000002</v>
      </c>
    </row>
    <row r="159" spans="1:13" ht="18" customHeight="1" x14ac:dyDescent="0.2">
      <c r="A159" s="132"/>
      <c r="B159" s="133"/>
      <c r="C159" s="37">
        <v>344</v>
      </c>
      <c r="D159" s="134" t="s">
        <v>42</v>
      </c>
      <c r="E159" s="134"/>
      <c r="F159" s="134"/>
      <c r="G159" s="137"/>
      <c r="H159" s="40">
        <f>H156*5%</f>
        <v>150000</v>
      </c>
      <c r="I159" s="40">
        <f>I156*5%</f>
        <v>37500</v>
      </c>
      <c r="J159" s="40">
        <f>J156*5%</f>
        <v>37500</v>
      </c>
      <c r="K159" s="40">
        <f>K156*5%</f>
        <v>37500</v>
      </c>
      <c r="L159" s="40">
        <f>L156*5%</f>
        <v>37500</v>
      </c>
      <c r="M159" s="41">
        <f>I159+J159+K159+L159</f>
        <v>150000</v>
      </c>
    </row>
    <row r="160" spans="1:13" ht="51" customHeight="1" x14ac:dyDescent="0.2">
      <c r="A160" s="138" t="s">
        <v>19</v>
      </c>
      <c r="B160" s="139"/>
      <c r="C160" s="140" t="s">
        <v>268</v>
      </c>
      <c r="D160" s="140"/>
      <c r="E160" s="140"/>
      <c r="F160" s="140"/>
      <c r="G160" s="140"/>
      <c r="H160" s="140"/>
      <c r="I160" s="140"/>
      <c r="J160" s="140"/>
      <c r="K160" s="140"/>
      <c r="L160" s="140"/>
      <c r="M160" s="141"/>
    </row>
    <row r="161" spans="1:13" ht="18" customHeight="1" thickBot="1" x14ac:dyDescent="0.25">
      <c r="A161" s="145" t="s">
        <v>93</v>
      </c>
      <c r="B161" s="146"/>
      <c r="C161" s="146"/>
      <c r="D161" s="146"/>
      <c r="E161" s="146"/>
      <c r="F161" s="146"/>
      <c r="G161" s="147"/>
      <c r="H161" s="147"/>
      <c r="I161" s="147"/>
      <c r="J161" s="147"/>
      <c r="K161" s="147"/>
      <c r="L161" s="147"/>
      <c r="M161" s="148"/>
    </row>
    <row r="162" spans="1:13" ht="18" customHeight="1" thickTop="1" x14ac:dyDescent="0.2"/>
    <row r="170" spans="1:13" ht="18" customHeight="1" thickBot="1" x14ac:dyDescent="0.25"/>
    <row r="171" spans="1:13" ht="18" customHeight="1" thickTop="1" x14ac:dyDescent="0.2">
      <c r="A171" s="75" t="s">
        <v>21</v>
      </c>
      <c r="B171" s="76" t="s">
        <v>69</v>
      </c>
      <c r="C171" s="166" t="s">
        <v>70</v>
      </c>
      <c r="D171" s="166"/>
      <c r="E171" s="166"/>
      <c r="F171" s="166"/>
      <c r="G171" s="166"/>
      <c r="H171" s="166"/>
      <c r="I171" s="166"/>
      <c r="J171" s="166"/>
      <c r="K171" s="166"/>
      <c r="L171" s="166"/>
      <c r="M171" s="167"/>
    </row>
    <row r="172" spans="1:13" ht="18" customHeight="1" x14ac:dyDescent="0.2">
      <c r="A172" s="18" t="s">
        <v>26</v>
      </c>
      <c r="B172" s="29" t="s">
        <v>31</v>
      </c>
      <c r="C172" s="168" t="s">
        <v>32</v>
      </c>
      <c r="D172" s="168"/>
      <c r="E172" s="168"/>
      <c r="F172" s="168"/>
      <c r="G172" s="168"/>
      <c r="H172" s="168"/>
      <c r="I172" s="168"/>
      <c r="J172" s="168"/>
      <c r="K172" s="168"/>
      <c r="L172" s="168"/>
      <c r="M172" s="169"/>
    </row>
    <row r="173" spans="1:13" ht="18" customHeight="1" x14ac:dyDescent="0.2">
      <c r="A173" s="18" t="s">
        <v>5</v>
      </c>
      <c r="B173" s="29" t="s">
        <v>128</v>
      </c>
      <c r="C173" s="168" t="s">
        <v>124</v>
      </c>
      <c r="D173" s="168"/>
      <c r="E173" s="168"/>
      <c r="F173" s="168"/>
      <c r="G173" s="168"/>
      <c r="H173" s="168"/>
      <c r="I173" s="168"/>
      <c r="J173" s="168"/>
      <c r="K173" s="168"/>
      <c r="L173" s="168"/>
      <c r="M173" s="169"/>
    </row>
    <row r="174" spans="1:13" ht="21" customHeight="1" x14ac:dyDescent="0.2">
      <c r="A174" s="19" t="s">
        <v>6</v>
      </c>
      <c r="B174" s="158" t="s">
        <v>125</v>
      </c>
      <c r="C174" s="158"/>
      <c r="D174" s="158"/>
      <c r="E174" s="158"/>
      <c r="F174" s="158"/>
      <c r="G174" s="158"/>
      <c r="H174" s="158"/>
      <c r="I174" s="158"/>
      <c r="J174" s="158"/>
      <c r="K174" s="158"/>
      <c r="L174" s="158"/>
      <c r="M174" s="159"/>
    </row>
    <row r="175" spans="1:13" ht="18.75" customHeight="1" x14ac:dyDescent="0.2">
      <c r="A175" s="19" t="s">
        <v>106</v>
      </c>
      <c r="B175" s="158" t="s">
        <v>126</v>
      </c>
      <c r="C175" s="158"/>
      <c r="D175" s="158"/>
      <c r="E175" s="158"/>
      <c r="F175" s="158"/>
      <c r="G175" s="158"/>
      <c r="H175" s="158"/>
      <c r="I175" s="158"/>
      <c r="J175" s="158"/>
      <c r="K175" s="158"/>
      <c r="L175" s="158"/>
      <c r="M175" s="159"/>
    </row>
    <row r="176" spans="1:13" ht="18" customHeight="1" x14ac:dyDescent="0.2">
      <c r="A176" s="180" t="s">
        <v>7</v>
      </c>
      <c r="B176" s="181"/>
      <c r="C176" s="181"/>
      <c r="D176" s="181"/>
      <c r="E176" s="181"/>
      <c r="F176" s="153" t="s">
        <v>8</v>
      </c>
      <c r="G176" s="153"/>
      <c r="H176" s="153"/>
      <c r="I176" s="153"/>
      <c r="J176" s="160" t="s">
        <v>9</v>
      </c>
      <c r="K176" s="160"/>
      <c r="L176" s="160"/>
      <c r="M176" s="161"/>
    </row>
    <row r="177" spans="1:13" ht="18" customHeight="1" x14ac:dyDescent="0.2">
      <c r="A177" s="173" t="s">
        <v>169</v>
      </c>
      <c r="B177" s="174"/>
      <c r="C177" s="174"/>
      <c r="D177" s="174"/>
      <c r="E177" s="174"/>
      <c r="F177" s="170">
        <v>0.6</v>
      </c>
      <c r="G177" s="170"/>
      <c r="H177" s="170"/>
      <c r="I177" s="170"/>
      <c r="J177" s="170">
        <v>1</v>
      </c>
      <c r="K177" s="170"/>
      <c r="L177" s="170"/>
      <c r="M177" s="186"/>
    </row>
    <row r="178" spans="1:13" ht="18" customHeight="1" x14ac:dyDescent="0.2">
      <c r="A178" s="182" t="s">
        <v>10</v>
      </c>
      <c r="B178" s="183"/>
      <c r="C178" s="183"/>
      <c r="D178" s="183"/>
      <c r="E178" s="183"/>
      <c r="F178" s="183"/>
      <c r="G178" s="183"/>
      <c r="H178" s="183"/>
      <c r="I178" s="20">
        <v>2018</v>
      </c>
      <c r="J178" s="20">
        <v>2019</v>
      </c>
      <c r="K178" s="20">
        <v>2020</v>
      </c>
      <c r="L178" s="20">
        <v>2021</v>
      </c>
      <c r="M178" s="21" t="s">
        <v>11</v>
      </c>
    </row>
    <row r="179" spans="1:13" ht="18" customHeight="1" x14ac:dyDescent="0.2">
      <c r="A179" s="162" t="s">
        <v>12</v>
      </c>
      <c r="B179" s="163"/>
      <c r="C179" s="164">
        <f>H183+H193+H199+H188+H205+H211+H217+H223+H229+H235+H240+H246</f>
        <v>15850000</v>
      </c>
      <c r="D179" s="165"/>
      <c r="E179" s="165"/>
      <c r="F179" s="165"/>
      <c r="G179" s="165"/>
      <c r="H179" s="165"/>
      <c r="I179" s="72">
        <f>I183+I193+I199+I188+I205+I211+I217+I223+I229+I235+I240+I246</f>
        <v>3962500</v>
      </c>
      <c r="J179" s="122">
        <f t="shared" ref="J179:L179" si="1">J183+J193+J199+J188+J205+J211+J217+J223+J229+J235+J240+J246</f>
        <v>3962500</v>
      </c>
      <c r="K179" s="122">
        <f t="shared" si="1"/>
        <v>3962500</v>
      </c>
      <c r="L179" s="122">
        <f t="shared" si="1"/>
        <v>3962500</v>
      </c>
      <c r="M179" s="42">
        <f>SUM(I179:L179)</f>
        <v>15850000</v>
      </c>
    </row>
    <row r="180" spans="1:13" ht="18" customHeight="1" x14ac:dyDescent="0.2">
      <c r="A180" s="152" t="s">
        <v>13</v>
      </c>
      <c r="B180" s="153"/>
      <c r="C180" s="129" t="s">
        <v>20</v>
      </c>
      <c r="D180" s="129"/>
      <c r="E180" s="129"/>
      <c r="F180" s="129"/>
      <c r="G180" s="129" t="s">
        <v>14</v>
      </c>
      <c r="H180" s="144" t="s">
        <v>15</v>
      </c>
      <c r="I180" s="144">
        <v>2018</v>
      </c>
      <c r="J180" s="144">
        <v>2019</v>
      </c>
      <c r="K180" s="144">
        <v>2020</v>
      </c>
      <c r="L180" s="144">
        <v>2021</v>
      </c>
      <c r="M180" s="157" t="s">
        <v>16</v>
      </c>
    </row>
    <row r="181" spans="1:13" ht="18" customHeight="1" x14ac:dyDescent="0.2">
      <c r="A181" s="152"/>
      <c r="B181" s="153"/>
      <c r="C181" s="129"/>
      <c r="D181" s="129"/>
      <c r="E181" s="129"/>
      <c r="F181" s="129"/>
      <c r="G181" s="129"/>
      <c r="H181" s="144"/>
      <c r="I181" s="144"/>
      <c r="J181" s="144"/>
      <c r="K181" s="144"/>
      <c r="L181" s="144"/>
      <c r="M181" s="157"/>
    </row>
    <row r="182" spans="1:13" ht="18" customHeight="1" x14ac:dyDescent="0.2">
      <c r="A182" s="32" t="s">
        <v>28</v>
      </c>
      <c r="B182" s="33" t="s">
        <v>17</v>
      </c>
      <c r="C182" s="34">
        <v>1005</v>
      </c>
      <c r="D182" s="128" t="s">
        <v>127</v>
      </c>
      <c r="E182" s="128"/>
      <c r="F182" s="128"/>
      <c r="G182" s="151" t="s">
        <v>25</v>
      </c>
      <c r="H182" s="68" t="s">
        <v>18</v>
      </c>
      <c r="I182" s="23">
        <v>0.25</v>
      </c>
      <c r="J182" s="23">
        <v>0.25</v>
      </c>
      <c r="K182" s="23">
        <v>0.25</v>
      </c>
      <c r="L182" s="23">
        <v>0.25</v>
      </c>
      <c r="M182" s="24">
        <f>SUM(I182:L182)</f>
        <v>1</v>
      </c>
    </row>
    <row r="183" spans="1:13" ht="18" customHeight="1" x14ac:dyDescent="0.2">
      <c r="A183" s="130" t="s">
        <v>94</v>
      </c>
      <c r="B183" s="131"/>
      <c r="C183" s="131"/>
      <c r="D183" s="131"/>
      <c r="E183" s="131"/>
      <c r="F183" s="131"/>
      <c r="G183" s="151"/>
      <c r="H183" s="59">
        <v>200000</v>
      </c>
      <c r="I183" s="59">
        <f>H183*I182</f>
        <v>50000</v>
      </c>
      <c r="J183" s="59">
        <f>H183*J182</f>
        <v>50000</v>
      </c>
      <c r="K183" s="59">
        <f>H183*K182</f>
        <v>50000</v>
      </c>
      <c r="L183" s="59">
        <f>H183*L182</f>
        <v>50000</v>
      </c>
      <c r="M183" s="60">
        <f>I183+J183+K183+L183</f>
        <v>200000</v>
      </c>
    </row>
    <row r="184" spans="1:13" ht="18" customHeight="1" x14ac:dyDescent="0.2">
      <c r="A184" s="132" t="s">
        <v>60</v>
      </c>
      <c r="B184" s="133"/>
      <c r="C184" s="37">
        <v>333</v>
      </c>
      <c r="D184" s="134" t="s">
        <v>40</v>
      </c>
      <c r="E184" s="134"/>
      <c r="F184" s="134"/>
      <c r="G184" s="151"/>
      <c r="H184" s="40">
        <f t="shared" ref="H184:M184" si="2">H183*10%</f>
        <v>20000</v>
      </c>
      <c r="I184" s="40">
        <f t="shared" si="2"/>
        <v>5000</v>
      </c>
      <c r="J184" s="40">
        <f t="shared" si="2"/>
        <v>5000</v>
      </c>
      <c r="K184" s="40">
        <f t="shared" si="2"/>
        <v>5000</v>
      </c>
      <c r="L184" s="40">
        <f t="shared" si="2"/>
        <v>5000</v>
      </c>
      <c r="M184" s="41">
        <f t="shared" si="2"/>
        <v>20000</v>
      </c>
    </row>
    <row r="185" spans="1:13" ht="18" customHeight="1" x14ac:dyDescent="0.2">
      <c r="A185" s="132"/>
      <c r="B185" s="133"/>
      <c r="C185" s="37">
        <v>344</v>
      </c>
      <c r="D185" s="134" t="s">
        <v>42</v>
      </c>
      <c r="E185" s="134"/>
      <c r="F185" s="134"/>
      <c r="G185" s="151"/>
      <c r="H185" s="40">
        <f t="shared" ref="H185:M185" si="3">H183*90%</f>
        <v>180000</v>
      </c>
      <c r="I185" s="40">
        <f t="shared" si="3"/>
        <v>45000</v>
      </c>
      <c r="J185" s="40">
        <f t="shared" si="3"/>
        <v>45000</v>
      </c>
      <c r="K185" s="40">
        <f t="shared" si="3"/>
        <v>45000</v>
      </c>
      <c r="L185" s="40">
        <f t="shared" si="3"/>
        <v>45000</v>
      </c>
      <c r="M185" s="41">
        <f t="shared" si="3"/>
        <v>180000</v>
      </c>
    </row>
    <row r="186" spans="1:13" ht="30" customHeight="1" x14ac:dyDescent="0.2">
      <c r="A186" s="138" t="s">
        <v>19</v>
      </c>
      <c r="B186" s="139"/>
      <c r="C186" s="206" t="s">
        <v>129</v>
      </c>
      <c r="D186" s="206"/>
      <c r="E186" s="206"/>
      <c r="F186" s="206"/>
      <c r="G186" s="206"/>
      <c r="H186" s="206"/>
      <c r="I186" s="206"/>
      <c r="J186" s="206"/>
      <c r="K186" s="206"/>
      <c r="L186" s="206"/>
      <c r="M186" s="207"/>
    </row>
    <row r="187" spans="1:13" ht="30" customHeight="1" x14ac:dyDescent="0.2">
      <c r="A187" s="32" t="s">
        <v>28</v>
      </c>
      <c r="B187" s="33" t="s">
        <v>17</v>
      </c>
      <c r="C187" s="34">
        <v>1018</v>
      </c>
      <c r="D187" s="128" t="s">
        <v>286</v>
      </c>
      <c r="E187" s="128"/>
      <c r="F187" s="128"/>
      <c r="G187" s="151" t="s">
        <v>25</v>
      </c>
      <c r="H187" s="95" t="s">
        <v>18</v>
      </c>
      <c r="I187" s="23">
        <v>0.25</v>
      </c>
      <c r="J187" s="23">
        <v>0.25</v>
      </c>
      <c r="K187" s="23">
        <v>0.25</v>
      </c>
      <c r="L187" s="23">
        <v>0.25</v>
      </c>
      <c r="M187" s="24">
        <f>SUM(I187:L187)</f>
        <v>1</v>
      </c>
    </row>
    <row r="188" spans="1:13" ht="30" customHeight="1" x14ac:dyDescent="0.2">
      <c r="A188" s="130" t="s">
        <v>94</v>
      </c>
      <c r="B188" s="131"/>
      <c r="C188" s="131"/>
      <c r="D188" s="131"/>
      <c r="E188" s="131"/>
      <c r="F188" s="131"/>
      <c r="G188" s="151"/>
      <c r="H188" s="59">
        <v>150000</v>
      </c>
      <c r="I188" s="59">
        <f>H188*I187</f>
        <v>37500</v>
      </c>
      <c r="J188" s="59">
        <f>H188*J187</f>
        <v>37500</v>
      </c>
      <c r="K188" s="59">
        <f>H188*K187</f>
        <v>37500</v>
      </c>
      <c r="L188" s="59">
        <f>H188*L187</f>
        <v>37500</v>
      </c>
      <c r="M188" s="60">
        <f>I188+J188+K188+L188</f>
        <v>150000</v>
      </c>
    </row>
    <row r="189" spans="1:13" ht="20.100000000000001" customHeight="1" x14ac:dyDescent="0.2">
      <c r="A189" s="132" t="s">
        <v>60</v>
      </c>
      <c r="B189" s="133"/>
      <c r="C189" s="37">
        <v>333</v>
      </c>
      <c r="D189" s="134" t="s">
        <v>40</v>
      </c>
      <c r="E189" s="134"/>
      <c r="F189" s="134"/>
      <c r="G189" s="151"/>
      <c r="H189" s="40">
        <f t="shared" ref="H189:M189" si="4">H188*10%</f>
        <v>15000</v>
      </c>
      <c r="I189" s="40">
        <f t="shared" si="4"/>
        <v>3750</v>
      </c>
      <c r="J189" s="40">
        <f t="shared" si="4"/>
        <v>3750</v>
      </c>
      <c r="K189" s="40">
        <f t="shared" si="4"/>
        <v>3750</v>
      </c>
      <c r="L189" s="40">
        <f t="shared" si="4"/>
        <v>3750</v>
      </c>
      <c r="M189" s="41">
        <f t="shared" si="4"/>
        <v>15000</v>
      </c>
    </row>
    <row r="190" spans="1:13" ht="20.100000000000001" customHeight="1" x14ac:dyDescent="0.2">
      <c r="A190" s="132"/>
      <c r="B190" s="133"/>
      <c r="C190" s="37">
        <v>344</v>
      </c>
      <c r="D190" s="134" t="s">
        <v>42</v>
      </c>
      <c r="E190" s="134"/>
      <c r="F190" s="134"/>
      <c r="G190" s="151"/>
      <c r="H190" s="40">
        <f t="shared" ref="H190:M190" si="5">H188*90%</f>
        <v>135000</v>
      </c>
      <c r="I190" s="40">
        <f t="shared" si="5"/>
        <v>33750</v>
      </c>
      <c r="J190" s="40">
        <f t="shared" si="5"/>
        <v>33750</v>
      </c>
      <c r="K190" s="40">
        <f t="shared" si="5"/>
        <v>33750</v>
      </c>
      <c r="L190" s="40">
        <f t="shared" si="5"/>
        <v>33750</v>
      </c>
      <c r="M190" s="41">
        <f t="shared" si="5"/>
        <v>135000</v>
      </c>
    </row>
    <row r="191" spans="1:13" ht="30" customHeight="1" x14ac:dyDescent="0.2">
      <c r="A191" s="138" t="s">
        <v>19</v>
      </c>
      <c r="B191" s="139"/>
      <c r="C191" s="206" t="s">
        <v>129</v>
      </c>
      <c r="D191" s="206"/>
      <c r="E191" s="206"/>
      <c r="F191" s="206"/>
      <c r="G191" s="206"/>
      <c r="H191" s="206"/>
      <c r="I191" s="206"/>
      <c r="J191" s="206"/>
      <c r="K191" s="206"/>
      <c r="L191" s="206"/>
      <c r="M191" s="207"/>
    </row>
    <row r="192" spans="1:13" ht="18" customHeight="1" x14ac:dyDescent="0.2">
      <c r="A192" s="32" t="s">
        <v>27</v>
      </c>
      <c r="B192" s="33" t="s">
        <v>17</v>
      </c>
      <c r="C192" s="34">
        <v>2005</v>
      </c>
      <c r="D192" s="128" t="s">
        <v>59</v>
      </c>
      <c r="E192" s="128"/>
      <c r="F192" s="128"/>
      <c r="G192" s="129" t="s">
        <v>14</v>
      </c>
      <c r="H192" s="68" t="s">
        <v>18</v>
      </c>
      <c r="I192" s="23">
        <v>0.25</v>
      </c>
      <c r="J192" s="23">
        <v>0.25</v>
      </c>
      <c r="K192" s="23">
        <v>0.25</v>
      </c>
      <c r="L192" s="23">
        <v>0.25</v>
      </c>
      <c r="M192" s="24">
        <f>SUM(I192:L192)</f>
        <v>1</v>
      </c>
    </row>
    <row r="193" spans="1:14" ht="18" customHeight="1" x14ac:dyDescent="0.2">
      <c r="A193" s="130" t="s">
        <v>94</v>
      </c>
      <c r="B193" s="131"/>
      <c r="C193" s="131"/>
      <c r="D193" s="131"/>
      <c r="E193" s="131"/>
      <c r="F193" s="131"/>
      <c r="G193" s="129"/>
      <c r="H193" s="59">
        <f>1500000/2</f>
        <v>750000</v>
      </c>
      <c r="I193" s="59">
        <f>H193*I192</f>
        <v>187500</v>
      </c>
      <c r="J193" s="59">
        <f>H193*J192</f>
        <v>187500</v>
      </c>
      <c r="K193" s="59">
        <f>H193*K192</f>
        <v>187500</v>
      </c>
      <c r="L193" s="59">
        <f>H193*L192</f>
        <v>187500</v>
      </c>
      <c r="M193" s="60">
        <f>I193+J193+K193+L193</f>
        <v>750000</v>
      </c>
    </row>
    <row r="194" spans="1:14" ht="18" customHeight="1" x14ac:dyDescent="0.2">
      <c r="A194" s="149" t="s">
        <v>60</v>
      </c>
      <c r="B194" s="150"/>
      <c r="C194" s="37">
        <v>331</v>
      </c>
      <c r="D194" s="134" t="s">
        <v>39</v>
      </c>
      <c r="E194" s="134"/>
      <c r="F194" s="134"/>
      <c r="G194" s="151" t="s">
        <v>25</v>
      </c>
      <c r="H194" s="40">
        <f>H193*40%</f>
        <v>300000</v>
      </c>
      <c r="I194" s="40">
        <f>I193*40%</f>
        <v>75000</v>
      </c>
      <c r="J194" s="40">
        <f>J193*40%</f>
        <v>75000</v>
      </c>
      <c r="K194" s="40">
        <f>K193*40%</f>
        <v>75000</v>
      </c>
      <c r="L194" s="40">
        <f>L193*40%</f>
        <v>75000</v>
      </c>
      <c r="M194" s="41">
        <f>SUM(I194:L194)</f>
        <v>300000</v>
      </c>
    </row>
    <row r="195" spans="1:14" ht="18" customHeight="1" x14ac:dyDescent="0.2">
      <c r="A195" s="149"/>
      <c r="B195" s="150"/>
      <c r="C195" s="37">
        <v>333</v>
      </c>
      <c r="D195" s="134" t="s">
        <v>40</v>
      </c>
      <c r="E195" s="134"/>
      <c r="F195" s="134"/>
      <c r="G195" s="151"/>
      <c r="H195" s="40">
        <f>H193*55%</f>
        <v>412500.00000000006</v>
      </c>
      <c r="I195" s="40">
        <f>I193*55%</f>
        <v>103125.00000000001</v>
      </c>
      <c r="J195" s="40">
        <f>J193*55%</f>
        <v>103125.00000000001</v>
      </c>
      <c r="K195" s="40">
        <f>K193*55%</f>
        <v>103125.00000000001</v>
      </c>
      <c r="L195" s="40">
        <f>L193*55%</f>
        <v>103125.00000000001</v>
      </c>
      <c r="M195" s="41">
        <f>SUM(I195:L195)</f>
        <v>412500.00000000006</v>
      </c>
    </row>
    <row r="196" spans="1:14" ht="18" customHeight="1" x14ac:dyDescent="0.2">
      <c r="A196" s="149"/>
      <c r="B196" s="150"/>
      <c r="C196" s="37">
        <v>344</v>
      </c>
      <c r="D196" s="134" t="s">
        <v>42</v>
      </c>
      <c r="E196" s="134"/>
      <c r="F196" s="134"/>
      <c r="G196" s="151"/>
      <c r="H196" s="40">
        <f>H193*5%</f>
        <v>37500</v>
      </c>
      <c r="I196" s="40">
        <f>I193*5%</f>
        <v>9375</v>
      </c>
      <c r="J196" s="40">
        <f>J193*5%</f>
        <v>9375</v>
      </c>
      <c r="K196" s="40">
        <f>K193*5%</f>
        <v>9375</v>
      </c>
      <c r="L196" s="40">
        <f>L193*5%</f>
        <v>9375</v>
      </c>
      <c r="M196" s="41">
        <f>SUM(I196:L196)</f>
        <v>37500</v>
      </c>
    </row>
    <row r="197" spans="1:14" ht="33" customHeight="1" x14ac:dyDescent="0.2">
      <c r="A197" s="138" t="s">
        <v>19</v>
      </c>
      <c r="B197" s="139"/>
      <c r="C197" s="142" t="s">
        <v>132</v>
      </c>
      <c r="D197" s="142"/>
      <c r="E197" s="142"/>
      <c r="F197" s="142"/>
      <c r="G197" s="142"/>
      <c r="H197" s="142"/>
      <c r="I197" s="142"/>
      <c r="J197" s="142"/>
      <c r="K197" s="142"/>
      <c r="L197" s="142"/>
      <c r="M197" s="143"/>
    </row>
    <row r="198" spans="1:14" ht="18" customHeight="1" x14ac:dyDescent="0.2">
      <c r="A198" s="32" t="s">
        <v>27</v>
      </c>
      <c r="B198" s="33" t="s">
        <v>17</v>
      </c>
      <c r="C198" s="34">
        <v>2006</v>
      </c>
      <c r="D198" s="128" t="s">
        <v>289</v>
      </c>
      <c r="E198" s="128"/>
      <c r="F198" s="128"/>
      <c r="G198" s="129" t="s">
        <v>14</v>
      </c>
      <c r="H198" s="68" t="s">
        <v>18</v>
      </c>
      <c r="I198" s="23">
        <v>0.25</v>
      </c>
      <c r="J198" s="23">
        <v>0.25</v>
      </c>
      <c r="K198" s="23">
        <v>0.25</v>
      </c>
      <c r="L198" s="23">
        <v>0.25</v>
      </c>
      <c r="M198" s="24">
        <f>SUM(I198:L198)</f>
        <v>1</v>
      </c>
    </row>
    <row r="199" spans="1:14" ht="18" customHeight="1" x14ac:dyDescent="0.2">
      <c r="A199" s="130" t="s">
        <v>94</v>
      </c>
      <c r="B199" s="131"/>
      <c r="C199" s="131"/>
      <c r="D199" s="131"/>
      <c r="E199" s="131"/>
      <c r="F199" s="131"/>
      <c r="G199" s="129"/>
      <c r="H199" s="59">
        <f>14000000-4800000</f>
        <v>9200000</v>
      </c>
      <c r="I199" s="59">
        <f>H199*I198</f>
        <v>2300000</v>
      </c>
      <c r="J199" s="59">
        <f>H199*J198</f>
        <v>2300000</v>
      </c>
      <c r="K199" s="59">
        <f>H199*K198</f>
        <v>2300000</v>
      </c>
      <c r="L199" s="59">
        <f>H199*L198</f>
        <v>2300000</v>
      </c>
      <c r="M199" s="60">
        <f>I199+J199+K199+L199</f>
        <v>9200000</v>
      </c>
    </row>
    <row r="200" spans="1:14" ht="18" customHeight="1" x14ac:dyDescent="0.2">
      <c r="A200" s="149" t="s">
        <v>60</v>
      </c>
      <c r="B200" s="150"/>
      <c r="C200" s="37">
        <v>331</v>
      </c>
      <c r="D200" s="134" t="s">
        <v>39</v>
      </c>
      <c r="E200" s="134"/>
      <c r="F200" s="134"/>
      <c r="G200" s="151" t="s">
        <v>25</v>
      </c>
      <c r="H200" s="40">
        <f>H199*40%</f>
        <v>3680000</v>
      </c>
      <c r="I200" s="40">
        <f>I199*40%</f>
        <v>920000</v>
      </c>
      <c r="J200" s="40">
        <f>J199*40%</f>
        <v>920000</v>
      </c>
      <c r="K200" s="40">
        <f>K199*40%</f>
        <v>920000</v>
      </c>
      <c r="L200" s="40">
        <f>L199*40%</f>
        <v>920000</v>
      </c>
      <c r="M200" s="41">
        <f>SUM(I200:L200)</f>
        <v>3680000</v>
      </c>
    </row>
    <row r="201" spans="1:14" ht="18" customHeight="1" x14ac:dyDescent="0.2">
      <c r="A201" s="149"/>
      <c r="B201" s="150"/>
      <c r="C201" s="37">
        <v>333</v>
      </c>
      <c r="D201" s="134" t="s">
        <v>40</v>
      </c>
      <c r="E201" s="134"/>
      <c r="F201" s="134"/>
      <c r="G201" s="151"/>
      <c r="H201" s="40">
        <f>H199*55%</f>
        <v>5060000</v>
      </c>
      <c r="I201" s="40">
        <f>I199*55%</f>
        <v>1265000</v>
      </c>
      <c r="J201" s="40">
        <f>J199*55%</f>
        <v>1265000</v>
      </c>
      <c r="K201" s="40">
        <f>K199*55%</f>
        <v>1265000</v>
      </c>
      <c r="L201" s="40">
        <f>L199*55%</f>
        <v>1265000</v>
      </c>
      <c r="M201" s="41">
        <f>SUM(I201:L201)</f>
        <v>5060000</v>
      </c>
    </row>
    <row r="202" spans="1:14" ht="18" customHeight="1" x14ac:dyDescent="0.2">
      <c r="A202" s="149"/>
      <c r="B202" s="150"/>
      <c r="C202" s="37">
        <v>344</v>
      </c>
      <c r="D202" s="134" t="s">
        <v>42</v>
      </c>
      <c r="E202" s="134"/>
      <c r="F202" s="134"/>
      <c r="G202" s="151"/>
      <c r="H202" s="40">
        <f>H199*5%</f>
        <v>460000</v>
      </c>
      <c r="I202" s="40">
        <f>I199*5%</f>
        <v>115000</v>
      </c>
      <c r="J202" s="40">
        <f>J199*5%</f>
        <v>115000</v>
      </c>
      <c r="K202" s="40">
        <f>K199*5%</f>
        <v>115000</v>
      </c>
      <c r="L202" s="40">
        <f>L199*5%</f>
        <v>115000</v>
      </c>
      <c r="M202" s="41">
        <f>SUM(I202:L202)</f>
        <v>460000</v>
      </c>
    </row>
    <row r="203" spans="1:14" ht="40.5" customHeight="1" x14ac:dyDescent="0.2">
      <c r="A203" s="138" t="s">
        <v>19</v>
      </c>
      <c r="B203" s="139"/>
      <c r="C203" s="142" t="s">
        <v>131</v>
      </c>
      <c r="D203" s="142"/>
      <c r="E203" s="142"/>
      <c r="F203" s="142"/>
      <c r="G203" s="142"/>
      <c r="H203" s="142"/>
      <c r="I203" s="142"/>
      <c r="J203" s="142"/>
      <c r="K203" s="142"/>
      <c r="L203" s="142"/>
      <c r="M203" s="143"/>
      <c r="N203" s="105"/>
    </row>
    <row r="204" spans="1:14" ht="18" customHeight="1" x14ac:dyDescent="0.2">
      <c r="A204" s="32" t="s">
        <v>27</v>
      </c>
      <c r="B204" s="33" t="s">
        <v>17</v>
      </c>
      <c r="C204" s="34">
        <v>2036</v>
      </c>
      <c r="D204" s="128" t="s">
        <v>287</v>
      </c>
      <c r="E204" s="128"/>
      <c r="F204" s="128"/>
      <c r="G204" s="129" t="s">
        <v>14</v>
      </c>
      <c r="H204" s="94" t="s">
        <v>18</v>
      </c>
      <c r="I204" s="23">
        <v>0.25</v>
      </c>
      <c r="J204" s="23">
        <v>0.25</v>
      </c>
      <c r="K204" s="23">
        <v>0.25</v>
      </c>
      <c r="L204" s="23">
        <v>0.25</v>
      </c>
      <c r="M204" s="24">
        <f>SUM(I204:L204)</f>
        <v>1</v>
      </c>
    </row>
    <row r="205" spans="1:14" ht="18" customHeight="1" x14ac:dyDescent="0.2">
      <c r="A205" s="130" t="s">
        <v>94</v>
      </c>
      <c r="B205" s="131"/>
      <c r="C205" s="131"/>
      <c r="D205" s="131"/>
      <c r="E205" s="131"/>
      <c r="F205" s="131"/>
      <c r="G205" s="129"/>
      <c r="H205" s="59">
        <v>1000000</v>
      </c>
      <c r="I205" s="59">
        <f>H205*I204</f>
        <v>250000</v>
      </c>
      <c r="J205" s="59">
        <f>H205*J204</f>
        <v>250000</v>
      </c>
      <c r="K205" s="59">
        <f>H205*K204</f>
        <v>250000</v>
      </c>
      <c r="L205" s="59">
        <f>H205*L204</f>
        <v>250000</v>
      </c>
      <c r="M205" s="60">
        <f>I205+J205+K205+L205</f>
        <v>1000000</v>
      </c>
    </row>
    <row r="206" spans="1:14" ht="18" customHeight="1" x14ac:dyDescent="0.2">
      <c r="A206" s="149" t="s">
        <v>60</v>
      </c>
      <c r="B206" s="150"/>
      <c r="C206" s="37">
        <v>331</v>
      </c>
      <c r="D206" s="134" t="s">
        <v>39</v>
      </c>
      <c r="E206" s="134"/>
      <c r="F206" s="134"/>
      <c r="G206" s="151" t="s">
        <v>25</v>
      </c>
      <c r="H206" s="40">
        <f>H205*40%</f>
        <v>400000</v>
      </c>
      <c r="I206" s="40">
        <f>I205*40%</f>
        <v>100000</v>
      </c>
      <c r="J206" s="40">
        <f>J205*40%</f>
        <v>100000</v>
      </c>
      <c r="K206" s="40">
        <f>K205*40%</f>
        <v>100000</v>
      </c>
      <c r="L206" s="40">
        <f>L205*40%</f>
        <v>100000</v>
      </c>
      <c r="M206" s="41">
        <f>SUM(I206:L206)</f>
        <v>400000</v>
      </c>
    </row>
    <row r="207" spans="1:14" ht="18" customHeight="1" x14ac:dyDescent="0.2">
      <c r="A207" s="149"/>
      <c r="B207" s="150"/>
      <c r="C207" s="37">
        <v>333</v>
      </c>
      <c r="D207" s="134" t="s">
        <v>40</v>
      </c>
      <c r="E207" s="134"/>
      <c r="F207" s="134"/>
      <c r="G207" s="151"/>
      <c r="H207" s="40">
        <f>H205*55%</f>
        <v>550000</v>
      </c>
      <c r="I207" s="40">
        <f>I205*55%</f>
        <v>137500</v>
      </c>
      <c r="J207" s="40">
        <f>J205*55%</f>
        <v>137500</v>
      </c>
      <c r="K207" s="40">
        <f>K205*55%</f>
        <v>137500</v>
      </c>
      <c r="L207" s="40">
        <f>L205*55%</f>
        <v>137500</v>
      </c>
      <c r="M207" s="41">
        <f>SUM(I207:L207)</f>
        <v>550000</v>
      </c>
    </row>
    <row r="208" spans="1:14" ht="18" customHeight="1" x14ac:dyDescent="0.2">
      <c r="A208" s="149"/>
      <c r="B208" s="150"/>
      <c r="C208" s="37">
        <v>344</v>
      </c>
      <c r="D208" s="134" t="s">
        <v>42</v>
      </c>
      <c r="E208" s="134"/>
      <c r="F208" s="134"/>
      <c r="G208" s="151"/>
      <c r="H208" s="40">
        <f>H205*5%</f>
        <v>50000</v>
      </c>
      <c r="I208" s="40">
        <f>I205*5%</f>
        <v>12500</v>
      </c>
      <c r="J208" s="40">
        <f>J205*5%</f>
        <v>12500</v>
      </c>
      <c r="K208" s="40">
        <f>K205*5%</f>
        <v>12500</v>
      </c>
      <c r="L208" s="40">
        <f>L205*5%</f>
        <v>12500</v>
      </c>
      <c r="M208" s="41">
        <f>SUM(I208:L208)</f>
        <v>50000</v>
      </c>
    </row>
    <row r="209" spans="1:13" ht="40.5" customHeight="1" x14ac:dyDescent="0.2">
      <c r="A209" s="138" t="s">
        <v>19</v>
      </c>
      <c r="B209" s="139"/>
      <c r="C209" s="142" t="s">
        <v>131</v>
      </c>
      <c r="D209" s="142"/>
      <c r="E209" s="142"/>
      <c r="F209" s="142"/>
      <c r="G209" s="142"/>
      <c r="H209" s="142"/>
      <c r="I209" s="142"/>
      <c r="J209" s="142"/>
      <c r="K209" s="142"/>
      <c r="L209" s="142"/>
      <c r="M209" s="143"/>
    </row>
    <row r="210" spans="1:13" ht="18" customHeight="1" x14ac:dyDescent="0.2">
      <c r="A210" s="32" t="s">
        <v>27</v>
      </c>
      <c r="B210" s="33" t="s">
        <v>17</v>
      </c>
      <c r="C210" s="34">
        <v>2038</v>
      </c>
      <c r="D210" s="128" t="s">
        <v>288</v>
      </c>
      <c r="E210" s="128"/>
      <c r="F210" s="128"/>
      <c r="G210" s="129" t="s">
        <v>14</v>
      </c>
      <c r="H210" s="94" t="s">
        <v>18</v>
      </c>
      <c r="I210" s="23">
        <v>0.25</v>
      </c>
      <c r="J210" s="23">
        <v>0.25</v>
      </c>
      <c r="K210" s="23">
        <v>0.25</v>
      </c>
      <c r="L210" s="23">
        <v>0.25</v>
      </c>
      <c r="M210" s="24">
        <f>SUM(I210:L210)</f>
        <v>1</v>
      </c>
    </row>
    <row r="211" spans="1:13" ht="18" customHeight="1" x14ac:dyDescent="0.2">
      <c r="A211" s="130" t="s">
        <v>94</v>
      </c>
      <c r="B211" s="131"/>
      <c r="C211" s="131"/>
      <c r="D211" s="131"/>
      <c r="E211" s="131"/>
      <c r="F211" s="131"/>
      <c r="G211" s="129"/>
      <c r="H211" s="59">
        <v>1000000</v>
      </c>
      <c r="I211" s="59">
        <f>H211*I210</f>
        <v>250000</v>
      </c>
      <c r="J211" s="59">
        <f>H211*J210</f>
        <v>250000</v>
      </c>
      <c r="K211" s="59">
        <f>H211*K210</f>
        <v>250000</v>
      </c>
      <c r="L211" s="59">
        <f>H211*L210</f>
        <v>250000</v>
      </c>
      <c r="M211" s="60">
        <f>I211+J211+K211+L211</f>
        <v>1000000</v>
      </c>
    </row>
    <row r="212" spans="1:13" ht="18" customHeight="1" x14ac:dyDescent="0.2">
      <c r="A212" s="149" t="s">
        <v>60</v>
      </c>
      <c r="B212" s="150"/>
      <c r="C212" s="37">
        <v>331</v>
      </c>
      <c r="D212" s="134" t="s">
        <v>39</v>
      </c>
      <c r="E212" s="134"/>
      <c r="F212" s="134"/>
      <c r="G212" s="151" t="s">
        <v>25</v>
      </c>
      <c r="H212" s="40">
        <f>H211*40%</f>
        <v>400000</v>
      </c>
      <c r="I212" s="40">
        <f>I211*40%</f>
        <v>100000</v>
      </c>
      <c r="J212" s="40">
        <f>J211*40%</f>
        <v>100000</v>
      </c>
      <c r="K212" s="40">
        <f>K211*40%</f>
        <v>100000</v>
      </c>
      <c r="L212" s="40">
        <f>L211*40%</f>
        <v>100000</v>
      </c>
      <c r="M212" s="41">
        <f>SUM(I212:L212)</f>
        <v>400000</v>
      </c>
    </row>
    <row r="213" spans="1:13" ht="18" customHeight="1" x14ac:dyDescent="0.2">
      <c r="A213" s="149"/>
      <c r="B213" s="150"/>
      <c r="C213" s="37">
        <v>333</v>
      </c>
      <c r="D213" s="134" t="s">
        <v>40</v>
      </c>
      <c r="E213" s="134"/>
      <c r="F213" s="134"/>
      <c r="G213" s="151"/>
      <c r="H213" s="40">
        <f>H211*55%</f>
        <v>550000</v>
      </c>
      <c r="I213" s="40">
        <f>I211*55%</f>
        <v>137500</v>
      </c>
      <c r="J213" s="40">
        <f>J211*55%</f>
        <v>137500</v>
      </c>
      <c r="K213" s="40">
        <f>K211*55%</f>
        <v>137500</v>
      </c>
      <c r="L213" s="40">
        <f>L211*55%</f>
        <v>137500</v>
      </c>
      <c r="M213" s="41">
        <f>SUM(I213:L213)</f>
        <v>550000</v>
      </c>
    </row>
    <row r="214" spans="1:13" ht="18" customHeight="1" x14ac:dyDescent="0.2">
      <c r="A214" s="149"/>
      <c r="B214" s="150"/>
      <c r="C214" s="37">
        <v>344</v>
      </c>
      <c r="D214" s="134" t="s">
        <v>42</v>
      </c>
      <c r="E214" s="134"/>
      <c r="F214" s="134"/>
      <c r="G214" s="151"/>
      <c r="H214" s="40">
        <f>H211*5%</f>
        <v>50000</v>
      </c>
      <c r="I214" s="40">
        <f>I211*5%</f>
        <v>12500</v>
      </c>
      <c r="J214" s="40">
        <f>J211*5%</f>
        <v>12500</v>
      </c>
      <c r="K214" s="40">
        <f>K211*5%</f>
        <v>12500</v>
      </c>
      <c r="L214" s="40">
        <f>L211*5%</f>
        <v>12500</v>
      </c>
      <c r="M214" s="41">
        <f>SUM(I214:L214)</f>
        <v>50000</v>
      </c>
    </row>
    <row r="215" spans="1:13" ht="40.5" customHeight="1" x14ac:dyDescent="0.2">
      <c r="A215" s="138" t="s">
        <v>19</v>
      </c>
      <c r="B215" s="139"/>
      <c r="C215" s="142" t="s">
        <v>131</v>
      </c>
      <c r="D215" s="142"/>
      <c r="E215" s="142"/>
      <c r="F215" s="142"/>
      <c r="G215" s="142"/>
      <c r="H215" s="142"/>
      <c r="I215" s="142"/>
      <c r="J215" s="142"/>
      <c r="K215" s="142"/>
      <c r="L215" s="142"/>
      <c r="M215" s="143"/>
    </row>
    <row r="216" spans="1:13" ht="40.5" customHeight="1" x14ac:dyDescent="0.2">
      <c r="A216" s="32" t="s">
        <v>27</v>
      </c>
      <c r="B216" s="33" t="s">
        <v>17</v>
      </c>
      <c r="C216" s="34">
        <v>2039</v>
      </c>
      <c r="D216" s="128" t="s">
        <v>290</v>
      </c>
      <c r="E216" s="128"/>
      <c r="F216" s="128"/>
      <c r="G216" s="129" t="s">
        <v>14</v>
      </c>
      <c r="H216" s="94" t="s">
        <v>18</v>
      </c>
      <c r="I216" s="23">
        <v>0.25</v>
      </c>
      <c r="J216" s="23">
        <v>0.25</v>
      </c>
      <c r="K216" s="23">
        <v>0.25</v>
      </c>
      <c r="L216" s="23">
        <v>0.25</v>
      </c>
      <c r="M216" s="24">
        <f>SUM(I216:L216)</f>
        <v>1</v>
      </c>
    </row>
    <row r="217" spans="1:13" ht="40.5" customHeight="1" x14ac:dyDescent="0.2">
      <c r="A217" s="130" t="s">
        <v>94</v>
      </c>
      <c r="B217" s="131"/>
      <c r="C217" s="131"/>
      <c r="D217" s="131"/>
      <c r="E217" s="131"/>
      <c r="F217" s="131"/>
      <c r="G217" s="129"/>
      <c r="H217" s="59">
        <v>800000</v>
      </c>
      <c r="I217" s="59">
        <f>H217*I216</f>
        <v>200000</v>
      </c>
      <c r="J217" s="59">
        <f>H217*J216</f>
        <v>200000</v>
      </c>
      <c r="K217" s="59">
        <f>H217*K216</f>
        <v>200000</v>
      </c>
      <c r="L217" s="59">
        <f>H217*L216</f>
        <v>200000</v>
      </c>
      <c r="M217" s="60">
        <f>I217+J217+K217+L217</f>
        <v>800000</v>
      </c>
    </row>
    <row r="218" spans="1:13" ht="20.100000000000001" customHeight="1" x14ac:dyDescent="0.2">
      <c r="A218" s="149" t="s">
        <v>60</v>
      </c>
      <c r="B218" s="150"/>
      <c r="C218" s="37">
        <v>331</v>
      </c>
      <c r="D218" s="134" t="s">
        <v>39</v>
      </c>
      <c r="E218" s="134"/>
      <c r="F218" s="134"/>
      <c r="G218" s="151" t="s">
        <v>25</v>
      </c>
      <c r="H218" s="40">
        <f>H217*40%</f>
        <v>320000</v>
      </c>
      <c r="I218" s="40">
        <f>I217*40%</f>
        <v>80000</v>
      </c>
      <c r="J218" s="40">
        <f>J217*40%</f>
        <v>80000</v>
      </c>
      <c r="K218" s="40">
        <f>K217*40%</f>
        <v>80000</v>
      </c>
      <c r="L218" s="40">
        <f>L217*40%</f>
        <v>80000</v>
      </c>
      <c r="M218" s="41">
        <f>SUM(I218:L218)</f>
        <v>320000</v>
      </c>
    </row>
    <row r="219" spans="1:13" ht="20.100000000000001" customHeight="1" x14ac:dyDescent="0.2">
      <c r="A219" s="149"/>
      <c r="B219" s="150"/>
      <c r="C219" s="37">
        <v>333</v>
      </c>
      <c r="D219" s="134" t="s">
        <v>40</v>
      </c>
      <c r="E219" s="134"/>
      <c r="F219" s="134"/>
      <c r="G219" s="151"/>
      <c r="H219" s="40">
        <f>H217*55%</f>
        <v>440000.00000000006</v>
      </c>
      <c r="I219" s="40">
        <f>I217*55%</f>
        <v>110000.00000000001</v>
      </c>
      <c r="J219" s="40">
        <f>J217*55%</f>
        <v>110000.00000000001</v>
      </c>
      <c r="K219" s="40">
        <f>K217*55%</f>
        <v>110000.00000000001</v>
      </c>
      <c r="L219" s="40">
        <f>L217*55%</f>
        <v>110000.00000000001</v>
      </c>
      <c r="M219" s="41">
        <f>SUM(I219:L219)</f>
        <v>440000.00000000006</v>
      </c>
    </row>
    <row r="220" spans="1:13" ht="20.100000000000001" customHeight="1" x14ac:dyDescent="0.2">
      <c r="A220" s="149"/>
      <c r="B220" s="150"/>
      <c r="C220" s="37">
        <v>344</v>
      </c>
      <c r="D220" s="134" t="s">
        <v>42</v>
      </c>
      <c r="E220" s="134"/>
      <c r="F220" s="134"/>
      <c r="G220" s="151"/>
      <c r="H220" s="40">
        <f>H217*5%</f>
        <v>40000</v>
      </c>
      <c r="I220" s="40">
        <f>I217*5%</f>
        <v>10000</v>
      </c>
      <c r="J220" s="40">
        <f>J217*5%</f>
        <v>10000</v>
      </c>
      <c r="K220" s="40">
        <f>K217*5%</f>
        <v>10000</v>
      </c>
      <c r="L220" s="40">
        <f>L217*5%</f>
        <v>10000</v>
      </c>
      <c r="M220" s="41">
        <f>SUM(I220:L220)</f>
        <v>40000</v>
      </c>
    </row>
    <row r="221" spans="1:13" ht="40.5" customHeight="1" x14ac:dyDescent="0.2">
      <c r="A221" s="138" t="s">
        <v>19</v>
      </c>
      <c r="B221" s="139"/>
      <c r="C221" s="142" t="s">
        <v>131</v>
      </c>
      <c r="D221" s="142"/>
      <c r="E221" s="142"/>
      <c r="F221" s="142"/>
      <c r="G221" s="142"/>
      <c r="H221" s="142"/>
      <c r="I221" s="142"/>
      <c r="J221" s="142"/>
      <c r="K221" s="142"/>
      <c r="L221" s="142"/>
      <c r="M221" s="143"/>
    </row>
    <row r="222" spans="1:13" ht="40.5" customHeight="1" x14ac:dyDescent="0.2">
      <c r="A222" s="32" t="s">
        <v>27</v>
      </c>
      <c r="B222" s="33" t="s">
        <v>17</v>
      </c>
      <c r="C222" s="34">
        <v>2040</v>
      </c>
      <c r="D222" s="128" t="s">
        <v>291</v>
      </c>
      <c r="E222" s="128"/>
      <c r="F222" s="128"/>
      <c r="G222" s="129" t="s">
        <v>14</v>
      </c>
      <c r="H222" s="96" t="s">
        <v>18</v>
      </c>
      <c r="I222" s="23">
        <v>0.25</v>
      </c>
      <c r="J222" s="23">
        <v>0.25</v>
      </c>
      <c r="K222" s="23">
        <v>0.25</v>
      </c>
      <c r="L222" s="23">
        <v>0.25</v>
      </c>
      <c r="M222" s="24">
        <f>SUM(I222:L222)</f>
        <v>1</v>
      </c>
    </row>
    <row r="223" spans="1:13" ht="40.5" customHeight="1" x14ac:dyDescent="0.2">
      <c r="A223" s="130" t="s">
        <v>94</v>
      </c>
      <c r="B223" s="131"/>
      <c r="C223" s="131"/>
      <c r="D223" s="131"/>
      <c r="E223" s="131"/>
      <c r="F223" s="131"/>
      <c r="G223" s="129"/>
      <c r="H223" s="59">
        <v>1000000</v>
      </c>
      <c r="I223" s="59">
        <f>H223*I222</f>
        <v>250000</v>
      </c>
      <c r="J223" s="59">
        <f>H223*J222</f>
        <v>250000</v>
      </c>
      <c r="K223" s="59">
        <f>H223*K222</f>
        <v>250000</v>
      </c>
      <c r="L223" s="59">
        <f>H223*L222</f>
        <v>250000</v>
      </c>
      <c r="M223" s="60">
        <f>I223+J223+K223+L223</f>
        <v>1000000</v>
      </c>
    </row>
    <row r="224" spans="1:13" ht="20.100000000000001" customHeight="1" x14ac:dyDescent="0.2">
      <c r="A224" s="149" t="s">
        <v>60</v>
      </c>
      <c r="B224" s="150"/>
      <c r="C224" s="37">
        <v>331</v>
      </c>
      <c r="D224" s="134" t="s">
        <v>39</v>
      </c>
      <c r="E224" s="134"/>
      <c r="F224" s="134"/>
      <c r="G224" s="151" t="s">
        <v>25</v>
      </c>
      <c r="H224" s="40">
        <f>H223*40%</f>
        <v>400000</v>
      </c>
      <c r="I224" s="40">
        <f>I223*40%</f>
        <v>100000</v>
      </c>
      <c r="J224" s="40">
        <f>J223*40%</f>
        <v>100000</v>
      </c>
      <c r="K224" s="40">
        <f>K223*40%</f>
        <v>100000</v>
      </c>
      <c r="L224" s="40">
        <f>L223*40%</f>
        <v>100000</v>
      </c>
      <c r="M224" s="41">
        <f>SUM(I224:L224)</f>
        <v>400000</v>
      </c>
    </row>
    <row r="225" spans="1:13" ht="20.100000000000001" customHeight="1" x14ac:dyDescent="0.2">
      <c r="A225" s="149"/>
      <c r="B225" s="150"/>
      <c r="C225" s="37">
        <v>333</v>
      </c>
      <c r="D225" s="134" t="s">
        <v>40</v>
      </c>
      <c r="E225" s="134"/>
      <c r="F225" s="134"/>
      <c r="G225" s="151"/>
      <c r="H225" s="40">
        <f>H223*55%</f>
        <v>550000</v>
      </c>
      <c r="I225" s="40">
        <f>I223*55%</f>
        <v>137500</v>
      </c>
      <c r="J225" s="40">
        <f>J223*55%</f>
        <v>137500</v>
      </c>
      <c r="K225" s="40">
        <f>K223*55%</f>
        <v>137500</v>
      </c>
      <c r="L225" s="40">
        <f>L223*55%</f>
        <v>137500</v>
      </c>
      <c r="M225" s="41">
        <f>SUM(I225:L225)</f>
        <v>550000</v>
      </c>
    </row>
    <row r="226" spans="1:13" ht="20.100000000000001" customHeight="1" x14ac:dyDescent="0.2">
      <c r="A226" s="149"/>
      <c r="B226" s="150"/>
      <c r="C226" s="37">
        <v>344</v>
      </c>
      <c r="D226" s="134" t="s">
        <v>42</v>
      </c>
      <c r="E226" s="134"/>
      <c r="F226" s="134"/>
      <c r="G226" s="151"/>
      <c r="H226" s="40">
        <f>H223*5%</f>
        <v>50000</v>
      </c>
      <c r="I226" s="40">
        <f>I223*5%</f>
        <v>12500</v>
      </c>
      <c r="J226" s="40">
        <f>J223*5%</f>
        <v>12500</v>
      </c>
      <c r="K226" s="40">
        <f>K223*5%</f>
        <v>12500</v>
      </c>
      <c r="L226" s="40">
        <f>L223*5%</f>
        <v>12500</v>
      </c>
      <c r="M226" s="41">
        <f>SUM(I226:L226)</f>
        <v>50000</v>
      </c>
    </row>
    <row r="227" spans="1:13" ht="40.5" customHeight="1" x14ac:dyDescent="0.2">
      <c r="A227" s="138" t="s">
        <v>19</v>
      </c>
      <c r="B227" s="139"/>
      <c r="C227" s="142" t="s">
        <v>131</v>
      </c>
      <c r="D227" s="142"/>
      <c r="E227" s="142"/>
      <c r="F227" s="142"/>
      <c r="G227" s="142"/>
      <c r="H227" s="142"/>
      <c r="I227" s="142"/>
      <c r="J227" s="142"/>
      <c r="K227" s="142"/>
      <c r="L227" s="142"/>
      <c r="M227" s="143"/>
    </row>
    <row r="228" spans="1:13" ht="40.5" customHeight="1" x14ac:dyDescent="0.2">
      <c r="A228" s="32" t="s">
        <v>27</v>
      </c>
      <c r="B228" s="33" t="s">
        <v>17</v>
      </c>
      <c r="C228" s="34">
        <v>2041</v>
      </c>
      <c r="D228" s="128" t="s">
        <v>292</v>
      </c>
      <c r="E228" s="128"/>
      <c r="F228" s="128"/>
      <c r="G228" s="129" t="s">
        <v>14</v>
      </c>
      <c r="H228" s="97" t="s">
        <v>18</v>
      </c>
      <c r="I228" s="23">
        <v>0.25</v>
      </c>
      <c r="J228" s="23">
        <v>0.25</v>
      </c>
      <c r="K228" s="23">
        <v>0.25</v>
      </c>
      <c r="L228" s="23">
        <v>0.25</v>
      </c>
      <c r="M228" s="24">
        <f>SUM(I228:L228)</f>
        <v>1</v>
      </c>
    </row>
    <row r="229" spans="1:13" ht="40.5" customHeight="1" x14ac:dyDescent="0.2">
      <c r="A229" s="130" t="s">
        <v>94</v>
      </c>
      <c r="B229" s="131"/>
      <c r="C229" s="131"/>
      <c r="D229" s="131"/>
      <c r="E229" s="131"/>
      <c r="F229" s="131"/>
      <c r="G229" s="129"/>
      <c r="H229" s="59">
        <v>1000000</v>
      </c>
      <c r="I229" s="59">
        <f>H229*I228</f>
        <v>250000</v>
      </c>
      <c r="J229" s="59">
        <f>H229*J228</f>
        <v>250000</v>
      </c>
      <c r="K229" s="59">
        <f>H229*K228</f>
        <v>250000</v>
      </c>
      <c r="L229" s="59">
        <f>H229*L228</f>
        <v>250000</v>
      </c>
      <c r="M229" s="60">
        <f>I229+J229+K229+L229</f>
        <v>1000000</v>
      </c>
    </row>
    <row r="230" spans="1:13" ht="20.100000000000001" customHeight="1" x14ac:dyDescent="0.2">
      <c r="A230" s="149" t="s">
        <v>60</v>
      </c>
      <c r="B230" s="150"/>
      <c r="C230" s="37">
        <v>331</v>
      </c>
      <c r="D230" s="134" t="s">
        <v>39</v>
      </c>
      <c r="E230" s="134"/>
      <c r="F230" s="134"/>
      <c r="G230" s="151" t="s">
        <v>25</v>
      </c>
      <c r="H230" s="40">
        <f>H229*40%</f>
        <v>400000</v>
      </c>
      <c r="I230" s="40">
        <f>I229*40%</f>
        <v>100000</v>
      </c>
      <c r="J230" s="40">
        <f>J229*40%</f>
        <v>100000</v>
      </c>
      <c r="K230" s="40">
        <f>K229*40%</f>
        <v>100000</v>
      </c>
      <c r="L230" s="40">
        <f>L229*40%</f>
        <v>100000</v>
      </c>
      <c r="M230" s="41">
        <f>SUM(I230:L230)</f>
        <v>400000</v>
      </c>
    </row>
    <row r="231" spans="1:13" ht="20.100000000000001" customHeight="1" x14ac:dyDescent="0.2">
      <c r="A231" s="149"/>
      <c r="B231" s="150"/>
      <c r="C231" s="37">
        <v>333</v>
      </c>
      <c r="D231" s="134" t="s">
        <v>40</v>
      </c>
      <c r="E231" s="134"/>
      <c r="F231" s="134"/>
      <c r="G231" s="151"/>
      <c r="H231" s="40">
        <f>H229*55%</f>
        <v>550000</v>
      </c>
      <c r="I231" s="40">
        <f>I229*55%</f>
        <v>137500</v>
      </c>
      <c r="J231" s="40">
        <f>J229*55%</f>
        <v>137500</v>
      </c>
      <c r="K231" s="40">
        <f>K229*55%</f>
        <v>137500</v>
      </c>
      <c r="L231" s="40">
        <f>L229*55%</f>
        <v>137500</v>
      </c>
      <c r="M231" s="41">
        <f>SUM(I231:L231)</f>
        <v>550000</v>
      </c>
    </row>
    <row r="232" spans="1:13" ht="20.100000000000001" customHeight="1" x14ac:dyDescent="0.2">
      <c r="A232" s="149"/>
      <c r="B232" s="150"/>
      <c r="C232" s="37">
        <v>344</v>
      </c>
      <c r="D232" s="134" t="s">
        <v>42</v>
      </c>
      <c r="E232" s="134"/>
      <c r="F232" s="134"/>
      <c r="G232" s="151"/>
      <c r="H232" s="40">
        <f>H229*5%</f>
        <v>50000</v>
      </c>
      <c r="I232" s="40">
        <f>I229*5%</f>
        <v>12500</v>
      </c>
      <c r="J232" s="40">
        <f>J229*5%</f>
        <v>12500</v>
      </c>
      <c r="K232" s="40">
        <f>K229*5%</f>
        <v>12500</v>
      </c>
      <c r="L232" s="40">
        <f>L229*5%</f>
        <v>12500</v>
      </c>
      <c r="M232" s="41">
        <f>SUM(I232:L232)</f>
        <v>50000</v>
      </c>
    </row>
    <row r="233" spans="1:13" ht="40.5" customHeight="1" x14ac:dyDescent="0.2">
      <c r="A233" s="138" t="s">
        <v>19</v>
      </c>
      <c r="B233" s="139"/>
      <c r="C233" s="142" t="s">
        <v>131</v>
      </c>
      <c r="D233" s="142"/>
      <c r="E233" s="142"/>
      <c r="F233" s="142"/>
      <c r="G233" s="142"/>
      <c r="H233" s="142"/>
      <c r="I233" s="142"/>
      <c r="J233" s="142"/>
      <c r="K233" s="142"/>
      <c r="L233" s="142"/>
      <c r="M233" s="143"/>
    </row>
    <row r="234" spans="1:13" ht="18" customHeight="1" x14ac:dyDescent="0.2">
      <c r="A234" s="32" t="s">
        <v>27</v>
      </c>
      <c r="B234" s="33" t="s">
        <v>17</v>
      </c>
      <c r="C234" s="34">
        <v>2047</v>
      </c>
      <c r="D234" s="128" t="s">
        <v>297</v>
      </c>
      <c r="E234" s="128"/>
      <c r="F234" s="128"/>
      <c r="G234" s="129" t="s">
        <v>14</v>
      </c>
      <c r="H234" s="106" t="s">
        <v>18</v>
      </c>
      <c r="I234" s="23">
        <v>0.25</v>
      </c>
      <c r="J234" s="23">
        <v>0.25</v>
      </c>
      <c r="K234" s="23">
        <v>0.25</v>
      </c>
      <c r="L234" s="23">
        <v>0.25</v>
      </c>
      <c r="M234" s="24">
        <f>SUM(I234:L234)</f>
        <v>1</v>
      </c>
    </row>
    <row r="235" spans="1:13" ht="18" customHeight="1" x14ac:dyDescent="0.2">
      <c r="A235" s="130" t="s">
        <v>94</v>
      </c>
      <c r="B235" s="131"/>
      <c r="C235" s="131"/>
      <c r="D235" s="131"/>
      <c r="E235" s="131"/>
      <c r="F235" s="131"/>
      <c r="G235" s="129"/>
      <c r="H235" s="59">
        <f>1500000/2-150000-150000</f>
        <v>450000</v>
      </c>
      <c r="I235" s="59">
        <f>H235*I234</f>
        <v>112500</v>
      </c>
      <c r="J235" s="59">
        <f>H235*J234</f>
        <v>112500</v>
      </c>
      <c r="K235" s="59">
        <f>H235*K234</f>
        <v>112500</v>
      </c>
      <c r="L235" s="59">
        <f>H235*L234</f>
        <v>112500</v>
      </c>
      <c r="M235" s="60">
        <f>I235+J235+K235+L235</f>
        <v>450000</v>
      </c>
    </row>
    <row r="236" spans="1:13" ht="18" customHeight="1" x14ac:dyDescent="0.2">
      <c r="A236" s="149" t="s">
        <v>60</v>
      </c>
      <c r="B236" s="150"/>
      <c r="C236" s="37">
        <v>331</v>
      </c>
      <c r="D236" s="134" t="s">
        <v>39</v>
      </c>
      <c r="E236" s="134"/>
      <c r="F236" s="134"/>
      <c r="G236" s="151" t="s">
        <v>25</v>
      </c>
      <c r="H236" s="40">
        <f>H235*40%</f>
        <v>180000</v>
      </c>
      <c r="I236" s="40">
        <f>I235*40%</f>
        <v>45000</v>
      </c>
      <c r="J236" s="40">
        <f>J235*40%</f>
        <v>45000</v>
      </c>
      <c r="K236" s="40">
        <f>K235*40%</f>
        <v>45000</v>
      </c>
      <c r="L236" s="40">
        <f>L235*40%</f>
        <v>45000</v>
      </c>
      <c r="M236" s="41">
        <f>SUM(I236:L236)</f>
        <v>180000</v>
      </c>
    </row>
    <row r="237" spans="1:13" ht="18" customHeight="1" x14ac:dyDescent="0.2">
      <c r="A237" s="149"/>
      <c r="B237" s="150"/>
      <c r="C237" s="37">
        <v>333</v>
      </c>
      <c r="D237" s="134" t="s">
        <v>40</v>
      </c>
      <c r="E237" s="134"/>
      <c r="F237" s="134"/>
      <c r="G237" s="151"/>
      <c r="H237" s="40">
        <f>H235*55%</f>
        <v>247500.00000000003</v>
      </c>
      <c r="I237" s="40">
        <f>I235*55%</f>
        <v>61875.000000000007</v>
      </c>
      <c r="J237" s="40">
        <f>J235*55%</f>
        <v>61875.000000000007</v>
      </c>
      <c r="K237" s="40">
        <f>K235*55%</f>
        <v>61875.000000000007</v>
      </c>
      <c r="L237" s="40">
        <f>L235*55%</f>
        <v>61875.000000000007</v>
      </c>
      <c r="M237" s="41">
        <f>SUM(I237:L237)</f>
        <v>247500.00000000003</v>
      </c>
    </row>
    <row r="238" spans="1:13" ht="18" customHeight="1" x14ac:dyDescent="0.2">
      <c r="A238" s="149"/>
      <c r="B238" s="150"/>
      <c r="C238" s="37">
        <v>344</v>
      </c>
      <c r="D238" s="134" t="s">
        <v>42</v>
      </c>
      <c r="E238" s="134"/>
      <c r="F238" s="134"/>
      <c r="G238" s="151"/>
      <c r="H238" s="40">
        <f>H235*5%</f>
        <v>22500</v>
      </c>
      <c r="I238" s="40">
        <f>I235*5%</f>
        <v>5625</v>
      </c>
      <c r="J238" s="40">
        <f>J235*5%</f>
        <v>5625</v>
      </c>
      <c r="K238" s="40">
        <f>K235*5%</f>
        <v>5625</v>
      </c>
      <c r="L238" s="40">
        <f>L235*5%</f>
        <v>5625</v>
      </c>
      <c r="M238" s="41">
        <f>SUM(I238:L238)</f>
        <v>22500</v>
      </c>
    </row>
    <row r="239" spans="1:13" ht="18" customHeight="1" x14ac:dyDescent="0.2">
      <c r="A239" s="32" t="s">
        <v>27</v>
      </c>
      <c r="B239" s="33" t="s">
        <v>17</v>
      </c>
      <c r="C239" s="34">
        <v>2049</v>
      </c>
      <c r="D239" s="128" t="s">
        <v>298</v>
      </c>
      <c r="E239" s="128"/>
      <c r="F239" s="128"/>
      <c r="G239" s="129" t="s">
        <v>14</v>
      </c>
      <c r="H239" s="106" t="s">
        <v>18</v>
      </c>
      <c r="I239" s="23">
        <v>0.25</v>
      </c>
      <c r="J239" s="23">
        <v>0.25</v>
      </c>
      <c r="K239" s="23">
        <v>0.25</v>
      </c>
      <c r="L239" s="23">
        <v>0.25</v>
      </c>
      <c r="M239" s="24">
        <f>SUM(I239:L239)</f>
        <v>1</v>
      </c>
    </row>
    <row r="240" spans="1:13" ht="18" customHeight="1" x14ac:dyDescent="0.2">
      <c r="A240" s="130" t="s">
        <v>94</v>
      </c>
      <c r="B240" s="131"/>
      <c r="C240" s="131"/>
      <c r="D240" s="131"/>
      <c r="E240" s="131"/>
      <c r="F240" s="131"/>
      <c r="G240" s="129"/>
      <c r="H240" s="59">
        <f>150000</f>
        <v>150000</v>
      </c>
      <c r="I240" s="59">
        <f>H240*I239</f>
        <v>37500</v>
      </c>
      <c r="J240" s="59">
        <f>H240*J239</f>
        <v>37500</v>
      </c>
      <c r="K240" s="59">
        <f>H240*K239</f>
        <v>37500</v>
      </c>
      <c r="L240" s="59">
        <f>H240*L239</f>
        <v>37500</v>
      </c>
      <c r="M240" s="60">
        <f>I240+J240+K240+L240</f>
        <v>150000</v>
      </c>
    </row>
    <row r="241" spans="1:13" ht="18" customHeight="1" x14ac:dyDescent="0.2">
      <c r="A241" s="149" t="s">
        <v>60</v>
      </c>
      <c r="B241" s="150"/>
      <c r="C241" s="37">
        <v>331</v>
      </c>
      <c r="D241" s="134" t="s">
        <v>39</v>
      </c>
      <c r="E241" s="134"/>
      <c r="F241" s="134"/>
      <c r="G241" s="151" t="s">
        <v>25</v>
      </c>
      <c r="H241" s="40">
        <f>H240*40%</f>
        <v>60000</v>
      </c>
      <c r="I241" s="40">
        <f>I240*40%</f>
        <v>15000</v>
      </c>
      <c r="J241" s="40">
        <f>J240*40%</f>
        <v>15000</v>
      </c>
      <c r="K241" s="40">
        <f>K240*40%</f>
        <v>15000</v>
      </c>
      <c r="L241" s="40">
        <f>L240*40%</f>
        <v>15000</v>
      </c>
      <c r="M241" s="41">
        <f>SUM(I241:L241)</f>
        <v>60000</v>
      </c>
    </row>
    <row r="242" spans="1:13" ht="18" customHeight="1" x14ac:dyDescent="0.2">
      <c r="A242" s="149"/>
      <c r="B242" s="150"/>
      <c r="C242" s="37">
        <v>333</v>
      </c>
      <c r="D242" s="134" t="s">
        <v>40</v>
      </c>
      <c r="E242" s="134"/>
      <c r="F242" s="134"/>
      <c r="G242" s="151"/>
      <c r="H242" s="40">
        <f>H240*55%</f>
        <v>82500</v>
      </c>
      <c r="I242" s="40">
        <f>I240*55%</f>
        <v>20625</v>
      </c>
      <c r="J242" s="40">
        <f>J240*55%</f>
        <v>20625</v>
      </c>
      <c r="K242" s="40">
        <f>K240*55%</f>
        <v>20625</v>
      </c>
      <c r="L242" s="40">
        <f>L240*55%</f>
        <v>20625</v>
      </c>
      <c r="M242" s="41">
        <f>SUM(I242:L242)</f>
        <v>82500</v>
      </c>
    </row>
    <row r="243" spans="1:13" ht="18" customHeight="1" x14ac:dyDescent="0.2">
      <c r="A243" s="149"/>
      <c r="B243" s="150"/>
      <c r="C243" s="37">
        <v>344</v>
      </c>
      <c r="D243" s="134" t="s">
        <v>42</v>
      </c>
      <c r="E243" s="134"/>
      <c r="F243" s="134"/>
      <c r="G243" s="151"/>
      <c r="H243" s="40">
        <f>H240*5%</f>
        <v>7500</v>
      </c>
      <c r="I243" s="40">
        <f>I240*5%</f>
        <v>1875</v>
      </c>
      <c r="J243" s="40">
        <f>J240*5%</f>
        <v>1875</v>
      </c>
      <c r="K243" s="40">
        <f>K240*5%</f>
        <v>1875</v>
      </c>
      <c r="L243" s="40">
        <f>L240*5%</f>
        <v>1875</v>
      </c>
      <c r="M243" s="41">
        <f>SUM(I243:L243)</f>
        <v>7500</v>
      </c>
    </row>
    <row r="244" spans="1:13" ht="33" customHeight="1" x14ac:dyDescent="0.2">
      <c r="A244" s="138" t="s">
        <v>19</v>
      </c>
      <c r="B244" s="139"/>
      <c r="C244" s="142" t="s">
        <v>132</v>
      </c>
      <c r="D244" s="142"/>
      <c r="E244" s="142"/>
      <c r="F244" s="142"/>
      <c r="G244" s="142"/>
      <c r="H244" s="142"/>
      <c r="I244" s="142"/>
      <c r="J244" s="142"/>
      <c r="K244" s="142"/>
      <c r="L244" s="142"/>
      <c r="M244" s="143"/>
    </row>
    <row r="245" spans="1:13" ht="18" customHeight="1" x14ac:dyDescent="0.2">
      <c r="A245" s="32" t="s">
        <v>27</v>
      </c>
      <c r="B245" s="33" t="s">
        <v>17</v>
      </c>
      <c r="C245" s="34">
        <v>2054</v>
      </c>
      <c r="D245" s="128" t="s">
        <v>308</v>
      </c>
      <c r="E245" s="128"/>
      <c r="F245" s="128"/>
      <c r="G245" s="129" t="s">
        <v>14</v>
      </c>
      <c r="H245" s="121" t="s">
        <v>18</v>
      </c>
      <c r="I245" s="23">
        <v>0.25</v>
      </c>
      <c r="J245" s="23">
        <v>0.25</v>
      </c>
      <c r="K245" s="23">
        <v>0.25</v>
      </c>
      <c r="L245" s="23">
        <v>0.25</v>
      </c>
      <c r="M245" s="24">
        <f>SUM(I245:L245)</f>
        <v>1</v>
      </c>
    </row>
    <row r="246" spans="1:13" ht="18" customHeight="1" x14ac:dyDescent="0.2">
      <c r="A246" s="130" t="s">
        <v>94</v>
      </c>
      <c r="B246" s="131"/>
      <c r="C246" s="131"/>
      <c r="D246" s="131"/>
      <c r="E246" s="131"/>
      <c r="F246" s="131"/>
      <c r="G246" s="129"/>
      <c r="H246" s="59">
        <f>150000</f>
        <v>150000</v>
      </c>
      <c r="I246" s="59">
        <f>H246*I245</f>
        <v>37500</v>
      </c>
      <c r="J246" s="59">
        <f>H246*J245</f>
        <v>37500</v>
      </c>
      <c r="K246" s="59">
        <f>H246*K245</f>
        <v>37500</v>
      </c>
      <c r="L246" s="59">
        <f>H246*L245</f>
        <v>37500</v>
      </c>
      <c r="M246" s="60">
        <f>I246+J246+K246+L246</f>
        <v>150000</v>
      </c>
    </row>
    <row r="247" spans="1:13" ht="18" customHeight="1" x14ac:dyDescent="0.2">
      <c r="A247" s="149" t="s">
        <v>60</v>
      </c>
      <c r="B247" s="150"/>
      <c r="C247" s="37">
        <v>331</v>
      </c>
      <c r="D247" s="134" t="s">
        <v>39</v>
      </c>
      <c r="E247" s="134"/>
      <c r="F247" s="134"/>
      <c r="G247" s="151" t="s">
        <v>25</v>
      </c>
      <c r="H247" s="40">
        <f>H246*40%</f>
        <v>60000</v>
      </c>
      <c r="I247" s="40">
        <f>I246*40%</f>
        <v>15000</v>
      </c>
      <c r="J247" s="40">
        <f>J246*40%</f>
        <v>15000</v>
      </c>
      <c r="K247" s="40">
        <f>K246*40%</f>
        <v>15000</v>
      </c>
      <c r="L247" s="40">
        <f>L246*40%</f>
        <v>15000</v>
      </c>
      <c r="M247" s="41">
        <f>SUM(I247:L247)</f>
        <v>60000</v>
      </c>
    </row>
    <row r="248" spans="1:13" ht="18" customHeight="1" x14ac:dyDescent="0.2">
      <c r="A248" s="149"/>
      <c r="B248" s="150"/>
      <c r="C248" s="37">
        <v>333</v>
      </c>
      <c r="D248" s="134" t="s">
        <v>40</v>
      </c>
      <c r="E248" s="134"/>
      <c r="F248" s="134"/>
      <c r="G248" s="151"/>
      <c r="H248" s="40">
        <f>H246*55%</f>
        <v>82500</v>
      </c>
      <c r="I248" s="40">
        <f>I246*55%</f>
        <v>20625</v>
      </c>
      <c r="J248" s="40">
        <f>J246*55%</f>
        <v>20625</v>
      </c>
      <c r="K248" s="40">
        <f>K246*55%</f>
        <v>20625</v>
      </c>
      <c r="L248" s="40">
        <f>L246*55%</f>
        <v>20625</v>
      </c>
      <c r="M248" s="41">
        <f>SUM(I248:L248)</f>
        <v>82500</v>
      </c>
    </row>
    <row r="249" spans="1:13" ht="18" customHeight="1" x14ac:dyDescent="0.2">
      <c r="A249" s="149"/>
      <c r="B249" s="150"/>
      <c r="C249" s="37">
        <v>344</v>
      </c>
      <c r="D249" s="134" t="s">
        <v>42</v>
      </c>
      <c r="E249" s="134"/>
      <c r="F249" s="134"/>
      <c r="G249" s="151"/>
      <c r="H249" s="40">
        <f>H246*5%</f>
        <v>7500</v>
      </c>
      <c r="I249" s="40">
        <f>I246*5%</f>
        <v>1875</v>
      </c>
      <c r="J249" s="40">
        <f>J246*5%</f>
        <v>1875</v>
      </c>
      <c r="K249" s="40">
        <f>K246*5%</f>
        <v>1875</v>
      </c>
      <c r="L249" s="40">
        <f>L246*5%</f>
        <v>1875</v>
      </c>
      <c r="M249" s="41">
        <f>SUM(I249:L249)</f>
        <v>7500</v>
      </c>
    </row>
    <row r="250" spans="1:13" ht="33" customHeight="1" x14ac:dyDescent="0.2">
      <c r="A250" s="138" t="s">
        <v>19</v>
      </c>
      <c r="B250" s="139"/>
      <c r="C250" s="142" t="s">
        <v>309</v>
      </c>
      <c r="D250" s="142"/>
      <c r="E250" s="142"/>
      <c r="F250" s="142"/>
      <c r="G250" s="142"/>
      <c r="H250" s="142"/>
      <c r="I250" s="142"/>
      <c r="J250" s="142"/>
      <c r="K250" s="142"/>
      <c r="L250" s="142"/>
      <c r="M250" s="143"/>
    </row>
    <row r="251" spans="1:13" ht="18" customHeight="1" thickBot="1" x14ac:dyDescent="0.25">
      <c r="A251" s="145" t="s">
        <v>93</v>
      </c>
      <c r="B251" s="146"/>
      <c r="C251" s="146"/>
      <c r="D251" s="146"/>
      <c r="E251" s="146"/>
      <c r="F251" s="146"/>
      <c r="G251" s="147"/>
      <c r="H251" s="147"/>
      <c r="I251" s="147"/>
      <c r="J251" s="147"/>
      <c r="K251" s="147"/>
      <c r="L251" s="147"/>
      <c r="M251" s="148"/>
    </row>
    <row r="252" spans="1:13" ht="18" customHeight="1" thickTop="1" x14ac:dyDescent="0.2"/>
    <row r="258" spans="1:13" ht="18" customHeight="1" thickBot="1" x14ac:dyDescent="0.25"/>
    <row r="259" spans="1:13" ht="18" customHeight="1" thickTop="1" x14ac:dyDescent="0.2">
      <c r="A259" s="75" t="s">
        <v>21</v>
      </c>
      <c r="B259" s="76" t="s">
        <v>71</v>
      </c>
      <c r="C259" s="166" t="s">
        <v>70</v>
      </c>
      <c r="D259" s="166"/>
      <c r="E259" s="166"/>
      <c r="F259" s="166"/>
      <c r="G259" s="166"/>
      <c r="H259" s="166"/>
      <c r="I259" s="166"/>
      <c r="J259" s="166"/>
      <c r="K259" s="166"/>
      <c r="L259" s="166"/>
      <c r="M259" s="167"/>
    </row>
    <row r="260" spans="1:13" ht="18" customHeight="1" x14ac:dyDescent="0.2">
      <c r="A260" s="18" t="s">
        <v>26</v>
      </c>
      <c r="B260" s="29" t="s">
        <v>31</v>
      </c>
      <c r="C260" s="168" t="s">
        <v>32</v>
      </c>
      <c r="D260" s="168"/>
      <c r="E260" s="168"/>
      <c r="F260" s="168"/>
      <c r="G260" s="168"/>
      <c r="H260" s="168"/>
      <c r="I260" s="168"/>
      <c r="J260" s="168"/>
      <c r="K260" s="168"/>
      <c r="L260" s="168"/>
      <c r="M260" s="169"/>
    </row>
    <row r="261" spans="1:13" ht="18" customHeight="1" x14ac:dyDescent="0.2">
      <c r="A261" s="18" t="s">
        <v>5</v>
      </c>
      <c r="B261" s="29" t="s">
        <v>134</v>
      </c>
      <c r="C261" s="168" t="s">
        <v>130</v>
      </c>
      <c r="D261" s="168"/>
      <c r="E261" s="168"/>
      <c r="F261" s="168"/>
      <c r="G261" s="168"/>
      <c r="H261" s="168"/>
      <c r="I261" s="168"/>
      <c r="J261" s="168"/>
      <c r="K261" s="168"/>
      <c r="L261" s="168"/>
      <c r="M261" s="169"/>
    </row>
    <row r="262" spans="1:13" ht="21" customHeight="1" x14ac:dyDescent="0.2">
      <c r="A262" s="19" t="s">
        <v>6</v>
      </c>
      <c r="B262" s="158" t="s">
        <v>133</v>
      </c>
      <c r="C262" s="158"/>
      <c r="D262" s="158"/>
      <c r="E262" s="158"/>
      <c r="F262" s="158"/>
      <c r="G262" s="158"/>
      <c r="H262" s="158"/>
      <c r="I262" s="158"/>
      <c r="J262" s="158"/>
      <c r="K262" s="158"/>
      <c r="L262" s="158"/>
      <c r="M262" s="159"/>
    </row>
    <row r="263" spans="1:13" ht="18.75" customHeight="1" x14ac:dyDescent="0.2">
      <c r="A263" s="19" t="s">
        <v>106</v>
      </c>
      <c r="B263" s="158" t="s">
        <v>135</v>
      </c>
      <c r="C263" s="158"/>
      <c r="D263" s="158"/>
      <c r="E263" s="158"/>
      <c r="F263" s="158"/>
      <c r="G263" s="158"/>
      <c r="H263" s="158"/>
      <c r="I263" s="158"/>
      <c r="J263" s="158"/>
      <c r="K263" s="158"/>
      <c r="L263" s="158"/>
      <c r="M263" s="159"/>
    </row>
    <row r="264" spans="1:13" ht="18" customHeight="1" x14ac:dyDescent="0.2">
      <c r="A264" s="180" t="s">
        <v>7</v>
      </c>
      <c r="B264" s="181"/>
      <c r="C264" s="181"/>
      <c r="D264" s="181"/>
      <c r="E264" s="181"/>
      <c r="F264" s="153" t="s">
        <v>8</v>
      </c>
      <c r="G264" s="153"/>
      <c r="H264" s="153"/>
      <c r="I264" s="153"/>
      <c r="J264" s="160" t="s">
        <v>9</v>
      </c>
      <c r="K264" s="160"/>
      <c r="L264" s="160"/>
      <c r="M264" s="161"/>
    </row>
    <row r="265" spans="1:13" ht="18" customHeight="1" x14ac:dyDescent="0.2">
      <c r="A265" s="173" t="s">
        <v>136</v>
      </c>
      <c r="B265" s="174"/>
      <c r="C265" s="174"/>
      <c r="D265" s="174"/>
      <c r="E265" s="174"/>
      <c r="F265" s="170">
        <v>0</v>
      </c>
      <c r="G265" s="170"/>
      <c r="H265" s="170"/>
      <c r="I265" s="170"/>
      <c r="J265" s="170">
        <v>1</v>
      </c>
      <c r="K265" s="170"/>
      <c r="L265" s="170"/>
      <c r="M265" s="186"/>
    </row>
    <row r="266" spans="1:13" ht="18" customHeight="1" x14ac:dyDescent="0.2">
      <c r="A266" s="182" t="s">
        <v>10</v>
      </c>
      <c r="B266" s="183"/>
      <c r="C266" s="183"/>
      <c r="D266" s="183"/>
      <c r="E266" s="183"/>
      <c r="F266" s="183"/>
      <c r="G266" s="183"/>
      <c r="H266" s="183"/>
      <c r="I266" s="20">
        <v>2018</v>
      </c>
      <c r="J266" s="20">
        <v>2019</v>
      </c>
      <c r="K266" s="20">
        <v>2020</v>
      </c>
      <c r="L266" s="20">
        <v>2021</v>
      </c>
      <c r="M266" s="21" t="s">
        <v>11</v>
      </c>
    </row>
    <row r="267" spans="1:13" ht="18" customHeight="1" x14ac:dyDescent="0.2">
      <c r="A267" s="162" t="s">
        <v>12</v>
      </c>
      <c r="B267" s="163"/>
      <c r="C267" s="164">
        <f>H271+H276</f>
        <v>850000</v>
      </c>
      <c r="D267" s="165"/>
      <c r="E267" s="165"/>
      <c r="F267" s="165"/>
      <c r="G267" s="165"/>
      <c r="H267" s="165"/>
      <c r="I267" s="72">
        <f>I271+I276</f>
        <v>212500</v>
      </c>
      <c r="J267" s="72">
        <f>J271+J276</f>
        <v>212500</v>
      </c>
      <c r="K267" s="72">
        <f>K271+K276</f>
        <v>212500</v>
      </c>
      <c r="L267" s="72">
        <f>L271+L276</f>
        <v>212500</v>
      </c>
      <c r="M267" s="42">
        <f>SUM(I267:L267)</f>
        <v>850000</v>
      </c>
    </row>
    <row r="268" spans="1:13" ht="18" customHeight="1" x14ac:dyDescent="0.2">
      <c r="A268" s="152" t="s">
        <v>13</v>
      </c>
      <c r="B268" s="153"/>
      <c r="C268" s="129" t="s">
        <v>20</v>
      </c>
      <c r="D268" s="129"/>
      <c r="E268" s="129"/>
      <c r="F268" s="129"/>
      <c r="G268" s="129" t="s">
        <v>14</v>
      </c>
      <c r="H268" s="144" t="s">
        <v>15</v>
      </c>
      <c r="I268" s="144">
        <v>2018</v>
      </c>
      <c r="J268" s="144">
        <v>2019</v>
      </c>
      <c r="K268" s="144">
        <v>2020</v>
      </c>
      <c r="L268" s="144">
        <v>2021</v>
      </c>
      <c r="M268" s="157" t="s">
        <v>16</v>
      </c>
    </row>
    <row r="269" spans="1:13" ht="18" customHeight="1" x14ac:dyDescent="0.2">
      <c r="A269" s="152"/>
      <c r="B269" s="153"/>
      <c r="C269" s="129"/>
      <c r="D269" s="129"/>
      <c r="E269" s="129"/>
      <c r="F269" s="129"/>
      <c r="G269" s="129"/>
      <c r="H269" s="144"/>
      <c r="I269" s="144"/>
      <c r="J269" s="144"/>
      <c r="K269" s="144"/>
      <c r="L269" s="144"/>
      <c r="M269" s="157"/>
    </row>
    <row r="270" spans="1:13" ht="18" customHeight="1" x14ac:dyDescent="0.2">
      <c r="A270" s="32" t="s">
        <v>28</v>
      </c>
      <c r="B270" s="33" t="s">
        <v>17</v>
      </c>
      <c r="C270" s="34">
        <v>1006</v>
      </c>
      <c r="D270" s="128" t="s">
        <v>140</v>
      </c>
      <c r="E270" s="128"/>
      <c r="F270" s="128"/>
      <c r="G270" s="151" t="s">
        <v>25</v>
      </c>
      <c r="H270" s="68" t="s">
        <v>18</v>
      </c>
      <c r="I270" s="23">
        <v>0.25</v>
      </c>
      <c r="J270" s="23">
        <v>0.25</v>
      </c>
      <c r="K270" s="23">
        <v>0.25</v>
      </c>
      <c r="L270" s="23">
        <v>0.25</v>
      </c>
      <c r="M270" s="24">
        <f>SUM(I270:L270)</f>
        <v>1</v>
      </c>
    </row>
    <row r="271" spans="1:13" ht="18" customHeight="1" x14ac:dyDescent="0.2">
      <c r="A271" s="130" t="s">
        <v>94</v>
      </c>
      <c r="B271" s="131"/>
      <c r="C271" s="131"/>
      <c r="D271" s="131"/>
      <c r="E271" s="131"/>
      <c r="F271" s="131"/>
      <c r="G271" s="151"/>
      <c r="H271" s="59">
        <v>50000</v>
      </c>
      <c r="I271" s="59">
        <f>H271*I270</f>
        <v>12500</v>
      </c>
      <c r="J271" s="59">
        <f>H271*J270</f>
        <v>12500</v>
      </c>
      <c r="K271" s="59">
        <f>H271*K270</f>
        <v>12500</v>
      </c>
      <c r="L271" s="59">
        <f>H271*L270</f>
        <v>12500</v>
      </c>
      <c r="M271" s="60">
        <f>I271+J271+K271+L271</f>
        <v>50000</v>
      </c>
    </row>
    <row r="272" spans="1:13" ht="18" customHeight="1" x14ac:dyDescent="0.2">
      <c r="A272" s="84" t="s">
        <v>60</v>
      </c>
      <c r="B272" s="85"/>
      <c r="C272" s="37">
        <v>333</v>
      </c>
      <c r="D272" s="134" t="s">
        <v>40</v>
      </c>
      <c r="E272" s="134"/>
      <c r="F272" s="134"/>
      <c r="G272" s="151"/>
      <c r="H272" s="40">
        <f>H271*5%</f>
        <v>2500</v>
      </c>
      <c r="I272" s="40">
        <f>I271*5%</f>
        <v>625</v>
      </c>
      <c r="J272" s="40">
        <f>J271*5%</f>
        <v>625</v>
      </c>
      <c r="K272" s="40">
        <f>K271*5%</f>
        <v>625</v>
      </c>
      <c r="L272" s="40">
        <f>L271*5%</f>
        <v>625</v>
      </c>
      <c r="M272" s="41">
        <f>SUM(I272:L272)</f>
        <v>2500</v>
      </c>
    </row>
    <row r="273" spans="1:13" ht="18" customHeight="1" x14ac:dyDescent="0.2">
      <c r="A273" s="84"/>
      <c r="B273" s="85"/>
      <c r="C273" s="37">
        <v>344</v>
      </c>
      <c r="D273" s="134" t="s">
        <v>42</v>
      </c>
      <c r="E273" s="134"/>
      <c r="F273" s="134"/>
      <c r="G273" s="151"/>
      <c r="H273" s="40">
        <f>H271*95%</f>
        <v>47500</v>
      </c>
      <c r="I273" s="40">
        <f>I271*95%</f>
        <v>11875</v>
      </c>
      <c r="J273" s="40">
        <f>J271*95%</f>
        <v>11875</v>
      </c>
      <c r="K273" s="40">
        <f>K271*95%</f>
        <v>11875</v>
      </c>
      <c r="L273" s="40">
        <f>L271*95%</f>
        <v>11875</v>
      </c>
      <c r="M273" s="41">
        <f>SUM(I273:L273)</f>
        <v>47500</v>
      </c>
    </row>
    <row r="274" spans="1:13" ht="25.5" customHeight="1" x14ac:dyDescent="0.2">
      <c r="A274" s="138" t="s">
        <v>19</v>
      </c>
      <c r="B274" s="139"/>
      <c r="C274" s="142" t="s">
        <v>61</v>
      </c>
      <c r="D274" s="142"/>
      <c r="E274" s="142"/>
      <c r="F274" s="142"/>
      <c r="G274" s="142"/>
      <c r="H274" s="142"/>
      <c r="I274" s="142"/>
      <c r="J274" s="142"/>
      <c r="K274" s="142"/>
      <c r="L274" s="142"/>
      <c r="M274" s="143"/>
    </row>
    <row r="275" spans="1:13" ht="18" customHeight="1" x14ac:dyDescent="0.2">
      <c r="A275" s="32" t="s">
        <v>27</v>
      </c>
      <c r="B275" s="33" t="s">
        <v>17</v>
      </c>
      <c r="C275" s="34">
        <v>2007</v>
      </c>
      <c r="D275" s="128" t="s">
        <v>88</v>
      </c>
      <c r="E275" s="128"/>
      <c r="F275" s="128"/>
      <c r="G275" s="129" t="s">
        <v>14</v>
      </c>
      <c r="H275" s="68" t="s">
        <v>18</v>
      </c>
      <c r="I275" s="23">
        <v>0.25</v>
      </c>
      <c r="J275" s="23">
        <v>0.25</v>
      </c>
      <c r="K275" s="23">
        <v>0.25</v>
      </c>
      <c r="L275" s="23">
        <v>0.25</v>
      </c>
      <c r="M275" s="24">
        <f>SUM(I275:L275)</f>
        <v>1</v>
      </c>
    </row>
    <row r="276" spans="1:13" ht="18" customHeight="1" x14ac:dyDescent="0.2">
      <c r="A276" s="130" t="s">
        <v>94</v>
      </c>
      <c r="B276" s="131"/>
      <c r="C276" s="131"/>
      <c r="D276" s="131"/>
      <c r="E276" s="131"/>
      <c r="F276" s="131"/>
      <c r="G276" s="129"/>
      <c r="H276" s="59">
        <v>800000</v>
      </c>
      <c r="I276" s="59">
        <f>H276*I275</f>
        <v>200000</v>
      </c>
      <c r="J276" s="59">
        <f>H276*J275</f>
        <v>200000</v>
      </c>
      <c r="K276" s="59">
        <f>H276*K275</f>
        <v>200000</v>
      </c>
      <c r="L276" s="59">
        <f>H276*L275</f>
        <v>200000</v>
      </c>
      <c r="M276" s="60">
        <f>I276+J276+K276+L276</f>
        <v>800000</v>
      </c>
    </row>
    <row r="277" spans="1:13" ht="18" customHeight="1" x14ac:dyDescent="0.2">
      <c r="A277" s="149" t="s">
        <v>60</v>
      </c>
      <c r="B277" s="150"/>
      <c r="C277" s="86">
        <v>331</v>
      </c>
      <c r="D277" s="201" t="s">
        <v>39</v>
      </c>
      <c r="E277" s="201"/>
      <c r="F277" s="201"/>
      <c r="G277" s="151" t="s">
        <v>25</v>
      </c>
      <c r="H277" s="40">
        <f>H276*40%</f>
        <v>320000</v>
      </c>
      <c r="I277" s="40">
        <f>I276*40%</f>
        <v>80000</v>
      </c>
      <c r="J277" s="40">
        <f>J276*40%</f>
        <v>80000</v>
      </c>
      <c r="K277" s="40">
        <f>K276*40%</f>
        <v>80000</v>
      </c>
      <c r="L277" s="40">
        <f>L276*40%</f>
        <v>80000</v>
      </c>
      <c r="M277" s="43">
        <f>SUM(I277:L277)</f>
        <v>320000</v>
      </c>
    </row>
    <row r="278" spans="1:13" ht="18" customHeight="1" x14ac:dyDescent="0.2">
      <c r="A278" s="149"/>
      <c r="B278" s="150"/>
      <c r="C278" s="86">
        <v>333</v>
      </c>
      <c r="D278" s="201" t="s">
        <v>40</v>
      </c>
      <c r="E278" s="201"/>
      <c r="F278" s="201"/>
      <c r="G278" s="151"/>
      <c r="H278" s="40">
        <f>H276*55%</f>
        <v>440000.00000000006</v>
      </c>
      <c r="I278" s="40">
        <f>I276*55%</f>
        <v>110000.00000000001</v>
      </c>
      <c r="J278" s="40">
        <f>J276*55%</f>
        <v>110000.00000000001</v>
      </c>
      <c r="K278" s="40">
        <f>K276*55%</f>
        <v>110000.00000000001</v>
      </c>
      <c r="L278" s="40">
        <f>L276*55%</f>
        <v>110000.00000000001</v>
      </c>
      <c r="M278" s="43">
        <f>SUM(I278:L278)</f>
        <v>440000.00000000006</v>
      </c>
    </row>
    <row r="279" spans="1:13" ht="18" customHeight="1" x14ac:dyDescent="0.2">
      <c r="A279" s="149"/>
      <c r="B279" s="150"/>
      <c r="C279" s="86">
        <v>344</v>
      </c>
      <c r="D279" s="201" t="s">
        <v>42</v>
      </c>
      <c r="E279" s="201"/>
      <c r="F279" s="201"/>
      <c r="G279" s="151"/>
      <c r="H279" s="40">
        <f>H276*5%</f>
        <v>40000</v>
      </c>
      <c r="I279" s="40">
        <f>I276*5%</f>
        <v>10000</v>
      </c>
      <c r="J279" s="40">
        <f>J276*5%</f>
        <v>10000</v>
      </c>
      <c r="K279" s="40">
        <f>K276*5%</f>
        <v>10000</v>
      </c>
      <c r="L279" s="40">
        <f>L276*5%</f>
        <v>10000</v>
      </c>
      <c r="M279" s="43">
        <f>SUM(I279:L279)</f>
        <v>40000</v>
      </c>
    </row>
    <row r="280" spans="1:13" ht="29.25" customHeight="1" x14ac:dyDescent="0.2">
      <c r="A280" s="138" t="s">
        <v>19</v>
      </c>
      <c r="B280" s="139"/>
      <c r="C280" s="142" t="s">
        <v>137</v>
      </c>
      <c r="D280" s="142"/>
      <c r="E280" s="142"/>
      <c r="F280" s="142"/>
      <c r="G280" s="142"/>
      <c r="H280" s="142"/>
      <c r="I280" s="142"/>
      <c r="J280" s="142"/>
      <c r="K280" s="142"/>
      <c r="L280" s="142"/>
      <c r="M280" s="143"/>
    </row>
    <row r="281" spans="1:13" ht="18" customHeight="1" thickBot="1" x14ac:dyDescent="0.25">
      <c r="A281" s="145" t="s">
        <v>93</v>
      </c>
      <c r="B281" s="146"/>
      <c r="C281" s="146"/>
      <c r="D281" s="146"/>
      <c r="E281" s="146"/>
      <c r="F281" s="146"/>
      <c r="G281" s="147"/>
      <c r="H281" s="147"/>
      <c r="I281" s="147"/>
      <c r="J281" s="147"/>
      <c r="K281" s="147"/>
      <c r="L281" s="147"/>
      <c r="M281" s="148"/>
    </row>
    <row r="282" spans="1:13" ht="18" customHeight="1" thickTop="1" thickBot="1" x14ac:dyDescent="0.25"/>
    <row r="283" spans="1:13" ht="18" customHeight="1" thickTop="1" x14ac:dyDescent="0.2">
      <c r="A283" s="75" t="s">
        <v>21</v>
      </c>
      <c r="B283" s="76" t="s">
        <v>71</v>
      </c>
      <c r="C283" s="166" t="s">
        <v>70</v>
      </c>
      <c r="D283" s="166"/>
      <c r="E283" s="166"/>
      <c r="F283" s="166"/>
      <c r="G283" s="166"/>
      <c r="H283" s="166"/>
      <c r="I283" s="166"/>
      <c r="J283" s="166"/>
      <c r="K283" s="166"/>
      <c r="L283" s="166"/>
      <c r="M283" s="167"/>
    </row>
    <row r="284" spans="1:13" ht="18" customHeight="1" x14ac:dyDescent="0.2">
      <c r="A284" s="18" t="s">
        <v>26</v>
      </c>
      <c r="B284" s="29" t="s">
        <v>31</v>
      </c>
      <c r="C284" s="168" t="s">
        <v>32</v>
      </c>
      <c r="D284" s="168"/>
      <c r="E284" s="168"/>
      <c r="F284" s="168"/>
      <c r="G284" s="168"/>
      <c r="H284" s="168"/>
      <c r="I284" s="168"/>
      <c r="J284" s="168"/>
      <c r="K284" s="168"/>
      <c r="L284" s="168"/>
      <c r="M284" s="169"/>
    </row>
    <row r="285" spans="1:13" ht="18" customHeight="1" x14ac:dyDescent="0.2">
      <c r="A285" s="18" t="s">
        <v>5</v>
      </c>
      <c r="B285" s="29" t="s">
        <v>142</v>
      </c>
      <c r="C285" s="168" t="s">
        <v>141</v>
      </c>
      <c r="D285" s="168"/>
      <c r="E285" s="168"/>
      <c r="F285" s="168"/>
      <c r="G285" s="168"/>
      <c r="H285" s="168"/>
      <c r="I285" s="168"/>
      <c r="J285" s="168"/>
      <c r="K285" s="168"/>
      <c r="L285" s="168"/>
      <c r="M285" s="169"/>
    </row>
    <row r="286" spans="1:13" ht="21" customHeight="1" x14ac:dyDescent="0.2">
      <c r="A286" s="19" t="s">
        <v>6</v>
      </c>
      <c r="B286" s="158" t="s">
        <v>143</v>
      </c>
      <c r="C286" s="158"/>
      <c r="D286" s="158"/>
      <c r="E286" s="158"/>
      <c r="F286" s="158"/>
      <c r="G286" s="158"/>
      <c r="H286" s="158"/>
      <c r="I286" s="158"/>
      <c r="J286" s="158"/>
      <c r="K286" s="158"/>
      <c r="L286" s="158"/>
      <c r="M286" s="159"/>
    </row>
    <row r="287" spans="1:13" ht="18.75" customHeight="1" x14ac:dyDescent="0.2">
      <c r="A287" s="19" t="s">
        <v>6</v>
      </c>
      <c r="B287" s="158" t="s">
        <v>144</v>
      </c>
      <c r="C287" s="158"/>
      <c r="D287" s="158"/>
      <c r="E287" s="158"/>
      <c r="F287" s="158"/>
      <c r="G287" s="158"/>
      <c r="H287" s="158"/>
      <c r="I287" s="158"/>
      <c r="J287" s="158"/>
      <c r="K287" s="158"/>
      <c r="L287" s="158"/>
      <c r="M287" s="159"/>
    </row>
    <row r="288" spans="1:13" ht="18" customHeight="1" x14ac:dyDescent="0.2">
      <c r="A288" s="180" t="s">
        <v>7</v>
      </c>
      <c r="B288" s="181"/>
      <c r="C288" s="181"/>
      <c r="D288" s="181"/>
      <c r="E288" s="181"/>
      <c r="F288" s="153" t="s">
        <v>8</v>
      </c>
      <c r="G288" s="153"/>
      <c r="H288" s="153"/>
      <c r="I288" s="153"/>
      <c r="J288" s="160" t="s">
        <v>9</v>
      </c>
      <c r="K288" s="160"/>
      <c r="L288" s="160"/>
      <c r="M288" s="161"/>
    </row>
    <row r="289" spans="1:13" ht="18" customHeight="1" x14ac:dyDescent="0.2">
      <c r="A289" s="173" t="s">
        <v>170</v>
      </c>
      <c r="B289" s="174"/>
      <c r="C289" s="174"/>
      <c r="D289" s="174"/>
      <c r="E289" s="174"/>
      <c r="F289" s="170">
        <v>0.8</v>
      </c>
      <c r="G289" s="170"/>
      <c r="H289" s="170"/>
      <c r="I289" s="170"/>
      <c r="J289" s="170">
        <v>1</v>
      </c>
      <c r="K289" s="170"/>
      <c r="L289" s="170"/>
      <c r="M289" s="186"/>
    </row>
    <row r="290" spans="1:13" ht="18" customHeight="1" x14ac:dyDescent="0.2">
      <c r="A290" s="182" t="s">
        <v>10</v>
      </c>
      <c r="B290" s="183"/>
      <c r="C290" s="183"/>
      <c r="D290" s="183"/>
      <c r="E290" s="183"/>
      <c r="F290" s="183"/>
      <c r="G290" s="183"/>
      <c r="H290" s="183"/>
      <c r="I290" s="20">
        <v>2018</v>
      </c>
      <c r="J290" s="20">
        <v>2019</v>
      </c>
      <c r="K290" s="20">
        <v>2020</v>
      </c>
      <c r="L290" s="20">
        <v>2021</v>
      </c>
      <c r="M290" s="21" t="s">
        <v>11</v>
      </c>
    </row>
    <row r="291" spans="1:13" ht="18" customHeight="1" x14ac:dyDescent="0.2">
      <c r="A291" s="162" t="s">
        <v>12</v>
      </c>
      <c r="B291" s="163"/>
      <c r="C291" s="164">
        <f>H295+H300</f>
        <v>400000</v>
      </c>
      <c r="D291" s="165"/>
      <c r="E291" s="165"/>
      <c r="F291" s="165"/>
      <c r="G291" s="165"/>
      <c r="H291" s="165"/>
      <c r="I291" s="72">
        <f>I295+I300</f>
        <v>100000</v>
      </c>
      <c r="J291" s="72">
        <f>J295+J300</f>
        <v>100000</v>
      </c>
      <c r="K291" s="72">
        <f>K295+K300</f>
        <v>100000</v>
      </c>
      <c r="L291" s="72">
        <f>L295+L300</f>
        <v>100000</v>
      </c>
      <c r="M291" s="42">
        <f>SUM(I291:L291)</f>
        <v>400000</v>
      </c>
    </row>
    <row r="292" spans="1:13" ht="18" customHeight="1" x14ac:dyDescent="0.2">
      <c r="A292" s="152" t="s">
        <v>13</v>
      </c>
      <c r="B292" s="153"/>
      <c r="C292" s="129" t="s">
        <v>20</v>
      </c>
      <c r="D292" s="129"/>
      <c r="E292" s="129"/>
      <c r="F292" s="129"/>
      <c r="G292" s="129" t="s">
        <v>14</v>
      </c>
      <c r="H292" s="144" t="s">
        <v>15</v>
      </c>
      <c r="I292" s="144">
        <v>2018</v>
      </c>
      <c r="J292" s="144">
        <v>2019</v>
      </c>
      <c r="K292" s="144">
        <v>2020</v>
      </c>
      <c r="L292" s="144">
        <v>2021</v>
      </c>
      <c r="M292" s="157" t="s">
        <v>16</v>
      </c>
    </row>
    <row r="293" spans="1:13" ht="18" customHeight="1" x14ac:dyDescent="0.2">
      <c r="A293" s="152"/>
      <c r="B293" s="153"/>
      <c r="C293" s="129"/>
      <c r="D293" s="129"/>
      <c r="E293" s="129"/>
      <c r="F293" s="129"/>
      <c r="G293" s="129"/>
      <c r="H293" s="144"/>
      <c r="I293" s="144"/>
      <c r="J293" s="144"/>
      <c r="K293" s="144"/>
      <c r="L293" s="144"/>
      <c r="M293" s="157"/>
    </row>
    <row r="294" spans="1:13" ht="18" customHeight="1" x14ac:dyDescent="0.2">
      <c r="A294" s="32" t="s">
        <v>28</v>
      </c>
      <c r="B294" s="33" t="s">
        <v>17</v>
      </c>
      <c r="C294" s="34">
        <v>1007</v>
      </c>
      <c r="D294" s="128" t="s">
        <v>145</v>
      </c>
      <c r="E294" s="128"/>
      <c r="F294" s="128"/>
      <c r="G294" s="151" t="s">
        <v>25</v>
      </c>
      <c r="H294" s="68" t="s">
        <v>18</v>
      </c>
      <c r="I294" s="23">
        <v>0.25</v>
      </c>
      <c r="J294" s="23">
        <v>0.25</v>
      </c>
      <c r="K294" s="23">
        <v>0.25</v>
      </c>
      <c r="L294" s="23">
        <v>0.25</v>
      </c>
      <c r="M294" s="24">
        <f>SUM(I294:L294)</f>
        <v>1</v>
      </c>
    </row>
    <row r="295" spans="1:13" ht="18" customHeight="1" x14ac:dyDescent="0.2">
      <c r="A295" s="130" t="s">
        <v>94</v>
      </c>
      <c r="B295" s="131"/>
      <c r="C295" s="131"/>
      <c r="D295" s="131"/>
      <c r="E295" s="131"/>
      <c r="F295" s="131"/>
      <c r="G295" s="151"/>
      <c r="H295" s="59">
        <v>50000</v>
      </c>
      <c r="I295" s="59">
        <f>H295*I294</f>
        <v>12500</v>
      </c>
      <c r="J295" s="59">
        <f>H295*J294</f>
        <v>12500</v>
      </c>
      <c r="K295" s="59">
        <f>H295*K294</f>
        <v>12500</v>
      </c>
      <c r="L295" s="59">
        <f>H295*L294</f>
        <v>12500</v>
      </c>
      <c r="M295" s="60">
        <f>I295+J295+K295+L295</f>
        <v>50000</v>
      </c>
    </row>
    <row r="296" spans="1:13" ht="18" customHeight="1" x14ac:dyDescent="0.2">
      <c r="A296" s="149" t="s">
        <v>60</v>
      </c>
      <c r="B296" s="150"/>
      <c r="C296" s="37">
        <v>333</v>
      </c>
      <c r="D296" s="134" t="s">
        <v>40</v>
      </c>
      <c r="E296" s="134"/>
      <c r="F296" s="134"/>
      <c r="G296" s="151"/>
      <c r="H296" s="40">
        <f>H295*5%</f>
        <v>2500</v>
      </c>
      <c r="I296" s="40">
        <f>I295*5%</f>
        <v>625</v>
      </c>
      <c r="J296" s="40">
        <f>J295*5%</f>
        <v>625</v>
      </c>
      <c r="K296" s="40">
        <f>K295*5%</f>
        <v>625</v>
      </c>
      <c r="L296" s="40">
        <f>L295*5%</f>
        <v>625</v>
      </c>
      <c r="M296" s="41">
        <f>SUM(I296:L296)</f>
        <v>2500</v>
      </c>
    </row>
    <row r="297" spans="1:13" ht="18" customHeight="1" x14ac:dyDescent="0.2">
      <c r="A297" s="149"/>
      <c r="B297" s="150"/>
      <c r="C297" s="37">
        <v>344</v>
      </c>
      <c r="D297" s="134" t="s">
        <v>42</v>
      </c>
      <c r="E297" s="134"/>
      <c r="F297" s="134"/>
      <c r="G297" s="151"/>
      <c r="H297" s="40">
        <f>H295*95%</f>
        <v>47500</v>
      </c>
      <c r="I297" s="40">
        <f>I295*95%</f>
        <v>11875</v>
      </c>
      <c r="J297" s="40">
        <f>J295*95%</f>
        <v>11875</v>
      </c>
      <c r="K297" s="40">
        <f>K295*95%</f>
        <v>11875</v>
      </c>
      <c r="L297" s="40">
        <f>L295*95%</f>
        <v>11875</v>
      </c>
      <c r="M297" s="41">
        <f>SUM(I297:L297)</f>
        <v>47500</v>
      </c>
    </row>
    <row r="298" spans="1:13" ht="26.25" customHeight="1" x14ac:dyDescent="0.2">
      <c r="A298" s="138" t="s">
        <v>19</v>
      </c>
      <c r="B298" s="139"/>
      <c r="C298" s="142" t="s">
        <v>62</v>
      </c>
      <c r="D298" s="142"/>
      <c r="E298" s="142"/>
      <c r="F298" s="142"/>
      <c r="G298" s="142"/>
      <c r="H298" s="142"/>
      <c r="I298" s="142"/>
      <c r="J298" s="142"/>
      <c r="K298" s="142"/>
      <c r="L298" s="142"/>
      <c r="M298" s="143"/>
    </row>
    <row r="299" spans="1:13" ht="18" customHeight="1" x14ac:dyDescent="0.2">
      <c r="A299" s="32" t="s">
        <v>27</v>
      </c>
      <c r="B299" s="33" t="s">
        <v>17</v>
      </c>
      <c r="C299" s="34">
        <v>2008</v>
      </c>
      <c r="D299" s="128" t="s">
        <v>146</v>
      </c>
      <c r="E299" s="128"/>
      <c r="F299" s="128"/>
      <c r="G299" s="129" t="s">
        <v>14</v>
      </c>
      <c r="H299" s="68" t="s">
        <v>18</v>
      </c>
      <c r="I299" s="23">
        <v>0.25</v>
      </c>
      <c r="J299" s="23">
        <v>0.25</v>
      </c>
      <c r="K299" s="23">
        <v>0.25</v>
      </c>
      <c r="L299" s="23">
        <v>0.25</v>
      </c>
      <c r="M299" s="24">
        <f>SUM(I299:L299)</f>
        <v>1</v>
      </c>
    </row>
    <row r="300" spans="1:13" ht="18" customHeight="1" x14ac:dyDescent="0.2">
      <c r="A300" s="130" t="s">
        <v>94</v>
      </c>
      <c r="B300" s="131"/>
      <c r="C300" s="131"/>
      <c r="D300" s="131"/>
      <c r="E300" s="131"/>
      <c r="F300" s="131"/>
      <c r="G300" s="129"/>
      <c r="H300" s="59">
        <v>350000</v>
      </c>
      <c r="I300" s="59">
        <f>H300*I299</f>
        <v>87500</v>
      </c>
      <c r="J300" s="59">
        <f>H300*J299</f>
        <v>87500</v>
      </c>
      <c r="K300" s="59">
        <f>H300*K299</f>
        <v>87500</v>
      </c>
      <c r="L300" s="59">
        <f>H300*L299</f>
        <v>87500</v>
      </c>
      <c r="M300" s="60">
        <f>I300+J300+K300+L300</f>
        <v>350000</v>
      </c>
    </row>
    <row r="301" spans="1:13" ht="18" customHeight="1" x14ac:dyDescent="0.2">
      <c r="A301" s="149" t="s">
        <v>60</v>
      </c>
      <c r="B301" s="150"/>
      <c r="C301" s="37">
        <v>331</v>
      </c>
      <c r="D301" s="134" t="s">
        <v>39</v>
      </c>
      <c r="E301" s="134"/>
      <c r="F301" s="134"/>
      <c r="G301" s="151" t="s">
        <v>25</v>
      </c>
      <c r="H301" s="40">
        <f>H300*40%</f>
        <v>140000</v>
      </c>
      <c r="I301" s="40">
        <f>I300*40%</f>
        <v>35000</v>
      </c>
      <c r="J301" s="40">
        <f>J300*40%</f>
        <v>35000</v>
      </c>
      <c r="K301" s="40">
        <f>K300*40%</f>
        <v>35000</v>
      </c>
      <c r="L301" s="40">
        <f>L300*40%</f>
        <v>35000</v>
      </c>
      <c r="M301" s="41">
        <f>SUM(I301:L301)</f>
        <v>140000</v>
      </c>
    </row>
    <row r="302" spans="1:13" ht="18" customHeight="1" x14ac:dyDescent="0.2">
      <c r="A302" s="149"/>
      <c r="B302" s="150"/>
      <c r="C302" s="37">
        <v>333</v>
      </c>
      <c r="D302" s="134" t="s">
        <v>40</v>
      </c>
      <c r="E302" s="134"/>
      <c r="F302" s="134"/>
      <c r="G302" s="151"/>
      <c r="H302" s="40">
        <f>H300*55%</f>
        <v>192500.00000000003</v>
      </c>
      <c r="I302" s="40">
        <f>I300*55%</f>
        <v>48125.000000000007</v>
      </c>
      <c r="J302" s="40">
        <f>J300*55%</f>
        <v>48125.000000000007</v>
      </c>
      <c r="K302" s="40">
        <f>K300*55%</f>
        <v>48125.000000000007</v>
      </c>
      <c r="L302" s="40">
        <f>L300*55%</f>
        <v>48125.000000000007</v>
      </c>
      <c r="M302" s="41">
        <f>SUM(I302:L302)</f>
        <v>192500.00000000003</v>
      </c>
    </row>
    <row r="303" spans="1:13" ht="18" customHeight="1" x14ac:dyDescent="0.2">
      <c r="A303" s="149"/>
      <c r="B303" s="150"/>
      <c r="C303" s="37">
        <v>344</v>
      </c>
      <c r="D303" s="134" t="s">
        <v>42</v>
      </c>
      <c r="E303" s="134"/>
      <c r="F303" s="134"/>
      <c r="G303" s="151"/>
      <c r="H303" s="40">
        <f>H300*5%</f>
        <v>17500</v>
      </c>
      <c r="I303" s="40">
        <f>I300*5%</f>
        <v>4375</v>
      </c>
      <c r="J303" s="40">
        <f>J300*5%</f>
        <v>4375</v>
      </c>
      <c r="K303" s="40">
        <f>K300*5%</f>
        <v>4375</v>
      </c>
      <c r="L303" s="40">
        <f>L300*5%</f>
        <v>4375</v>
      </c>
      <c r="M303" s="41">
        <f>SUM(I303:L303)</f>
        <v>17500</v>
      </c>
    </row>
    <row r="304" spans="1:13" ht="52.5" customHeight="1" x14ac:dyDescent="0.2">
      <c r="A304" s="138" t="s">
        <v>19</v>
      </c>
      <c r="B304" s="139"/>
      <c r="C304" s="140" t="s">
        <v>63</v>
      </c>
      <c r="D304" s="140"/>
      <c r="E304" s="140"/>
      <c r="F304" s="140"/>
      <c r="G304" s="140"/>
      <c r="H304" s="140"/>
      <c r="I304" s="140"/>
      <c r="J304" s="140"/>
      <c r="K304" s="140"/>
      <c r="L304" s="140"/>
      <c r="M304" s="141"/>
    </row>
    <row r="305" spans="1:13" ht="18" customHeight="1" thickBot="1" x14ac:dyDescent="0.25">
      <c r="A305" s="145" t="s">
        <v>93</v>
      </c>
      <c r="B305" s="146"/>
      <c r="C305" s="146"/>
      <c r="D305" s="146"/>
      <c r="E305" s="146"/>
      <c r="F305" s="146"/>
      <c r="G305" s="147"/>
      <c r="H305" s="147"/>
      <c r="I305" s="147"/>
      <c r="J305" s="147"/>
      <c r="K305" s="147"/>
      <c r="L305" s="147"/>
      <c r="M305" s="148"/>
    </row>
    <row r="306" spans="1:13" ht="18" customHeight="1" thickTop="1" x14ac:dyDescent="0.2"/>
    <row r="307" spans="1:13" ht="18" customHeight="1" thickBot="1" x14ac:dyDescent="0.25"/>
    <row r="308" spans="1:13" ht="18" customHeight="1" thickTop="1" x14ac:dyDescent="0.2">
      <c r="A308" s="75" t="s">
        <v>21</v>
      </c>
      <c r="B308" s="76" t="s">
        <v>71</v>
      </c>
      <c r="C308" s="166" t="s">
        <v>70</v>
      </c>
      <c r="D308" s="166"/>
      <c r="E308" s="166"/>
      <c r="F308" s="166"/>
      <c r="G308" s="166"/>
      <c r="H308" s="166"/>
      <c r="I308" s="166"/>
      <c r="J308" s="166"/>
      <c r="K308" s="166"/>
      <c r="L308" s="166"/>
      <c r="M308" s="167"/>
    </row>
    <row r="309" spans="1:13" ht="18" customHeight="1" x14ac:dyDescent="0.2">
      <c r="A309" s="18" t="s">
        <v>26</v>
      </c>
      <c r="B309" s="29" t="s">
        <v>31</v>
      </c>
      <c r="C309" s="168" t="s">
        <v>32</v>
      </c>
      <c r="D309" s="168"/>
      <c r="E309" s="168"/>
      <c r="F309" s="168"/>
      <c r="G309" s="168"/>
      <c r="H309" s="168"/>
      <c r="I309" s="168"/>
      <c r="J309" s="168"/>
      <c r="K309" s="168"/>
      <c r="L309" s="168"/>
      <c r="M309" s="169"/>
    </row>
    <row r="310" spans="1:13" ht="18" customHeight="1" x14ac:dyDescent="0.2">
      <c r="A310" s="18" t="s">
        <v>5</v>
      </c>
      <c r="B310" s="29" t="s">
        <v>151</v>
      </c>
      <c r="C310" s="168" t="s">
        <v>147</v>
      </c>
      <c r="D310" s="168"/>
      <c r="E310" s="168"/>
      <c r="F310" s="168"/>
      <c r="G310" s="168"/>
      <c r="H310" s="168"/>
      <c r="I310" s="168"/>
      <c r="J310" s="168"/>
      <c r="K310" s="168"/>
      <c r="L310" s="168"/>
      <c r="M310" s="169"/>
    </row>
    <row r="311" spans="1:13" ht="15.75" customHeight="1" x14ac:dyDescent="0.2">
      <c r="A311" s="19" t="s">
        <v>6</v>
      </c>
      <c r="B311" s="158" t="s">
        <v>150</v>
      </c>
      <c r="C311" s="158"/>
      <c r="D311" s="158"/>
      <c r="E311" s="158"/>
      <c r="F311" s="158"/>
      <c r="G311" s="158"/>
      <c r="H311" s="158"/>
      <c r="I311" s="158"/>
      <c r="J311" s="158"/>
      <c r="K311" s="158"/>
      <c r="L311" s="158"/>
      <c r="M311" s="159"/>
    </row>
    <row r="312" spans="1:13" ht="15.75" customHeight="1" x14ac:dyDescent="0.2">
      <c r="A312" s="19" t="s">
        <v>6</v>
      </c>
      <c r="B312" s="158" t="s">
        <v>152</v>
      </c>
      <c r="C312" s="158"/>
      <c r="D312" s="158"/>
      <c r="E312" s="158"/>
      <c r="F312" s="158"/>
      <c r="G312" s="158"/>
      <c r="H312" s="158"/>
      <c r="I312" s="158"/>
      <c r="J312" s="158"/>
      <c r="K312" s="158"/>
      <c r="L312" s="158"/>
      <c r="M312" s="159"/>
    </row>
    <row r="313" spans="1:13" ht="18" customHeight="1" x14ac:dyDescent="0.2">
      <c r="A313" s="180" t="s">
        <v>7</v>
      </c>
      <c r="B313" s="181"/>
      <c r="C313" s="181"/>
      <c r="D313" s="181"/>
      <c r="E313" s="181"/>
      <c r="F313" s="153" t="s">
        <v>8</v>
      </c>
      <c r="G313" s="153"/>
      <c r="H313" s="153"/>
      <c r="I313" s="153"/>
      <c r="J313" s="160" t="s">
        <v>9</v>
      </c>
      <c r="K313" s="160"/>
      <c r="L313" s="160"/>
      <c r="M313" s="161"/>
    </row>
    <row r="314" spans="1:13" ht="18" customHeight="1" x14ac:dyDescent="0.2">
      <c r="A314" s="173" t="s">
        <v>64</v>
      </c>
      <c r="B314" s="174"/>
      <c r="C314" s="174"/>
      <c r="D314" s="174"/>
      <c r="E314" s="174"/>
      <c r="F314" s="170">
        <v>0.02</v>
      </c>
      <c r="G314" s="170"/>
      <c r="H314" s="170"/>
      <c r="I314" s="170"/>
      <c r="J314" s="170">
        <v>1</v>
      </c>
      <c r="K314" s="170"/>
      <c r="L314" s="170"/>
      <c r="M314" s="186"/>
    </row>
    <row r="315" spans="1:13" ht="18" customHeight="1" x14ac:dyDescent="0.2">
      <c r="A315" s="182" t="s">
        <v>10</v>
      </c>
      <c r="B315" s="183"/>
      <c r="C315" s="183"/>
      <c r="D315" s="183"/>
      <c r="E315" s="183"/>
      <c r="F315" s="183"/>
      <c r="G315" s="183"/>
      <c r="H315" s="183"/>
      <c r="I315" s="20">
        <v>2018</v>
      </c>
      <c r="J315" s="20">
        <v>2019</v>
      </c>
      <c r="K315" s="20">
        <v>2020</v>
      </c>
      <c r="L315" s="20">
        <v>2021</v>
      </c>
      <c r="M315" s="21" t="s">
        <v>11</v>
      </c>
    </row>
    <row r="316" spans="1:13" ht="18" customHeight="1" x14ac:dyDescent="0.2">
      <c r="A316" s="162" t="s">
        <v>12</v>
      </c>
      <c r="B316" s="163"/>
      <c r="C316" s="164">
        <f>H320+H325</f>
        <v>600000</v>
      </c>
      <c r="D316" s="165"/>
      <c r="E316" s="165"/>
      <c r="F316" s="165"/>
      <c r="G316" s="165"/>
      <c r="H316" s="165"/>
      <c r="I316" s="72">
        <f>I320+I325</f>
        <v>150000</v>
      </c>
      <c r="J316" s="72">
        <f>J320+J325</f>
        <v>150000</v>
      </c>
      <c r="K316" s="72">
        <f>K320+K325</f>
        <v>150000</v>
      </c>
      <c r="L316" s="72">
        <f>L320+L325</f>
        <v>150000</v>
      </c>
      <c r="M316" s="42">
        <f>SUM(I316:L316)</f>
        <v>600000</v>
      </c>
    </row>
    <row r="317" spans="1:13" ht="18" customHeight="1" x14ac:dyDescent="0.2">
      <c r="A317" s="152" t="s">
        <v>13</v>
      </c>
      <c r="B317" s="153"/>
      <c r="C317" s="129" t="s">
        <v>20</v>
      </c>
      <c r="D317" s="129"/>
      <c r="E317" s="129"/>
      <c r="F317" s="129"/>
      <c r="G317" s="129" t="s">
        <v>14</v>
      </c>
      <c r="H317" s="144" t="s">
        <v>15</v>
      </c>
      <c r="I317" s="144">
        <v>2018</v>
      </c>
      <c r="J317" s="144">
        <v>2019</v>
      </c>
      <c r="K317" s="144">
        <v>2020</v>
      </c>
      <c r="L317" s="144">
        <v>2021</v>
      </c>
      <c r="M317" s="157" t="s">
        <v>16</v>
      </c>
    </row>
    <row r="318" spans="1:13" ht="18" customHeight="1" x14ac:dyDescent="0.2">
      <c r="A318" s="152"/>
      <c r="B318" s="153"/>
      <c r="C318" s="129"/>
      <c r="D318" s="129"/>
      <c r="E318" s="129"/>
      <c r="F318" s="129"/>
      <c r="G318" s="129"/>
      <c r="H318" s="144"/>
      <c r="I318" s="144"/>
      <c r="J318" s="144"/>
      <c r="K318" s="144"/>
      <c r="L318" s="144"/>
      <c r="M318" s="157"/>
    </row>
    <row r="319" spans="1:13" ht="18" customHeight="1" x14ac:dyDescent="0.2">
      <c r="A319" s="32" t="s">
        <v>28</v>
      </c>
      <c r="B319" s="33" t="s">
        <v>17</v>
      </c>
      <c r="C319" s="34">
        <v>1008</v>
      </c>
      <c r="D319" s="128" t="s">
        <v>149</v>
      </c>
      <c r="E319" s="128"/>
      <c r="F319" s="128"/>
      <c r="G319" s="151" t="s">
        <v>25</v>
      </c>
      <c r="H319" s="68" t="s">
        <v>18</v>
      </c>
      <c r="I319" s="23">
        <v>0.25</v>
      </c>
      <c r="J319" s="23">
        <v>0.25</v>
      </c>
      <c r="K319" s="23">
        <v>0.25</v>
      </c>
      <c r="L319" s="23">
        <v>0.25</v>
      </c>
      <c r="M319" s="24">
        <f>SUM(I319:L319)</f>
        <v>1</v>
      </c>
    </row>
    <row r="320" spans="1:13" ht="18" customHeight="1" x14ac:dyDescent="0.2">
      <c r="A320" s="130" t="s">
        <v>94</v>
      </c>
      <c r="B320" s="131"/>
      <c r="C320" s="131"/>
      <c r="D320" s="131"/>
      <c r="E320" s="131"/>
      <c r="F320" s="131"/>
      <c r="G320" s="151"/>
      <c r="H320" s="59">
        <v>200000</v>
      </c>
      <c r="I320" s="59">
        <f>H320*I319</f>
        <v>50000</v>
      </c>
      <c r="J320" s="59">
        <f>H320*J319</f>
        <v>50000</v>
      </c>
      <c r="K320" s="59">
        <f>H320*K319</f>
        <v>50000</v>
      </c>
      <c r="L320" s="59">
        <f>H320*L319</f>
        <v>50000</v>
      </c>
      <c r="M320" s="60">
        <f>I320+J320+K320+L320</f>
        <v>200000</v>
      </c>
    </row>
    <row r="321" spans="1:13" ht="18" customHeight="1" x14ac:dyDescent="0.2">
      <c r="A321" s="149" t="s">
        <v>60</v>
      </c>
      <c r="B321" s="150"/>
      <c r="C321" s="37">
        <v>333</v>
      </c>
      <c r="D321" s="134" t="s">
        <v>40</v>
      </c>
      <c r="E321" s="134"/>
      <c r="F321" s="134"/>
      <c r="G321" s="151"/>
      <c r="H321" s="40">
        <f>H320*10%</f>
        <v>20000</v>
      </c>
      <c r="I321" s="40">
        <f>I320*10%</f>
        <v>5000</v>
      </c>
      <c r="J321" s="40">
        <f>J320*10%</f>
        <v>5000</v>
      </c>
      <c r="K321" s="40">
        <f>K320*10%</f>
        <v>5000</v>
      </c>
      <c r="L321" s="40">
        <f>L320*10%</f>
        <v>5000</v>
      </c>
      <c r="M321" s="41">
        <f>SUM(I321:L321)</f>
        <v>20000</v>
      </c>
    </row>
    <row r="322" spans="1:13" ht="18" customHeight="1" x14ac:dyDescent="0.2">
      <c r="A322" s="149"/>
      <c r="B322" s="150"/>
      <c r="C322" s="37">
        <v>344</v>
      </c>
      <c r="D322" s="134" t="s">
        <v>42</v>
      </c>
      <c r="E322" s="134"/>
      <c r="F322" s="134"/>
      <c r="G322" s="151"/>
      <c r="H322" s="40">
        <f>H320*90%</f>
        <v>180000</v>
      </c>
      <c r="I322" s="40">
        <f>I320*90%</f>
        <v>45000</v>
      </c>
      <c r="J322" s="40">
        <f>J320*90%</f>
        <v>45000</v>
      </c>
      <c r="K322" s="40">
        <f>K320*90%</f>
        <v>45000</v>
      </c>
      <c r="L322" s="40">
        <f>L320*90%</f>
        <v>45000</v>
      </c>
      <c r="M322" s="41">
        <f>SUM(I322:L322)</f>
        <v>180000</v>
      </c>
    </row>
    <row r="323" spans="1:13" ht="27" customHeight="1" x14ac:dyDescent="0.2">
      <c r="A323" s="138" t="s">
        <v>19</v>
      </c>
      <c r="B323" s="139"/>
      <c r="C323" s="142" t="s">
        <v>66</v>
      </c>
      <c r="D323" s="142"/>
      <c r="E323" s="142"/>
      <c r="F323" s="142"/>
      <c r="G323" s="142"/>
      <c r="H323" s="142"/>
      <c r="I323" s="142"/>
      <c r="J323" s="142"/>
      <c r="K323" s="142"/>
      <c r="L323" s="142"/>
      <c r="M323" s="143"/>
    </row>
    <row r="324" spans="1:13" ht="18" customHeight="1" x14ac:dyDescent="0.2">
      <c r="A324" s="32" t="s">
        <v>27</v>
      </c>
      <c r="B324" s="33" t="s">
        <v>17</v>
      </c>
      <c r="C324" s="34">
        <v>2009</v>
      </c>
      <c r="D324" s="128" t="s">
        <v>89</v>
      </c>
      <c r="E324" s="128"/>
      <c r="F324" s="128"/>
      <c r="G324" s="129" t="s">
        <v>14</v>
      </c>
      <c r="H324" s="68" t="s">
        <v>18</v>
      </c>
      <c r="I324" s="23">
        <v>0.25</v>
      </c>
      <c r="J324" s="23">
        <v>0.25</v>
      </c>
      <c r="K324" s="23">
        <v>0.25</v>
      </c>
      <c r="L324" s="23">
        <v>0.25</v>
      </c>
      <c r="M324" s="24">
        <f>SUM(I324:L324)</f>
        <v>1</v>
      </c>
    </row>
    <row r="325" spans="1:13" ht="18" customHeight="1" x14ac:dyDescent="0.2">
      <c r="A325" s="130" t="s">
        <v>94</v>
      </c>
      <c r="B325" s="131"/>
      <c r="C325" s="131"/>
      <c r="D325" s="131"/>
      <c r="E325" s="131"/>
      <c r="F325" s="131"/>
      <c r="G325" s="129"/>
      <c r="H325" s="59">
        <v>400000</v>
      </c>
      <c r="I325" s="59">
        <f>H325*I324</f>
        <v>100000</v>
      </c>
      <c r="J325" s="59">
        <f>H325*J324</f>
        <v>100000</v>
      </c>
      <c r="K325" s="59">
        <f>H325*K324</f>
        <v>100000</v>
      </c>
      <c r="L325" s="59">
        <f>H325*L324</f>
        <v>100000</v>
      </c>
      <c r="M325" s="60">
        <f>I325+J325+K325+L325</f>
        <v>400000</v>
      </c>
    </row>
    <row r="326" spans="1:13" ht="18" customHeight="1" x14ac:dyDescent="0.2">
      <c r="A326" s="149" t="s">
        <v>60</v>
      </c>
      <c r="B326" s="150"/>
      <c r="C326" s="37">
        <v>331</v>
      </c>
      <c r="D326" s="134" t="s">
        <v>39</v>
      </c>
      <c r="E326" s="134"/>
      <c r="F326" s="134"/>
      <c r="G326" s="151" t="s">
        <v>25</v>
      </c>
      <c r="H326" s="40">
        <f>H325*40%</f>
        <v>160000</v>
      </c>
      <c r="I326" s="40">
        <f>I325*40%</f>
        <v>40000</v>
      </c>
      <c r="J326" s="40">
        <f>J325*40%</f>
        <v>40000</v>
      </c>
      <c r="K326" s="40">
        <f>K325*40%</f>
        <v>40000</v>
      </c>
      <c r="L326" s="40">
        <f>L325*40%</f>
        <v>40000</v>
      </c>
      <c r="M326" s="41">
        <f>SUM(I326:L326)</f>
        <v>160000</v>
      </c>
    </row>
    <row r="327" spans="1:13" ht="18" customHeight="1" x14ac:dyDescent="0.2">
      <c r="A327" s="149"/>
      <c r="B327" s="150"/>
      <c r="C327" s="37">
        <v>333</v>
      </c>
      <c r="D327" s="134" t="s">
        <v>40</v>
      </c>
      <c r="E327" s="134"/>
      <c r="F327" s="134"/>
      <c r="G327" s="151"/>
      <c r="H327" s="40">
        <f>H325*55%</f>
        <v>220000.00000000003</v>
      </c>
      <c r="I327" s="40">
        <f>I325*55%</f>
        <v>55000.000000000007</v>
      </c>
      <c r="J327" s="40">
        <f>J325*55%</f>
        <v>55000.000000000007</v>
      </c>
      <c r="K327" s="40">
        <f>K325*55%</f>
        <v>55000.000000000007</v>
      </c>
      <c r="L327" s="40">
        <f>L325*55%</f>
        <v>55000.000000000007</v>
      </c>
      <c r="M327" s="41">
        <f>SUM(I327:L327)</f>
        <v>220000.00000000003</v>
      </c>
    </row>
    <row r="328" spans="1:13" ht="18" customHeight="1" x14ac:dyDescent="0.2">
      <c r="A328" s="149"/>
      <c r="B328" s="150"/>
      <c r="C328" s="37">
        <v>344</v>
      </c>
      <c r="D328" s="134" t="s">
        <v>42</v>
      </c>
      <c r="E328" s="134"/>
      <c r="F328" s="134"/>
      <c r="G328" s="151"/>
      <c r="H328" s="40">
        <f>H325*5%</f>
        <v>20000</v>
      </c>
      <c r="I328" s="40">
        <f>I325*5%</f>
        <v>5000</v>
      </c>
      <c r="J328" s="40">
        <f>J325*5%</f>
        <v>5000</v>
      </c>
      <c r="K328" s="40">
        <f>K325*5%</f>
        <v>5000</v>
      </c>
      <c r="L328" s="40">
        <f>L325*5%</f>
        <v>5000</v>
      </c>
      <c r="M328" s="41">
        <f>SUM(I328:L328)</f>
        <v>20000</v>
      </c>
    </row>
    <row r="329" spans="1:13" ht="42" customHeight="1" x14ac:dyDescent="0.2">
      <c r="A329" s="138" t="s">
        <v>19</v>
      </c>
      <c r="B329" s="139"/>
      <c r="C329" s="140" t="s">
        <v>65</v>
      </c>
      <c r="D329" s="140"/>
      <c r="E329" s="140"/>
      <c r="F329" s="140"/>
      <c r="G329" s="140"/>
      <c r="H329" s="140"/>
      <c r="I329" s="140"/>
      <c r="J329" s="140"/>
      <c r="K329" s="140"/>
      <c r="L329" s="140"/>
      <c r="M329" s="141"/>
    </row>
    <row r="330" spans="1:13" ht="27" customHeight="1" thickBot="1" x14ac:dyDescent="0.25">
      <c r="A330" s="145" t="s">
        <v>93</v>
      </c>
      <c r="B330" s="146"/>
      <c r="C330" s="146"/>
      <c r="D330" s="146"/>
      <c r="E330" s="146"/>
      <c r="F330" s="146"/>
      <c r="G330" s="147"/>
      <c r="H330" s="147"/>
      <c r="I330" s="147"/>
      <c r="J330" s="147"/>
      <c r="K330" s="147"/>
      <c r="L330" s="147"/>
      <c r="M330" s="148"/>
    </row>
    <row r="331" spans="1:13" ht="18" customHeight="1" thickTop="1" thickBot="1" x14ac:dyDescent="0.25"/>
    <row r="332" spans="1:13" ht="18" customHeight="1" thickTop="1" x14ac:dyDescent="0.2">
      <c r="A332" s="75" t="s">
        <v>21</v>
      </c>
      <c r="B332" s="76" t="s">
        <v>71</v>
      </c>
      <c r="C332" s="166" t="s">
        <v>70</v>
      </c>
      <c r="D332" s="166"/>
      <c r="E332" s="166"/>
      <c r="F332" s="166"/>
      <c r="G332" s="166"/>
      <c r="H332" s="166"/>
      <c r="I332" s="166"/>
      <c r="J332" s="166"/>
      <c r="K332" s="166"/>
      <c r="L332" s="166"/>
      <c r="M332" s="167"/>
    </row>
    <row r="333" spans="1:13" ht="18" customHeight="1" x14ac:dyDescent="0.2">
      <c r="A333" s="18" t="s">
        <v>26</v>
      </c>
      <c r="B333" s="29" t="s">
        <v>31</v>
      </c>
      <c r="C333" s="168" t="s">
        <v>32</v>
      </c>
      <c r="D333" s="168"/>
      <c r="E333" s="168"/>
      <c r="F333" s="168"/>
      <c r="G333" s="168"/>
      <c r="H333" s="168"/>
      <c r="I333" s="168"/>
      <c r="J333" s="168"/>
      <c r="K333" s="168"/>
      <c r="L333" s="168"/>
      <c r="M333" s="169"/>
    </row>
    <row r="334" spans="1:13" ht="18" customHeight="1" x14ac:dyDescent="0.2">
      <c r="A334" s="18" t="s">
        <v>5</v>
      </c>
      <c r="B334" s="29" t="s">
        <v>153</v>
      </c>
      <c r="C334" s="168" t="s">
        <v>154</v>
      </c>
      <c r="D334" s="168"/>
      <c r="E334" s="168"/>
      <c r="F334" s="168"/>
      <c r="G334" s="168"/>
      <c r="H334" s="168"/>
      <c r="I334" s="168"/>
      <c r="J334" s="168"/>
      <c r="K334" s="168"/>
      <c r="L334" s="168"/>
      <c r="M334" s="169"/>
    </row>
    <row r="335" spans="1:13" ht="15.75" customHeight="1" x14ac:dyDescent="0.2">
      <c r="A335" s="19" t="s">
        <v>6</v>
      </c>
      <c r="B335" s="158" t="s">
        <v>155</v>
      </c>
      <c r="C335" s="158"/>
      <c r="D335" s="158"/>
      <c r="E335" s="158"/>
      <c r="F335" s="158"/>
      <c r="G335" s="158"/>
      <c r="H335" s="158"/>
      <c r="I335" s="158"/>
      <c r="J335" s="158"/>
      <c r="K335" s="158"/>
      <c r="L335" s="158"/>
      <c r="M335" s="159"/>
    </row>
    <row r="336" spans="1:13" ht="15.75" customHeight="1" x14ac:dyDescent="0.2">
      <c r="A336" s="19" t="s">
        <v>6</v>
      </c>
      <c r="B336" s="158" t="s">
        <v>156</v>
      </c>
      <c r="C336" s="158"/>
      <c r="D336" s="158"/>
      <c r="E336" s="158"/>
      <c r="F336" s="158"/>
      <c r="G336" s="158"/>
      <c r="H336" s="158"/>
      <c r="I336" s="158"/>
      <c r="J336" s="158"/>
      <c r="K336" s="158"/>
      <c r="L336" s="158"/>
      <c r="M336" s="159"/>
    </row>
    <row r="337" spans="1:13" ht="18" customHeight="1" x14ac:dyDescent="0.2">
      <c r="A337" s="180" t="s">
        <v>7</v>
      </c>
      <c r="B337" s="181"/>
      <c r="C337" s="181"/>
      <c r="D337" s="181"/>
      <c r="E337" s="181"/>
      <c r="F337" s="153" t="s">
        <v>8</v>
      </c>
      <c r="G337" s="153"/>
      <c r="H337" s="153"/>
      <c r="I337" s="153"/>
      <c r="J337" s="160" t="s">
        <v>9</v>
      </c>
      <c r="K337" s="160"/>
      <c r="L337" s="160"/>
      <c r="M337" s="161"/>
    </row>
    <row r="338" spans="1:13" ht="18" customHeight="1" x14ac:dyDescent="0.2">
      <c r="A338" s="173" t="s">
        <v>171</v>
      </c>
      <c r="B338" s="174"/>
      <c r="C338" s="174"/>
      <c r="D338" s="174"/>
      <c r="E338" s="174"/>
      <c r="F338" s="170">
        <v>0.05</v>
      </c>
      <c r="G338" s="170"/>
      <c r="H338" s="170"/>
      <c r="I338" s="170"/>
      <c r="J338" s="170">
        <v>1</v>
      </c>
      <c r="K338" s="170"/>
      <c r="L338" s="170"/>
      <c r="M338" s="186"/>
    </row>
    <row r="339" spans="1:13" ht="18" customHeight="1" x14ac:dyDescent="0.2">
      <c r="A339" s="182" t="s">
        <v>10</v>
      </c>
      <c r="B339" s="183"/>
      <c r="C339" s="183"/>
      <c r="D339" s="183"/>
      <c r="E339" s="183"/>
      <c r="F339" s="183"/>
      <c r="G339" s="183"/>
      <c r="H339" s="183"/>
      <c r="I339" s="20">
        <v>2018</v>
      </c>
      <c r="J339" s="20">
        <v>2019</v>
      </c>
      <c r="K339" s="20">
        <v>2020</v>
      </c>
      <c r="L339" s="20">
        <v>2021</v>
      </c>
      <c r="M339" s="21" t="s">
        <v>11</v>
      </c>
    </row>
    <row r="340" spans="1:13" ht="18" customHeight="1" x14ac:dyDescent="0.2">
      <c r="A340" s="162" t="s">
        <v>12</v>
      </c>
      <c r="B340" s="163"/>
      <c r="C340" s="164">
        <f>H344+H349</f>
        <v>750000</v>
      </c>
      <c r="D340" s="165"/>
      <c r="E340" s="165"/>
      <c r="F340" s="165"/>
      <c r="G340" s="165"/>
      <c r="H340" s="165"/>
      <c r="I340" s="72">
        <f>I344+I349</f>
        <v>187500</v>
      </c>
      <c r="J340" s="72">
        <f>J344+J349</f>
        <v>187500</v>
      </c>
      <c r="K340" s="72">
        <f>K344+K349</f>
        <v>187500</v>
      </c>
      <c r="L340" s="72">
        <f>L344+L349</f>
        <v>187500</v>
      </c>
      <c r="M340" s="42">
        <f>SUM(I340:L340)</f>
        <v>750000</v>
      </c>
    </row>
    <row r="341" spans="1:13" ht="18" customHeight="1" x14ac:dyDescent="0.2">
      <c r="A341" s="152" t="s">
        <v>13</v>
      </c>
      <c r="B341" s="153"/>
      <c r="C341" s="129" t="s">
        <v>20</v>
      </c>
      <c r="D341" s="129"/>
      <c r="E341" s="129"/>
      <c r="F341" s="129"/>
      <c r="G341" s="129" t="s">
        <v>14</v>
      </c>
      <c r="H341" s="144" t="s">
        <v>15</v>
      </c>
      <c r="I341" s="144">
        <v>2018</v>
      </c>
      <c r="J341" s="144">
        <v>2019</v>
      </c>
      <c r="K341" s="144">
        <v>2020</v>
      </c>
      <c r="L341" s="144">
        <v>2021</v>
      </c>
      <c r="M341" s="157" t="s">
        <v>16</v>
      </c>
    </row>
    <row r="342" spans="1:13" ht="18" customHeight="1" x14ac:dyDescent="0.2">
      <c r="A342" s="152"/>
      <c r="B342" s="153"/>
      <c r="C342" s="129"/>
      <c r="D342" s="129"/>
      <c r="E342" s="129"/>
      <c r="F342" s="129"/>
      <c r="G342" s="129"/>
      <c r="H342" s="144"/>
      <c r="I342" s="144"/>
      <c r="J342" s="144"/>
      <c r="K342" s="144"/>
      <c r="L342" s="144"/>
      <c r="M342" s="157"/>
    </row>
    <row r="343" spans="1:13" ht="18" customHeight="1" x14ac:dyDescent="0.2">
      <c r="A343" s="32" t="s">
        <v>28</v>
      </c>
      <c r="B343" s="33" t="s">
        <v>17</v>
      </c>
      <c r="C343" s="34">
        <v>1009</v>
      </c>
      <c r="D343" s="128" t="s">
        <v>157</v>
      </c>
      <c r="E343" s="128"/>
      <c r="F343" s="128"/>
      <c r="G343" s="151" t="s">
        <v>25</v>
      </c>
      <c r="H343" s="68" t="s">
        <v>18</v>
      </c>
      <c r="I343" s="23">
        <v>0.25</v>
      </c>
      <c r="J343" s="23">
        <v>0.25</v>
      </c>
      <c r="K343" s="23">
        <v>0.25</v>
      </c>
      <c r="L343" s="23">
        <v>0.25</v>
      </c>
      <c r="M343" s="24">
        <f>SUM(I343:L343)</f>
        <v>1</v>
      </c>
    </row>
    <row r="344" spans="1:13" ht="18" customHeight="1" x14ac:dyDescent="0.2">
      <c r="A344" s="130" t="s">
        <v>94</v>
      </c>
      <c r="B344" s="131"/>
      <c r="C344" s="131"/>
      <c r="D344" s="131"/>
      <c r="E344" s="131"/>
      <c r="F344" s="131"/>
      <c r="G344" s="151"/>
      <c r="H344" s="59">
        <v>350000</v>
      </c>
      <c r="I344" s="59">
        <f>H344*I343</f>
        <v>87500</v>
      </c>
      <c r="J344" s="59">
        <f>H344*J343</f>
        <v>87500</v>
      </c>
      <c r="K344" s="59">
        <f>H344*K343</f>
        <v>87500</v>
      </c>
      <c r="L344" s="59">
        <f>H344*L343</f>
        <v>87500</v>
      </c>
      <c r="M344" s="60">
        <f>I344+J344+K344+L344</f>
        <v>350000</v>
      </c>
    </row>
    <row r="345" spans="1:13" ht="18" customHeight="1" x14ac:dyDescent="0.2">
      <c r="A345" s="84" t="s">
        <v>60</v>
      </c>
      <c r="B345" s="85"/>
      <c r="C345" s="37">
        <v>333</v>
      </c>
      <c r="D345" s="134" t="s">
        <v>40</v>
      </c>
      <c r="E345" s="134"/>
      <c r="F345" s="134"/>
      <c r="G345" s="151"/>
      <c r="H345" s="40">
        <f>H344*8%</f>
        <v>28000</v>
      </c>
      <c r="I345" s="40">
        <f>I344*8%</f>
        <v>7000</v>
      </c>
      <c r="J345" s="40">
        <f>J344*8%</f>
        <v>7000</v>
      </c>
      <c r="K345" s="40">
        <f>K344*8%</f>
        <v>7000</v>
      </c>
      <c r="L345" s="40">
        <f>L344*8%</f>
        <v>7000</v>
      </c>
      <c r="M345" s="41">
        <f>SUM(I345:L345)</f>
        <v>28000</v>
      </c>
    </row>
    <row r="346" spans="1:13" ht="18" customHeight="1" x14ac:dyDescent="0.2">
      <c r="A346" s="84"/>
      <c r="B346" s="85"/>
      <c r="C346" s="37">
        <v>344</v>
      </c>
      <c r="D346" s="134" t="s">
        <v>42</v>
      </c>
      <c r="E346" s="134"/>
      <c r="F346" s="134"/>
      <c r="G346" s="151"/>
      <c r="H346" s="40">
        <f>H344*98%</f>
        <v>343000</v>
      </c>
      <c r="I346" s="40">
        <f>I344*98%</f>
        <v>85750</v>
      </c>
      <c r="J346" s="40">
        <f>J344*98%</f>
        <v>85750</v>
      </c>
      <c r="K346" s="40">
        <f>K344*98%</f>
        <v>85750</v>
      </c>
      <c r="L346" s="40">
        <f>L344*98%</f>
        <v>85750</v>
      </c>
      <c r="M346" s="41">
        <f>SUM(I346:L346)</f>
        <v>343000</v>
      </c>
    </row>
    <row r="347" spans="1:13" ht="31.5" customHeight="1" x14ac:dyDescent="0.2">
      <c r="A347" s="138" t="s">
        <v>19</v>
      </c>
      <c r="B347" s="139"/>
      <c r="C347" s="142" t="s">
        <v>67</v>
      </c>
      <c r="D347" s="142"/>
      <c r="E347" s="142"/>
      <c r="F347" s="142"/>
      <c r="G347" s="142"/>
      <c r="H347" s="142"/>
      <c r="I347" s="142"/>
      <c r="J347" s="142"/>
      <c r="K347" s="142"/>
      <c r="L347" s="142"/>
      <c r="M347" s="143"/>
    </row>
    <row r="348" spans="1:13" ht="35.25" customHeight="1" x14ac:dyDescent="0.2">
      <c r="A348" s="32" t="s">
        <v>27</v>
      </c>
      <c r="B348" s="33" t="s">
        <v>17</v>
      </c>
      <c r="C348" s="34">
        <v>2010</v>
      </c>
      <c r="D348" s="128" t="s">
        <v>158</v>
      </c>
      <c r="E348" s="128"/>
      <c r="F348" s="128"/>
      <c r="G348" s="129" t="s">
        <v>14</v>
      </c>
      <c r="H348" s="68" t="s">
        <v>18</v>
      </c>
      <c r="I348" s="23">
        <v>0.25</v>
      </c>
      <c r="J348" s="23">
        <v>0.25</v>
      </c>
      <c r="K348" s="23">
        <v>0.25</v>
      </c>
      <c r="L348" s="23">
        <v>0.25</v>
      </c>
      <c r="M348" s="24">
        <f>SUM(I348:L348)</f>
        <v>1</v>
      </c>
    </row>
    <row r="349" spans="1:13" ht="18" customHeight="1" x14ac:dyDescent="0.2">
      <c r="A349" s="130" t="s">
        <v>94</v>
      </c>
      <c r="B349" s="131"/>
      <c r="C349" s="131"/>
      <c r="D349" s="131"/>
      <c r="E349" s="131"/>
      <c r="F349" s="131"/>
      <c r="G349" s="129"/>
      <c r="H349" s="59">
        <v>400000</v>
      </c>
      <c r="I349" s="59">
        <f>H349*I348</f>
        <v>100000</v>
      </c>
      <c r="J349" s="59">
        <f>H349*J348</f>
        <v>100000</v>
      </c>
      <c r="K349" s="59">
        <f>H349*K348</f>
        <v>100000</v>
      </c>
      <c r="L349" s="59">
        <f>H349*L348</f>
        <v>100000</v>
      </c>
      <c r="M349" s="60">
        <f>I349+J349+K349+L349</f>
        <v>400000</v>
      </c>
    </row>
    <row r="350" spans="1:13" ht="18" customHeight="1" x14ac:dyDescent="0.2">
      <c r="A350" s="149" t="s">
        <v>60</v>
      </c>
      <c r="B350" s="150"/>
      <c r="C350" s="37">
        <v>331</v>
      </c>
      <c r="D350" s="134" t="s">
        <v>39</v>
      </c>
      <c r="E350" s="134"/>
      <c r="F350" s="134"/>
      <c r="G350" s="151" t="s">
        <v>25</v>
      </c>
      <c r="H350" s="40">
        <f>H349*40%</f>
        <v>160000</v>
      </c>
      <c r="I350" s="40">
        <f>I349*40%</f>
        <v>40000</v>
      </c>
      <c r="J350" s="40">
        <f>J349*40%</f>
        <v>40000</v>
      </c>
      <c r="K350" s="40">
        <f>K349*40%</f>
        <v>40000</v>
      </c>
      <c r="L350" s="40">
        <f>L349*40%</f>
        <v>40000</v>
      </c>
      <c r="M350" s="41">
        <f>SUM(I350:L350)</f>
        <v>160000</v>
      </c>
    </row>
    <row r="351" spans="1:13" ht="18" customHeight="1" x14ac:dyDescent="0.2">
      <c r="A351" s="149"/>
      <c r="B351" s="150"/>
      <c r="C351" s="37">
        <v>333</v>
      </c>
      <c r="D351" s="134" t="s">
        <v>40</v>
      </c>
      <c r="E351" s="134"/>
      <c r="F351" s="134"/>
      <c r="G351" s="151"/>
      <c r="H351" s="40">
        <f>H349*55%</f>
        <v>220000.00000000003</v>
      </c>
      <c r="I351" s="40">
        <f>I349*55%</f>
        <v>55000.000000000007</v>
      </c>
      <c r="J351" s="40">
        <f>J349*55%</f>
        <v>55000.000000000007</v>
      </c>
      <c r="K351" s="40">
        <f>K349*55%</f>
        <v>55000.000000000007</v>
      </c>
      <c r="L351" s="40">
        <f>L349*55%</f>
        <v>55000.000000000007</v>
      </c>
      <c r="M351" s="41">
        <f>SUM(I351:L351)</f>
        <v>220000.00000000003</v>
      </c>
    </row>
    <row r="352" spans="1:13" ht="18" customHeight="1" x14ac:dyDescent="0.2">
      <c r="A352" s="149"/>
      <c r="B352" s="150"/>
      <c r="C352" s="37">
        <v>344</v>
      </c>
      <c r="D352" s="134" t="s">
        <v>42</v>
      </c>
      <c r="E352" s="134"/>
      <c r="F352" s="134"/>
      <c r="G352" s="151"/>
      <c r="H352" s="40">
        <f>H349*5%</f>
        <v>20000</v>
      </c>
      <c r="I352" s="40">
        <f>I349*5%</f>
        <v>5000</v>
      </c>
      <c r="J352" s="40">
        <f>J349*5%</f>
        <v>5000</v>
      </c>
      <c r="K352" s="40">
        <f>K349*5%</f>
        <v>5000</v>
      </c>
      <c r="L352" s="40">
        <f>L349*5%</f>
        <v>5000</v>
      </c>
      <c r="M352" s="41">
        <f>SUM(I352:L352)</f>
        <v>20000</v>
      </c>
    </row>
    <row r="353" spans="1:13" ht="49.5" customHeight="1" x14ac:dyDescent="0.2">
      <c r="A353" s="138" t="s">
        <v>19</v>
      </c>
      <c r="B353" s="139"/>
      <c r="C353" s="140" t="s">
        <v>68</v>
      </c>
      <c r="D353" s="140"/>
      <c r="E353" s="140"/>
      <c r="F353" s="140"/>
      <c r="G353" s="140"/>
      <c r="H353" s="140"/>
      <c r="I353" s="140"/>
      <c r="J353" s="140"/>
      <c r="K353" s="140"/>
      <c r="L353" s="140"/>
      <c r="M353" s="141"/>
    </row>
    <row r="354" spans="1:13" ht="18" customHeight="1" thickBot="1" x14ac:dyDescent="0.25">
      <c r="A354" s="145" t="s">
        <v>93</v>
      </c>
      <c r="B354" s="146"/>
      <c r="C354" s="146"/>
      <c r="D354" s="146"/>
      <c r="E354" s="146"/>
      <c r="F354" s="146"/>
      <c r="G354" s="147"/>
      <c r="H354" s="147"/>
      <c r="I354" s="147"/>
      <c r="J354" s="147"/>
      <c r="K354" s="147"/>
      <c r="L354" s="147"/>
      <c r="M354" s="148"/>
    </row>
    <row r="355" spans="1:13" ht="18" customHeight="1" thickTop="1" x14ac:dyDescent="0.2"/>
    <row r="356" spans="1:13" ht="18" customHeight="1" thickBot="1" x14ac:dyDescent="0.25"/>
    <row r="357" spans="1:13" ht="18" customHeight="1" thickTop="1" x14ac:dyDescent="0.2">
      <c r="A357" s="75" t="s">
        <v>21</v>
      </c>
      <c r="B357" s="76" t="s">
        <v>29</v>
      </c>
      <c r="C357" s="166" t="s">
        <v>57</v>
      </c>
      <c r="D357" s="166"/>
      <c r="E357" s="166"/>
      <c r="F357" s="166"/>
      <c r="G357" s="166"/>
      <c r="H357" s="166"/>
      <c r="I357" s="166"/>
      <c r="J357" s="166"/>
      <c r="K357" s="166"/>
      <c r="L357" s="166"/>
      <c r="M357" s="167"/>
    </row>
    <row r="358" spans="1:13" ht="18" customHeight="1" x14ac:dyDescent="0.2">
      <c r="A358" s="18" t="s">
        <v>26</v>
      </c>
      <c r="B358" s="29" t="s">
        <v>31</v>
      </c>
      <c r="C358" s="168" t="s">
        <v>32</v>
      </c>
      <c r="D358" s="168"/>
      <c r="E358" s="168"/>
      <c r="F358" s="168"/>
      <c r="G358" s="168"/>
      <c r="H358" s="168"/>
      <c r="I358" s="168"/>
      <c r="J358" s="168"/>
      <c r="K358" s="168"/>
      <c r="L358" s="168"/>
      <c r="M358" s="169"/>
    </row>
    <row r="359" spans="1:13" ht="18" customHeight="1" x14ac:dyDescent="0.2">
      <c r="A359" s="18" t="s">
        <v>5</v>
      </c>
      <c r="B359" s="29" t="s">
        <v>159</v>
      </c>
      <c r="C359" s="168" t="s">
        <v>160</v>
      </c>
      <c r="D359" s="168"/>
      <c r="E359" s="168"/>
      <c r="F359" s="168"/>
      <c r="G359" s="168"/>
      <c r="H359" s="168"/>
      <c r="I359" s="168"/>
      <c r="J359" s="168"/>
      <c r="K359" s="168"/>
      <c r="L359" s="168"/>
      <c r="M359" s="169"/>
    </row>
    <row r="360" spans="1:13" ht="15.75" customHeight="1" x14ac:dyDescent="0.2">
      <c r="A360" s="19" t="s">
        <v>6</v>
      </c>
      <c r="B360" s="158" t="s">
        <v>162</v>
      </c>
      <c r="C360" s="158"/>
      <c r="D360" s="158"/>
      <c r="E360" s="158"/>
      <c r="F360" s="158"/>
      <c r="G360" s="158"/>
      <c r="H360" s="158"/>
      <c r="I360" s="158"/>
      <c r="J360" s="158"/>
      <c r="K360" s="158"/>
      <c r="L360" s="158"/>
      <c r="M360" s="159"/>
    </row>
    <row r="361" spans="1:13" ht="15.75" customHeight="1" x14ac:dyDescent="0.2">
      <c r="A361" s="19" t="s">
        <v>6</v>
      </c>
      <c r="B361" s="158" t="s">
        <v>161</v>
      </c>
      <c r="C361" s="158"/>
      <c r="D361" s="158"/>
      <c r="E361" s="158"/>
      <c r="F361" s="158"/>
      <c r="G361" s="158"/>
      <c r="H361" s="158"/>
      <c r="I361" s="158"/>
      <c r="J361" s="158"/>
      <c r="K361" s="158"/>
      <c r="L361" s="158"/>
      <c r="M361" s="159"/>
    </row>
    <row r="362" spans="1:13" ht="18" customHeight="1" x14ac:dyDescent="0.2">
      <c r="A362" s="180" t="s">
        <v>7</v>
      </c>
      <c r="B362" s="181"/>
      <c r="C362" s="181"/>
      <c r="D362" s="181"/>
      <c r="E362" s="181"/>
      <c r="F362" s="153" t="s">
        <v>8</v>
      </c>
      <c r="G362" s="153"/>
      <c r="H362" s="153"/>
      <c r="I362" s="153"/>
      <c r="J362" s="160" t="s">
        <v>9</v>
      </c>
      <c r="K362" s="160"/>
      <c r="L362" s="160"/>
      <c r="M362" s="161"/>
    </row>
    <row r="363" spans="1:13" ht="18" customHeight="1" x14ac:dyDescent="0.2">
      <c r="A363" s="173" t="s">
        <v>163</v>
      </c>
      <c r="B363" s="174"/>
      <c r="C363" s="174"/>
      <c r="D363" s="174"/>
      <c r="E363" s="174"/>
      <c r="F363" s="170">
        <v>0.01</v>
      </c>
      <c r="G363" s="170"/>
      <c r="H363" s="170"/>
      <c r="I363" s="170"/>
      <c r="J363" s="170">
        <v>1</v>
      </c>
      <c r="K363" s="170"/>
      <c r="L363" s="170"/>
      <c r="M363" s="186"/>
    </row>
    <row r="364" spans="1:13" ht="18" customHeight="1" x14ac:dyDescent="0.2">
      <c r="A364" s="182" t="s">
        <v>10</v>
      </c>
      <c r="B364" s="183"/>
      <c r="C364" s="183"/>
      <c r="D364" s="183"/>
      <c r="E364" s="183"/>
      <c r="F364" s="183"/>
      <c r="G364" s="183"/>
      <c r="H364" s="183"/>
      <c r="I364" s="20">
        <v>2018</v>
      </c>
      <c r="J364" s="20">
        <v>2019</v>
      </c>
      <c r="K364" s="20">
        <v>2020</v>
      </c>
      <c r="L364" s="20">
        <v>2021</v>
      </c>
      <c r="M364" s="21" t="s">
        <v>11</v>
      </c>
    </row>
    <row r="365" spans="1:13" ht="18" customHeight="1" x14ac:dyDescent="0.2">
      <c r="A365" s="162" t="s">
        <v>12</v>
      </c>
      <c r="B365" s="163"/>
      <c r="C365" s="164">
        <f>H369+H374+H380</f>
        <v>1200000</v>
      </c>
      <c r="D365" s="165"/>
      <c r="E365" s="165"/>
      <c r="F365" s="165"/>
      <c r="G365" s="165"/>
      <c r="H365" s="165"/>
      <c r="I365" s="72">
        <f>I369+I374+I380</f>
        <v>300000</v>
      </c>
      <c r="J365" s="103">
        <f>J369+J374+J380</f>
        <v>300000</v>
      </c>
      <c r="K365" s="103">
        <f>K369+K374+K380</f>
        <v>300000</v>
      </c>
      <c r="L365" s="103">
        <f>L369+L374+L380</f>
        <v>300000</v>
      </c>
      <c r="M365" s="42">
        <f>SUM(I365:L365)</f>
        <v>1200000</v>
      </c>
    </row>
    <row r="366" spans="1:13" ht="18" customHeight="1" x14ac:dyDescent="0.2">
      <c r="A366" s="152" t="s">
        <v>13</v>
      </c>
      <c r="B366" s="153"/>
      <c r="C366" s="129" t="s">
        <v>20</v>
      </c>
      <c r="D366" s="129"/>
      <c r="E366" s="129"/>
      <c r="F366" s="129"/>
      <c r="G366" s="129" t="s">
        <v>14</v>
      </c>
      <c r="H366" s="144" t="s">
        <v>15</v>
      </c>
      <c r="I366" s="144">
        <v>2018</v>
      </c>
      <c r="J366" s="144">
        <v>2019</v>
      </c>
      <c r="K366" s="144">
        <v>2020</v>
      </c>
      <c r="L366" s="144">
        <v>2021</v>
      </c>
      <c r="M366" s="157" t="s">
        <v>16</v>
      </c>
    </row>
    <row r="367" spans="1:13" ht="18" customHeight="1" x14ac:dyDescent="0.2">
      <c r="A367" s="152"/>
      <c r="B367" s="153"/>
      <c r="C367" s="129"/>
      <c r="D367" s="129"/>
      <c r="E367" s="129"/>
      <c r="F367" s="129"/>
      <c r="G367" s="129"/>
      <c r="H367" s="144"/>
      <c r="I367" s="144"/>
      <c r="J367" s="144"/>
      <c r="K367" s="144"/>
      <c r="L367" s="144"/>
      <c r="M367" s="157"/>
    </row>
    <row r="368" spans="1:13" ht="18" customHeight="1" x14ac:dyDescent="0.2">
      <c r="A368" s="32" t="s">
        <v>28</v>
      </c>
      <c r="B368" s="33" t="s">
        <v>17</v>
      </c>
      <c r="C368" s="34">
        <v>1010</v>
      </c>
      <c r="D368" s="128" t="s">
        <v>164</v>
      </c>
      <c r="E368" s="128"/>
      <c r="F368" s="128"/>
      <c r="G368" s="151" t="s">
        <v>25</v>
      </c>
      <c r="H368" s="68" t="s">
        <v>18</v>
      </c>
      <c r="I368" s="23">
        <v>0.25</v>
      </c>
      <c r="J368" s="23">
        <v>0.25</v>
      </c>
      <c r="K368" s="23">
        <v>0.25</v>
      </c>
      <c r="L368" s="23">
        <v>0.25</v>
      </c>
      <c r="M368" s="24">
        <f>SUM(I368:L368)</f>
        <v>1</v>
      </c>
    </row>
    <row r="369" spans="1:13" ht="18" customHeight="1" x14ac:dyDescent="0.2">
      <c r="A369" s="130" t="s">
        <v>94</v>
      </c>
      <c r="B369" s="131"/>
      <c r="C369" s="131"/>
      <c r="D369" s="131"/>
      <c r="E369" s="131"/>
      <c r="F369" s="131"/>
      <c r="G369" s="151"/>
      <c r="H369" s="59">
        <v>500000</v>
      </c>
      <c r="I369" s="59">
        <f>H369*I368</f>
        <v>125000</v>
      </c>
      <c r="J369" s="59">
        <f>H369*J368</f>
        <v>125000</v>
      </c>
      <c r="K369" s="59">
        <f>H369*K368</f>
        <v>125000</v>
      </c>
      <c r="L369" s="59">
        <f>H369*L368</f>
        <v>125000</v>
      </c>
      <c r="M369" s="60">
        <f>I369+J369+K369+L369</f>
        <v>500000</v>
      </c>
    </row>
    <row r="370" spans="1:13" ht="18" customHeight="1" x14ac:dyDescent="0.2">
      <c r="A370" s="84" t="s">
        <v>60</v>
      </c>
      <c r="B370" s="85"/>
      <c r="C370" s="37">
        <v>333</v>
      </c>
      <c r="D370" s="134" t="s">
        <v>40</v>
      </c>
      <c r="E370" s="134"/>
      <c r="F370" s="134"/>
      <c r="G370" s="151"/>
      <c r="H370" s="40">
        <f>H369*2%</f>
        <v>10000</v>
      </c>
      <c r="I370" s="40">
        <f>I369*2%</f>
        <v>2500</v>
      </c>
      <c r="J370" s="40">
        <f>J369*2%</f>
        <v>2500</v>
      </c>
      <c r="K370" s="40">
        <f>K369*2%</f>
        <v>2500</v>
      </c>
      <c r="L370" s="40">
        <f>L369*2%</f>
        <v>2500</v>
      </c>
      <c r="M370" s="41">
        <f>SUM(I370:L370)</f>
        <v>10000</v>
      </c>
    </row>
    <row r="371" spans="1:13" ht="18" customHeight="1" x14ac:dyDescent="0.2">
      <c r="A371" s="84"/>
      <c r="B371" s="85"/>
      <c r="C371" s="37">
        <v>344</v>
      </c>
      <c r="D371" s="134" t="s">
        <v>42</v>
      </c>
      <c r="E371" s="134"/>
      <c r="F371" s="134"/>
      <c r="G371" s="151"/>
      <c r="H371" s="40">
        <f>H369*98%</f>
        <v>490000</v>
      </c>
      <c r="I371" s="40">
        <f>I369*98%</f>
        <v>122500</v>
      </c>
      <c r="J371" s="40">
        <f>J369*98%</f>
        <v>122500</v>
      </c>
      <c r="K371" s="40">
        <f>K369*98%</f>
        <v>122500</v>
      </c>
      <c r="L371" s="40">
        <f>L369*98%</f>
        <v>122500</v>
      </c>
      <c r="M371" s="41">
        <f>SUM(I371:L371)</f>
        <v>490000</v>
      </c>
    </row>
    <row r="372" spans="1:13" ht="25.5" customHeight="1" x14ac:dyDescent="0.2">
      <c r="A372" s="138" t="s">
        <v>19</v>
      </c>
      <c r="B372" s="139"/>
      <c r="C372" s="142" t="s">
        <v>73</v>
      </c>
      <c r="D372" s="142"/>
      <c r="E372" s="142"/>
      <c r="F372" s="142"/>
      <c r="G372" s="142"/>
      <c r="H372" s="142"/>
      <c r="I372" s="142"/>
      <c r="J372" s="142"/>
      <c r="K372" s="142"/>
      <c r="L372" s="142"/>
      <c r="M372" s="143"/>
    </row>
    <row r="373" spans="1:13" ht="25.5" customHeight="1" x14ac:dyDescent="0.2">
      <c r="A373" s="32" t="s">
        <v>27</v>
      </c>
      <c r="B373" s="33" t="s">
        <v>17</v>
      </c>
      <c r="C373" s="34">
        <v>2011</v>
      </c>
      <c r="D373" s="128" t="s">
        <v>165</v>
      </c>
      <c r="E373" s="128"/>
      <c r="F373" s="128"/>
      <c r="G373" s="71" t="s">
        <v>14</v>
      </c>
      <c r="H373" s="68" t="s">
        <v>18</v>
      </c>
      <c r="I373" s="23">
        <v>0.25</v>
      </c>
      <c r="J373" s="23">
        <v>0.25</v>
      </c>
      <c r="K373" s="23">
        <v>0.25</v>
      </c>
      <c r="L373" s="23">
        <v>0.25</v>
      </c>
      <c r="M373" s="24">
        <f>SUM(I373:L373)</f>
        <v>1</v>
      </c>
    </row>
    <row r="374" spans="1:13" ht="18" customHeight="1" x14ac:dyDescent="0.2">
      <c r="A374" s="130" t="s">
        <v>94</v>
      </c>
      <c r="B374" s="131"/>
      <c r="C374" s="131"/>
      <c r="D374" s="131"/>
      <c r="E374" s="131"/>
      <c r="F374" s="131"/>
      <c r="G374" s="151" t="s">
        <v>25</v>
      </c>
      <c r="H374" s="59">
        <v>600000</v>
      </c>
      <c r="I374" s="59">
        <f>H374*I373</f>
        <v>150000</v>
      </c>
      <c r="J374" s="59">
        <f>H374*J373</f>
        <v>150000</v>
      </c>
      <c r="K374" s="59">
        <f>H374*K373</f>
        <v>150000</v>
      </c>
      <c r="L374" s="59">
        <f>H374*L373</f>
        <v>150000</v>
      </c>
      <c r="M374" s="60">
        <f>I374+J374+K374+L374</f>
        <v>600000</v>
      </c>
    </row>
    <row r="375" spans="1:13" ht="18" customHeight="1" x14ac:dyDescent="0.2">
      <c r="A375" s="149" t="s">
        <v>60</v>
      </c>
      <c r="B375" s="150"/>
      <c r="C375" s="37">
        <v>331</v>
      </c>
      <c r="D375" s="134" t="s">
        <v>39</v>
      </c>
      <c r="E375" s="134"/>
      <c r="F375" s="134"/>
      <c r="G375" s="151"/>
      <c r="H375" s="40">
        <f>H374*40%</f>
        <v>240000</v>
      </c>
      <c r="I375" s="40">
        <f>I374*40%</f>
        <v>60000</v>
      </c>
      <c r="J375" s="40">
        <f>J374*40%</f>
        <v>60000</v>
      </c>
      <c r="K375" s="40">
        <f>K374*40%</f>
        <v>60000</v>
      </c>
      <c r="L375" s="40">
        <f>L374*40%</f>
        <v>60000</v>
      </c>
      <c r="M375" s="41">
        <f>SUM(I375:L375)</f>
        <v>240000</v>
      </c>
    </row>
    <row r="376" spans="1:13" ht="18" customHeight="1" x14ac:dyDescent="0.2">
      <c r="A376" s="149"/>
      <c r="B376" s="150"/>
      <c r="C376" s="37">
        <v>333</v>
      </c>
      <c r="D376" s="134" t="s">
        <v>40</v>
      </c>
      <c r="E376" s="134"/>
      <c r="F376" s="134"/>
      <c r="G376" s="151"/>
      <c r="H376" s="40">
        <f>H374*55%</f>
        <v>330000</v>
      </c>
      <c r="I376" s="40">
        <f>I374*55%</f>
        <v>82500</v>
      </c>
      <c r="J376" s="40">
        <f>J374*55%</f>
        <v>82500</v>
      </c>
      <c r="K376" s="40">
        <f>K374*55%</f>
        <v>82500</v>
      </c>
      <c r="L376" s="40">
        <f>L374*55%</f>
        <v>82500</v>
      </c>
      <c r="M376" s="41">
        <f>SUM(I376:L376)</f>
        <v>330000</v>
      </c>
    </row>
    <row r="377" spans="1:13" ht="18" customHeight="1" x14ac:dyDescent="0.2">
      <c r="A377" s="149"/>
      <c r="B377" s="150"/>
      <c r="C377" s="37">
        <v>344</v>
      </c>
      <c r="D377" s="134" t="s">
        <v>42</v>
      </c>
      <c r="E377" s="134"/>
      <c r="F377" s="134"/>
      <c r="G377" s="151"/>
      <c r="H377" s="40">
        <f>H374*5%</f>
        <v>30000</v>
      </c>
      <c r="I377" s="40">
        <f>I374*5%</f>
        <v>7500</v>
      </c>
      <c r="J377" s="40">
        <f>J374*5%</f>
        <v>7500</v>
      </c>
      <c r="K377" s="40">
        <f>K374*5%</f>
        <v>7500</v>
      </c>
      <c r="L377" s="40">
        <f>L374*5%</f>
        <v>7500</v>
      </c>
      <c r="M377" s="41">
        <f>SUM(I377:L377)</f>
        <v>30000</v>
      </c>
    </row>
    <row r="378" spans="1:13" ht="30" customHeight="1" x14ac:dyDescent="0.2">
      <c r="A378" s="138" t="s">
        <v>19</v>
      </c>
      <c r="B378" s="139"/>
      <c r="C378" s="140" t="s">
        <v>72</v>
      </c>
      <c r="D378" s="140"/>
      <c r="E378" s="140"/>
      <c r="F378" s="140"/>
      <c r="G378" s="140"/>
      <c r="H378" s="140"/>
      <c r="I378" s="140"/>
      <c r="J378" s="140"/>
      <c r="K378" s="140"/>
      <c r="L378" s="140"/>
      <c r="M378" s="141"/>
    </row>
    <row r="379" spans="1:13" ht="30" customHeight="1" x14ac:dyDescent="0.2">
      <c r="A379" s="32" t="s">
        <v>27</v>
      </c>
      <c r="B379" s="33" t="s">
        <v>17</v>
      </c>
      <c r="C379" s="34">
        <v>2034</v>
      </c>
      <c r="D379" s="128" t="s">
        <v>282</v>
      </c>
      <c r="E379" s="128"/>
      <c r="F379" s="128"/>
      <c r="G379" s="90" t="s">
        <v>14</v>
      </c>
      <c r="H379" s="91" t="s">
        <v>18</v>
      </c>
      <c r="I379" s="23">
        <v>0.25</v>
      </c>
      <c r="J379" s="23">
        <v>0.25</v>
      </c>
      <c r="K379" s="23">
        <v>0.25</v>
      </c>
      <c r="L379" s="23">
        <v>0.25</v>
      </c>
      <c r="M379" s="24">
        <f>SUM(I379:L379)</f>
        <v>1</v>
      </c>
    </row>
    <row r="380" spans="1:13" ht="30" customHeight="1" x14ac:dyDescent="0.2">
      <c r="A380" s="130" t="s">
        <v>94</v>
      </c>
      <c r="B380" s="131"/>
      <c r="C380" s="131"/>
      <c r="D380" s="131"/>
      <c r="E380" s="131"/>
      <c r="F380" s="131"/>
      <c r="G380" s="151" t="s">
        <v>25</v>
      </c>
      <c r="H380" s="59">
        <v>100000</v>
      </c>
      <c r="I380" s="59">
        <f>H380*I379</f>
        <v>25000</v>
      </c>
      <c r="J380" s="59">
        <f>H380*J379</f>
        <v>25000</v>
      </c>
      <c r="K380" s="59">
        <f>H380*K379</f>
        <v>25000</v>
      </c>
      <c r="L380" s="59">
        <f>H380*L379</f>
        <v>25000</v>
      </c>
      <c r="M380" s="60">
        <f>I380+J380+K380+L380</f>
        <v>100000</v>
      </c>
    </row>
    <row r="381" spans="1:13" ht="20.100000000000001" customHeight="1" x14ac:dyDescent="0.2">
      <c r="A381" s="149" t="s">
        <v>60</v>
      </c>
      <c r="B381" s="150"/>
      <c r="C381" s="37">
        <v>331</v>
      </c>
      <c r="D381" s="134" t="s">
        <v>39</v>
      </c>
      <c r="E381" s="134"/>
      <c r="F381" s="134"/>
      <c r="G381" s="151"/>
      <c r="H381" s="40">
        <f>H380*40%</f>
        <v>40000</v>
      </c>
      <c r="I381" s="40">
        <f>I380*40%</f>
        <v>10000</v>
      </c>
      <c r="J381" s="40">
        <f>J380*40%</f>
        <v>10000</v>
      </c>
      <c r="K381" s="40">
        <f>K380*40%</f>
        <v>10000</v>
      </c>
      <c r="L381" s="40">
        <f>L380*40%</f>
        <v>10000</v>
      </c>
      <c r="M381" s="41">
        <f>SUM(I381:L381)</f>
        <v>40000</v>
      </c>
    </row>
    <row r="382" spans="1:13" ht="20.100000000000001" customHeight="1" x14ac:dyDescent="0.2">
      <c r="A382" s="149"/>
      <c r="B382" s="150"/>
      <c r="C382" s="37">
        <v>333</v>
      </c>
      <c r="D382" s="134" t="s">
        <v>40</v>
      </c>
      <c r="E382" s="134"/>
      <c r="F382" s="134"/>
      <c r="G382" s="151"/>
      <c r="H382" s="40">
        <f>H380*55%</f>
        <v>55000.000000000007</v>
      </c>
      <c r="I382" s="40">
        <f>I380*55%</f>
        <v>13750.000000000002</v>
      </c>
      <c r="J382" s="40">
        <f>J380*55%</f>
        <v>13750.000000000002</v>
      </c>
      <c r="K382" s="40">
        <f>K380*55%</f>
        <v>13750.000000000002</v>
      </c>
      <c r="L382" s="40">
        <f>L380*55%</f>
        <v>13750.000000000002</v>
      </c>
      <c r="M382" s="41">
        <f>SUM(I382:L382)</f>
        <v>55000.000000000007</v>
      </c>
    </row>
    <row r="383" spans="1:13" ht="20.100000000000001" customHeight="1" x14ac:dyDescent="0.2">
      <c r="A383" s="149"/>
      <c r="B383" s="150"/>
      <c r="C383" s="37">
        <v>344</v>
      </c>
      <c r="D383" s="134" t="s">
        <v>42</v>
      </c>
      <c r="E383" s="134"/>
      <c r="F383" s="134"/>
      <c r="G383" s="151"/>
      <c r="H383" s="40">
        <f>H380*5%</f>
        <v>5000</v>
      </c>
      <c r="I383" s="40">
        <f>I380*5%</f>
        <v>1250</v>
      </c>
      <c r="J383" s="40">
        <f>J380*5%</f>
        <v>1250</v>
      </c>
      <c r="K383" s="40">
        <f>K380*5%</f>
        <v>1250</v>
      </c>
      <c r="L383" s="40">
        <f>L380*5%</f>
        <v>1250</v>
      </c>
      <c r="M383" s="41">
        <f>SUM(I383:L383)</f>
        <v>5000</v>
      </c>
    </row>
    <row r="384" spans="1:13" ht="30" customHeight="1" x14ac:dyDescent="0.2">
      <c r="A384" s="138" t="s">
        <v>19</v>
      </c>
      <c r="B384" s="139"/>
      <c r="C384" s="140" t="s">
        <v>285</v>
      </c>
      <c r="D384" s="140"/>
      <c r="E384" s="140"/>
      <c r="F384" s="140"/>
      <c r="G384" s="140"/>
      <c r="H384" s="140"/>
      <c r="I384" s="140"/>
      <c r="J384" s="140"/>
      <c r="K384" s="140"/>
      <c r="L384" s="140"/>
      <c r="M384" s="141"/>
    </row>
    <row r="385" spans="1:13" ht="18" customHeight="1" thickBot="1" x14ac:dyDescent="0.25">
      <c r="A385" s="145" t="s">
        <v>93</v>
      </c>
      <c r="B385" s="146"/>
      <c r="C385" s="146"/>
      <c r="D385" s="146"/>
      <c r="E385" s="146"/>
      <c r="F385" s="146"/>
      <c r="G385" s="147"/>
      <c r="H385" s="147"/>
      <c r="I385" s="147"/>
      <c r="J385" s="147"/>
      <c r="K385" s="147"/>
      <c r="L385" s="147"/>
      <c r="M385" s="148"/>
    </row>
    <row r="386" spans="1:13" ht="18" customHeight="1" thickTop="1" x14ac:dyDescent="0.2"/>
    <row r="387" spans="1:13" ht="18" customHeight="1" thickBot="1" x14ac:dyDescent="0.25">
      <c r="A387" s="78"/>
      <c r="B387" s="78"/>
      <c r="C387" s="44"/>
      <c r="D387" s="44"/>
      <c r="E387" s="44"/>
      <c r="F387" s="44"/>
      <c r="G387" s="45"/>
      <c r="H387" s="45"/>
      <c r="I387" s="45"/>
      <c r="J387" s="45"/>
      <c r="K387" s="45"/>
      <c r="L387" s="45"/>
      <c r="M387" s="45"/>
    </row>
    <row r="388" spans="1:13" ht="18" customHeight="1" thickTop="1" x14ac:dyDescent="0.2">
      <c r="A388" s="75" t="s">
        <v>21</v>
      </c>
      <c r="B388" s="76" t="s">
        <v>74</v>
      </c>
      <c r="C388" s="166" t="s">
        <v>75</v>
      </c>
      <c r="D388" s="166"/>
      <c r="E388" s="166"/>
      <c r="F388" s="166"/>
      <c r="G388" s="166"/>
      <c r="H388" s="166"/>
      <c r="I388" s="166"/>
      <c r="J388" s="166"/>
      <c r="K388" s="166"/>
      <c r="L388" s="166"/>
      <c r="M388" s="167"/>
    </row>
    <row r="389" spans="1:13" ht="18" customHeight="1" x14ac:dyDescent="0.2">
      <c r="A389" s="18" t="s">
        <v>26</v>
      </c>
      <c r="B389" s="29" t="s">
        <v>31</v>
      </c>
      <c r="C389" s="168" t="s">
        <v>32</v>
      </c>
      <c r="D389" s="168"/>
      <c r="E389" s="168"/>
      <c r="F389" s="168"/>
      <c r="G389" s="168"/>
      <c r="H389" s="168"/>
      <c r="I389" s="168"/>
      <c r="J389" s="168"/>
      <c r="K389" s="168"/>
      <c r="L389" s="168"/>
      <c r="M389" s="169"/>
    </row>
    <row r="390" spans="1:13" ht="18" customHeight="1" x14ac:dyDescent="0.2">
      <c r="A390" s="18" t="s">
        <v>5</v>
      </c>
      <c r="B390" s="29" t="s">
        <v>172</v>
      </c>
      <c r="C390" s="168" t="s">
        <v>115</v>
      </c>
      <c r="D390" s="168"/>
      <c r="E390" s="168"/>
      <c r="F390" s="168"/>
      <c r="G390" s="168"/>
      <c r="H390" s="168"/>
      <c r="I390" s="168"/>
      <c r="J390" s="168"/>
      <c r="K390" s="168"/>
      <c r="L390" s="168"/>
      <c r="M390" s="169"/>
    </row>
    <row r="391" spans="1:13" ht="15.75" customHeight="1" x14ac:dyDescent="0.2">
      <c r="A391" s="19" t="s">
        <v>6</v>
      </c>
      <c r="B391" s="158" t="s">
        <v>173</v>
      </c>
      <c r="C391" s="158"/>
      <c r="D391" s="158"/>
      <c r="E391" s="158"/>
      <c r="F391" s="158"/>
      <c r="G391" s="158"/>
      <c r="H391" s="158"/>
      <c r="I391" s="158"/>
      <c r="J391" s="158"/>
      <c r="K391" s="158"/>
      <c r="L391" s="158"/>
      <c r="M391" s="159"/>
    </row>
    <row r="392" spans="1:13" ht="15.75" customHeight="1" x14ac:dyDescent="0.2">
      <c r="A392" s="19" t="s">
        <v>106</v>
      </c>
      <c r="B392" s="158" t="s">
        <v>174</v>
      </c>
      <c r="C392" s="158"/>
      <c r="D392" s="158"/>
      <c r="E392" s="158"/>
      <c r="F392" s="158"/>
      <c r="G392" s="158"/>
      <c r="H392" s="158"/>
      <c r="I392" s="158"/>
      <c r="J392" s="158"/>
      <c r="K392" s="158"/>
      <c r="L392" s="158"/>
      <c r="M392" s="159"/>
    </row>
    <row r="393" spans="1:13" ht="18" customHeight="1" x14ac:dyDescent="0.2">
      <c r="A393" s="180" t="s">
        <v>7</v>
      </c>
      <c r="B393" s="181"/>
      <c r="C393" s="181"/>
      <c r="D393" s="181"/>
      <c r="E393" s="181"/>
      <c r="F393" s="153" t="s">
        <v>8</v>
      </c>
      <c r="G393" s="153"/>
      <c r="H393" s="153"/>
      <c r="I393" s="153"/>
      <c r="J393" s="160" t="s">
        <v>9</v>
      </c>
      <c r="K393" s="160"/>
      <c r="L393" s="160"/>
      <c r="M393" s="161"/>
    </row>
    <row r="394" spans="1:13" ht="18" customHeight="1" x14ac:dyDescent="0.2">
      <c r="A394" s="173" t="s">
        <v>76</v>
      </c>
      <c r="B394" s="174"/>
      <c r="C394" s="174"/>
      <c r="D394" s="174"/>
      <c r="E394" s="174"/>
      <c r="F394" s="170">
        <v>0.3</v>
      </c>
      <c r="G394" s="170"/>
      <c r="H394" s="170"/>
      <c r="I394" s="170"/>
      <c r="J394" s="170">
        <v>1</v>
      </c>
      <c r="K394" s="170"/>
      <c r="L394" s="170"/>
      <c r="M394" s="186"/>
    </row>
    <row r="395" spans="1:13" ht="18" customHeight="1" x14ac:dyDescent="0.2">
      <c r="A395" s="182" t="s">
        <v>10</v>
      </c>
      <c r="B395" s="183"/>
      <c r="C395" s="183"/>
      <c r="D395" s="183"/>
      <c r="E395" s="183"/>
      <c r="F395" s="183"/>
      <c r="G395" s="183"/>
      <c r="H395" s="183"/>
      <c r="I395" s="20">
        <v>2018</v>
      </c>
      <c r="J395" s="20">
        <v>2019</v>
      </c>
      <c r="K395" s="20">
        <v>2020</v>
      </c>
      <c r="L395" s="20">
        <v>2021</v>
      </c>
      <c r="M395" s="21" t="s">
        <v>11</v>
      </c>
    </row>
    <row r="396" spans="1:13" ht="18" customHeight="1" x14ac:dyDescent="0.2">
      <c r="A396" s="162" t="s">
        <v>12</v>
      </c>
      <c r="B396" s="163"/>
      <c r="C396" s="164">
        <f>H400+H405+H411+H417+H423+H435+H441+H429+H447+H453+H459</f>
        <v>7270000</v>
      </c>
      <c r="D396" s="165"/>
      <c r="E396" s="165"/>
      <c r="F396" s="165"/>
      <c r="G396" s="165"/>
      <c r="H396" s="165"/>
      <c r="I396" s="72">
        <f>I400+I405+I411+I417+I423+I429+I435+I441+I447+I453+I459</f>
        <v>1817500</v>
      </c>
      <c r="J396" s="122">
        <f t="shared" ref="J396:L396" si="6">J400+J405+J411+J417+J423+J429+J435+J441+J447+J453+J459</f>
        <v>1817500</v>
      </c>
      <c r="K396" s="122">
        <f t="shared" si="6"/>
        <v>1817500</v>
      </c>
      <c r="L396" s="122">
        <f t="shared" si="6"/>
        <v>1817500</v>
      </c>
      <c r="M396" s="42">
        <f>SUM(I396:L396)</f>
        <v>7270000</v>
      </c>
    </row>
    <row r="397" spans="1:13" ht="18" customHeight="1" x14ac:dyDescent="0.2">
      <c r="A397" s="152" t="s">
        <v>13</v>
      </c>
      <c r="B397" s="153"/>
      <c r="C397" s="129" t="s">
        <v>20</v>
      </c>
      <c r="D397" s="129"/>
      <c r="E397" s="129"/>
      <c r="F397" s="129"/>
      <c r="G397" s="129" t="s">
        <v>14</v>
      </c>
      <c r="H397" s="144" t="s">
        <v>15</v>
      </c>
      <c r="I397" s="144">
        <v>2018</v>
      </c>
      <c r="J397" s="144">
        <v>2019</v>
      </c>
      <c r="K397" s="144">
        <v>2020</v>
      </c>
      <c r="L397" s="144">
        <v>2021</v>
      </c>
      <c r="M397" s="157" t="s">
        <v>16</v>
      </c>
    </row>
    <row r="398" spans="1:13" ht="18" customHeight="1" x14ac:dyDescent="0.2">
      <c r="A398" s="152"/>
      <c r="B398" s="153"/>
      <c r="C398" s="129"/>
      <c r="D398" s="129"/>
      <c r="E398" s="129"/>
      <c r="F398" s="129"/>
      <c r="G398" s="129"/>
      <c r="H398" s="144"/>
      <c r="I398" s="144"/>
      <c r="J398" s="144"/>
      <c r="K398" s="144"/>
      <c r="L398" s="144"/>
      <c r="M398" s="157"/>
    </row>
    <row r="399" spans="1:13" ht="18" customHeight="1" x14ac:dyDescent="0.2">
      <c r="A399" s="32" t="s">
        <v>28</v>
      </c>
      <c r="B399" s="33" t="s">
        <v>17</v>
      </c>
      <c r="C399" s="34">
        <v>1011</v>
      </c>
      <c r="D399" s="128" t="s">
        <v>175</v>
      </c>
      <c r="E399" s="128"/>
      <c r="F399" s="128"/>
      <c r="G399" s="151" t="s">
        <v>25</v>
      </c>
      <c r="H399" s="68" t="s">
        <v>18</v>
      </c>
      <c r="I399" s="23">
        <v>0.25</v>
      </c>
      <c r="J399" s="23">
        <v>0.25</v>
      </c>
      <c r="K399" s="23">
        <v>0.25</v>
      </c>
      <c r="L399" s="23">
        <v>0.25</v>
      </c>
      <c r="M399" s="24">
        <f>SUM(I399:L399)</f>
        <v>1</v>
      </c>
    </row>
    <row r="400" spans="1:13" ht="18" customHeight="1" x14ac:dyDescent="0.2">
      <c r="A400" s="130" t="s">
        <v>94</v>
      </c>
      <c r="B400" s="131"/>
      <c r="C400" s="131"/>
      <c r="D400" s="131"/>
      <c r="E400" s="131"/>
      <c r="F400" s="131"/>
      <c r="G400" s="151"/>
      <c r="H400" s="59">
        <f>600000-70000</f>
        <v>530000</v>
      </c>
      <c r="I400" s="59">
        <f>H400*I399</f>
        <v>132500</v>
      </c>
      <c r="J400" s="59">
        <f>H400*J399</f>
        <v>132500</v>
      </c>
      <c r="K400" s="59">
        <f>H400*K399</f>
        <v>132500</v>
      </c>
      <c r="L400" s="59">
        <f>H400*L399</f>
        <v>132500</v>
      </c>
      <c r="M400" s="60">
        <f>I400+J400+K400+L400</f>
        <v>530000</v>
      </c>
    </row>
    <row r="401" spans="1:13" ht="18" customHeight="1" x14ac:dyDescent="0.2">
      <c r="A401" s="84" t="s">
        <v>60</v>
      </c>
      <c r="B401" s="85"/>
      <c r="C401" s="37">
        <v>333</v>
      </c>
      <c r="D401" s="134" t="s">
        <v>40</v>
      </c>
      <c r="E401" s="134"/>
      <c r="F401" s="134"/>
      <c r="G401" s="151"/>
      <c r="H401" s="40">
        <f>H400*2%</f>
        <v>10600</v>
      </c>
      <c r="I401" s="40">
        <f>I400*2%</f>
        <v>2650</v>
      </c>
      <c r="J401" s="40">
        <f>J400*2%</f>
        <v>2650</v>
      </c>
      <c r="K401" s="40">
        <f>K400*2%</f>
        <v>2650</v>
      </c>
      <c r="L401" s="40">
        <f>L400*2%</f>
        <v>2650</v>
      </c>
      <c r="M401" s="41">
        <f>SUM(I401:L401)</f>
        <v>10600</v>
      </c>
    </row>
    <row r="402" spans="1:13" ht="18" customHeight="1" x14ac:dyDescent="0.2">
      <c r="A402" s="84"/>
      <c r="B402" s="85"/>
      <c r="C402" s="37">
        <v>344</v>
      </c>
      <c r="D402" s="134" t="s">
        <v>42</v>
      </c>
      <c r="E402" s="134"/>
      <c r="F402" s="134"/>
      <c r="G402" s="151"/>
      <c r="H402" s="40">
        <f>H400*98%</f>
        <v>519400</v>
      </c>
      <c r="I402" s="40">
        <f>I400*98%</f>
        <v>129850</v>
      </c>
      <c r="J402" s="40">
        <f>J400*98%</f>
        <v>129850</v>
      </c>
      <c r="K402" s="40">
        <f>K400*98%</f>
        <v>129850</v>
      </c>
      <c r="L402" s="40">
        <f>L400*98%</f>
        <v>129850</v>
      </c>
      <c r="M402" s="41">
        <f>SUM(I402:L402)</f>
        <v>519400</v>
      </c>
    </row>
    <row r="403" spans="1:13" ht="45" customHeight="1" x14ac:dyDescent="0.2">
      <c r="A403" s="138" t="s">
        <v>19</v>
      </c>
      <c r="B403" s="139"/>
      <c r="C403" s="142" t="s">
        <v>259</v>
      </c>
      <c r="D403" s="142"/>
      <c r="E403" s="142"/>
      <c r="F403" s="142"/>
      <c r="G403" s="142"/>
      <c r="H403" s="142"/>
      <c r="I403" s="142"/>
      <c r="J403" s="142"/>
      <c r="K403" s="142"/>
      <c r="L403" s="142"/>
      <c r="M403" s="143"/>
    </row>
    <row r="404" spans="1:13" ht="27.75" customHeight="1" x14ac:dyDescent="0.2">
      <c r="A404" s="32" t="s">
        <v>27</v>
      </c>
      <c r="B404" s="33" t="s">
        <v>17</v>
      </c>
      <c r="C404" s="34">
        <v>2012</v>
      </c>
      <c r="D404" s="128" t="s">
        <v>176</v>
      </c>
      <c r="E404" s="128"/>
      <c r="F404" s="128"/>
      <c r="G404" s="129" t="s">
        <v>14</v>
      </c>
      <c r="H404" s="68" t="s">
        <v>18</v>
      </c>
      <c r="I404" s="23">
        <v>0.25</v>
      </c>
      <c r="J404" s="23">
        <v>0.25</v>
      </c>
      <c r="K404" s="23">
        <v>0.25</v>
      </c>
      <c r="L404" s="23">
        <v>0.25</v>
      </c>
      <c r="M404" s="24">
        <f>SUM(I404:L404)</f>
        <v>1</v>
      </c>
    </row>
    <row r="405" spans="1:13" ht="18" customHeight="1" x14ac:dyDescent="0.2">
      <c r="A405" s="130" t="s">
        <v>94</v>
      </c>
      <c r="B405" s="131"/>
      <c r="C405" s="131"/>
      <c r="D405" s="131"/>
      <c r="E405" s="131"/>
      <c r="F405" s="131"/>
      <c r="G405" s="129"/>
      <c r="H405" s="59">
        <f>8050000-2930000-40000</f>
        <v>5080000</v>
      </c>
      <c r="I405" s="59">
        <f>H405*I404</f>
        <v>1270000</v>
      </c>
      <c r="J405" s="59">
        <f>H405*J404</f>
        <v>1270000</v>
      </c>
      <c r="K405" s="59">
        <f>H405*K404</f>
        <v>1270000</v>
      </c>
      <c r="L405" s="59">
        <f>H405*L404</f>
        <v>1270000</v>
      </c>
      <c r="M405" s="60">
        <f>I405+J405+K405+L405</f>
        <v>5080000</v>
      </c>
    </row>
    <row r="406" spans="1:13" ht="18" customHeight="1" x14ac:dyDescent="0.2">
      <c r="A406" s="149" t="s">
        <v>60</v>
      </c>
      <c r="B406" s="150"/>
      <c r="C406" s="37">
        <v>331</v>
      </c>
      <c r="D406" s="134" t="s">
        <v>39</v>
      </c>
      <c r="E406" s="134"/>
      <c r="F406" s="134"/>
      <c r="G406" s="151" t="s">
        <v>25</v>
      </c>
      <c r="H406" s="40">
        <f>H405*40%</f>
        <v>2032000</v>
      </c>
      <c r="I406" s="40">
        <f>I405*40%</f>
        <v>508000</v>
      </c>
      <c r="J406" s="40">
        <f>J405*40%</f>
        <v>508000</v>
      </c>
      <c r="K406" s="40">
        <f>K405*40%</f>
        <v>508000</v>
      </c>
      <c r="L406" s="40">
        <f>L405*40%</f>
        <v>508000</v>
      </c>
      <c r="M406" s="41">
        <f>SUM(I406:L406)</f>
        <v>2032000</v>
      </c>
    </row>
    <row r="407" spans="1:13" ht="18" customHeight="1" x14ac:dyDescent="0.2">
      <c r="A407" s="149"/>
      <c r="B407" s="150"/>
      <c r="C407" s="37">
        <v>333</v>
      </c>
      <c r="D407" s="134" t="s">
        <v>40</v>
      </c>
      <c r="E407" s="134"/>
      <c r="F407" s="134"/>
      <c r="G407" s="151"/>
      <c r="H407" s="40">
        <f>H405*55%</f>
        <v>2794000</v>
      </c>
      <c r="I407" s="40">
        <f>I405*55%</f>
        <v>698500</v>
      </c>
      <c r="J407" s="40">
        <f>J405*55%</f>
        <v>698500</v>
      </c>
      <c r="K407" s="40">
        <f>K405*55%</f>
        <v>698500</v>
      </c>
      <c r="L407" s="40">
        <f>L405*55%</f>
        <v>698500</v>
      </c>
      <c r="M407" s="41">
        <f>SUM(I407:L407)</f>
        <v>2794000</v>
      </c>
    </row>
    <row r="408" spans="1:13" ht="18" customHeight="1" x14ac:dyDescent="0.2">
      <c r="A408" s="149"/>
      <c r="B408" s="150"/>
      <c r="C408" s="37">
        <v>344</v>
      </c>
      <c r="D408" s="134" t="s">
        <v>42</v>
      </c>
      <c r="E408" s="134"/>
      <c r="F408" s="134"/>
      <c r="G408" s="151"/>
      <c r="H408" s="40">
        <f>H405*5%</f>
        <v>254000</v>
      </c>
      <c r="I408" s="40">
        <f>I405*5%</f>
        <v>63500</v>
      </c>
      <c r="J408" s="40">
        <f>J405*5%</f>
        <v>63500</v>
      </c>
      <c r="K408" s="40">
        <f>K405*5%</f>
        <v>63500</v>
      </c>
      <c r="L408" s="40">
        <f>L405*5%</f>
        <v>63500</v>
      </c>
      <c r="M408" s="41">
        <f>SUM(I408:L408)</f>
        <v>254000</v>
      </c>
    </row>
    <row r="409" spans="1:13" ht="65.25" customHeight="1" x14ac:dyDescent="0.2">
      <c r="A409" s="138" t="s">
        <v>19</v>
      </c>
      <c r="B409" s="139"/>
      <c r="C409" s="140" t="s">
        <v>245</v>
      </c>
      <c r="D409" s="140"/>
      <c r="E409" s="140"/>
      <c r="F409" s="140"/>
      <c r="G409" s="140"/>
      <c r="H409" s="140"/>
      <c r="I409" s="140"/>
      <c r="J409" s="140"/>
      <c r="K409" s="140"/>
      <c r="L409" s="140"/>
      <c r="M409" s="141"/>
    </row>
    <row r="410" spans="1:13" ht="18" customHeight="1" x14ac:dyDescent="0.2">
      <c r="A410" s="32" t="s">
        <v>27</v>
      </c>
      <c r="B410" s="33" t="s">
        <v>17</v>
      </c>
      <c r="C410" s="34">
        <v>2013</v>
      </c>
      <c r="D410" s="128" t="s">
        <v>117</v>
      </c>
      <c r="E410" s="128"/>
      <c r="F410" s="128"/>
      <c r="G410" s="129" t="s">
        <v>14</v>
      </c>
      <c r="H410" s="68" t="s">
        <v>18</v>
      </c>
      <c r="I410" s="23">
        <v>0.25</v>
      </c>
      <c r="J410" s="23">
        <v>0.25</v>
      </c>
      <c r="K410" s="23">
        <v>0.25</v>
      </c>
      <c r="L410" s="23">
        <v>0.25</v>
      </c>
      <c r="M410" s="24">
        <f>SUM(I410:L410)</f>
        <v>1</v>
      </c>
    </row>
    <row r="411" spans="1:13" ht="18" customHeight="1" x14ac:dyDescent="0.2">
      <c r="A411" s="130" t="s">
        <v>94</v>
      </c>
      <c r="B411" s="131"/>
      <c r="C411" s="131"/>
      <c r="D411" s="131"/>
      <c r="E411" s="131"/>
      <c r="F411" s="131"/>
      <c r="G411" s="129"/>
      <c r="H411" s="59">
        <v>200000</v>
      </c>
      <c r="I411" s="59">
        <f>H411*I410</f>
        <v>50000</v>
      </c>
      <c r="J411" s="59">
        <f>H411*J410</f>
        <v>50000</v>
      </c>
      <c r="K411" s="59">
        <f>H411*K410</f>
        <v>50000</v>
      </c>
      <c r="L411" s="59">
        <f>H411*L410</f>
        <v>50000</v>
      </c>
      <c r="M411" s="60">
        <f>I411+J411+K411+L411</f>
        <v>200000</v>
      </c>
    </row>
    <row r="412" spans="1:13" ht="18" customHeight="1" x14ac:dyDescent="0.2">
      <c r="A412" s="149" t="s">
        <v>60</v>
      </c>
      <c r="B412" s="150"/>
      <c r="C412" s="37">
        <v>331</v>
      </c>
      <c r="D412" s="134" t="s">
        <v>39</v>
      </c>
      <c r="E412" s="134"/>
      <c r="F412" s="134"/>
      <c r="G412" s="151" t="s">
        <v>25</v>
      </c>
      <c r="H412" s="40">
        <f>H411*47%</f>
        <v>94000</v>
      </c>
      <c r="I412" s="40">
        <f>I411*47%</f>
        <v>23500</v>
      </c>
      <c r="J412" s="40">
        <f>J411*47%</f>
        <v>23500</v>
      </c>
      <c r="K412" s="40">
        <f>K411*47%</f>
        <v>23500</v>
      </c>
      <c r="L412" s="40">
        <f>L411*47%</f>
        <v>23500</v>
      </c>
      <c r="M412" s="41">
        <f>SUM(I412:L412)</f>
        <v>94000</v>
      </c>
    </row>
    <row r="413" spans="1:13" ht="18" customHeight="1" x14ac:dyDescent="0.2">
      <c r="A413" s="149"/>
      <c r="B413" s="150"/>
      <c r="C413" s="37">
        <v>333</v>
      </c>
      <c r="D413" s="134" t="s">
        <v>40</v>
      </c>
      <c r="E413" s="134"/>
      <c r="F413" s="134"/>
      <c r="G413" s="151"/>
      <c r="H413" s="40">
        <f>H411*48%</f>
        <v>96000</v>
      </c>
      <c r="I413" s="40">
        <f>I411*48%</f>
        <v>24000</v>
      </c>
      <c r="J413" s="40">
        <f>J411*48%</f>
        <v>24000</v>
      </c>
      <c r="K413" s="40">
        <f>K411*48%</f>
        <v>24000</v>
      </c>
      <c r="L413" s="40">
        <f>L411*48%</f>
        <v>24000</v>
      </c>
      <c r="M413" s="41">
        <f>SUM(I413:L413)</f>
        <v>96000</v>
      </c>
    </row>
    <row r="414" spans="1:13" ht="18" customHeight="1" x14ac:dyDescent="0.2">
      <c r="A414" s="149"/>
      <c r="B414" s="150"/>
      <c r="C414" s="37">
        <v>344</v>
      </c>
      <c r="D414" s="134" t="s">
        <v>42</v>
      </c>
      <c r="E414" s="134"/>
      <c r="F414" s="134"/>
      <c r="G414" s="151"/>
      <c r="H414" s="40">
        <f>H411*5%</f>
        <v>10000</v>
      </c>
      <c r="I414" s="40">
        <f>I411*5%</f>
        <v>2500</v>
      </c>
      <c r="J414" s="40">
        <f>J411*5%</f>
        <v>2500</v>
      </c>
      <c r="K414" s="40">
        <f>K411*5%</f>
        <v>2500</v>
      </c>
      <c r="L414" s="40">
        <f>L411*5%</f>
        <v>2500</v>
      </c>
      <c r="M414" s="41">
        <f>SUM(I414:L414)</f>
        <v>10000</v>
      </c>
    </row>
    <row r="415" spans="1:13" ht="20.25" customHeight="1" x14ac:dyDescent="0.2">
      <c r="A415" s="138" t="s">
        <v>19</v>
      </c>
      <c r="B415" s="139"/>
      <c r="C415" s="142" t="s">
        <v>118</v>
      </c>
      <c r="D415" s="142"/>
      <c r="E415" s="142"/>
      <c r="F415" s="142"/>
      <c r="G415" s="142"/>
      <c r="H415" s="142"/>
      <c r="I415" s="142"/>
      <c r="J415" s="142"/>
      <c r="K415" s="142"/>
      <c r="L415" s="142"/>
      <c r="M415" s="143"/>
    </row>
    <row r="416" spans="1:13" ht="18" customHeight="1" x14ac:dyDescent="0.2">
      <c r="A416" s="32" t="s">
        <v>27</v>
      </c>
      <c r="B416" s="33" t="s">
        <v>17</v>
      </c>
      <c r="C416" s="34">
        <v>2014</v>
      </c>
      <c r="D416" s="128" t="s">
        <v>116</v>
      </c>
      <c r="E416" s="128"/>
      <c r="F416" s="128"/>
      <c r="G416" s="129" t="s">
        <v>14</v>
      </c>
      <c r="H416" s="68" t="s">
        <v>18</v>
      </c>
      <c r="I416" s="23">
        <v>0.25</v>
      </c>
      <c r="J416" s="23">
        <v>0.25</v>
      </c>
      <c r="K416" s="23">
        <v>0.25</v>
      </c>
      <c r="L416" s="23">
        <v>0.25</v>
      </c>
      <c r="M416" s="24">
        <f>SUM(I416:L416)</f>
        <v>1</v>
      </c>
    </row>
    <row r="417" spans="1:13" ht="18" customHeight="1" x14ac:dyDescent="0.2">
      <c r="A417" s="130" t="s">
        <v>94</v>
      </c>
      <c r="B417" s="131"/>
      <c r="C417" s="131"/>
      <c r="D417" s="131"/>
      <c r="E417" s="131"/>
      <c r="F417" s="131"/>
      <c r="G417" s="129"/>
      <c r="H417" s="59">
        <v>600000</v>
      </c>
      <c r="I417" s="59">
        <f>H417*I416</f>
        <v>150000</v>
      </c>
      <c r="J417" s="59">
        <f>H417*J416</f>
        <v>150000</v>
      </c>
      <c r="K417" s="59">
        <f>H417*K416</f>
        <v>150000</v>
      </c>
      <c r="L417" s="59">
        <f>H417*L416</f>
        <v>150000</v>
      </c>
      <c r="M417" s="60">
        <f>I417+J417+K417+L417</f>
        <v>600000</v>
      </c>
    </row>
    <row r="418" spans="1:13" ht="18" customHeight="1" x14ac:dyDescent="0.2">
      <c r="A418" s="149" t="s">
        <v>60</v>
      </c>
      <c r="B418" s="150"/>
      <c r="C418" s="37">
        <v>331</v>
      </c>
      <c r="D418" s="134" t="s">
        <v>39</v>
      </c>
      <c r="E418" s="134"/>
      <c r="F418" s="134"/>
      <c r="G418" s="151" t="s">
        <v>25</v>
      </c>
      <c r="H418" s="40">
        <f>H417*47%</f>
        <v>282000</v>
      </c>
      <c r="I418" s="40">
        <f>I417*47%</f>
        <v>70500</v>
      </c>
      <c r="J418" s="40">
        <f>J417*47%</f>
        <v>70500</v>
      </c>
      <c r="K418" s="40">
        <f>K417*47%</f>
        <v>70500</v>
      </c>
      <c r="L418" s="40">
        <f>L417*47%</f>
        <v>70500</v>
      </c>
      <c r="M418" s="41">
        <f>SUM(I418:L418)</f>
        <v>282000</v>
      </c>
    </row>
    <row r="419" spans="1:13" ht="18" customHeight="1" x14ac:dyDescent="0.2">
      <c r="A419" s="149"/>
      <c r="B419" s="150"/>
      <c r="C419" s="37">
        <v>333</v>
      </c>
      <c r="D419" s="134" t="s">
        <v>40</v>
      </c>
      <c r="E419" s="134"/>
      <c r="F419" s="134"/>
      <c r="G419" s="151"/>
      <c r="H419" s="40">
        <f>H417*48%</f>
        <v>288000</v>
      </c>
      <c r="I419" s="40">
        <f>I417*48%</f>
        <v>72000</v>
      </c>
      <c r="J419" s="40">
        <f>J417*48%</f>
        <v>72000</v>
      </c>
      <c r="K419" s="40">
        <f>K417*48%</f>
        <v>72000</v>
      </c>
      <c r="L419" s="40">
        <f>L417*48%</f>
        <v>72000</v>
      </c>
      <c r="M419" s="41">
        <f>SUM(I419:L419)</f>
        <v>288000</v>
      </c>
    </row>
    <row r="420" spans="1:13" ht="18" customHeight="1" x14ac:dyDescent="0.2">
      <c r="A420" s="149"/>
      <c r="B420" s="150"/>
      <c r="C420" s="37">
        <v>344</v>
      </c>
      <c r="D420" s="134" t="s">
        <v>42</v>
      </c>
      <c r="E420" s="134"/>
      <c r="F420" s="134"/>
      <c r="G420" s="151"/>
      <c r="H420" s="40">
        <f>H417*5%</f>
        <v>30000</v>
      </c>
      <c r="I420" s="40">
        <f>I417*5%</f>
        <v>7500</v>
      </c>
      <c r="J420" s="40">
        <f>J417*5%</f>
        <v>7500</v>
      </c>
      <c r="K420" s="40">
        <f>K417*5%</f>
        <v>7500</v>
      </c>
      <c r="L420" s="40">
        <f>L417*5%</f>
        <v>7500</v>
      </c>
      <c r="M420" s="41">
        <f>SUM(I420:L420)</f>
        <v>30000</v>
      </c>
    </row>
    <row r="421" spans="1:13" ht="22.5" customHeight="1" x14ac:dyDescent="0.2">
      <c r="A421" s="138" t="s">
        <v>19</v>
      </c>
      <c r="B421" s="139"/>
      <c r="C421" s="142" t="s">
        <v>77</v>
      </c>
      <c r="D421" s="142"/>
      <c r="E421" s="142"/>
      <c r="F421" s="142"/>
      <c r="G421" s="142"/>
      <c r="H421" s="142"/>
      <c r="I421" s="142"/>
      <c r="J421" s="142"/>
      <c r="K421" s="142"/>
      <c r="L421" s="142"/>
      <c r="M421" s="143"/>
    </row>
    <row r="422" spans="1:13" ht="18" customHeight="1" x14ac:dyDescent="0.2">
      <c r="A422" s="32" t="s">
        <v>27</v>
      </c>
      <c r="B422" s="33" t="s">
        <v>17</v>
      </c>
      <c r="C422" s="34">
        <v>2015</v>
      </c>
      <c r="D422" s="128" t="s">
        <v>91</v>
      </c>
      <c r="E422" s="128"/>
      <c r="F422" s="128"/>
      <c r="G422" s="129" t="s">
        <v>14</v>
      </c>
      <c r="H422" s="68" t="s">
        <v>18</v>
      </c>
      <c r="I422" s="23">
        <v>0.25</v>
      </c>
      <c r="J422" s="23">
        <v>0.25</v>
      </c>
      <c r="K422" s="23">
        <v>0.25</v>
      </c>
      <c r="L422" s="23">
        <v>0.25</v>
      </c>
      <c r="M422" s="24">
        <f>SUM(I422:L422)</f>
        <v>1</v>
      </c>
    </row>
    <row r="423" spans="1:13" ht="18" customHeight="1" x14ac:dyDescent="0.2">
      <c r="A423" s="130" t="s">
        <v>94</v>
      </c>
      <c r="B423" s="131"/>
      <c r="C423" s="131"/>
      <c r="D423" s="131"/>
      <c r="E423" s="131"/>
      <c r="F423" s="131"/>
      <c r="G423" s="129"/>
      <c r="H423" s="59">
        <v>200000</v>
      </c>
      <c r="I423" s="59">
        <f>H423*I422</f>
        <v>50000</v>
      </c>
      <c r="J423" s="59">
        <f>H423*J422</f>
        <v>50000</v>
      </c>
      <c r="K423" s="59">
        <f>H423*K422</f>
        <v>50000</v>
      </c>
      <c r="L423" s="59">
        <f>H423*L422</f>
        <v>50000</v>
      </c>
      <c r="M423" s="60">
        <f>I423+J423+K423+L423</f>
        <v>200000</v>
      </c>
    </row>
    <row r="424" spans="1:13" ht="18" customHeight="1" x14ac:dyDescent="0.2">
      <c r="A424" s="149" t="s">
        <v>60</v>
      </c>
      <c r="B424" s="150"/>
      <c r="C424" s="37">
        <v>331</v>
      </c>
      <c r="D424" s="134" t="s">
        <v>39</v>
      </c>
      <c r="E424" s="134"/>
      <c r="F424" s="134"/>
      <c r="G424" s="151" t="s">
        <v>25</v>
      </c>
      <c r="H424" s="40">
        <f>H423*47%</f>
        <v>94000</v>
      </c>
      <c r="I424" s="40">
        <f>I423*47%</f>
        <v>23500</v>
      </c>
      <c r="J424" s="40">
        <f>J423*47%</f>
        <v>23500</v>
      </c>
      <c r="K424" s="40">
        <f>K423*47%</f>
        <v>23500</v>
      </c>
      <c r="L424" s="40">
        <f>L423*47%</f>
        <v>23500</v>
      </c>
      <c r="M424" s="41">
        <f>SUM(I424:L424)</f>
        <v>94000</v>
      </c>
    </row>
    <row r="425" spans="1:13" ht="18" customHeight="1" x14ac:dyDescent="0.2">
      <c r="A425" s="149"/>
      <c r="B425" s="150"/>
      <c r="C425" s="37">
        <v>333</v>
      </c>
      <c r="D425" s="134" t="s">
        <v>40</v>
      </c>
      <c r="E425" s="134"/>
      <c r="F425" s="134"/>
      <c r="G425" s="151"/>
      <c r="H425" s="40">
        <f>H423*48%</f>
        <v>96000</v>
      </c>
      <c r="I425" s="40">
        <f>I423*48%</f>
        <v>24000</v>
      </c>
      <c r="J425" s="40">
        <f>J423*48%</f>
        <v>24000</v>
      </c>
      <c r="K425" s="40">
        <f>K423*48%</f>
        <v>24000</v>
      </c>
      <c r="L425" s="40">
        <f>L423*48%</f>
        <v>24000</v>
      </c>
      <c r="M425" s="41">
        <f>SUM(I425:L425)</f>
        <v>96000</v>
      </c>
    </row>
    <row r="426" spans="1:13" ht="18" customHeight="1" x14ac:dyDescent="0.2">
      <c r="A426" s="149"/>
      <c r="B426" s="150"/>
      <c r="C426" s="37">
        <v>344</v>
      </c>
      <c r="D426" s="134" t="s">
        <v>42</v>
      </c>
      <c r="E426" s="134"/>
      <c r="F426" s="134"/>
      <c r="G426" s="151"/>
      <c r="H426" s="40">
        <f>H423*5%</f>
        <v>10000</v>
      </c>
      <c r="I426" s="40">
        <f>I423*5%</f>
        <v>2500</v>
      </c>
      <c r="J426" s="40">
        <f>J423*5%</f>
        <v>2500</v>
      </c>
      <c r="K426" s="40">
        <f>K423*5%</f>
        <v>2500</v>
      </c>
      <c r="L426" s="40">
        <f>L423*5%</f>
        <v>2500</v>
      </c>
      <c r="M426" s="41">
        <f>SUM(I426:L426)</f>
        <v>10000</v>
      </c>
    </row>
    <row r="427" spans="1:13" ht="47.25" customHeight="1" x14ac:dyDescent="0.2">
      <c r="A427" s="138" t="s">
        <v>19</v>
      </c>
      <c r="B427" s="139"/>
      <c r="C427" s="142" t="s">
        <v>260</v>
      </c>
      <c r="D427" s="142"/>
      <c r="E427" s="142"/>
      <c r="F427" s="142"/>
      <c r="G427" s="142"/>
      <c r="H427" s="142"/>
      <c r="I427" s="142"/>
      <c r="J427" s="142"/>
      <c r="K427" s="142"/>
      <c r="L427" s="142"/>
      <c r="M427" s="143"/>
    </row>
    <row r="428" spans="1:13" ht="25.5" customHeight="1" x14ac:dyDescent="0.2">
      <c r="A428" s="32" t="s">
        <v>27</v>
      </c>
      <c r="B428" s="33" t="s">
        <v>17</v>
      </c>
      <c r="C428" s="34">
        <v>2016</v>
      </c>
      <c r="D428" s="128" t="s">
        <v>177</v>
      </c>
      <c r="E428" s="128"/>
      <c r="F428" s="128"/>
      <c r="G428" s="129" t="s">
        <v>14</v>
      </c>
      <c r="H428" s="68" t="s">
        <v>18</v>
      </c>
      <c r="I428" s="23">
        <v>0.25</v>
      </c>
      <c r="J428" s="23">
        <v>0.25</v>
      </c>
      <c r="K428" s="23">
        <v>0.25</v>
      </c>
      <c r="L428" s="23">
        <v>0.25</v>
      </c>
      <c r="M428" s="24">
        <f>SUM(I428:L428)</f>
        <v>1</v>
      </c>
    </row>
    <row r="429" spans="1:13" ht="18" customHeight="1" x14ac:dyDescent="0.2">
      <c r="A429" s="130" t="s">
        <v>94</v>
      </c>
      <c r="B429" s="131"/>
      <c r="C429" s="131"/>
      <c r="D429" s="131"/>
      <c r="E429" s="131"/>
      <c r="F429" s="131"/>
      <c r="G429" s="129"/>
      <c r="H429" s="59">
        <v>50000</v>
      </c>
      <c r="I429" s="59">
        <f>H429*I428</f>
        <v>12500</v>
      </c>
      <c r="J429" s="59">
        <f>H429*J428</f>
        <v>12500</v>
      </c>
      <c r="K429" s="59">
        <f>H429*K428</f>
        <v>12500</v>
      </c>
      <c r="L429" s="59">
        <f>H429*L428</f>
        <v>12500</v>
      </c>
      <c r="M429" s="60">
        <f>I429+J429+K429+L429</f>
        <v>50000</v>
      </c>
    </row>
    <row r="430" spans="1:13" ht="18" customHeight="1" x14ac:dyDescent="0.2">
      <c r="A430" s="149" t="s">
        <v>60</v>
      </c>
      <c r="B430" s="150"/>
      <c r="C430" s="37">
        <v>331</v>
      </c>
      <c r="D430" s="134" t="s">
        <v>39</v>
      </c>
      <c r="E430" s="134"/>
      <c r="F430" s="134"/>
      <c r="G430" s="151" t="s">
        <v>25</v>
      </c>
      <c r="H430" s="40">
        <f>H429*47%</f>
        <v>23500</v>
      </c>
      <c r="I430" s="40">
        <f>I429*47%</f>
        <v>5875</v>
      </c>
      <c r="J430" s="40">
        <f>J429*47%</f>
        <v>5875</v>
      </c>
      <c r="K430" s="40">
        <f>K429*47%</f>
        <v>5875</v>
      </c>
      <c r="L430" s="40">
        <f>L429*47%</f>
        <v>5875</v>
      </c>
      <c r="M430" s="41">
        <f>SUM(I430:L430)</f>
        <v>23500</v>
      </c>
    </row>
    <row r="431" spans="1:13" ht="18" customHeight="1" x14ac:dyDescent="0.2">
      <c r="A431" s="149"/>
      <c r="B431" s="150"/>
      <c r="C431" s="37">
        <v>333</v>
      </c>
      <c r="D431" s="134" t="s">
        <v>40</v>
      </c>
      <c r="E431" s="134"/>
      <c r="F431" s="134"/>
      <c r="G431" s="151"/>
      <c r="H431" s="40">
        <f>H429*48%</f>
        <v>24000</v>
      </c>
      <c r="I431" s="40">
        <f>I429*48%</f>
        <v>6000</v>
      </c>
      <c r="J431" s="40">
        <f>J429*48%</f>
        <v>6000</v>
      </c>
      <c r="K431" s="40">
        <f>K429*48%</f>
        <v>6000</v>
      </c>
      <c r="L431" s="40">
        <f>L429*48%</f>
        <v>6000</v>
      </c>
      <c r="M431" s="41">
        <f>SUM(I431:L431)</f>
        <v>24000</v>
      </c>
    </row>
    <row r="432" spans="1:13" ht="18" customHeight="1" x14ac:dyDescent="0.2">
      <c r="A432" s="149"/>
      <c r="B432" s="150"/>
      <c r="C432" s="37">
        <v>344</v>
      </c>
      <c r="D432" s="134" t="s">
        <v>42</v>
      </c>
      <c r="E432" s="134"/>
      <c r="F432" s="134"/>
      <c r="G432" s="151"/>
      <c r="H432" s="40">
        <f>H429*5%</f>
        <v>2500</v>
      </c>
      <c r="I432" s="40">
        <f>I429*5%</f>
        <v>625</v>
      </c>
      <c r="J432" s="40">
        <f>J429*5%</f>
        <v>625</v>
      </c>
      <c r="K432" s="40">
        <f>K429*5%</f>
        <v>625</v>
      </c>
      <c r="L432" s="40">
        <f>L429*5%</f>
        <v>625</v>
      </c>
      <c r="M432" s="41">
        <f>SUM(I432:L432)</f>
        <v>2500</v>
      </c>
    </row>
    <row r="433" spans="1:13" ht="95.25" customHeight="1" x14ac:dyDescent="0.2">
      <c r="A433" s="138" t="s">
        <v>19</v>
      </c>
      <c r="B433" s="139"/>
      <c r="C433" s="142" t="s">
        <v>261</v>
      </c>
      <c r="D433" s="142"/>
      <c r="E433" s="142"/>
      <c r="F433" s="142"/>
      <c r="G433" s="142"/>
      <c r="H433" s="142"/>
      <c r="I433" s="142"/>
      <c r="J433" s="142"/>
      <c r="K433" s="142"/>
      <c r="L433" s="142"/>
      <c r="M433" s="143"/>
    </row>
    <row r="434" spans="1:13" ht="25.5" customHeight="1" x14ac:dyDescent="0.2">
      <c r="A434" s="32" t="s">
        <v>27</v>
      </c>
      <c r="B434" s="33" t="s">
        <v>17</v>
      </c>
      <c r="C434" s="34">
        <v>2017</v>
      </c>
      <c r="D434" s="128" t="s">
        <v>178</v>
      </c>
      <c r="E434" s="128"/>
      <c r="F434" s="128"/>
      <c r="G434" s="129" t="s">
        <v>14</v>
      </c>
      <c r="H434" s="68" t="s">
        <v>18</v>
      </c>
      <c r="I434" s="23">
        <v>0.25</v>
      </c>
      <c r="J434" s="23">
        <v>0.25</v>
      </c>
      <c r="K434" s="23">
        <v>0.25</v>
      </c>
      <c r="L434" s="23">
        <v>0.25</v>
      </c>
      <c r="M434" s="24">
        <f>SUM(I434:L434)</f>
        <v>1</v>
      </c>
    </row>
    <row r="435" spans="1:13" ht="18" customHeight="1" x14ac:dyDescent="0.2">
      <c r="A435" s="130" t="s">
        <v>94</v>
      </c>
      <c r="B435" s="131"/>
      <c r="C435" s="131"/>
      <c r="D435" s="131"/>
      <c r="E435" s="131"/>
      <c r="F435" s="131"/>
      <c r="G435" s="129"/>
      <c r="H435" s="59">
        <v>300000</v>
      </c>
      <c r="I435" s="59">
        <f>H435*I434</f>
        <v>75000</v>
      </c>
      <c r="J435" s="59">
        <f>H435*J434</f>
        <v>75000</v>
      </c>
      <c r="K435" s="59">
        <f>H435*K434</f>
        <v>75000</v>
      </c>
      <c r="L435" s="59">
        <f>H435*L434</f>
        <v>75000</v>
      </c>
      <c r="M435" s="60">
        <f>I435+J435+K435+L435</f>
        <v>300000</v>
      </c>
    </row>
    <row r="436" spans="1:13" ht="18" customHeight="1" x14ac:dyDescent="0.2">
      <c r="A436" s="149" t="s">
        <v>60</v>
      </c>
      <c r="B436" s="150"/>
      <c r="C436" s="37">
        <v>331</v>
      </c>
      <c r="D436" s="134" t="s">
        <v>39</v>
      </c>
      <c r="E436" s="134"/>
      <c r="F436" s="134"/>
      <c r="G436" s="151" t="s">
        <v>25</v>
      </c>
      <c r="H436" s="40">
        <f>H435*47%</f>
        <v>141000</v>
      </c>
      <c r="I436" s="40">
        <f>I435*47%</f>
        <v>35250</v>
      </c>
      <c r="J436" s="40">
        <f>J435*47%</f>
        <v>35250</v>
      </c>
      <c r="K436" s="40">
        <f>K435*47%</f>
        <v>35250</v>
      </c>
      <c r="L436" s="40">
        <f>L435*47%</f>
        <v>35250</v>
      </c>
      <c r="M436" s="41">
        <f>SUM(I436:L436)</f>
        <v>141000</v>
      </c>
    </row>
    <row r="437" spans="1:13" ht="18" customHeight="1" x14ac:dyDescent="0.2">
      <c r="A437" s="149"/>
      <c r="B437" s="150"/>
      <c r="C437" s="37">
        <v>333</v>
      </c>
      <c r="D437" s="134" t="s">
        <v>40</v>
      </c>
      <c r="E437" s="134"/>
      <c r="F437" s="134"/>
      <c r="G437" s="151"/>
      <c r="H437" s="40">
        <f>H435*48%</f>
        <v>144000</v>
      </c>
      <c r="I437" s="40">
        <f>I435*48%</f>
        <v>36000</v>
      </c>
      <c r="J437" s="40">
        <f>J435*48%</f>
        <v>36000</v>
      </c>
      <c r="K437" s="40">
        <f>K435*48%</f>
        <v>36000</v>
      </c>
      <c r="L437" s="40">
        <f>L435*48%</f>
        <v>36000</v>
      </c>
      <c r="M437" s="41">
        <f>SUM(I437:L437)</f>
        <v>144000</v>
      </c>
    </row>
    <row r="438" spans="1:13" ht="18" customHeight="1" x14ac:dyDescent="0.2">
      <c r="A438" s="149"/>
      <c r="B438" s="150"/>
      <c r="C438" s="37">
        <v>344</v>
      </c>
      <c r="D438" s="134" t="s">
        <v>42</v>
      </c>
      <c r="E438" s="134"/>
      <c r="F438" s="134"/>
      <c r="G438" s="151"/>
      <c r="H438" s="40">
        <f>H435*5%</f>
        <v>15000</v>
      </c>
      <c r="I438" s="40">
        <f>I435*5%</f>
        <v>3750</v>
      </c>
      <c r="J438" s="40">
        <f>J435*5%</f>
        <v>3750</v>
      </c>
      <c r="K438" s="40">
        <f>K435*5%</f>
        <v>3750</v>
      </c>
      <c r="L438" s="40">
        <f>L435*5%</f>
        <v>3750</v>
      </c>
      <c r="M438" s="41">
        <f>SUM(I438:L438)</f>
        <v>15000</v>
      </c>
    </row>
    <row r="439" spans="1:13" ht="32.25" customHeight="1" x14ac:dyDescent="0.2">
      <c r="A439" s="138" t="s">
        <v>19</v>
      </c>
      <c r="B439" s="139"/>
      <c r="C439" s="140" t="s">
        <v>262</v>
      </c>
      <c r="D439" s="140"/>
      <c r="E439" s="140"/>
      <c r="F439" s="140"/>
      <c r="G439" s="140"/>
      <c r="H439" s="140"/>
      <c r="I439" s="140"/>
      <c r="J439" s="140"/>
      <c r="K439" s="140"/>
      <c r="L439" s="140"/>
      <c r="M439" s="141"/>
    </row>
    <row r="440" spans="1:13" ht="25.5" customHeight="1" x14ac:dyDescent="0.2">
      <c r="A440" s="32" t="s">
        <v>27</v>
      </c>
      <c r="B440" s="33" t="s">
        <v>17</v>
      </c>
      <c r="C440" s="34">
        <v>2018</v>
      </c>
      <c r="D440" s="128" t="s">
        <v>295</v>
      </c>
      <c r="E440" s="128"/>
      <c r="F440" s="128"/>
      <c r="G440" s="129" t="s">
        <v>14</v>
      </c>
      <c r="H440" s="68" t="s">
        <v>18</v>
      </c>
      <c r="I440" s="23">
        <v>0.25</v>
      </c>
      <c r="J440" s="23">
        <v>0.25</v>
      </c>
      <c r="K440" s="23">
        <v>0.25</v>
      </c>
      <c r="L440" s="23">
        <v>0.25</v>
      </c>
      <c r="M440" s="24">
        <f>SUM(I440:L440)</f>
        <v>1</v>
      </c>
    </row>
    <row r="441" spans="1:13" ht="18" customHeight="1" x14ac:dyDescent="0.2">
      <c r="A441" s="130" t="s">
        <v>94</v>
      </c>
      <c r="B441" s="131"/>
      <c r="C441" s="131"/>
      <c r="D441" s="131"/>
      <c r="E441" s="131"/>
      <c r="F441" s="131"/>
      <c r="G441" s="129"/>
      <c r="H441" s="59">
        <v>250000</v>
      </c>
      <c r="I441" s="59">
        <f>H441*I440</f>
        <v>62500</v>
      </c>
      <c r="J441" s="59">
        <f>H441*J440</f>
        <v>62500</v>
      </c>
      <c r="K441" s="59">
        <f>H441*K440</f>
        <v>62500</v>
      </c>
      <c r="L441" s="59">
        <f>H441*L440</f>
        <v>62500</v>
      </c>
      <c r="M441" s="60">
        <f>I441+J441+K441+L441</f>
        <v>250000</v>
      </c>
    </row>
    <row r="442" spans="1:13" ht="18" customHeight="1" x14ac:dyDescent="0.2">
      <c r="A442" s="149" t="s">
        <v>60</v>
      </c>
      <c r="B442" s="150"/>
      <c r="C442" s="37">
        <v>331</v>
      </c>
      <c r="D442" s="134" t="s">
        <v>39</v>
      </c>
      <c r="E442" s="134"/>
      <c r="F442" s="134"/>
      <c r="G442" s="151" t="s">
        <v>25</v>
      </c>
      <c r="H442" s="40">
        <f>H441*47%</f>
        <v>117500</v>
      </c>
      <c r="I442" s="40">
        <f>I441*47%</f>
        <v>29375</v>
      </c>
      <c r="J442" s="40">
        <f>J441*47%</f>
        <v>29375</v>
      </c>
      <c r="K442" s="40">
        <f>K441*47%</f>
        <v>29375</v>
      </c>
      <c r="L442" s="40">
        <f>L441*47%</f>
        <v>29375</v>
      </c>
      <c r="M442" s="41">
        <f>SUM(I442:L442)</f>
        <v>117500</v>
      </c>
    </row>
    <row r="443" spans="1:13" ht="18" customHeight="1" x14ac:dyDescent="0.2">
      <c r="A443" s="149"/>
      <c r="B443" s="150"/>
      <c r="C443" s="37">
        <v>333</v>
      </c>
      <c r="D443" s="134" t="s">
        <v>40</v>
      </c>
      <c r="E443" s="134"/>
      <c r="F443" s="134"/>
      <c r="G443" s="151"/>
      <c r="H443" s="40">
        <f>H441*48%</f>
        <v>120000</v>
      </c>
      <c r="I443" s="40">
        <f>I441*48%</f>
        <v>30000</v>
      </c>
      <c r="J443" s="40">
        <f>J441*48%</f>
        <v>30000</v>
      </c>
      <c r="K443" s="40">
        <f>K441*48%</f>
        <v>30000</v>
      </c>
      <c r="L443" s="40">
        <f>L441*48%</f>
        <v>30000</v>
      </c>
      <c r="M443" s="41">
        <f>SUM(I443:L443)</f>
        <v>120000</v>
      </c>
    </row>
    <row r="444" spans="1:13" ht="18" customHeight="1" x14ac:dyDescent="0.2">
      <c r="A444" s="149"/>
      <c r="B444" s="150"/>
      <c r="C444" s="37">
        <v>344</v>
      </c>
      <c r="D444" s="134" t="s">
        <v>42</v>
      </c>
      <c r="E444" s="134"/>
      <c r="F444" s="134"/>
      <c r="G444" s="151"/>
      <c r="H444" s="40">
        <f>H441*5%</f>
        <v>12500</v>
      </c>
      <c r="I444" s="40">
        <f>I441*5%</f>
        <v>3125</v>
      </c>
      <c r="J444" s="40">
        <f>J441*5%</f>
        <v>3125</v>
      </c>
      <c r="K444" s="40">
        <f>K441*5%</f>
        <v>3125</v>
      </c>
      <c r="L444" s="40">
        <f>L441*5%</f>
        <v>3125</v>
      </c>
      <c r="M444" s="41">
        <f>SUM(I444:L444)</f>
        <v>12500</v>
      </c>
    </row>
    <row r="445" spans="1:13" ht="18" customHeight="1" x14ac:dyDescent="0.2">
      <c r="A445" s="138" t="s">
        <v>19</v>
      </c>
      <c r="B445" s="139"/>
      <c r="C445" s="140" t="s">
        <v>119</v>
      </c>
      <c r="D445" s="140"/>
      <c r="E445" s="140"/>
      <c r="F445" s="140"/>
      <c r="G445" s="140"/>
      <c r="H445" s="140"/>
      <c r="I445" s="140"/>
      <c r="J445" s="140"/>
      <c r="K445" s="140"/>
      <c r="L445" s="140"/>
      <c r="M445" s="141"/>
    </row>
    <row r="446" spans="1:13" ht="18" customHeight="1" x14ac:dyDescent="0.2">
      <c r="A446" s="32" t="s">
        <v>27</v>
      </c>
      <c r="B446" s="33" t="s">
        <v>17</v>
      </c>
      <c r="C446" s="34">
        <v>2051</v>
      </c>
      <c r="D446" s="128" t="s">
        <v>305</v>
      </c>
      <c r="E446" s="128"/>
      <c r="F446" s="128"/>
      <c r="G446" s="129" t="s">
        <v>14</v>
      </c>
      <c r="H446" s="102" t="s">
        <v>18</v>
      </c>
      <c r="I446" s="23">
        <v>0.25</v>
      </c>
      <c r="J446" s="23">
        <v>0.25</v>
      </c>
      <c r="K446" s="23">
        <v>0.25</v>
      </c>
      <c r="L446" s="23">
        <v>0.25</v>
      </c>
      <c r="M446" s="24">
        <f>SUM(I446:L446)</f>
        <v>1</v>
      </c>
    </row>
    <row r="447" spans="1:13" ht="18" customHeight="1" x14ac:dyDescent="0.2">
      <c r="A447" s="130" t="s">
        <v>94</v>
      </c>
      <c r="B447" s="131"/>
      <c r="C447" s="131"/>
      <c r="D447" s="131"/>
      <c r="E447" s="131"/>
      <c r="F447" s="131"/>
      <c r="G447" s="129"/>
      <c r="H447" s="59">
        <v>20000</v>
      </c>
      <c r="I447" s="59">
        <f>H447*I446</f>
        <v>5000</v>
      </c>
      <c r="J447" s="59">
        <f>H447*J446</f>
        <v>5000</v>
      </c>
      <c r="K447" s="59">
        <f>H447*K446</f>
        <v>5000</v>
      </c>
      <c r="L447" s="59">
        <f>H447*L446</f>
        <v>5000</v>
      </c>
      <c r="M447" s="60">
        <f>I447+J447+K447+L447</f>
        <v>20000</v>
      </c>
    </row>
    <row r="448" spans="1:13" ht="18" customHeight="1" x14ac:dyDescent="0.2">
      <c r="A448" s="149" t="s">
        <v>60</v>
      </c>
      <c r="B448" s="150"/>
      <c r="C448" s="37">
        <v>331</v>
      </c>
      <c r="D448" s="134" t="s">
        <v>39</v>
      </c>
      <c r="E448" s="134"/>
      <c r="F448" s="134"/>
      <c r="G448" s="151" t="s">
        <v>25</v>
      </c>
      <c r="H448" s="40">
        <f>H447*47%</f>
        <v>9400</v>
      </c>
      <c r="I448" s="40">
        <f>I447*47%</f>
        <v>2350</v>
      </c>
      <c r="J448" s="40">
        <f>J447*47%</f>
        <v>2350</v>
      </c>
      <c r="K448" s="40">
        <f>K447*47%</f>
        <v>2350</v>
      </c>
      <c r="L448" s="40">
        <f>L447*47%</f>
        <v>2350</v>
      </c>
      <c r="M448" s="41">
        <f>SUM(I448:L448)</f>
        <v>9400</v>
      </c>
    </row>
    <row r="449" spans="1:13" ht="18" customHeight="1" x14ac:dyDescent="0.2">
      <c r="A449" s="149"/>
      <c r="B449" s="150"/>
      <c r="C449" s="37">
        <v>333</v>
      </c>
      <c r="D449" s="134" t="s">
        <v>40</v>
      </c>
      <c r="E449" s="134"/>
      <c r="F449" s="134"/>
      <c r="G449" s="151"/>
      <c r="H449" s="40">
        <f>H447*48%</f>
        <v>9600</v>
      </c>
      <c r="I449" s="40">
        <f>I447*48%</f>
        <v>2400</v>
      </c>
      <c r="J449" s="40">
        <f>J447*48%</f>
        <v>2400</v>
      </c>
      <c r="K449" s="40">
        <f>K447*48%</f>
        <v>2400</v>
      </c>
      <c r="L449" s="40">
        <f>L447*48%</f>
        <v>2400</v>
      </c>
      <c r="M449" s="41">
        <f>SUM(I449:L449)</f>
        <v>9600</v>
      </c>
    </row>
    <row r="450" spans="1:13" ht="18" customHeight="1" x14ac:dyDescent="0.2">
      <c r="A450" s="149"/>
      <c r="B450" s="150"/>
      <c r="C450" s="37">
        <v>344</v>
      </c>
      <c r="D450" s="134" t="s">
        <v>42</v>
      </c>
      <c r="E450" s="134"/>
      <c r="F450" s="134"/>
      <c r="G450" s="151"/>
      <c r="H450" s="40">
        <f>H447*5%</f>
        <v>1000</v>
      </c>
      <c r="I450" s="40">
        <f>I447*5%</f>
        <v>250</v>
      </c>
      <c r="J450" s="40">
        <f>J447*5%</f>
        <v>250</v>
      </c>
      <c r="K450" s="40">
        <f>K447*5%</f>
        <v>250</v>
      </c>
      <c r="L450" s="40">
        <f>L447*5%</f>
        <v>250</v>
      </c>
      <c r="M450" s="41">
        <f>SUM(I450:L450)</f>
        <v>1000</v>
      </c>
    </row>
    <row r="451" spans="1:13" ht="18" customHeight="1" x14ac:dyDescent="0.2">
      <c r="A451" s="138" t="s">
        <v>19</v>
      </c>
      <c r="B451" s="139"/>
      <c r="C451" s="140" t="s">
        <v>119</v>
      </c>
      <c r="D451" s="140"/>
      <c r="E451" s="140"/>
      <c r="F451" s="140"/>
      <c r="G451" s="140"/>
      <c r="H451" s="140"/>
      <c r="I451" s="140"/>
      <c r="J451" s="140"/>
      <c r="K451" s="140"/>
      <c r="L451" s="140"/>
      <c r="M451" s="141"/>
    </row>
    <row r="452" spans="1:13" ht="18" customHeight="1" x14ac:dyDescent="0.2">
      <c r="A452" s="32" t="s">
        <v>27</v>
      </c>
      <c r="B452" s="33" t="s">
        <v>17</v>
      </c>
      <c r="C452" s="34">
        <v>2052</v>
      </c>
      <c r="D452" s="128" t="s">
        <v>306</v>
      </c>
      <c r="E452" s="128"/>
      <c r="F452" s="128"/>
      <c r="G452" s="129" t="s">
        <v>14</v>
      </c>
      <c r="H452" s="120" t="s">
        <v>18</v>
      </c>
      <c r="I452" s="23">
        <v>0.25</v>
      </c>
      <c r="J452" s="23">
        <v>0.25</v>
      </c>
      <c r="K452" s="23">
        <v>0.25</v>
      </c>
      <c r="L452" s="23">
        <v>0.25</v>
      </c>
      <c r="M452" s="24">
        <f>SUM(I452:L452)</f>
        <v>1</v>
      </c>
    </row>
    <row r="453" spans="1:13" ht="18" customHeight="1" x14ac:dyDescent="0.2">
      <c r="A453" s="130" t="s">
        <v>94</v>
      </c>
      <c r="B453" s="131"/>
      <c r="C453" s="131"/>
      <c r="D453" s="131"/>
      <c r="E453" s="131"/>
      <c r="F453" s="131"/>
      <c r="G453" s="129"/>
      <c r="H453" s="59">
        <v>20000</v>
      </c>
      <c r="I453" s="59">
        <f>H453*I452</f>
        <v>5000</v>
      </c>
      <c r="J453" s="59">
        <f>H453*J452</f>
        <v>5000</v>
      </c>
      <c r="K453" s="59">
        <f>H453*K452</f>
        <v>5000</v>
      </c>
      <c r="L453" s="59">
        <f>H453*L452</f>
        <v>5000</v>
      </c>
      <c r="M453" s="60">
        <f>I453+J453+K453+L453</f>
        <v>20000</v>
      </c>
    </row>
    <row r="454" spans="1:13" ht="18" customHeight="1" x14ac:dyDescent="0.2">
      <c r="A454" s="149" t="s">
        <v>60</v>
      </c>
      <c r="B454" s="150"/>
      <c r="C454" s="37">
        <v>331</v>
      </c>
      <c r="D454" s="134" t="s">
        <v>39</v>
      </c>
      <c r="E454" s="134"/>
      <c r="F454" s="134"/>
      <c r="G454" s="151" t="s">
        <v>25</v>
      </c>
      <c r="H454" s="40">
        <f>H453*47%</f>
        <v>9400</v>
      </c>
      <c r="I454" s="40">
        <f>I453*47%</f>
        <v>2350</v>
      </c>
      <c r="J454" s="40">
        <f>J453*47%</f>
        <v>2350</v>
      </c>
      <c r="K454" s="40">
        <f>K453*47%</f>
        <v>2350</v>
      </c>
      <c r="L454" s="40">
        <f>L453*47%</f>
        <v>2350</v>
      </c>
      <c r="M454" s="41">
        <f>SUM(I454:L454)</f>
        <v>9400</v>
      </c>
    </row>
    <row r="455" spans="1:13" ht="18" customHeight="1" x14ac:dyDescent="0.2">
      <c r="A455" s="149"/>
      <c r="B455" s="150"/>
      <c r="C455" s="37">
        <v>333</v>
      </c>
      <c r="D455" s="134" t="s">
        <v>40</v>
      </c>
      <c r="E455" s="134"/>
      <c r="F455" s="134"/>
      <c r="G455" s="151"/>
      <c r="H455" s="40">
        <f>H453*48%</f>
        <v>9600</v>
      </c>
      <c r="I455" s="40">
        <f>I453*48%</f>
        <v>2400</v>
      </c>
      <c r="J455" s="40">
        <f>J453*48%</f>
        <v>2400</v>
      </c>
      <c r="K455" s="40">
        <f>K453*48%</f>
        <v>2400</v>
      </c>
      <c r="L455" s="40">
        <f>L453*48%</f>
        <v>2400</v>
      </c>
      <c r="M455" s="41">
        <f>SUM(I455:L455)</f>
        <v>9600</v>
      </c>
    </row>
    <row r="456" spans="1:13" ht="18" customHeight="1" x14ac:dyDescent="0.2">
      <c r="A456" s="149"/>
      <c r="B456" s="150"/>
      <c r="C456" s="37">
        <v>344</v>
      </c>
      <c r="D456" s="134" t="s">
        <v>42</v>
      </c>
      <c r="E456" s="134"/>
      <c r="F456" s="134"/>
      <c r="G456" s="151"/>
      <c r="H456" s="40">
        <f>H453*5%</f>
        <v>1000</v>
      </c>
      <c r="I456" s="40">
        <f>I453*5%</f>
        <v>250</v>
      </c>
      <c r="J456" s="40">
        <f>J453*5%</f>
        <v>250</v>
      </c>
      <c r="K456" s="40">
        <f>K453*5%</f>
        <v>250</v>
      </c>
      <c r="L456" s="40">
        <f>L453*5%</f>
        <v>250</v>
      </c>
      <c r="M456" s="41">
        <f>SUM(I456:L456)</f>
        <v>1000</v>
      </c>
    </row>
    <row r="457" spans="1:13" ht="18" customHeight="1" x14ac:dyDescent="0.2">
      <c r="A457" s="138" t="s">
        <v>19</v>
      </c>
      <c r="B457" s="139"/>
      <c r="C457" s="140" t="s">
        <v>119</v>
      </c>
      <c r="D457" s="140"/>
      <c r="E457" s="140"/>
      <c r="F457" s="140"/>
      <c r="G457" s="140"/>
      <c r="H457" s="140"/>
      <c r="I457" s="140"/>
      <c r="J457" s="140"/>
      <c r="K457" s="140"/>
      <c r="L457" s="140"/>
      <c r="M457" s="141"/>
    </row>
    <row r="458" spans="1:13" ht="18" customHeight="1" x14ac:dyDescent="0.2">
      <c r="A458" s="32" t="s">
        <v>27</v>
      </c>
      <c r="B458" s="33" t="s">
        <v>17</v>
      </c>
      <c r="C458" s="34">
        <v>2053</v>
      </c>
      <c r="D458" s="128" t="s">
        <v>307</v>
      </c>
      <c r="E458" s="128"/>
      <c r="F458" s="128"/>
      <c r="G458" s="129" t="s">
        <v>14</v>
      </c>
      <c r="H458" s="120" t="s">
        <v>18</v>
      </c>
      <c r="I458" s="23">
        <v>0.25</v>
      </c>
      <c r="J458" s="23">
        <v>0.25</v>
      </c>
      <c r="K458" s="23">
        <v>0.25</v>
      </c>
      <c r="L458" s="23">
        <v>0.25</v>
      </c>
      <c r="M458" s="24">
        <f>SUM(I458:L458)</f>
        <v>1</v>
      </c>
    </row>
    <row r="459" spans="1:13" ht="18" customHeight="1" x14ac:dyDescent="0.2">
      <c r="A459" s="130" t="s">
        <v>94</v>
      </c>
      <c r="B459" s="131"/>
      <c r="C459" s="131"/>
      <c r="D459" s="131"/>
      <c r="E459" s="131"/>
      <c r="F459" s="131"/>
      <c r="G459" s="129"/>
      <c r="H459" s="59">
        <v>20000</v>
      </c>
      <c r="I459" s="59">
        <f>H459*I458</f>
        <v>5000</v>
      </c>
      <c r="J459" s="59">
        <f>H459*J458</f>
        <v>5000</v>
      </c>
      <c r="K459" s="59">
        <f>H459*K458</f>
        <v>5000</v>
      </c>
      <c r="L459" s="59">
        <f>H459*L458</f>
        <v>5000</v>
      </c>
      <c r="M459" s="60">
        <f>I459+J459+K459+L459</f>
        <v>20000</v>
      </c>
    </row>
    <row r="460" spans="1:13" ht="18" customHeight="1" x14ac:dyDescent="0.2">
      <c r="A460" s="149" t="s">
        <v>60</v>
      </c>
      <c r="B460" s="150"/>
      <c r="C460" s="37">
        <v>331</v>
      </c>
      <c r="D460" s="134" t="s">
        <v>39</v>
      </c>
      <c r="E460" s="134"/>
      <c r="F460" s="134"/>
      <c r="G460" s="151" t="s">
        <v>25</v>
      </c>
      <c r="H460" s="40">
        <f>H459*47%</f>
        <v>9400</v>
      </c>
      <c r="I460" s="40">
        <f>I459*47%</f>
        <v>2350</v>
      </c>
      <c r="J460" s="40">
        <f>J459*47%</f>
        <v>2350</v>
      </c>
      <c r="K460" s="40">
        <f>K459*47%</f>
        <v>2350</v>
      </c>
      <c r="L460" s="40">
        <f>L459*47%</f>
        <v>2350</v>
      </c>
      <c r="M460" s="41">
        <f>SUM(I460:L460)</f>
        <v>9400</v>
      </c>
    </row>
    <row r="461" spans="1:13" ht="18" customHeight="1" x14ac:dyDescent="0.2">
      <c r="A461" s="149"/>
      <c r="B461" s="150"/>
      <c r="C461" s="37">
        <v>333</v>
      </c>
      <c r="D461" s="134" t="s">
        <v>40</v>
      </c>
      <c r="E461" s="134"/>
      <c r="F461" s="134"/>
      <c r="G461" s="151"/>
      <c r="H461" s="40">
        <f>H459*48%</f>
        <v>9600</v>
      </c>
      <c r="I461" s="40">
        <f>I459*48%</f>
        <v>2400</v>
      </c>
      <c r="J461" s="40">
        <f>J459*48%</f>
        <v>2400</v>
      </c>
      <c r="K461" s="40">
        <f>K459*48%</f>
        <v>2400</v>
      </c>
      <c r="L461" s="40">
        <f>L459*48%</f>
        <v>2400</v>
      </c>
      <c r="M461" s="41">
        <f>SUM(I461:L461)</f>
        <v>9600</v>
      </c>
    </row>
    <row r="462" spans="1:13" ht="18" customHeight="1" x14ac:dyDescent="0.2">
      <c r="A462" s="149"/>
      <c r="B462" s="150"/>
      <c r="C462" s="37">
        <v>344</v>
      </c>
      <c r="D462" s="134" t="s">
        <v>42</v>
      </c>
      <c r="E462" s="134"/>
      <c r="F462" s="134"/>
      <c r="G462" s="151"/>
      <c r="H462" s="40">
        <f>H459*5%</f>
        <v>1000</v>
      </c>
      <c r="I462" s="40">
        <f>I459*5%</f>
        <v>250</v>
      </c>
      <c r="J462" s="40">
        <f>J459*5%</f>
        <v>250</v>
      </c>
      <c r="K462" s="40">
        <f>K459*5%</f>
        <v>250</v>
      </c>
      <c r="L462" s="40">
        <f>L459*5%</f>
        <v>250</v>
      </c>
      <c r="M462" s="41">
        <f>SUM(I462:L462)</f>
        <v>1000</v>
      </c>
    </row>
    <row r="463" spans="1:13" ht="18" customHeight="1" x14ac:dyDescent="0.2">
      <c r="A463" s="138" t="s">
        <v>19</v>
      </c>
      <c r="B463" s="139"/>
      <c r="C463" s="140" t="s">
        <v>119</v>
      </c>
      <c r="D463" s="140"/>
      <c r="E463" s="140"/>
      <c r="F463" s="140"/>
      <c r="G463" s="140"/>
      <c r="H463" s="140"/>
      <c r="I463" s="140"/>
      <c r="J463" s="140"/>
      <c r="K463" s="140"/>
      <c r="L463" s="140"/>
      <c r="M463" s="141"/>
    </row>
    <row r="464" spans="1:13" ht="18" customHeight="1" thickBot="1" x14ac:dyDescent="0.25">
      <c r="A464" s="177" t="s">
        <v>93</v>
      </c>
      <c r="B464" s="178"/>
      <c r="C464" s="178"/>
      <c r="D464" s="178"/>
      <c r="E464" s="178"/>
      <c r="F464" s="178"/>
      <c r="G464" s="178"/>
      <c r="H464" s="178"/>
      <c r="I464" s="178"/>
      <c r="J464" s="178"/>
      <c r="K464" s="178"/>
      <c r="L464" s="178"/>
      <c r="M464" s="179"/>
    </row>
    <row r="465" spans="1:13" ht="18" customHeight="1" thickTop="1" x14ac:dyDescent="0.2"/>
    <row r="468" spans="1:13" ht="18" customHeight="1" thickBot="1" x14ac:dyDescent="0.25"/>
    <row r="469" spans="1:13" ht="18" customHeight="1" thickTop="1" x14ac:dyDescent="0.2">
      <c r="A469" s="75" t="s">
        <v>21</v>
      </c>
      <c r="B469" s="76" t="s">
        <v>71</v>
      </c>
      <c r="C469" s="166" t="s">
        <v>70</v>
      </c>
      <c r="D469" s="166"/>
      <c r="E469" s="166"/>
      <c r="F469" s="166"/>
      <c r="G469" s="166"/>
      <c r="H469" s="166"/>
      <c r="I469" s="166"/>
      <c r="J469" s="166"/>
      <c r="K469" s="166"/>
      <c r="L469" s="166"/>
      <c r="M469" s="167"/>
    </row>
    <row r="470" spans="1:13" ht="18" customHeight="1" x14ac:dyDescent="0.2">
      <c r="A470" s="18" t="s">
        <v>26</v>
      </c>
      <c r="B470" s="29" t="s">
        <v>31</v>
      </c>
      <c r="C470" s="168" t="s">
        <v>32</v>
      </c>
      <c r="D470" s="168"/>
      <c r="E470" s="168"/>
      <c r="F470" s="168"/>
      <c r="G470" s="168"/>
      <c r="H470" s="168"/>
      <c r="I470" s="168"/>
      <c r="J470" s="168"/>
      <c r="K470" s="168"/>
      <c r="L470" s="168"/>
      <c r="M470" s="169"/>
    </row>
    <row r="471" spans="1:13" ht="18" customHeight="1" x14ac:dyDescent="0.2">
      <c r="A471" s="18" t="s">
        <v>5</v>
      </c>
      <c r="B471" s="29" t="s">
        <v>179</v>
      </c>
      <c r="C471" s="168" t="s">
        <v>183</v>
      </c>
      <c r="D471" s="168"/>
      <c r="E471" s="168"/>
      <c r="F471" s="168"/>
      <c r="G471" s="168"/>
      <c r="H471" s="168"/>
      <c r="I471" s="168"/>
      <c r="J471" s="168"/>
      <c r="K471" s="168"/>
      <c r="L471" s="168"/>
      <c r="M471" s="169"/>
    </row>
    <row r="472" spans="1:13" ht="18" customHeight="1" x14ac:dyDescent="0.2">
      <c r="A472" s="19" t="s">
        <v>6</v>
      </c>
      <c r="B472" s="158" t="s">
        <v>181</v>
      </c>
      <c r="C472" s="158"/>
      <c r="D472" s="158"/>
      <c r="E472" s="158"/>
      <c r="F472" s="158"/>
      <c r="G472" s="158"/>
      <c r="H472" s="158"/>
      <c r="I472" s="158"/>
      <c r="J472" s="158"/>
      <c r="K472" s="158"/>
      <c r="L472" s="158"/>
      <c r="M472" s="159"/>
    </row>
    <row r="473" spans="1:13" ht="18" customHeight="1" x14ac:dyDescent="0.2">
      <c r="A473" s="19" t="s">
        <v>106</v>
      </c>
      <c r="B473" s="158" t="s">
        <v>180</v>
      </c>
      <c r="C473" s="158"/>
      <c r="D473" s="158"/>
      <c r="E473" s="158"/>
      <c r="F473" s="158"/>
      <c r="G473" s="158"/>
      <c r="H473" s="158"/>
      <c r="I473" s="158"/>
      <c r="J473" s="158"/>
      <c r="K473" s="158"/>
      <c r="L473" s="158"/>
      <c r="M473" s="159"/>
    </row>
    <row r="474" spans="1:13" ht="18" customHeight="1" x14ac:dyDescent="0.2">
      <c r="A474" s="180" t="s">
        <v>7</v>
      </c>
      <c r="B474" s="181"/>
      <c r="C474" s="181"/>
      <c r="D474" s="181"/>
      <c r="E474" s="181"/>
      <c r="F474" s="153" t="s">
        <v>8</v>
      </c>
      <c r="G474" s="153"/>
      <c r="H474" s="153"/>
      <c r="I474" s="153"/>
      <c r="J474" s="160" t="s">
        <v>9</v>
      </c>
      <c r="K474" s="160"/>
      <c r="L474" s="160"/>
      <c r="M474" s="161"/>
    </row>
    <row r="475" spans="1:13" ht="18" customHeight="1" x14ac:dyDescent="0.2">
      <c r="A475" s="173" t="s">
        <v>182</v>
      </c>
      <c r="B475" s="174"/>
      <c r="C475" s="174"/>
      <c r="D475" s="174"/>
      <c r="E475" s="174"/>
      <c r="F475" s="170">
        <v>0.98</v>
      </c>
      <c r="G475" s="170"/>
      <c r="H475" s="170"/>
      <c r="I475" s="170"/>
      <c r="J475" s="170">
        <v>1</v>
      </c>
      <c r="K475" s="170"/>
      <c r="L475" s="170"/>
      <c r="M475" s="186"/>
    </row>
    <row r="476" spans="1:13" ht="18" customHeight="1" x14ac:dyDescent="0.2">
      <c r="A476" s="182" t="s">
        <v>10</v>
      </c>
      <c r="B476" s="183"/>
      <c r="C476" s="183"/>
      <c r="D476" s="183"/>
      <c r="E476" s="183"/>
      <c r="F476" s="183"/>
      <c r="G476" s="183"/>
      <c r="H476" s="183"/>
      <c r="I476" s="20">
        <v>2018</v>
      </c>
      <c r="J476" s="20">
        <v>2019</v>
      </c>
      <c r="K476" s="20">
        <v>2020</v>
      </c>
      <c r="L476" s="20">
        <v>2021</v>
      </c>
      <c r="M476" s="21" t="s">
        <v>11</v>
      </c>
    </row>
    <row r="477" spans="1:13" ht="18" customHeight="1" x14ac:dyDescent="0.2">
      <c r="A477" s="162" t="s">
        <v>12</v>
      </c>
      <c r="B477" s="163"/>
      <c r="C477" s="164">
        <f>H486+H481</f>
        <v>5000000</v>
      </c>
      <c r="D477" s="165"/>
      <c r="E477" s="165"/>
      <c r="F477" s="165"/>
      <c r="G477" s="165"/>
      <c r="H477" s="165"/>
      <c r="I477" s="72">
        <f>I486+I481</f>
        <v>1250000</v>
      </c>
      <c r="J477" s="72">
        <f>J486+J481</f>
        <v>1250000</v>
      </c>
      <c r="K477" s="72">
        <f>K486+K481</f>
        <v>1250000</v>
      </c>
      <c r="L477" s="72">
        <f>L486+L481</f>
        <v>1250000</v>
      </c>
      <c r="M477" s="42">
        <f>SUM(I477:L477)</f>
        <v>5000000</v>
      </c>
    </row>
    <row r="478" spans="1:13" ht="18" customHeight="1" x14ac:dyDescent="0.2">
      <c r="A478" s="152" t="s">
        <v>13</v>
      </c>
      <c r="B478" s="153"/>
      <c r="C478" s="129" t="s">
        <v>20</v>
      </c>
      <c r="D478" s="129"/>
      <c r="E478" s="129"/>
      <c r="F478" s="129"/>
      <c r="G478" s="129" t="s">
        <v>14</v>
      </c>
      <c r="H478" s="144" t="s">
        <v>15</v>
      </c>
      <c r="I478" s="144">
        <v>2018</v>
      </c>
      <c r="J478" s="144">
        <v>2019</v>
      </c>
      <c r="K478" s="144">
        <v>2020</v>
      </c>
      <c r="L478" s="144">
        <v>2021</v>
      </c>
      <c r="M478" s="157" t="s">
        <v>16</v>
      </c>
    </row>
    <row r="479" spans="1:13" ht="18" customHeight="1" x14ac:dyDescent="0.2">
      <c r="A479" s="152"/>
      <c r="B479" s="153"/>
      <c r="C479" s="129"/>
      <c r="D479" s="129"/>
      <c r="E479" s="129"/>
      <c r="F479" s="129"/>
      <c r="G479" s="129"/>
      <c r="H479" s="144"/>
      <c r="I479" s="144"/>
      <c r="J479" s="144"/>
      <c r="K479" s="144"/>
      <c r="L479" s="144"/>
      <c r="M479" s="157"/>
    </row>
    <row r="480" spans="1:13" ht="18" customHeight="1" x14ac:dyDescent="0.2">
      <c r="A480" s="32" t="s">
        <v>28</v>
      </c>
      <c r="B480" s="33" t="s">
        <v>17</v>
      </c>
      <c r="C480" s="34">
        <v>1012</v>
      </c>
      <c r="D480" s="128" t="s">
        <v>185</v>
      </c>
      <c r="E480" s="128"/>
      <c r="F480" s="128"/>
      <c r="G480" s="151" t="s">
        <v>25</v>
      </c>
      <c r="H480" s="68" t="s">
        <v>18</v>
      </c>
      <c r="I480" s="23">
        <v>0.25</v>
      </c>
      <c r="J480" s="23">
        <v>0.25</v>
      </c>
      <c r="K480" s="23">
        <v>0.25</v>
      </c>
      <c r="L480" s="23">
        <v>0.25</v>
      </c>
      <c r="M480" s="24">
        <f>SUM(I480:L480)</f>
        <v>1</v>
      </c>
    </row>
    <row r="481" spans="1:13" ht="18" customHeight="1" x14ac:dyDescent="0.2">
      <c r="A481" s="130" t="s">
        <v>94</v>
      </c>
      <c r="B481" s="131"/>
      <c r="C481" s="131"/>
      <c r="D481" s="131"/>
      <c r="E481" s="131"/>
      <c r="F481" s="131"/>
      <c r="G481" s="151"/>
      <c r="H481" s="59">
        <v>1000000</v>
      </c>
      <c r="I481" s="59">
        <f>H481*I480</f>
        <v>250000</v>
      </c>
      <c r="J481" s="59">
        <f>H481*J480</f>
        <v>250000</v>
      </c>
      <c r="K481" s="59">
        <f>H481*K480</f>
        <v>250000</v>
      </c>
      <c r="L481" s="59">
        <f>H481*L480</f>
        <v>250000</v>
      </c>
      <c r="M481" s="60">
        <f>I481+J481+K481+L481</f>
        <v>1000000</v>
      </c>
    </row>
    <row r="482" spans="1:13" ht="18" customHeight="1" x14ac:dyDescent="0.2">
      <c r="A482" s="84" t="s">
        <v>60</v>
      </c>
      <c r="B482" s="85"/>
      <c r="C482" s="37">
        <v>333</v>
      </c>
      <c r="D482" s="134" t="s">
        <v>40</v>
      </c>
      <c r="E482" s="134"/>
      <c r="F482" s="134"/>
      <c r="G482" s="151"/>
      <c r="H482" s="40">
        <f>H481*5%</f>
        <v>50000</v>
      </c>
      <c r="I482" s="40">
        <f>I481*5%</f>
        <v>12500</v>
      </c>
      <c r="J482" s="40">
        <f>J481*5%</f>
        <v>12500</v>
      </c>
      <c r="K482" s="40">
        <f>K481*5%</f>
        <v>12500</v>
      </c>
      <c r="L482" s="40">
        <f>L481*5%</f>
        <v>12500</v>
      </c>
      <c r="M482" s="41">
        <f>SUM(I482:L482)</f>
        <v>50000</v>
      </c>
    </row>
    <row r="483" spans="1:13" ht="18" customHeight="1" x14ac:dyDescent="0.2">
      <c r="A483" s="84"/>
      <c r="B483" s="85"/>
      <c r="C483" s="37">
        <v>344</v>
      </c>
      <c r="D483" s="134" t="s">
        <v>42</v>
      </c>
      <c r="E483" s="134"/>
      <c r="F483" s="134"/>
      <c r="G483" s="151"/>
      <c r="H483" s="40">
        <f>H481*95%</f>
        <v>950000</v>
      </c>
      <c r="I483" s="40">
        <f>I481*95%</f>
        <v>237500</v>
      </c>
      <c r="J483" s="40">
        <f>J481*95%</f>
        <v>237500</v>
      </c>
      <c r="K483" s="40">
        <f>K481*95%</f>
        <v>237500</v>
      </c>
      <c r="L483" s="40">
        <f>L481*95%</f>
        <v>237500</v>
      </c>
      <c r="M483" s="41">
        <f>SUM(I483:L483)</f>
        <v>950000</v>
      </c>
    </row>
    <row r="484" spans="1:13" ht="23.25" customHeight="1" x14ac:dyDescent="0.2">
      <c r="A484" s="138" t="s">
        <v>19</v>
      </c>
      <c r="B484" s="139"/>
      <c r="C484" s="142" t="s">
        <v>186</v>
      </c>
      <c r="D484" s="142"/>
      <c r="E484" s="142"/>
      <c r="F484" s="142"/>
      <c r="G484" s="142"/>
      <c r="H484" s="142"/>
      <c r="I484" s="142"/>
      <c r="J484" s="142"/>
      <c r="K484" s="142"/>
      <c r="L484" s="142"/>
      <c r="M484" s="143"/>
    </row>
    <row r="485" spans="1:13" ht="18" customHeight="1" x14ac:dyDescent="0.2">
      <c r="A485" s="32" t="s">
        <v>27</v>
      </c>
      <c r="B485" s="33" t="s">
        <v>17</v>
      </c>
      <c r="C485" s="34">
        <v>2019</v>
      </c>
      <c r="D485" s="128" t="s">
        <v>184</v>
      </c>
      <c r="E485" s="128"/>
      <c r="F485" s="128"/>
      <c r="G485" s="129" t="s">
        <v>14</v>
      </c>
      <c r="H485" s="68" t="s">
        <v>18</v>
      </c>
      <c r="I485" s="23">
        <v>0.25</v>
      </c>
      <c r="J485" s="23">
        <v>0.25</v>
      </c>
      <c r="K485" s="23">
        <v>0.25</v>
      </c>
      <c r="L485" s="23">
        <v>0.25</v>
      </c>
      <c r="M485" s="24">
        <f>SUM(I485:L485)</f>
        <v>1</v>
      </c>
    </row>
    <row r="486" spans="1:13" ht="18" customHeight="1" x14ac:dyDescent="0.2">
      <c r="A486" s="130" t="s">
        <v>94</v>
      </c>
      <c r="B486" s="131"/>
      <c r="C486" s="131"/>
      <c r="D486" s="131"/>
      <c r="E486" s="131"/>
      <c r="F486" s="131"/>
      <c r="G486" s="129"/>
      <c r="H486" s="59">
        <v>4000000</v>
      </c>
      <c r="I486" s="59">
        <f>H486*I485</f>
        <v>1000000</v>
      </c>
      <c r="J486" s="59">
        <f>H486*J485</f>
        <v>1000000</v>
      </c>
      <c r="K486" s="59">
        <f>H486*K485</f>
        <v>1000000</v>
      </c>
      <c r="L486" s="59">
        <f>H486*L485</f>
        <v>1000000</v>
      </c>
      <c r="M486" s="60">
        <f>I486+J486+K486+L486</f>
        <v>4000000</v>
      </c>
    </row>
    <row r="487" spans="1:13" ht="18" customHeight="1" x14ac:dyDescent="0.2">
      <c r="A487" s="149" t="s">
        <v>60</v>
      </c>
      <c r="B487" s="150"/>
      <c r="C487" s="37">
        <v>331</v>
      </c>
      <c r="D487" s="134" t="s">
        <v>39</v>
      </c>
      <c r="E487" s="134"/>
      <c r="F487" s="134"/>
      <c r="G487" s="151" t="s">
        <v>25</v>
      </c>
      <c r="H487" s="40">
        <f>H486*47%</f>
        <v>1880000</v>
      </c>
      <c r="I487" s="40">
        <f>I486*47%</f>
        <v>470000</v>
      </c>
      <c r="J487" s="40">
        <f>J486*47%</f>
        <v>470000</v>
      </c>
      <c r="K487" s="40">
        <f>K486*47%</f>
        <v>470000</v>
      </c>
      <c r="L487" s="40">
        <f>L486*47%</f>
        <v>470000</v>
      </c>
      <c r="M487" s="41">
        <f>SUM(I487:L487)</f>
        <v>1880000</v>
      </c>
    </row>
    <row r="488" spans="1:13" ht="18" customHeight="1" x14ac:dyDescent="0.2">
      <c r="A488" s="149"/>
      <c r="B488" s="150"/>
      <c r="C488" s="37">
        <v>333</v>
      </c>
      <c r="D488" s="134" t="s">
        <v>40</v>
      </c>
      <c r="E488" s="134"/>
      <c r="F488" s="134"/>
      <c r="G488" s="151"/>
      <c r="H488" s="40">
        <f>H486*48%</f>
        <v>1920000</v>
      </c>
      <c r="I488" s="40">
        <f>I486*48%</f>
        <v>480000</v>
      </c>
      <c r="J488" s="40">
        <f>J486*48%</f>
        <v>480000</v>
      </c>
      <c r="K488" s="40">
        <f>K486*48%</f>
        <v>480000</v>
      </c>
      <c r="L488" s="40">
        <f>L486*48%</f>
        <v>480000</v>
      </c>
      <c r="M488" s="41">
        <f>SUM(I488:L488)</f>
        <v>1920000</v>
      </c>
    </row>
    <row r="489" spans="1:13" ht="18" customHeight="1" x14ac:dyDescent="0.2">
      <c r="A489" s="149"/>
      <c r="B489" s="150"/>
      <c r="C489" s="37">
        <v>344</v>
      </c>
      <c r="D489" s="134" t="s">
        <v>42</v>
      </c>
      <c r="E489" s="134"/>
      <c r="F489" s="134"/>
      <c r="G489" s="151"/>
      <c r="H489" s="40">
        <f>H486*5%</f>
        <v>200000</v>
      </c>
      <c r="I489" s="40">
        <f>I486*5%</f>
        <v>50000</v>
      </c>
      <c r="J489" s="40">
        <f>J486*5%</f>
        <v>50000</v>
      </c>
      <c r="K489" s="40">
        <f>K486*5%</f>
        <v>50000</v>
      </c>
      <c r="L489" s="40">
        <f>L486*5%</f>
        <v>50000</v>
      </c>
      <c r="M489" s="41">
        <f>SUM(I489:L489)</f>
        <v>200000</v>
      </c>
    </row>
    <row r="490" spans="1:13" ht="30" customHeight="1" x14ac:dyDescent="0.2">
      <c r="A490" s="138" t="s">
        <v>19</v>
      </c>
      <c r="B490" s="139"/>
      <c r="C490" s="140" t="s">
        <v>78</v>
      </c>
      <c r="D490" s="140"/>
      <c r="E490" s="140"/>
      <c r="F490" s="140"/>
      <c r="G490" s="140"/>
      <c r="H490" s="140"/>
      <c r="I490" s="140"/>
      <c r="J490" s="140"/>
      <c r="K490" s="140"/>
      <c r="L490" s="140"/>
      <c r="M490" s="141"/>
    </row>
    <row r="491" spans="1:13" ht="18" customHeight="1" thickBot="1" x14ac:dyDescent="0.25">
      <c r="A491" s="145" t="s">
        <v>93</v>
      </c>
      <c r="B491" s="146"/>
      <c r="C491" s="146"/>
      <c r="D491" s="146"/>
      <c r="E491" s="146"/>
      <c r="F491" s="146"/>
      <c r="G491" s="147"/>
      <c r="H491" s="147"/>
      <c r="I491" s="147"/>
      <c r="J491" s="147"/>
      <c r="K491" s="147"/>
      <c r="L491" s="147"/>
      <c r="M491" s="148"/>
    </row>
    <row r="492" spans="1:13" ht="18" customHeight="1" thickTop="1" x14ac:dyDescent="0.2"/>
    <row r="493" spans="1:13" ht="18" customHeight="1" thickBot="1" x14ac:dyDescent="0.25"/>
    <row r="494" spans="1:13" ht="18" customHeight="1" thickTop="1" x14ac:dyDescent="0.2">
      <c r="A494" s="75" t="s">
        <v>21</v>
      </c>
      <c r="B494" s="76" t="s">
        <v>71</v>
      </c>
      <c r="C494" s="166" t="s">
        <v>70</v>
      </c>
      <c r="D494" s="166"/>
      <c r="E494" s="166"/>
      <c r="F494" s="166"/>
      <c r="G494" s="166"/>
      <c r="H494" s="166"/>
      <c r="I494" s="166"/>
      <c r="J494" s="166"/>
      <c r="K494" s="166"/>
      <c r="L494" s="166"/>
      <c r="M494" s="167"/>
    </row>
    <row r="495" spans="1:13" ht="18" customHeight="1" x14ac:dyDescent="0.2">
      <c r="A495" s="18" t="s">
        <v>26</v>
      </c>
      <c r="B495" s="29" t="s">
        <v>31</v>
      </c>
      <c r="C495" s="168" t="s">
        <v>32</v>
      </c>
      <c r="D495" s="168"/>
      <c r="E495" s="168"/>
      <c r="F495" s="168"/>
      <c r="G495" s="168"/>
      <c r="H495" s="168"/>
      <c r="I495" s="168"/>
      <c r="J495" s="168"/>
      <c r="K495" s="168"/>
      <c r="L495" s="168"/>
      <c r="M495" s="169"/>
    </row>
    <row r="496" spans="1:13" ht="18" customHeight="1" x14ac:dyDescent="0.2">
      <c r="A496" s="18" t="s">
        <v>5</v>
      </c>
      <c r="B496" s="29" t="s">
        <v>187</v>
      </c>
      <c r="C496" s="168" t="s">
        <v>188</v>
      </c>
      <c r="D496" s="168"/>
      <c r="E496" s="168"/>
      <c r="F496" s="168"/>
      <c r="G496" s="168"/>
      <c r="H496" s="168"/>
      <c r="I496" s="168"/>
      <c r="J496" s="168"/>
      <c r="K496" s="168"/>
      <c r="L496" s="168"/>
      <c r="M496" s="169"/>
    </row>
    <row r="497" spans="1:13" ht="18" customHeight="1" x14ac:dyDescent="0.2">
      <c r="A497" s="19" t="s">
        <v>6</v>
      </c>
      <c r="B497" s="158" t="s">
        <v>189</v>
      </c>
      <c r="C497" s="158"/>
      <c r="D497" s="158"/>
      <c r="E497" s="158"/>
      <c r="F497" s="158"/>
      <c r="G497" s="158"/>
      <c r="H497" s="158"/>
      <c r="I497" s="158"/>
      <c r="J497" s="158"/>
      <c r="K497" s="158"/>
      <c r="L497" s="158"/>
      <c r="M497" s="159"/>
    </row>
    <row r="498" spans="1:13" ht="18" customHeight="1" x14ac:dyDescent="0.2">
      <c r="A498" s="19" t="s">
        <v>106</v>
      </c>
      <c r="B498" s="158" t="s">
        <v>190</v>
      </c>
      <c r="C498" s="158"/>
      <c r="D498" s="158"/>
      <c r="E498" s="158"/>
      <c r="F498" s="158"/>
      <c r="G498" s="158"/>
      <c r="H498" s="158"/>
      <c r="I498" s="158"/>
      <c r="J498" s="158"/>
      <c r="K498" s="158"/>
      <c r="L498" s="158"/>
      <c r="M498" s="159"/>
    </row>
    <row r="499" spans="1:13" ht="18" customHeight="1" x14ac:dyDescent="0.2">
      <c r="A499" s="180" t="s">
        <v>7</v>
      </c>
      <c r="B499" s="181"/>
      <c r="C499" s="181"/>
      <c r="D499" s="181"/>
      <c r="E499" s="181"/>
      <c r="F499" s="153" t="s">
        <v>8</v>
      </c>
      <c r="G499" s="153"/>
      <c r="H499" s="153"/>
      <c r="I499" s="153"/>
      <c r="J499" s="160" t="s">
        <v>9</v>
      </c>
      <c r="K499" s="160"/>
      <c r="L499" s="160"/>
      <c r="M499" s="161"/>
    </row>
    <row r="500" spans="1:13" ht="18" customHeight="1" x14ac:dyDescent="0.2">
      <c r="A500" s="173" t="s">
        <v>182</v>
      </c>
      <c r="B500" s="174"/>
      <c r="C500" s="174"/>
      <c r="D500" s="174"/>
      <c r="E500" s="174"/>
      <c r="F500" s="170">
        <v>0</v>
      </c>
      <c r="G500" s="170"/>
      <c r="H500" s="170"/>
      <c r="I500" s="170"/>
      <c r="J500" s="170">
        <v>1</v>
      </c>
      <c r="K500" s="170"/>
      <c r="L500" s="170"/>
      <c r="M500" s="186"/>
    </row>
    <row r="501" spans="1:13" ht="18" customHeight="1" x14ac:dyDescent="0.2">
      <c r="A501" s="182" t="s">
        <v>10</v>
      </c>
      <c r="B501" s="183"/>
      <c r="C501" s="183"/>
      <c r="D501" s="183"/>
      <c r="E501" s="183"/>
      <c r="F501" s="183"/>
      <c r="G501" s="183"/>
      <c r="H501" s="183"/>
      <c r="I501" s="20">
        <v>2018</v>
      </c>
      <c r="J501" s="20">
        <v>2019</v>
      </c>
      <c r="K501" s="20">
        <v>2020</v>
      </c>
      <c r="L501" s="20">
        <v>2021</v>
      </c>
      <c r="M501" s="21" t="s">
        <v>11</v>
      </c>
    </row>
    <row r="502" spans="1:13" ht="18" customHeight="1" x14ac:dyDescent="0.2">
      <c r="A502" s="162" t="s">
        <v>12</v>
      </c>
      <c r="B502" s="163"/>
      <c r="C502" s="164">
        <f>H511+H506</f>
        <v>550000</v>
      </c>
      <c r="D502" s="165"/>
      <c r="E502" s="165"/>
      <c r="F502" s="165"/>
      <c r="G502" s="165"/>
      <c r="H502" s="165"/>
      <c r="I502" s="72">
        <f>I511+I506</f>
        <v>137500</v>
      </c>
      <c r="J502" s="72">
        <f>J511+J506</f>
        <v>137500</v>
      </c>
      <c r="K502" s="72">
        <f>K511+K506</f>
        <v>137500</v>
      </c>
      <c r="L502" s="72">
        <f>L511+L506</f>
        <v>137500</v>
      </c>
      <c r="M502" s="42">
        <f>SUM(I502:L502)</f>
        <v>550000</v>
      </c>
    </row>
    <row r="503" spans="1:13" ht="18" customHeight="1" x14ac:dyDescent="0.2">
      <c r="A503" s="152" t="s">
        <v>13</v>
      </c>
      <c r="B503" s="153"/>
      <c r="C503" s="129" t="s">
        <v>20</v>
      </c>
      <c r="D503" s="129"/>
      <c r="E503" s="129"/>
      <c r="F503" s="129"/>
      <c r="G503" s="129" t="s">
        <v>14</v>
      </c>
      <c r="H503" s="144" t="s">
        <v>15</v>
      </c>
      <c r="I503" s="144">
        <v>2018</v>
      </c>
      <c r="J503" s="144">
        <v>2019</v>
      </c>
      <c r="K503" s="144">
        <v>2020</v>
      </c>
      <c r="L503" s="144">
        <v>2021</v>
      </c>
      <c r="M503" s="157" t="s">
        <v>16</v>
      </c>
    </row>
    <row r="504" spans="1:13" ht="18" customHeight="1" x14ac:dyDescent="0.2">
      <c r="A504" s="152"/>
      <c r="B504" s="153"/>
      <c r="C504" s="129"/>
      <c r="D504" s="129"/>
      <c r="E504" s="129"/>
      <c r="F504" s="129"/>
      <c r="G504" s="129"/>
      <c r="H504" s="144"/>
      <c r="I504" s="144"/>
      <c r="J504" s="144"/>
      <c r="K504" s="144"/>
      <c r="L504" s="144"/>
      <c r="M504" s="157"/>
    </row>
    <row r="505" spans="1:13" ht="18" customHeight="1" x14ac:dyDescent="0.2">
      <c r="A505" s="32" t="s">
        <v>28</v>
      </c>
      <c r="B505" s="33" t="s">
        <v>17</v>
      </c>
      <c r="C505" s="34">
        <v>1013</v>
      </c>
      <c r="D505" s="128" t="s">
        <v>191</v>
      </c>
      <c r="E505" s="128"/>
      <c r="F505" s="128"/>
      <c r="G505" s="135" t="s">
        <v>25</v>
      </c>
      <c r="H505" s="68" t="s">
        <v>18</v>
      </c>
      <c r="I505" s="23">
        <v>0.25</v>
      </c>
      <c r="J505" s="23">
        <v>0.25</v>
      </c>
      <c r="K505" s="23">
        <v>0.25</v>
      </c>
      <c r="L505" s="23">
        <v>0.25</v>
      </c>
      <c r="M505" s="24">
        <f>SUM(I505:L505)</f>
        <v>1</v>
      </c>
    </row>
    <row r="506" spans="1:13" ht="18" customHeight="1" x14ac:dyDescent="0.2">
      <c r="A506" s="130" t="s">
        <v>94</v>
      </c>
      <c r="B506" s="131"/>
      <c r="C506" s="131"/>
      <c r="D506" s="131"/>
      <c r="E506" s="131"/>
      <c r="F506" s="131"/>
      <c r="G506" s="136"/>
      <c r="H506" s="59">
        <v>50000</v>
      </c>
      <c r="I506" s="59">
        <f>H506*I505</f>
        <v>12500</v>
      </c>
      <c r="J506" s="59">
        <f>H506*J505</f>
        <v>12500</v>
      </c>
      <c r="K506" s="59">
        <f>H506*K505</f>
        <v>12500</v>
      </c>
      <c r="L506" s="59">
        <f>H506*L505</f>
        <v>12500</v>
      </c>
      <c r="M506" s="60">
        <f>I506+J506+K506+L506</f>
        <v>50000</v>
      </c>
    </row>
    <row r="507" spans="1:13" ht="18" customHeight="1" x14ac:dyDescent="0.2">
      <c r="A507" s="84" t="s">
        <v>60</v>
      </c>
      <c r="B507" s="85"/>
      <c r="C507" s="37">
        <v>333</v>
      </c>
      <c r="D507" s="134" t="s">
        <v>40</v>
      </c>
      <c r="E507" s="134"/>
      <c r="F507" s="134"/>
      <c r="G507" s="136"/>
      <c r="H507" s="40">
        <f>H506*5%</f>
        <v>2500</v>
      </c>
      <c r="I507" s="40">
        <f>I506*5%</f>
        <v>625</v>
      </c>
      <c r="J507" s="40">
        <f>J506*5%</f>
        <v>625</v>
      </c>
      <c r="K507" s="40">
        <f>K506*5%</f>
        <v>625</v>
      </c>
      <c r="L507" s="40">
        <f>L506*5%</f>
        <v>625</v>
      </c>
      <c r="M507" s="41">
        <f>SUM(I507:L507)</f>
        <v>2500</v>
      </c>
    </row>
    <row r="508" spans="1:13" ht="18" customHeight="1" x14ac:dyDescent="0.2">
      <c r="A508" s="84"/>
      <c r="B508" s="85"/>
      <c r="C508" s="37">
        <v>344</v>
      </c>
      <c r="D508" s="134" t="s">
        <v>42</v>
      </c>
      <c r="E508" s="134"/>
      <c r="F508" s="134"/>
      <c r="G508" s="137"/>
      <c r="H508" s="40">
        <f>H506*95%</f>
        <v>47500</v>
      </c>
      <c r="I508" s="40">
        <f>I506*95%</f>
        <v>11875</v>
      </c>
      <c r="J508" s="40">
        <f>J506*95%</f>
        <v>11875</v>
      </c>
      <c r="K508" s="40">
        <f>K506*95%</f>
        <v>11875</v>
      </c>
      <c r="L508" s="40">
        <f>L506*95%</f>
        <v>11875</v>
      </c>
      <c r="M508" s="41">
        <f>SUM(I508:L508)</f>
        <v>47500</v>
      </c>
    </row>
    <row r="509" spans="1:13" ht="25.5" customHeight="1" x14ac:dyDescent="0.2">
      <c r="A509" s="138" t="s">
        <v>19</v>
      </c>
      <c r="B509" s="139"/>
      <c r="C509" s="142" t="s">
        <v>186</v>
      </c>
      <c r="D509" s="142"/>
      <c r="E509" s="142"/>
      <c r="F509" s="142"/>
      <c r="G509" s="142"/>
      <c r="H509" s="142"/>
      <c r="I509" s="142"/>
      <c r="J509" s="142"/>
      <c r="K509" s="142"/>
      <c r="L509" s="142"/>
      <c r="M509" s="143"/>
    </row>
    <row r="510" spans="1:13" ht="18" customHeight="1" x14ac:dyDescent="0.2">
      <c r="A510" s="32" t="s">
        <v>27</v>
      </c>
      <c r="B510" s="33" t="s">
        <v>17</v>
      </c>
      <c r="C510" s="34">
        <v>2020</v>
      </c>
      <c r="D510" s="128" t="s">
        <v>192</v>
      </c>
      <c r="E510" s="128"/>
      <c r="F510" s="128"/>
      <c r="G510" s="129" t="s">
        <v>14</v>
      </c>
      <c r="H510" s="68" t="s">
        <v>18</v>
      </c>
      <c r="I510" s="23">
        <v>0.25</v>
      </c>
      <c r="J510" s="23">
        <v>0.25</v>
      </c>
      <c r="K510" s="23">
        <v>0.25</v>
      </c>
      <c r="L510" s="23">
        <v>0.25</v>
      </c>
      <c r="M510" s="24">
        <f>SUM(I510:L510)</f>
        <v>1</v>
      </c>
    </row>
    <row r="511" spans="1:13" ht="18" customHeight="1" x14ac:dyDescent="0.2">
      <c r="A511" s="130" t="s">
        <v>94</v>
      </c>
      <c r="B511" s="131"/>
      <c r="C511" s="131"/>
      <c r="D511" s="131"/>
      <c r="E511" s="131"/>
      <c r="F511" s="131"/>
      <c r="G511" s="129"/>
      <c r="H511" s="59">
        <v>500000</v>
      </c>
      <c r="I511" s="59">
        <f>H511*I510</f>
        <v>125000</v>
      </c>
      <c r="J511" s="59">
        <f>H511*J510</f>
        <v>125000</v>
      </c>
      <c r="K511" s="59">
        <f>H511*K510</f>
        <v>125000</v>
      </c>
      <c r="L511" s="59">
        <f>H511*L510</f>
        <v>125000</v>
      </c>
      <c r="M511" s="60">
        <f>I511+J511+K511+L511</f>
        <v>500000</v>
      </c>
    </row>
    <row r="512" spans="1:13" ht="18" customHeight="1" x14ac:dyDescent="0.2">
      <c r="A512" s="149" t="s">
        <v>60</v>
      </c>
      <c r="B512" s="150"/>
      <c r="C512" s="37">
        <v>331</v>
      </c>
      <c r="D512" s="134" t="s">
        <v>39</v>
      </c>
      <c r="E512" s="134"/>
      <c r="F512" s="134"/>
      <c r="G512" s="151" t="s">
        <v>25</v>
      </c>
      <c r="H512" s="40">
        <f>H511*47%</f>
        <v>235000</v>
      </c>
      <c r="I512" s="40">
        <f>I511*47%</f>
        <v>58750</v>
      </c>
      <c r="J512" s="40">
        <f>J511*47%</f>
        <v>58750</v>
      </c>
      <c r="K512" s="40">
        <f>K511*47%</f>
        <v>58750</v>
      </c>
      <c r="L512" s="40">
        <f>L511*47%</f>
        <v>58750</v>
      </c>
      <c r="M512" s="41">
        <f>SUM(I512:L512)</f>
        <v>235000</v>
      </c>
    </row>
    <row r="513" spans="1:13" ht="18" customHeight="1" x14ac:dyDescent="0.2">
      <c r="A513" s="149"/>
      <c r="B513" s="150"/>
      <c r="C513" s="37">
        <v>333</v>
      </c>
      <c r="D513" s="134" t="s">
        <v>40</v>
      </c>
      <c r="E513" s="134"/>
      <c r="F513" s="134"/>
      <c r="G513" s="151"/>
      <c r="H513" s="40">
        <f>H511*48%</f>
        <v>240000</v>
      </c>
      <c r="I513" s="40">
        <f>I511*48%</f>
        <v>60000</v>
      </c>
      <c r="J513" s="40">
        <f>J511*48%</f>
        <v>60000</v>
      </c>
      <c r="K513" s="40">
        <f>K511*48%</f>
        <v>60000</v>
      </c>
      <c r="L513" s="40">
        <f>L511*48%</f>
        <v>60000</v>
      </c>
      <c r="M513" s="41">
        <f>SUM(I513:L513)</f>
        <v>240000</v>
      </c>
    </row>
    <row r="514" spans="1:13" ht="18" customHeight="1" x14ac:dyDescent="0.2">
      <c r="A514" s="149"/>
      <c r="B514" s="150"/>
      <c r="C514" s="37">
        <v>344</v>
      </c>
      <c r="D514" s="134" t="s">
        <v>42</v>
      </c>
      <c r="E514" s="134"/>
      <c r="F514" s="134"/>
      <c r="G514" s="151"/>
      <c r="H514" s="40">
        <f>H511*5%</f>
        <v>25000</v>
      </c>
      <c r="I514" s="40">
        <f>I511*5%</f>
        <v>6250</v>
      </c>
      <c r="J514" s="40">
        <f>J511*5%</f>
        <v>6250</v>
      </c>
      <c r="K514" s="40">
        <f>K511*5%</f>
        <v>6250</v>
      </c>
      <c r="L514" s="40">
        <f>L511*5%</f>
        <v>6250</v>
      </c>
      <c r="M514" s="41">
        <f>SUM(I514:L514)</f>
        <v>25000</v>
      </c>
    </row>
    <row r="515" spans="1:13" ht="36.75" customHeight="1" x14ac:dyDescent="0.2">
      <c r="A515" s="138" t="s">
        <v>19</v>
      </c>
      <c r="B515" s="139"/>
      <c r="C515" s="142" t="s">
        <v>78</v>
      </c>
      <c r="D515" s="142"/>
      <c r="E515" s="142"/>
      <c r="F515" s="142"/>
      <c r="G515" s="142"/>
      <c r="H515" s="142"/>
      <c r="I515" s="142"/>
      <c r="J515" s="142"/>
      <c r="K515" s="142"/>
      <c r="L515" s="142"/>
      <c r="M515" s="143"/>
    </row>
    <row r="516" spans="1:13" ht="18" customHeight="1" thickBot="1" x14ac:dyDescent="0.25">
      <c r="A516" s="145" t="s">
        <v>93</v>
      </c>
      <c r="B516" s="146"/>
      <c r="C516" s="146"/>
      <c r="D516" s="146"/>
      <c r="E516" s="146"/>
      <c r="F516" s="146"/>
      <c r="G516" s="147"/>
      <c r="H516" s="147"/>
      <c r="I516" s="147"/>
      <c r="J516" s="147"/>
      <c r="K516" s="147"/>
      <c r="L516" s="147"/>
      <c r="M516" s="148"/>
    </row>
    <row r="517" spans="1:13" ht="18" customHeight="1" thickTop="1" thickBot="1" x14ac:dyDescent="0.25"/>
    <row r="518" spans="1:13" ht="18" customHeight="1" thickTop="1" x14ac:dyDescent="0.2">
      <c r="A518" s="75" t="s">
        <v>21</v>
      </c>
      <c r="B518" s="76" t="s">
        <v>71</v>
      </c>
      <c r="C518" s="166" t="s">
        <v>70</v>
      </c>
      <c r="D518" s="166"/>
      <c r="E518" s="166"/>
      <c r="F518" s="166"/>
      <c r="G518" s="166"/>
      <c r="H518" s="166"/>
      <c r="I518" s="166"/>
      <c r="J518" s="166"/>
      <c r="K518" s="166"/>
      <c r="L518" s="166"/>
      <c r="M518" s="167"/>
    </row>
    <row r="519" spans="1:13" ht="18" customHeight="1" x14ac:dyDescent="0.2">
      <c r="A519" s="18" t="s">
        <v>26</v>
      </c>
      <c r="B519" s="29" t="s">
        <v>31</v>
      </c>
      <c r="C519" s="168" t="s">
        <v>32</v>
      </c>
      <c r="D519" s="168"/>
      <c r="E519" s="168"/>
      <c r="F519" s="168"/>
      <c r="G519" s="168"/>
      <c r="H519" s="168"/>
      <c r="I519" s="168"/>
      <c r="J519" s="168"/>
      <c r="K519" s="168"/>
      <c r="L519" s="168"/>
      <c r="M519" s="169"/>
    </row>
    <row r="520" spans="1:13" ht="18" customHeight="1" x14ac:dyDescent="0.2">
      <c r="A520" s="18" t="s">
        <v>5</v>
      </c>
      <c r="B520" s="29" t="s">
        <v>196</v>
      </c>
      <c r="C520" s="168" t="s">
        <v>193</v>
      </c>
      <c r="D520" s="168"/>
      <c r="E520" s="168"/>
      <c r="F520" s="168"/>
      <c r="G520" s="168"/>
      <c r="H520" s="168"/>
      <c r="I520" s="168"/>
      <c r="J520" s="168"/>
      <c r="K520" s="168"/>
      <c r="L520" s="168"/>
      <c r="M520" s="169"/>
    </row>
    <row r="521" spans="1:13" ht="18" customHeight="1" x14ac:dyDescent="0.2">
      <c r="A521" s="19" t="s">
        <v>6</v>
      </c>
      <c r="B521" s="158" t="s">
        <v>197</v>
      </c>
      <c r="C521" s="158"/>
      <c r="D521" s="158"/>
      <c r="E521" s="158"/>
      <c r="F521" s="158"/>
      <c r="G521" s="158"/>
      <c r="H521" s="158"/>
      <c r="I521" s="158"/>
      <c r="J521" s="158"/>
      <c r="K521" s="158"/>
      <c r="L521" s="158"/>
      <c r="M521" s="159"/>
    </row>
    <row r="522" spans="1:13" ht="18" customHeight="1" x14ac:dyDescent="0.2">
      <c r="A522" s="19" t="s">
        <v>106</v>
      </c>
      <c r="B522" s="158" t="s">
        <v>198</v>
      </c>
      <c r="C522" s="158"/>
      <c r="D522" s="158"/>
      <c r="E522" s="158"/>
      <c r="F522" s="158"/>
      <c r="G522" s="158"/>
      <c r="H522" s="158"/>
      <c r="I522" s="158"/>
      <c r="J522" s="158"/>
      <c r="K522" s="158"/>
      <c r="L522" s="158"/>
      <c r="M522" s="159"/>
    </row>
    <row r="523" spans="1:13" ht="18" customHeight="1" x14ac:dyDescent="0.2">
      <c r="A523" s="180" t="s">
        <v>7</v>
      </c>
      <c r="B523" s="181"/>
      <c r="C523" s="181"/>
      <c r="D523" s="181"/>
      <c r="E523" s="181"/>
      <c r="F523" s="153" t="s">
        <v>8</v>
      </c>
      <c r="G523" s="153"/>
      <c r="H523" s="153"/>
      <c r="I523" s="153"/>
      <c r="J523" s="160" t="s">
        <v>9</v>
      </c>
      <c r="K523" s="160"/>
      <c r="L523" s="160"/>
      <c r="M523" s="161"/>
    </row>
    <row r="524" spans="1:13" ht="18" customHeight="1" x14ac:dyDescent="0.2">
      <c r="A524" s="173" t="s">
        <v>182</v>
      </c>
      <c r="B524" s="174"/>
      <c r="C524" s="174"/>
      <c r="D524" s="174"/>
      <c r="E524" s="174"/>
      <c r="F524" s="170">
        <v>0.98</v>
      </c>
      <c r="G524" s="170"/>
      <c r="H524" s="170"/>
      <c r="I524" s="170"/>
      <c r="J524" s="170">
        <v>1</v>
      </c>
      <c r="K524" s="170"/>
      <c r="L524" s="170"/>
      <c r="M524" s="186"/>
    </row>
    <row r="525" spans="1:13" ht="18" customHeight="1" x14ac:dyDescent="0.2">
      <c r="A525" s="182" t="s">
        <v>10</v>
      </c>
      <c r="B525" s="183"/>
      <c r="C525" s="183"/>
      <c r="D525" s="183"/>
      <c r="E525" s="183"/>
      <c r="F525" s="183"/>
      <c r="G525" s="183"/>
      <c r="H525" s="183"/>
      <c r="I525" s="20">
        <v>2018</v>
      </c>
      <c r="J525" s="20">
        <v>2019</v>
      </c>
      <c r="K525" s="20">
        <v>2020</v>
      </c>
      <c r="L525" s="20">
        <v>2021</v>
      </c>
      <c r="M525" s="21" t="s">
        <v>11</v>
      </c>
    </row>
    <row r="526" spans="1:13" ht="18" customHeight="1" x14ac:dyDescent="0.2">
      <c r="A526" s="162" t="s">
        <v>12</v>
      </c>
      <c r="B526" s="163"/>
      <c r="C526" s="164">
        <f>H535+H530</f>
        <v>250000</v>
      </c>
      <c r="D526" s="165"/>
      <c r="E526" s="165"/>
      <c r="F526" s="165"/>
      <c r="G526" s="165"/>
      <c r="H526" s="165"/>
      <c r="I526" s="72">
        <f>I535+I530</f>
        <v>62500</v>
      </c>
      <c r="J526" s="72">
        <f>J535+J530</f>
        <v>62500</v>
      </c>
      <c r="K526" s="72">
        <f>K535+K530</f>
        <v>62500</v>
      </c>
      <c r="L526" s="72">
        <f>L535+L530</f>
        <v>62500</v>
      </c>
      <c r="M526" s="42">
        <f>SUM(I526:L526)</f>
        <v>250000</v>
      </c>
    </row>
    <row r="527" spans="1:13" ht="18" customHeight="1" x14ac:dyDescent="0.2">
      <c r="A527" s="152" t="s">
        <v>13</v>
      </c>
      <c r="B527" s="153"/>
      <c r="C527" s="129" t="s">
        <v>20</v>
      </c>
      <c r="D527" s="129"/>
      <c r="E527" s="129"/>
      <c r="F527" s="129"/>
      <c r="G527" s="129" t="s">
        <v>14</v>
      </c>
      <c r="H527" s="144" t="s">
        <v>15</v>
      </c>
      <c r="I527" s="144">
        <v>2018</v>
      </c>
      <c r="J527" s="144">
        <v>2019</v>
      </c>
      <c r="K527" s="144">
        <v>2020</v>
      </c>
      <c r="L527" s="144">
        <v>2021</v>
      </c>
      <c r="M527" s="157" t="s">
        <v>16</v>
      </c>
    </row>
    <row r="528" spans="1:13" ht="18" customHeight="1" x14ac:dyDescent="0.2">
      <c r="A528" s="152"/>
      <c r="B528" s="153"/>
      <c r="C528" s="129"/>
      <c r="D528" s="129"/>
      <c r="E528" s="129"/>
      <c r="F528" s="129"/>
      <c r="G528" s="129"/>
      <c r="H528" s="144"/>
      <c r="I528" s="144"/>
      <c r="J528" s="144"/>
      <c r="K528" s="144"/>
      <c r="L528" s="144"/>
      <c r="M528" s="157"/>
    </row>
    <row r="529" spans="1:13" ht="18" customHeight="1" x14ac:dyDescent="0.2">
      <c r="A529" s="32" t="s">
        <v>28</v>
      </c>
      <c r="B529" s="33" t="s">
        <v>17</v>
      </c>
      <c r="C529" s="34">
        <v>1014</v>
      </c>
      <c r="D529" s="128" t="s">
        <v>195</v>
      </c>
      <c r="E529" s="128"/>
      <c r="F529" s="128"/>
      <c r="G529" s="135" t="s">
        <v>25</v>
      </c>
      <c r="H529" s="68" t="s">
        <v>18</v>
      </c>
      <c r="I529" s="23">
        <v>0.25</v>
      </c>
      <c r="J529" s="23">
        <v>0.25</v>
      </c>
      <c r="K529" s="23">
        <v>0.25</v>
      </c>
      <c r="L529" s="23">
        <v>0.25</v>
      </c>
      <c r="M529" s="24">
        <f>SUM(I529:L529)</f>
        <v>1</v>
      </c>
    </row>
    <row r="530" spans="1:13" ht="18" customHeight="1" x14ac:dyDescent="0.2">
      <c r="A530" s="130" t="s">
        <v>94</v>
      </c>
      <c r="B530" s="131"/>
      <c r="C530" s="131"/>
      <c r="D530" s="131"/>
      <c r="E530" s="131"/>
      <c r="F530" s="131"/>
      <c r="G530" s="136"/>
      <c r="H530" s="59">
        <v>50000</v>
      </c>
      <c r="I530" s="59">
        <f>H530*I529</f>
        <v>12500</v>
      </c>
      <c r="J530" s="59">
        <f>H530*J529</f>
        <v>12500</v>
      </c>
      <c r="K530" s="59">
        <f>H530*K529</f>
        <v>12500</v>
      </c>
      <c r="L530" s="59">
        <f>H530*L529</f>
        <v>12500</v>
      </c>
      <c r="M530" s="60">
        <f>I530+J530+K530+L530</f>
        <v>50000</v>
      </c>
    </row>
    <row r="531" spans="1:13" ht="18" customHeight="1" x14ac:dyDescent="0.2">
      <c r="A531" s="84" t="s">
        <v>60</v>
      </c>
      <c r="B531" s="85"/>
      <c r="C531" s="37">
        <v>333</v>
      </c>
      <c r="D531" s="134" t="s">
        <v>40</v>
      </c>
      <c r="E531" s="134"/>
      <c r="F531" s="134"/>
      <c r="G531" s="136"/>
      <c r="H531" s="40">
        <f>H530*5%</f>
        <v>2500</v>
      </c>
      <c r="I531" s="40">
        <f>I530*5%</f>
        <v>625</v>
      </c>
      <c r="J531" s="40">
        <f>J530*5%</f>
        <v>625</v>
      </c>
      <c r="K531" s="40">
        <f>K530*5%</f>
        <v>625</v>
      </c>
      <c r="L531" s="40">
        <f>L530*5%</f>
        <v>625</v>
      </c>
      <c r="M531" s="41">
        <f>SUM(I531:L531)</f>
        <v>2500</v>
      </c>
    </row>
    <row r="532" spans="1:13" ht="18" customHeight="1" x14ac:dyDescent="0.2">
      <c r="A532" s="84"/>
      <c r="B532" s="85"/>
      <c r="C532" s="37">
        <v>344</v>
      </c>
      <c r="D532" s="134" t="s">
        <v>42</v>
      </c>
      <c r="E532" s="134"/>
      <c r="F532" s="134"/>
      <c r="G532" s="137"/>
      <c r="H532" s="40">
        <f>H530*95%</f>
        <v>47500</v>
      </c>
      <c r="I532" s="40">
        <f>I530*95%</f>
        <v>11875</v>
      </c>
      <c r="J532" s="40">
        <f>J530*95%</f>
        <v>11875</v>
      </c>
      <c r="K532" s="40">
        <f>K530*95%</f>
        <v>11875</v>
      </c>
      <c r="L532" s="40">
        <f>L530*95%</f>
        <v>11875</v>
      </c>
      <c r="M532" s="41">
        <f>SUM(I532:L532)</f>
        <v>47500</v>
      </c>
    </row>
    <row r="533" spans="1:13" ht="23.25" customHeight="1" x14ac:dyDescent="0.2">
      <c r="A533" s="138" t="s">
        <v>19</v>
      </c>
      <c r="B533" s="139"/>
      <c r="C533" s="142" t="s">
        <v>186</v>
      </c>
      <c r="D533" s="142"/>
      <c r="E533" s="142"/>
      <c r="F533" s="142"/>
      <c r="G533" s="142"/>
      <c r="H533" s="142"/>
      <c r="I533" s="142"/>
      <c r="J533" s="142"/>
      <c r="K533" s="142"/>
      <c r="L533" s="142"/>
      <c r="M533" s="143"/>
    </row>
    <row r="534" spans="1:13" ht="18" customHeight="1" x14ac:dyDescent="0.2">
      <c r="A534" s="32" t="s">
        <v>27</v>
      </c>
      <c r="B534" s="33" t="s">
        <v>17</v>
      </c>
      <c r="C534" s="34">
        <v>2021</v>
      </c>
      <c r="D534" s="128" t="s">
        <v>194</v>
      </c>
      <c r="E534" s="128"/>
      <c r="F534" s="128"/>
      <c r="G534" s="129" t="s">
        <v>14</v>
      </c>
      <c r="H534" s="68" t="s">
        <v>18</v>
      </c>
      <c r="I534" s="23">
        <v>0.25</v>
      </c>
      <c r="J534" s="23">
        <v>0.25</v>
      </c>
      <c r="K534" s="23">
        <v>0.25</v>
      </c>
      <c r="L534" s="23">
        <v>0.25</v>
      </c>
      <c r="M534" s="24">
        <f>SUM(I534:L534)</f>
        <v>1</v>
      </c>
    </row>
    <row r="535" spans="1:13" ht="18" customHeight="1" x14ac:dyDescent="0.2">
      <c r="A535" s="130" t="s">
        <v>94</v>
      </c>
      <c r="B535" s="131"/>
      <c r="C535" s="131"/>
      <c r="D535" s="131"/>
      <c r="E535" s="131"/>
      <c r="F535" s="131"/>
      <c r="G535" s="129"/>
      <c r="H535" s="59">
        <v>200000</v>
      </c>
      <c r="I535" s="59">
        <f>H535*I534</f>
        <v>50000</v>
      </c>
      <c r="J535" s="59">
        <f>H535*J534</f>
        <v>50000</v>
      </c>
      <c r="K535" s="59">
        <f>H535*K534</f>
        <v>50000</v>
      </c>
      <c r="L535" s="59">
        <f>H535*L534</f>
        <v>50000</v>
      </c>
      <c r="M535" s="60">
        <f>I535+J535+K535+L535</f>
        <v>200000</v>
      </c>
    </row>
    <row r="536" spans="1:13" ht="18" customHeight="1" x14ac:dyDescent="0.2">
      <c r="A536" s="149" t="s">
        <v>60</v>
      </c>
      <c r="B536" s="150"/>
      <c r="C536" s="37">
        <v>331</v>
      </c>
      <c r="D536" s="134" t="s">
        <v>39</v>
      </c>
      <c r="E536" s="134"/>
      <c r="F536" s="134"/>
      <c r="G536" s="151" t="s">
        <v>25</v>
      </c>
      <c r="H536" s="40">
        <f>H535*47%</f>
        <v>94000</v>
      </c>
      <c r="I536" s="40">
        <f>I535*47%</f>
        <v>23500</v>
      </c>
      <c r="J536" s="40">
        <f>J535*47%</f>
        <v>23500</v>
      </c>
      <c r="K536" s="40">
        <f>K535*47%</f>
        <v>23500</v>
      </c>
      <c r="L536" s="40">
        <f>L535*47%</f>
        <v>23500</v>
      </c>
      <c r="M536" s="41">
        <f>SUM(I536:L536)</f>
        <v>94000</v>
      </c>
    </row>
    <row r="537" spans="1:13" ht="18" customHeight="1" x14ac:dyDescent="0.2">
      <c r="A537" s="149"/>
      <c r="B537" s="150"/>
      <c r="C537" s="37">
        <v>333</v>
      </c>
      <c r="D537" s="134" t="s">
        <v>40</v>
      </c>
      <c r="E537" s="134"/>
      <c r="F537" s="134"/>
      <c r="G537" s="151"/>
      <c r="H537" s="40">
        <f>H535*48%</f>
        <v>96000</v>
      </c>
      <c r="I537" s="40">
        <f>I535*48%</f>
        <v>24000</v>
      </c>
      <c r="J537" s="40">
        <f>J535*48%</f>
        <v>24000</v>
      </c>
      <c r="K537" s="40">
        <f>K535*48%</f>
        <v>24000</v>
      </c>
      <c r="L537" s="40">
        <f>L535*48%</f>
        <v>24000</v>
      </c>
      <c r="M537" s="41">
        <f>SUM(I537:L537)</f>
        <v>96000</v>
      </c>
    </row>
    <row r="538" spans="1:13" ht="18" customHeight="1" x14ac:dyDescent="0.2">
      <c r="A538" s="149"/>
      <c r="B538" s="150"/>
      <c r="C538" s="37">
        <v>344</v>
      </c>
      <c r="D538" s="134" t="s">
        <v>42</v>
      </c>
      <c r="E538" s="134"/>
      <c r="F538" s="134"/>
      <c r="G538" s="151"/>
      <c r="H538" s="40">
        <f>H535*5%</f>
        <v>10000</v>
      </c>
      <c r="I538" s="40">
        <f>I535*5%</f>
        <v>2500</v>
      </c>
      <c r="J538" s="40">
        <f>J535*5%</f>
        <v>2500</v>
      </c>
      <c r="K538" s="40">
        <f>K535*5%</f>
        <v>2500</v>
      </c>
      <c r="L538" s="40">
        <f>L535*5%</f>
        <v>2500</v>
      </c>
      <c r="M538" s="41">
        <f>SUM(I538:L538)</f>
        <v>10000</v>
      </c>
    </row>
    <row r="539" spans="1:13" ht="31.5" customHeight="1" x14ac:dyDescent="0.2">
      <c r="A539" s="138" t="s">
        <v>19</v>
      </c>
      <c r="B539" s="139"/>
      <c r="C539" s="142" t="s">
        <v>78</v>
      </c>
      <c r="D539" s="142"/>
      <c r="E539" s="142"/>
      <c r="F539" s="142"/>
      <c r="G539" s="142"/>
      <c r="H539" s="142"/>
      <c r="I539" s="142"/>
      <c r="J539" s="142"/>
      <c r="K539" s="142"/>
      <c r="L539" s="142"/>
      <c r="M539" s="143"/>
    </row>
    <row r="540" spans="1:13" ht="18" customHeight="1" thickBot="1" x14ac:dyDescent="0.25">
      <c r="A540" s="145" t="s">
        <v>93</v>
      </c>
      <c r="B540" s="146"/>
      <c r="C540" s="146"/>
      <c r="D540" s="146"/>
      <c r="E540" s="146"/>
      <c r="F540" s="146"/>
      <c r="G540" s="147"/>
      <c r="H540" s="147"/>
      <c r="I540" s="147"/>
      <c r="J540" s="147"/>
      <c r="K540" s="147"/>
      <c r="L540" s="147"/>
      <c r="M540" s="148"/>
    </row>
    <row r="541" spans="1:13" ht="18" customHeight="1" thickTop="1" x14ac:dyDescent="0.2"/>
    <row r="542" spans="1:13" ht="18" customHeight="1" thickBot="1" x14ac:dyDescent="0.25"/>
    <row r="543" spans="1:13" ht="18" customHeight="1" thickTop="1" x14ac:dyDescent="0.2">
      <c r="A543" s="75" t="s">
        <v>21</v>
      </c>
      <c r="B543" s="76" t="s">
        <v>71</v>
      </c>
      <c r="C543" s="166" t="s">
        <v>70</v>
      </c>
      <c r="D543" s="166"/>
      <c r="E543" s="166"/>
      <c r="F543" s="166"/>
      <c r="G543" s="166"/>
      <c r="H543" s="166"/>
      <c r="I543" s="166"/>
      <c r="J543" s="166"/>
      <c r="K543" s="166"/>
      <c r="L543" s="166"/>
      <c r="M543" s="167"/>
    </row>
    <row r="544" spans="1:13" ht="18" customHeight="1" x14ac:dyDescent="0.2">
      <c r="A544" s="18" t="s">
        <v>26</v>
      </c>
      <c r="B544" s="29" t="s">
        <v>31</v>
      </c>
      <c r="C544" s="168" t="s">
        <v>32</v>
      </c>
      <c r="D544" s="168"/>
      <c r="E544" s="168"/>
      <c r="F544" s="168"/>
      <c r="G544" s="168"/>
      <c r="H544" s="168"/>
      <c r="I544" s="168"/>
      <c r="J544" s="168"/>
      <c r="K544" s="168"/>
      <c r="L544" s="168"/>
      <c r="M544" s="169"/>
    </row>
    <row r="545" spans="1:13" ht="18" customHeight="1" x14ac:dyDescent="0.2">
      <c r="A545" s="18" t="s">
        <v>5</v>
      </c>
      <c r="B545" s="29" t="s">
        <v>202</v>
      </c>
      <c r="C545" s="168" t="s">
        <v>199</v>
      </c>
      <c r="D545" s="168"/>
      <c r="E545" s="168"/>
      <c r="F545" s="168"/>
      <c r="G545" s="168"/>
      <c r="H545" s="168"/>
      <c r="I545" s="168"/>
      <c r="J545" s="168"/>
      <c r="K545" s="168"/>
      <c r="L545" s="168"/>
      <c r="M545" s="169"/>
    </row>
    <row r="546" spans="1:13" ht="18" customHeight="1" x14ac:dyDescent="0.2">
      <c r="A546" s="19" t="s">
        <v>6</v>
      </c>
      <c r="B546" s="158" t="s">
        <v>200</v>
      </c>
      <c r="C546" s="158"/>
      <c r="D546" s="158"/>
      <c r="E546" s="158"/>
      <c r="F546" s="158"/>
      <c r="G546" s="158"/>
      <c r="H546" s="158"/>
      <c r="I546" s="158"/>
      <c r="J546" s="158"/>
      <c r="K546" s="158"/>
      <c r="L546" s="158"/>
      <c r="M546" s="159"/>
    </row>
    <row r="547" spans="1:13" ht="18" customHeight="1" x14ac:dyDescent="0.2">
      <c r="A547" s="19" t="s">
        <v>106</v>
      </c>
      <c r="B547" s="158" t="s">
        <v>201</v>
      </c>
      <c r="C547" s="158"/>
      <c r="D547" s="158"/>
      <c r="E547" s="158"/>
      <c r="F547" s="158"/>
      <c r="G547" s="158"/>
      <c r="H547" s="158"/>
      <c r="I547" s="158"/>
      <c r="J547" s="158"/>
      <c r="K547" s="158"/>
      <c r="L547" s="158"/>
      <c r="M547" s="159"/>
    </row>
    <row r="548" spans="1:13" ht="18" customHeight="1" x14ac:dyDescent="0.2">
      <c r="A548" s="180" t="s">
        <v>7</v>
      </c>
      <c r="B548" s="181"/>
      <c r="C548" s="181"/>
      <c r="D548" s="181"/>
      <c r="E548" s="181"/>
      <c r="F548" s="153" t="s">
        <v>8</v>
      </c>
      <c r="G548" s="153"/>
      <c r="H548" s="153"/>
      <c r="I548" s="153"/>
      <c r="J548" s="160" t="s">
        <v>9</v>
      </c>
      <c r="K548" s="160"/>
      <c r="L548" s="160"/>
      <c r="M548" s="161"/>
    </row>
    <row r="549" spans="1:13" ht="18" customHeight="1" x14ac:dyDescent="0.2">
      <c r="A549" s="173" t="s">
        <v>182</v>
      </c>
      <c r="B549" s="174"/>
      <c r="C549" s="174"/>
      <c r="D549" s="174"/>
      <c r="E549" s="174"/>
      <c r="F549" s="170">
        <v>0.98</v>
      </c>
      <c r="G549" s="170"/>
      <c r="H549" s="170"/>
      <c r="I549" s="170"/>
      <c r="J549" s="170">
        <v>1</v>
      </c>
      <c r="K549" s="170"/>
      <c r="L549" s="170"/>
      <c r="M549" s="186"/>
    </row>
    <row r="550" spans="1:13" ht="18" customHeight="1" x14ac:dyDescent="0.2">
      <c r="A550" s="182" t="s">
        <v>10</v>
      </c>
      <c r="B550" s="183"/>
      <c r="C550" s="183"/>
      <c r="D550" s="183"/>
      <c r="E550" s="183"/>
      <c r="F550" s="183"/>
      <c r="G550" s="183"/>
      <c r="H550" s="183"/>
      <c r="I550" s="20">
        <v>2018</v>
      </c>
      <c r="J550" s="20">
        <v>2019</v>
      </c>
      <c r="K550" s="20">
        <v>2020</v>
      </c>
      <c r="L550" s="20">
        <v>2021</v>
      </c>
      <c r="M550" s="21" t="s">
        <v>11</v>
      </c>
    </row>
    <row r="551" spans="1:13" ht="18" customHeight="1" x14ac:dyDescent="0.2">
      <c r="A551" s="162" t="s">
        <v>12</v>
      </c>
      <c r="B551" s="163"/>
      <c r="C551" s="164">
        <f>H560+H555</f>
        <v>200000</v>
      </c>
      <c r="D551" s="165"/>
      <c r="E551" s="165"/>
      <c r="F551" s="165"/>
      <c r="G551" s="165"/>
      <c r="H551" s="165"/>
      <c r="I551" s="72">
        <f>I560+I555</f>
        <v>50000</v>
      </c>
      <c r="J551" s="72">
        <f>J560+J555</f>
        <v>50000</v>
      </c>
      <c r="K551" s="72">
        <f>K560+K555</f>
        <v>50000</v>
      </c>
      <c r="L551" s="72">
        <f>L560+L555</f>
        <v>50000</v>
      </c>
      <c r="M551" s="42">
        <f>SUM(I551:L551)</f>
        <v>200000</v>
      </c>
    </row>
    <row r="552" spans="1:13" ht="18" customHeight="1" x14ac:dyDescent="0.2">
      <c r="A552" s="152" t="s">
        <v>13</v>
      </c>
      <c r="B552" s="153"/>
      <c r="C552" s="129" t="s">
        <v>20</v>
      </c>
      <c r="D552" s="129"/>
      <c r="E552" s="129"/>
      <c r="F552" s="129"/>
      <c r="G552" s="129" t="s">
        <v>14</v>
      </c>
      <c r="H552" s="144" t="s">
        <v>15</v>
      </c>
      <c r="I552" s="144">
        <v>2018</v>
      </c>
      <c r="J552" s="144">
        <v>2019</v>
      </c>
      <c r="K552" s="144">
        <v>2020</v>
      </c>
      <c r="L552" s="144">
        <v>2021</v>
      </c>
      <c r="M552" s="157" t="s">
        <v>16</v>
      </c>
    </row>
    <row r="553" spans="1:13" ht="18" customHeight="1" x14ac:dyDescent="0.2">
      <c r="A553" s="152"/>
      <c r="B553" s="153"/>
      <c r="C553" s="129"/>
      <c r="D553" s="129"/>
      <c r="E553" s="129"/>
      <c r="F553" s="129"/>
      <c r="G553" s="129"/>
      <c r="H553" s="144"/>
      <c r="I553" s="144"/>
      <c r="J553" s="144"/>
      <c r="K553" s="144"/>
      <c r="L553" s="144"/>
      <c r="M553" s="157"/>
    </row>
    <row r="554" spans="1:13" ht="18" customHeight="1" x14ac:dyDescent="0.2">
      <c r="A554" s="32" t="s">
        <v>28</v>
      </c>
      <c r="B554" s="33" t="s">
        <v>17</v>
      </c>
      <c r="C554" s="34">
        <v>1015</v>
      </c>
      <c r="D554" s="128" t="s">
        <v>203</v>
      </c>
      <c r="E554" s="128"/>
      <c r="F554" s="128"/>
      <c r="G554" s="151" t="s">
        <v>25</v>
      </c>
      <c r="H554" s="68" t="s">
        <v>18</v>
      </c>
      <c r="I554" s="23">
        <v>0.25</v>
      </c>
      <c r="J554" s="23">
        <v>0.25</v>
      </c>
      <c r="K554" s="23">
        <v>0.25</v>
      </c>
      <c r="L554" s="23">
        <v>0.25</v>
      </c>
      <c r="M554" s="24">
        <f>SUM(I554:L554)</f>
        <v>1</v>
      </c>
    </row>
    <row r="555" spans="1:13" ht="18" customHeight="1" x14ac:dyDescent="0.2">
      <c r="A555" s="130" t="s">
        <v>94</v>
      </c>
      <c r="B555" s="131"/>
      <c r="C555" s="131"/>
      <c r="D555" s="131"/>
      <c r="E555" s="131"/>
      <c r="F555" s="131"/>
      <c r="G555" s="151"/>
      <c r="H555" s="59">
        <v>50000</v>
      </c>
      <c r="I555" s="59">
        <f>H555*I554</f>
        <v>12500</v>
      </c>
      <c r="J555" s="59">
        <f>H555*J554</f>
        <v>12500</v>
      </c>
      <c r="K555" s="59">
        <f>H555*K554</f>
        <v>12500</v>
      </c>
      <c r="L555" s="59">
        <f>H555*L554</f>
        <v>12500</v>
      </c>
      <c r="M555" s="60">
        <f>I555+J555+K555+L555</f>
        <v>50000</v>
      </c>
    </row>
    <row r="556" spans="1:13" ht="18" customHeight="1" x14ac:dyDescent="0.2">
      <c r="A556" s="84" t="s">
        <v>60</v>
      </c>
      <c r="B556" s="85"/>
      <c r="C556" s="37">
        <v>333</v>
      </c>
      <c r="D556" s="134" t="s">
        <v>40</v>
      </c>
      <c r="E556" s="134"/>
      <c r="F556" s="134"/>
      <c r="G556" s="151"/>
      <c r="H556" s="40">
        <f>H555*5%</f>
        <v>2500</v>
      </c>
      <c r="I556" s="40">
        <f>I555*5%</f>
        <v>625</v>
      </c>
      <c r="J556" s="40">
        <f>J555*5%</f>
        <v>625</v>
      </c>
      <c r="K556" s="40">
        <f>K555*5%</f>
        <v>625</v>
      </c>
      <c r="L556" s="40">
        <f>L555*5%</f>
        <v>625</v>
      </c>
      <c r="M556" s="41">
        <f>SUM(I556:L556)</f>
        <v>2500</v>
      </c>
    </row>
    <row r="557" spans="1:13" ht="18" customHeight="1" x14ac:dyDescent="0.2">
      <c r="A557" s="84"/>
      <c r="B557" s="85"/>
      <c r="C557" s="37">
        <v>344</v>
      </c>
      <c r="D557" s="134" t="s">
        <v>42</v>
      </c>
      <c r="E557" s="134"/>
      <c r="F557" s="134"/>
      <c r="G557" s="151"/>
      <c r="H557" s="40">
        <f>H555*95%</f>
        <v>47500</v>
      </c>
      <c r="I557" s="40">
        <f>I555*95%</f>
        <v>11875</v>
      </c>
      <c r="J557" s="40">
        <f>J555*95%</f>
        <v>11875</v>
      </c>
      <c r="K557" s="40">
        <f>K555*95%</f>
        <v>11875</v>
      </c>
      <c r="L557" s="40">
        <f>L555*95%</f>
        <v>11875</v>
      </c>
      <c r="M557" s="41">
        <f>SUM(I557:L557)</f>
        <v>47500</v>
      </c>
    </row>
    <row r="558" spans="1:13" ht="27" customHeight="1" x14ac:dyDescent="0.2">
      <c r="A558" s="138" t="s">
        <v>19</v>
      </c>
      <c r="B558" s="139"/>
      <c r="C558" s="142" t="s">
        <v>186</v>
      </c>
      <c r="D558" s="142"/>
      <c r="E558" s="142"/>
      <c r="F558" s="142"/>
      <c r="G558" s="142"/>
      <c r="H558" s="142"/>
      <c r="I558" s="142"/>
      <c r="J558" s="142"/>
      <c r="K558" s="142"/>
      <c r="L558" s="142"/>
      <c r="M558" s="143"/>
    </row>
    <row r="559" spans="1:13" ht="18" customHeight="1" x14ac:dyDescent="0.2">
      <c r="A559" s="32" t="s">
        <v>27</v>
      </c>
      <c r="B559" s="33" t="s">
        <v>17</v>
      </c>
      <c r="C559" s="34">
        <v>2022</v>
      </c>
      <c r="D559" s="128" t="s">
        <v>204</v>
      </c>
      <c r="E559" s="128"/>
      <c r="F559" s="128"/>
      <c r="G559" s="129" t="s">
        <v>14</v>
      </c>
      <c r="H559" s="68" t="s">
        <v>18</v>
      </c>
      <c r="I559" s="23">
        <v>0.25</v>
      </c>
      <c r="J559" s="23">
        <v>0.25</v>
      </c>
      <c r="K559" s="23">
        <v>0.25</v>
      </c>
      <c r="L559" s="23">
        <v>0.25</v>
      </c>
      <c r="M559" s="24">
        <f>SUM(I559:L559)</f>
        <v>1</v>
      </c>
    </row>
    <row r="560" spans="1:13" ht="18" customHeight="1" x14ac:dyDescent="0.2">
      <c r="A560" s="130" t="s">
        <v>94</v>
      </c>
      <c r="B560" s="131"/>
      <c r="C560" s="131"/>
      <c r="D560" s="131"/>
      <c r="E560" s="131"/>
      <c r="F560" s="131"/>
      <c r="G560" s="129"/>
      <c r="H560" s="59">
        <v>150000</v>
      </c>
      <c r="I560" s="59">
        <f>H560*I559</f>
        <v>37500</v>
      </c>
      <c r="J560" s="59">
        <f>H560*J559</f>
        <v>37500</v>
      </c>
      <c r="K560" s="59">
        <f>H560*K559</f>
        <v>37500</v>
      </c>
      <c r="L560" s="59">
        <f>H560*L559</f>
        <v>37500</v>
      </c>
      <c r="M560" s="60">
        <f>I560+J560+K560+L560</f>
        <v>150000</v>
      </c>
    </row>
    <row r="561" spans="1:13" ht="18" customHeight="1" x14ac:dyDescent="0.2">
      <c r="A561" s="149" t="s">
        <v>60</v>
      </c>
      <c r="B561" s="150"/>
      <c r="C561" s="37">
        <v>331</v>
      </c>
      <c r="D561" s="134" t="s">
        <v>39</v>
      </c>
      <c r="E561" s="134"/>
      <c r="F561" s="134"/>
      <c r="G561" s="151" t="s">
        <v>25</v>
      </c>
      <c r="H561" s="40">
        <f>H560*47%</f>
        <v>70500</v>
      </c>
      <c r="I561" s="40">
        <f>I560*47%</f>
        <v>17625</v>
      </c>
      <c r="J561" s="40">
        <f>J560*47%</f>
        <v>17625</v>
      </c>
      <c r="K561" s="40">
        <f>K560*47%</f>
        <v>17625</v>
      </c>
      <c r="L561" s="40">
        <f>L560*47%</f>
        <v>17625</v>
      </c>
      <c r="M561" s="41">
        <f>SUM(I561:L561)</f>
        <v>70500</v>
      </c>
    </row>
    <row r="562" spans="1:13" ht="18" customHeight="1" x14ac:dyDescent="0.2">
      <c r="A562" s="149"/>
      <c r="B562" s="150"/>
      <c r="C562" s="37">
        <v>333</v>
      </c>
      <c r="D562" s="134" t="s">
        <v>40</v>
      </c>
      <c r="E562" s="134"/>
      <c r="F562" s="134"/>
      <c r="G562" s="151"/>
      <c r="H562" s="40">
        <f>H560*48%</f>
        <v>72000</v>
      </c>
      <c r="I562" s="40">
        <f>I560*48%</f>
        <v>18000</v>
      </c>
      <c r="J562" s="40">
        <f>J560*48%</f>
        <v>18000</v>
      </c>
      <c r="K562" s="40">
        <f>K560*48%</f>
        <v>18000</v>
      </c>
      <c r="L562" s="40">
        <f>L560*48%</f>
        <v>18000</v>
      </c>
      <c r="M562" s="41">
        <f>SUM(I562:L562)</f>
        <v>72000</v>
      </c>
    </row>
    <row r="563" spans="1:13" ht="18" customHeight="1" x14ac:dyDescent="0.2">
      <c r="A563" s="149"/>
      <c r="B563" s="150"/>
      <c r="C563" s="37">
        <v>344</v>
      </c>
      <c r="D563" s="134" t="s">
        <v>42</v>
      </c>
      <c r="E563" s="134"/>
      <c r="F563" s="134"/>
      <c r="G563" s="151"/>
      <c r="H563" s="40">
        <f>H560*5%</f>
        <v>7500</v>
      </c>
      <c r="I563" s="40">
        <f>I560*5%</f>
        <v>1875</v>
      </c>
      <c r="J563" s="40">
        <f>J560*5%</f>
        <v>1875</v>
      </c>
      <c r="K563" s="40">
        <f>K560*5%</f>
        <v>1875</v>
      </c>
      <c r="L563" s="40">
        <f>L560*5%</f>
        <v>1875</v>
      </c>
      <c r="M563" s="41">
        <f>SUM(I563:L563)</f>
        <v>7500</v>
      </c>
    </row>
    <row r="564" spans="1:13" ht="30.75" customHeight="1" x14ac:dyDescent="0.2">
      <c r="A564" s="138" t="s">
        <v>19</v>
      </c>
      <c r="B564" s="139"/>
      <c r="C564" s="142" t="s">
        <v>78</v>
      </c>
      <c r="D564" s="142"/>
      <c r="E564" s="142"/>
      <c r="F564" s="142"/>
      <c r="G564" s="142"/>
      <c r="H564" s="142"/>
      <c r="I564" s="142"/>
      <c r="J564" s="142"/>
      <c r="K564" s="142"/>
      <c r="L564" s="142"/>
      <c r="M564" s="143"/>
    </row>
    <row r="565" spans="1:13" ht="18" customHeight="1" thickBot="1" x14ac:dyDescent="0.25">
      <c r="A565" s="145" t="s">
        <v>93</v>
      </c>
      <c r="B565" s="146"/>
      <c r="C565" s="146"/>
      <c r="D565" s="146"/>
      <c r="E565" s="146"/>
      <c r="F565" s="146"/>
      <c r="G565" s="147"/>
      <c r="H565" s="147"/>
      <c r="I565" s="147"/>
      <c r="J565" s="147"/>
      <c r="K565" s="147"/>
      <c r="L565" s="147"/>
      <c r="M565" s="148"/>
    </row>
    <row r="566" spans="1:13" ht="18" customHeight="1" thickTop="1" x14ac:dyDescent="0.2"/>
    <row r="568" spans="1:13" ht="18" customHeight="1" thickBot="1" x14ac:dyDescent="0.25"/>
    <row r="569" spans="1:13" ht="18" customHeight="1" thickTop="1" x14ac:dyDescent="0.2">
      <c r="A569" s="75" t="s">
        <v>21</v>
      </c>
      <c r="B569" s="76" t="s">
        <v>71</v>
      </c>
      <c r="C569" s="166" t="s">
        <v>70</v>
      </c>
      <c r="D569" s="166"/>
      <c r="E569" s="166"/>
      <c r="F569" s="166"/>
      <c r="G569" s="166"/>
      <c r="H569" s="166"/>
      <c r="I569" s="166"/>
      <c r="J569" s="166"/>
      <c r="K569" s="166"/>
      <c r="L569" s="166"/>
      <c r="M569" s="167"/>
    </row>
    <row r="570" spans="1:13" ht="18" customHeight="1" x14ac:dyDescent="0.2">
      <c r="A570" s="18" t="s">
        <v>26</v>
      </c>
      <c r="B570" s="29" t="s">
        <v>31</v>
      </c>
      <c r="C570" s="168" t="s">
        <v>32</v>
      </c>
      <c r="D570" s="168"/>
      <c r="E570" s="168"/>
      <c r="F570" s="168"/>
      <c r="G570" s="168"/>
      <c r="H570" s="168"/>
      <c r="I570" s="168"/>
      <c r="J570" s="168"/>
      <c r="K570" s="168"/>
      <c r="L570" s="168"/>
      <c r="M570" s="169"/>
    </row>
    <row r="571" spans="1:13" ht="18" customHeight="1" x14ac:dyDescent="0.2">
      <c r="A571" s="18" t="s">
        <v>5</v>
      </c>
      <c r="B571" s="29" t="s">
        <v>205</v>
      </c>
      <c r="C571" s="168" t="s">
        <v>208</v>
      </c>
      <c r="D571" s="168"/>
      <c r="E571" s="168"/>
      <c r="F571" s="168"/>
      <c r="G571" s="168"/>
      <c r="H571" s="168"/>
      <c r="I571" s="168"/>
      <c r="J571" s="168"/>
      <c r="K571" s="168"/>
      <c r="L571" s="168"/>
      <c r="M571" s="169"/>
    </row>
    <row r="572" spans="1:13" ht="18" customHeight="1" x14ac:dyDescent="0.2">
      <c r="A572" s="19" t="s">
        <v>6</v>
      </c>
      <c r="B572" s="158" t="s">
        <v>206</v>
      </c>
      <c r="C572" s="158"/>
      <c r="D572" s="158"/>
      <c r="E572" s="158"/>
      <c r="F572" s="158"/>
      <c r="G572" s="158"/>
      <c r="H572" s="158"/>
      <c r="I572" s="158"/>
      <c r="J572" s="158"/>
      <c r="K572" s="158"/>
      <c r="L572" s="158"/>
      <c r="M572" s="159"/>
    </row>
    <row r="573" spans="1:13" ht="18" customHeight="1" x14ac:dyDescent="0.2">
      <c r="A573" s="19" t="s">
        <v>106</v>
      </c>
      <c r="B573" s="158" t="s">
        <v>207</v>
      </c>
      <c r="C573" s="158"/>
      <c r="D573" s="158"/>
      <c r="E573" s="158"/>
      <c r="F573" s="158"/>
      <c r="G573" s="158"/>
      <c r="H573" s="158"/>
      <c r="I573" s="158"/>
      <c r="J573" s="158"/>
      <c r="K573" s="158"/>
      <c r="L573" s="158"/>
      <c r="M573" s="159"/>
    </row>
    <row r="574" spans="1:13" ht="18" customHeight="1" x14ac:dyDescent="0.2">
      <c r="A574" s="180" t="s">
        <v>7</v>
      </c>
      <c r="B574" s="181"/>
      <c r="C574" s="181"/>
      <c r="D574" s="181"/>
      <c r="E574" s="181"/>
      <c r="F574" s="153" t="s">
        <v>8</v>
      </c>
      <c r="G574" s="153"/>
      <c r="H574" s="153"/>
      <c r="I574" s="153"/>
      <c r="J574" s="160" t="s">
        <v>9</v>
      </c>
      <c r="K574" s="160"/>
      <c r="L574" s="160"/>
      <c r="M574" s="161"/>
    </row>
    <row r="575" spans="1:13" ht="18" customHeight="1" x14ac:dyDescent="0.2">
      <c r="A575" s="173" t="s">
        <v>182</v>
      </c>
      <c r="B575" s="174"/>
      <c r="C575" s="174"/>
      <c r="D575" s="174"/>
      <c r="E575" s="174"/>
      <c r="F575" s="170">
        <v>0.5</v>
      </c>
      <c r="G575" s="170"/>
      <c r="H575" s="170"/>
      <c r="I575" s="170"/>
      <c r="J575" s="170">
        <v>1</v>
      </c>
      <c r="K575" s="170"/>
      <c r="L575" s="170"/>
      <c r="M575" s="186"/>
    </row>
    <row r="576" spans="1:13" ht="18" customHeight="1" x14ac:dyDescent="0.2">
      <c r="A576" s="182" t="s">
        <v>10</v>
      </c>
      <c r="B576" s="183"/>
      <c r="C576" s="183"/>
      <c r="D576" s="183"/>
      <c r="E576" s="183"/>
      <c r="F576" s="183"/>
      <c r="G576" s="183"/>
      <c r="H576" s="183"/>
      <c r="I576" s="20">
        <v>2018</v>
      </c>
      <c r="J576" s="20">
        <v>2019</v>
      </c>
      <c r="K576" s="20">
        <v>2020</v>
      </c>
      <c r="L576" s="20">
        <v>2021</v>
      </c>
      <c r="M576" s="21" t="s">
        <v>11</v>
      </c>
    </row>
    <row r="577" spans="1:13" ht="18" customHeight="1" x14ac:dyDescent="0.2">
      <c r="A577" s="162" t="s">
        <v>12</v>
      </c>
      <c r="B577" s="163"/>
      <c r="C577" s="164">
        <f>H581</f>
        <v>90000</v>
      </c>
      <c r="D577" s="165"/>
      <c r="E577" s="165"/>
      <c r="F577" s="165"/>
      <c r="G577" s="165"/>
      <c r="H577" s="165"/>
      <c r="I577" s="72">
        <f>I581</f>
        <v>22500</v>
      </c>
      <c r="J577" s="72">
        <f>J581</f>
        <v>22500</v>
      </c>
      <c r="K577" s="72">
        <f>K581</f>
        <v>22500</v>
      </c>
      <c r="L577" s="72">
        <f>L581</f>
        <v>22500</v>
      </c>
      <c r="M577" s="42">
        <f>SUM(I577:L577)</f>
        <v>90000</v>
      </c>
    </row>
    <row r="578" spans="1:13" ht="18" customHeight="1" x14ac:dyDescent="0.2">
      <c r="A578" s="152" t="s">
        <v>13</v>
      </c>
      <c r="B578" s="153"/>
      <c r="C578" s="129" t="s">
        <v>20</v>
      </c>
      <c r="D578" s="129"/>
      <c r="E578" s="129"/>
      <c r="F578" s="129"/>
      <c r="G578" s="129" t="s">
        <v>14</v>
      </c>
      <c r="H578" s="144" t="s">
        <v>15</v>
      </c>
      <c r="I578" s="144">
        <v>2018</v>
      </c>
      <c r="J578" s="144">
        <v>2019</v>
      </c>
      <c r="K578" s="144">
        <v>2020</v>
      </c>
      <c r="L578" s="144">
        <v>2021</v>
      </c>
      <c r="M578" s="157" t="s">
        <v>16</v>
      </c>
    </row>
    <row r="579" spans="1:13" ht="18" customHeight="1" x14ac:dyDescent="0.2">
      <c r="A579" s="152"/>
      <c r="B579" s="153"/>
      <c r="C579" s="129"/>
      <c r="D579" s="129"/>
      <c r="E579" s="129"/>
      <c r="F579" s="129"/>
      <c r="G579" s="129"/>
      <c r="H579" s="144"/>
      <c r="I579" s="144"/>
      <c r="J579" s="144"/>
      <c r="K579" s="144"/>
      <c r="L579" s="144"/>
      <c r="M579" s="157"/>
    </row>
    <row r="580" spans="1:13" ht="18" customHeight="1" x14ac:dyDescent="0.2">
      <c r="A580" s="32" t="s">
        <v>27</v>
      </c>
      <c r="B580" s="33" t="s">
        <v>17</v>
      </c>
      <c r="C580" s="34">
        <v>2023</v>
      </c>
      <c r="D580" s="128" t="s">
        <v>209</v>
      </c>
      <c r="E580" s="128"/>
      <c r="F580" s="128"/>
      <c r="G580" s="151" t="s">
        <v>25</v>
      </c>
      <c r="H580" s="68" t="s">
        <v>18</v>
      </c>
      <c r="I580" s="23">
        <v>0.25</v>
      </c>
      <c r="J580" s="23">
        <v>0.25</v>
      </c>
      <c r="K580" s="23">
        <v>0.25</v>
      </c>
      <c r="L580" s="23">
        <v>0.25</v>
      </c>
      <c r="M580" s="24">
        <f>SUM(I580:L580)</f>
        <v>1</v>
      </c>
    </row>
    <row r="581" spans="1:13" ht="18" customHeight="1" x14ac:dyDescent="0.2">
      <c r="A581" s="130" t="s">
        <v>94</v>
      </c>
      <c r="B581" s="131"/>
      <c r="C581" s="131"/>
      <c r="D581" s="131"/>
      <c r="E581" s="131"/>
      <c r="F581" s="131"/>
      <c r="G581" s="151"/>
      <c r="H581" s="59">
        <v>90000</v>
      </c>
      <c r="I581" s="59">
        <f>H581*I580</f>
        <v>22500</v>
      </c>
      <c r="J581" s="59">
        <f>H581*J580</f>
        <v>22500</v>
      </c>
      <c r="K581" s="59">
        <f>H581*K580</f>
        <v>22500</v>
      </c>
      <c r="L581" s="59">
        <f>H581*L580</f>
        <v>22500</v>
      </c>
      <c r="M581" s="60">
        <f>I581+J581+K581+L581</f>
        <v>90000</v>
      </c>
    </row>
    <row r="582" spans="1:13" ht="18" customHeight="1" x14ac:dyDescent="0.2">
      <c r="A582" s="149" t="s">
        <v>60</v>
      </c>
      <c r="B582" s="150"/>
      <c r="C582" s="37">
        <v>331</v>
      </c>
      <c r="D582" s="134" t="s">
        <v>39</v>
      </c>
      <c r="E582" s="134"/>
      <c r="F582" s="134"/>
      <c r="G582" s="151"/>
      <c r="H582" s="40">
        <f>H581*47%</f>
        <v>42300</v>
      </c>
      <c r="I582" s="40">
        <f>I581*47%</f>
        <v>10575</v>
      </c>
      <c r="J582" s="40">
        <f>J581*47%</f>
        <v>10575</v>
      </c>
      <c r="K582" s="40">
        <f>K581*47%</f>
        <v>10575</v>
      </c>
      <c r="L582" s="40">
        <f>L581*47%</f>
        <v>10575</v>
      </c>
      <c r="M582" s="41">
        <f>SUM(I582:L582)</f>
        <v>42300</v>
      </c>
    </row>
    <row r="583" spans="1:13" ht="18" customHeight="1" x14ac:dyDescent="0.2">
      <c r="A583" s="149"/>
      <c r="B583" s="150"/>
      <c r="C583" s="37">
        <v>333</v>
      </c>
      <c r="D583" s="134" t="s">
        <v>40</v>
      </c>
      <c r="E583" s="134"/>
      <c r="F583" s="134"/>
      <c r="G583" s="151"/>
      <c r="H583" s="40">
        <f>H581*48%</f>
        <v>43200</v>
      </c>
      <c r="I583" s="40">
        <f>I581*48%</f>
        <v>10800</v>
      </c>
      <c r="J583" s="40">
        <f>J581*48%</f>
        <v>10800</v>
      </c>
      <c r="K583" s="40">
        <f>K581*48%</f>
        <v>10800</v>
      </c>
      <c r="L583" s="40">
        <f>L581*48%</f>
        <v>10800</v>
      </c>
      <c r="M583" s="41">
        <f>SUM(I583:L583)</f>
        <v>43200</v>
      </c>
    </row>
    <row r="584" spans="1:13" ht="18" customHeight="1" x14ac:dyDescent="0.2">
      <c r="A584" s="149"/>
      <c r="B584" s="150"/>
      <c r="C584" s="37">
        <v>344</v>
      </c>
      <c r="D584" s="134" t="s">
        <v>42</v>
      </c>
      <c r="E584" s="134"/>
      <c r="F584" s="134"/>
      <c r="G584" s="151"/>
      <c r="H584" s="40">
        <f>H581*5%</f>
        <v>4500</v>
      </c>
      <c r="I584" s="40">
        <f>I581*5%</f>
        <v>1125</v>
      </c>
      <c r="J584" s="40">
        <f>J581*5%</f>
        <v>1125</v>
      </c>
      <c r="K584" s="40">
        <f>K581*5%</f>
        <v>1125</v>
      </c>
      <c r="L584" s="40">
        <f>L581*5%</f>
        <v>1125</v>
      </c>
      <c r="M584" s="41">
        <f>SUM(I584:L584)</f>
        <v>4500</v>
      </c>
    </row>
    <row r="585" spans="1:13" ht="36.75" customHeight="1" x14ac:dyDescent="0.2">
      <c r="A585" s="138" t="s">
        <v>19</v>
      </c>
      <c r="B585" s="139"/>
      <c r="C585" s="142" t="s">
        <v>78</v>
      </c>
      <c r="D585" s="142"/>
      <c r="E585" s="142"/>
      <c r="F585" s="142"/>
      <c r="G585" s="142"/>
      <c r="H585" s="142"/>
      <c r="I585" s="142"/>
      <c r="J585" s="142"/>
      <c r="K585" s="142"/>
      <c r="L585" s="142"/>
      <c r="M585" s="143"/>
    </row>
    <row r="586" spans="1:13" ht="18" customHeight="1" thickBot="1" x14ac:dyDescent="0.25">
      <c r="A586" s="145" t="s">
        <v>93</v>
      </c>
      <c r="B586" s="146"/>
      <c r="C586" s="146"/>
      <c r="D586" s="146"/>
      <c r="E586" s="146"/>
      <c r="F586" s="146"/>
      <c r="G586" s="147"/>
      <c r="H586" s="147"/>
      <c r="I586" s="147"/>
      <c r="J586" s="147"/>
      <c r="K586" s="147"/>
      <c r="L586" s="147"/>
      <c r="M586" s="148"/>
    </row>
    <row r="587" spans="1:13" ht="18" customHeight="1" thickTop="1" x14ac:dyDescent="0.2"/>
    <row r="588" spans="1:13" ht="18" customHeight="1" thickBot="1" x14ac:dyDescent="0.25"/>
    <row r="589" spans="1:13" ht="18" customHeight="1" thickTop="1" x14ac:dyDescent="0.2">
      <c r="A589" s="75" t="s">
        <v>21</v>
      </c>
      <c r="B589" s="76" t="s">
        <v>71</v>
      </c>
      <c r="C589" s="166" t="s">
        <v>70</v>
      </c>
      <c r="D589" s="166"/>
      <c r="E589" s="166"/>
      <c r="F589" s="166"/>
      <c r="G589" s="166"/>
      <c r="H589" s="166"/>
      <c r="I589" s="166"/>
      <c r="J589" s="166"/>
      <c r="K589" s="166"/>
      <c r="L589" s="166"/>
      <c r="M589" s="167"/>
    </row>
    <row r="590" spans="1:13" ht="18" customHeight="1" x14ac:dyDescent="0.2">
      <c r="A590" s="18" t="s">
        <v>26</v>
      </c>
      <c r="B590" s="29" t="s">
        <v>31</v>
      </c>
      <c r="C590" s="168" t="s">
        <v>32</v>
      </c>
      <c r="D590" s="168"/>
      <c r="E590" s="168"/>
      <c r="F590" s="168"/>
      <c r="G590" s="168"/>
      <c r="H590" s="168"/>
      <c r="I590" s="168"/>
      <c r="J590" s="168"/>
      <c r="K590" s="168"/>
      <c r="L590" s="168"/>
      <c r="M590" s="169"/>
    </row>
    <row r="591" spans="1:13" ht="18" customHeight="1" x14ac:dyDescent="0.2">
      <c r="A591" s="18" t="s">
        <v>5</v>
      </c>
      <c r="B591" s="29" t="s">
        <v>210</v>
      </c>
      <c r="C591" s="168" t="s">
        <v>211</v>
      </c>
      <c r="D591" s="168"/>
      <c r="E591" s="168"/>
      <c r="F591" s="168"/>
      <c r="G591" s="168"/>
      <c r="H591" s="168"/>
      <c r="I591" s="168"/>
      <c r="J591" s="168"/>
      <c r="K591" s="168"/>
      <c r="L591" s="168"/>
      <c r="M591" s="169"/>
    </row>
    <row r="592" spans="1:13" ht="18" customHeight="1" x14ac:dyDescent="0.2">
      <c r="A592" s="19" t="s">
        <v>6</v>
      </c>
      <c r="B592" s="158" t="s">
        <v>212</v>
      </c>
      <c r="C592" s="158"/>
      <c r="D592" s="158"/>
      <c r="E592" s="158"/>
      <c r="F592" s="158"/>
      <c r="G592" s="158"/>
      <c r="H592" s="158"/>
      <c r="I592" s="158"/>
      <c r="J592" s="158"/>
      <c r="K592" s="158"/>
      <c r="L592" s="158"/>
      <c r="M592" s="159"/>
    </row>
    <row r="593" spans="1:13" ht="18" customHeight="1" x14ac:dyDescent="0.2">
      <c r="A593" s="19" t="s">
        <v>106</v>
      </c>
      <c r="B593" s="158" t="s">
        <v>213</v>
      </c>
      <c r="C593" s="158"/>
      <c r="D593" s="158"/>
      <c r="E593" s="158"/>
      <c r="F593" s="158"/>
      <c r="G593" s="158"/>
      <c r="H593" s="158"/>
      <c r="I593" s="158"/>
      <c r="J593" s="158"/>
      <c r="K593" s="158"/>
      <c r="L593" s="158"/>
      <c r="M593" s="159"/>
    </row>
    <row r="594" spans="1:13" ht="18" customHeight="1" x14ac:dyDescent="0.2">
      <c r="A594" s="180" t="s">
        <v>7</v>
      </c>
      <c r="B594" s="181"/>
      <c r="C594" s="181"/>
      <c r="D594" s="181"/>
      <c r="E594" s="181"/>
      <c r="F594" s="153" t="s">
        <v>8</v>
      </c>
      <c r="G594" s="153"/>
      <c r="H594" s="153"/>
      <c r="I594" s="153"/>
      <c r="J594" s="160" t="s">
        <v>9</v>
      </c>
      <c r="K594" s="160"/>
      <c r="L594" s="160"/>
      <c r="M594" s="161"/>
    </row>
    <row r="595" spans="1:13" ht="18" customHeight="1" x14ac:dyDescent="0.2">
      <c r="A595" s="173" t="s">
        <v>182</v>
      </c>
      <c r="B595" s="174"/>
      <c r="C595" s="174"/>
      <c r="D595" s="174"/>
      <c r="E595" s="174"/>
      <c r="F595" s="170">
        <v>0.8</v>
      </c>
      <c r="G595" s="170"/>
      <c r="H595" s="170"/>
      <c r="I595" s="170"/>
      <c r="J595" s="170">
        <v>1</v>
      </c>
      <c r="K595" s="170"/>
      <c r="L595" s="170"/>
      <c r="M595" s="186"/>
    </row>
    <row r="596" spans="1:13" ht="18" customHeight="1" x14ac:dyDescent="0.2">
      <c r="A596" s="182" t="s">
        <v>10</v>
      </c>
      <c r="B596" s="183"/>
      <c r="C596" s="183"/>
      <c r="D596" s="183"/>
      <c r="E596" s="183"/>
      <c r="F596" s="183"/>
      <c r="G596" s="183"/>
      <c r="H596" s="183"/>
      <c r="I596" s="20">
        <v>2018</v>
      </c>
      <c r="J596" s="20">
        <v>2019</v>
      </c>
      <c r="K596" s="20">
        <v>2020</v>
      </c>
      <c r="L596" s="20">
        <v>2021</v>
      </c>
      <c r="M596" s="21" t="s">
        <v>11</v>
      </c>
    </row>
    <row r="597" spans="1:13" ht="18" customHeight="1" x14ac:dyDescent="0.2">
      <c r="A597" s="162" t="s">
        <v>12</v>
      </c>
      <c r="B597" s="163"/>
      <c r="C597" s="164">
        <f>H601</f>
        <v>90000</v>
      </c>
      <c r="D597" s="165"/>
      <c r="E597" s="165"/>
      <c r="F597" s="165"/>
      <c r="G597" s="165"/>
      <c r="H597" s="165"/>
      <c r="I597" s="72">
        <f>I601</f>
        <v>22500</v>
      </c>
      <c r="J597" s="72">
        <f>J601</f>
        <v>22500</v>
      </c>
      <c r="K597" s="72">
        <f>K601</f>
        <v>22500</v>
      </c>
      <c r="L597" s="72">
        <f>L601</f>
        <v>22500</v>
      </c>
      <c r="M597" s="42">
        <f>SUM(I597:L597)</f>
        <v>90000</v>
      </c>
    </row>
    <row r="598" spans="1:13" ht="18" customHeight="1" x14ac:dyDescent="0.2">
      <c r="A598" s="152" t="s">
        <v>13</v>
      </c>
      <c r="B598" s="153"/>
      <c r="C598" s="129" t="s">
        <v>20</v>
      </c>
      <c r="D598" s="129"/>
      <c r="E598" s="129"/>
      <c r="F598" s="129"/>
      <c r="G598" s="129" t="s">
        <v>14</v>
      </c>
      <c r="H598" s="144" t="s">
        <v>15</v>
      </c>
      <c r="I598" s="144">
        <v>2018</v>
      </c>
      <c r="J598" s="144">
        <v>2019</v>
      </c>
      <c r="K598" s="144">
        <v>2020</v>
      </c>
      <c r="L598" s="144">
        <v>2021</v>
      </c>
      <c r="M598" s="157" t="s">
        <v>16</v>
      </c>
    </row>
    <row r="599" spans="1:13" ht="18" customHeight="1" x14ac:dyDescent="0.2">
      <c r="A599" s="152"/>
      <c r="B599" s="153"/>
      <c r="C599" s="129"/>
      <c r="D599" s="129"/>
      <c r="E599" s="129"/>
      <c r="F599" s="129"/>
      <c r="G599" s="129"/>
      <c r="H599" s="144"/>
      <c r="I599" s="144"/>
      <c r="J599" s="144"/>
      <c r="K599" s="144"/>
      <c r="L599" s="144"/>
      <c r="M599" s="157"/>
    </row>
    <row r="600" spans="1:13" ht="18" customHeight="1" x14ac:dyDescent="0.2">
      <c r="A600" s="32" t="s">
        <v>27</v>
      </c>
      <c r="B600" s="33" t="s">
        <v>17</v>
      </c>
      <c r="C600" s="34">
        <v>2024</v>
      </c>
      <c r="D600" s="128" t="s">
        <v>79</v>
      </c>
      <c r="E600" s="128"/>
      <c r="F600" s="128"/>
      <c r="G600" s="151" t="s">
        <v>25</v>
      </c>
      <c r="H600" s="68" t="s">
        <v>18</v>
      </c>
      <c r="I600" s="23">
        <v>0.25</v>
      </c>
      <c r="J600" s="23">
        <v>0.25</v>
      </c>
      <c r="K600" s="23">
        <v>0.25</v>
      </c>
      <c r="L600" s="23">
        <v>0.25</v>
      </c>
      <c r="M600" s="24">
        <f>SUM(I600:L600)</f>
        <v>1</v>
      </c>
    </row>
    <row r="601" spans="1:13" ht="18" customHeight="1" x14ac:dyDescent="0.2">
      <c r="A601" s="130" t="s">
        <v>94</v>
      </c>
      <c r="B601" s="131"/>
      <c r="C601" s="131"/>
      <c r="D601" s="131"/>
      <c r="E601" s="131"/>
      <c r="F601" s="131"/>
      <c r="G601" s="151"/>
      <c r="H601" s="59">
        <v>90000</v>
      </c>
      <c r="I601" s="59">
        <f>H601*I600</f>
        <v>22500</v>
      </c>
      <c r="J601" s="59">
        <f>H601*J600</f>
        <v>22500</v>
      </c>
      <c r="K601" s="59">
        <f>H601*K600</f>
        <v>22500</v>
      </c>
      <c r="L601" s="59">
        <f>H601*L600</f>
        <v>22500</v>
      </c>
      <c r="M601" s="60">
        <f>I601+J601+K601+L601</f>
        <v>90000</v>
      </c>
    </row>
    <row r="602" spans="1:13" ht="18" customHeight="1" x14ac:dyDescent="0.2">
      <c r="A602" s="149" t="s">
        <v>60</v>
      </c>
      <c r="B602" s="150"/>
      <c r="C602" s="37">
        <v>331</v>
      </c>
      <c r="D602" s="134" t="s">
        <v>39</v>
      </c>
      <c r="E602" s="134"/>
      <c r="F602" s="134"/>
      <c r="G602" s="151"/>
      <c r="H602" s="40">
        <f>H601*47%</f>
        <v>42300</v>
      </c>
      <c r="I602" s="40">
        <f>I601*47%</f>
        <v>10575</v>
      </c>
      <c r="J602" s="40">
        <f>J601*47%</f>
        <v>10575</v>
      </c>
      <c r="K602" s="40">
        <f>K601*47%</f>
        <v>10575</v>
      </c>
      <c r="L602" s="40">
        <f>L601*47%</f>
        <v>10575</v>
      </c>
      <c r="M602" s="41">
        <f>SUM(I602:L602)</f>
        <v>42300</v>
      </c>
    </row>
    <row r="603" spans="1:13" ht="18" customHeight="1" x14ac:dyDescent="0.2">
      <c r="A603" s="149"/>
      <c r="B603" s="150"/>
      <c r="C603" s="37">
        <v>333</v>
      </c>
      <c r="D603" s="134" t="s">
        <v>40</v>
      </c>
      <c r="E603" s="134"/>
      <c r="F603" s="134"/>
      <c r="G603" s="151"/>
      <c r="H603" s="40">
        <f>H601*48%</f>
        <v>43200</v>
      </c>
      <c r="I603" s="40">
        <f>I601*48%</f>
        <v>10800</v>
      </c>
      <c r="J603" s="40">
        <f>J601*48%</f>
        <v>10800</v>
      </c>
      <c r="K603" s="40">
        <f>K601*48%</f>
        <v>10800</v>
      </c>
      <c r="L603" s="40">
        <f>L601*48%</f>
        <v>10800</v>
      </c>
      <c r="M603" s="41">
        <f>SUM(I603:L603)</f>
        <v>43200</v>
      </c>
    </row>
    <row r="604" spans="1:13" ht="18" customHeight="1" x14ac:dyDescent="0.2">
      <c r="A604" s="149"/>
      <c r="B604" s="150"/>
      <c r="C604" s="37">
        <v>344</v>
      </c>
      <c r="D604" s="134" t="s">
        <v>42</v>
      </c>
      <c r="E604" s="134"/>
      <c r="F604" s="134"/>
      <c r="G604" s="151"/>
      <c r="H604" s="40">
        <f>H601*5%</f>
        <v>4500</v>
      </c>
      <c r="I604" s="40">
        <f>I601*5%</f>
        <v>1125</v>
      </c>
      <c r="J604" s="40">
        <f>J601*5%</f>
        <v>1125</v>
      </c>
      <c r="K604" s="40">
        <f>K601*5%</f>
        <v>1125</v>
      </c>
      <c r="L604" s="40">
        <f>L601*5%</f>
        <v>1125</v>
      </c>
      <c r="M604" s="41">
        <f>SUM(I604:L604)</f>
        <v>4500</v>
      </c>
    </row>
    <row r="605" spans="1:13" ht="31.5" customHeight="1" x14ac:dyDescent="0.2">
      <c r="A605" s="138" t="s">
        <v>19</v>
      </c>
      <c r="B605" s="139"/>
      <c r="C605" s="140" t="s">
        <v>214</v>
      </c>
      <c r="D605" s="140"/>
      <c r="E605" s="140"/>
      <c r="F605" s="140"/>
      <c r="G605" s="140"/>
      <c r="H605" s="140"/>
      <c r="I605" s="140"/>
      <c r="J605" s="140"/>
      <c r="K605" s="140"/>
      <c r="L605" s="140"/>
      <c r="M605" s="141"/>
    </row>
    <row r="606" spans="1:13" ht="18" customHeight="1" thickBot="1" x14ac:dyDescent="0.25">
      <c r="A606" s="145" t="s">
        <v>93</v>
      </c>
      <c r="B606" s="146"/>
      <c r="C606" s="146"/>
      <c r="D606" s="146"/>
      <c r="E606" s="146"/>
      <c r="F606" s="146"/>
      <c r="G606" s="147"/>
      <c r="H606" s="147"/>
      <c r="I606" s="147"/>
      <c r="J606" s="147"/>
      <c r="K606" s="147"/>
      <c r="L606" s="147"/>
      <c r="M606" s="148"/>
    </row>
    <row r="607" spans="1:13" ht="18" customHeight="1" thickTop="1" thickBot="1" x14ac:dyDescent="0.25"/>
    <row r="608" spans="1:13" ht="18" customHeight="1" thickTop="1" x14ac:dyDescent="0.2">
      <c r="A608" s="75" t="s">
        <v>21</v>
      </c>
      <c r="B608" s="76" t="s">
        <v>71</v>
      </c>
      <c r="C608" s="166" t="s">
        <v>70</v>
      </c>
      <c r="D608" s="166"/>
      <c r="E608" s="166"/>
      <c r="F608" s="166"/>
      <c r="G608" s="166"/>
      <c r="H608" s="166"/>
      <c r="I608" s="166"/>
      <c r="J608" s="166"/>
      <c r="K608" s="166"/>
      <c r="L608" s="166"/>
      <c r="M608" s="167"/>
    </row>
    <row r="609" spans="1:13" ht="18" customHeight="1" x14ac:dyDescent="0.2">
      <c r="A609" s="18" t="s">
        <v>26</v>
      </c>
      <c r="B609" s="29" t="s">
        <v>31</v>
      </c>
      <c r="C609" s="168" t="s">
        <v>32</v>
      </c>
      <c r="D609" s="168"/>
      <c r="E609" s="168"/>
      <c r="F609" s="168"/>
      <c r="G609" s="168"/>
      <c r="H609" s="168"/>
      <c r="I609" s="168"/>
      <c r="J609" s="168"/>
      <c r="K609" s="168"/>
      <c r="L609" s="168"/>
      <c r="M609" s="169"/>
    </row>
    <row r="610" spans="1:13" ht="18" customHeight="1" x14ac:dyDescent="0.2">
      <c r="A610" s="18" t="s">
        <v>5</v>
      </c>
      <c r="B610" s="29" t="s">
        <v>219</v>
      </c>
      <c r="C610" s="168" t="s">
        <v>215</v>
      </c>
      <c r="D610" s="168"/>
      <c r="E610" s="168"/>
      <c r="F610" s="168"/>
      <c r="G610" s="168"/>
      <c r="H610" s="168"/>
      <c r="I610" s="168"/>
      <c r="J610" s="168"/>
      <c r="K610" s="168"/>
      <c r="L610" s="168"/>
      <c r="M610" s="169"/>
    </row>
    <row r="611" spans="1:13" ht="18" customHeight="1" x14ac:dyDescent="0.2">
      <c r="A611" s="19" t="s">
        <v>6</v>
      </c>
      <c r="B611" s="158" t="s">
        <v>217</v>
      </c>
      <c r="C611" s="158"/>
      <c r="D611" s="158"/>
      <c r="E611" s="158"/>
      <c r="F611" s="158"/>
      <c r="G611" s="158"/>
      <c r="H611" s="158"/>
      <c r="I611" s="158"/>
      <c r="J611" s="158"/>
      <c r="K611" s="158"/>
      <c r="L611" s="158"/>
      <c r="M611" s="159"/>
    </row>
    <row r="612" spans="1:13" ht="18" customHeight="1" x14ac:dyDescent="0.2">
      <c r="A612" s="19" t="s">
        <v>106</v>
      </c>
      <c r="B612" s="158" t="s">
        <v>218</v>
      </c>
      <c r="C612" s="158"/>
      <c r="D612" s="158"/>
      <c r="E612" s="158"/>
      <c r="F612" s="158"/>
      <c r="G612" s="158"/>
      <c r="H612" s="158"/>
      <c r="I612" s="158"/>
      <c r="J612" s="158"/>
      <c r="K612" s="158"/>
      <c r="L612" s="158"/>
      <c r="M612" s="159"/>
    </row>
    <row r="613" spans="1:13" ht="18" customHeight="1" x14ac:dyDescent="0.2">
      <c r="A613" s="180" t="s">
        <v>7</v>
      </c>
      <c r="B613" s="181"/>
      <c r="C613" s="181"/>
      <c r="D613" s="181"/>
      <c r="E613" s="181"/>
      <c r="F613" s="153" t="s">
        <v>8</v>
      </c>
      <c r="G613" s="153"/>
      <c r="H613" s="153"/>
      <c r="I613" s="153"/>
      <c r="J613" s="160" t="s">
        <v>9</v>
      </c>
      <c r="K613" s="160"/>
      <c r="L613" s="160"/>
      <c r="M613" s="161"/>
    </row>
    <row r="614" spans="1:13" ht="18" customHeight="1" x14ac:dyDescent="0.2">
      <c r="A614" s="173" t="s">
        <v>182</v>
      </c>
      <c r="B614" s="174"/>
      <c r="C614" s="174"/>
      <c r="D614" s="174"/>
      <c r="E614" s="174"/>
      <c r="F614" s="170">
        <v>0.6</v>
      </c>
      <c r="G614" s="170"/>
      <c r="H614" s="170"/>
      <c r="I614" s="170"/>
      <c r="J614" s="170">
        <v>1</v>
      </c>
      <c r="K614" s="170"/>
      <c r="L614" s="170"/>
      <c r="M614" s="186"/>
    </row>
    <row r="615" spans="1:13" ht="18" customHeight="1" x14ac:dyDescent="0.2">
      <c r="A615" s="182" t="s">
        <v>10</v>
      </c>
      <c r="B615" s="183"/>
      <c r="C615" s="183"/>
      <c r="D615" s="183"/>
      <c r="E615" s="183"/>
      <c r="F615" s="183"/>
      <c r="G615" s="183"/>
      <c r="H615" s="183"/>
      <c r="I615" s="20">
        <v>2018</v>
      </c>
      <c r="J615" s="20">
        <v>2019</v>
      </c>
      <c r="K615" s="20">
        <v>2020</v>
      </c>
      <c r="L615" s="20">
        <v>2021</v>
      </c>
      <c r="M615" s="21" t="s">
        <v>11</v>
      </c>
    </row>
    <row r="616" spans="1:13" ht="18" customHeight="1" x14ac:dyDescent="0.2">
      <c r="A616" s="162" t="s">
        <v>12</v>
      </c>
      <c r="B616" s="163"/>
      <c r="C616" s="164">
        <f>H620</f>
        <v>90000</v>
      </c>
      <c r="D616" s="165"/>
      <c r="E616" s="165"/>
      <c r="F616" s="165"/>
      <c r="G616" s="165"/>
      <c r="H616" s="165"/>
      <c r="I616" s="72">
        <f>I620</f>
        <v>22500</v>
      </c>
      <c r="J616" s="72">
        <f>J620</f>
        <v>22500</v>
      </c>
      <c r="K616" s="72">
        <f>K620</f>
        <v>22500</v>
      </c>
      <c r="L616" s="72">
        <f>L620</f>
        <v>22500</v>
      </c>
      <c r="M616" s="42">
        <f>SUM(I616:L616)</f>
        <v>90000</v>
      </c>
    </row>
    <row r="617" spans="1:13" ht="18" customHeight="1" x14ac:dyDescent="0.2">
      <c r="A617" s="152" t="s">
        <v>13</v>
      </c>
      <c r="B617" s="153"/>
      <c r="C617" s="129" t="s">
        <v>20</v>
      </c>
      <c r="D617" s="129"/>
      <c r="E617" s="129"/>
      <c r="F617" s="129"/>
      <c r="G617" s="129" t="s">
        <v>14</v>
      </c>
      <c r="H617" s="144" t="s">
        <v>15</v>
      </c>
      <c r="I617" s="144">
        <v>2018</v>
      </c>
      <c r="J617" s="144">
        <v>2019</v>
      </c>
      <c r="K617" s="144">
        <v>2020</v>
      </c>
      <c r="L617" s="144">
        <v>2021</v>
      </c>
      <c r="M617" s="157" t="s">
        <v>16</v>
      </c>
    </row>
    <row r="618" spans="1:13" ht="18" customHeight="1" x14ac:dyDescent="0.2">
      <c r="A618" s="152"/>
      <c r="B618" s="153"/>
      <c r="C618" s="129"/>
      <c r="D618" s="129"/>
      <c r="E618" s="129"/>
      <c r="F618" s="129"/>
      <c r="G618" s="129"/>
      <c r="H618" s="144"/>
      <c r="I618" s="144"/>
      <c r="J618" s="144"/>
      <c r="K618" s="144"/>
      <c r="L618" s="144"/>
      <c r="M618" s="157"/>
    </row>
    <row r="619" spans="1:13" ht="18" customHeight="1" x14ac:dyDescent="0.2">
      <c r="A619" s="32" t="s">
        <v>27</v>
      </c>
      <c r="B619" s="33" t="s">
        <v>17</v>
      </c>
      <c r="C619" s="34">
        <v>2025</v>
      </c>
      <c r="D619" s="128" t="s">
        <v>216</v>
      </c>
      <c r="E619" s="128"/>
      <c r="F619" s="128"/>
      <c r="G619" s="151" t="s">
        <v>25</v>
      </c>
      <c r="H619" s="68" t="s">
        <v>18</v>
      </c>
      <c r="I619" s="23">
        <v>0.25</v>
      </c>
      <c r="J619" s="23">
        <v>0.25</v>
      </c>
      <c r="K619" s="23">
        <v>0.25</v>
      </c>
      <c r="L619" s="23">
        <v>0.25</v>
      </c>
      <c r="M619" s="24">
        <f>SUM(I619:L619)</f>
        <v>1</v>
      </c>
    </row>
    <row r="620" spans="1:13" ht="18" customHeight="1" x14ac:dyDescent="0.2">
      <c r="A620" s="130" t="s">
        <v>94</v>
      </c>
      <c r="B620" s="131"/>
      <c r="C620" s="131"/>
      <c r="D620" s="131"/>
      <c r="E620" s="131"/>
      <c r="F620" s="131"/>
      <c r="G620" s="151"/>
      <c r="H620" s="59">
        <v>90000</v>
      </c>
      <c r="I620" s="59">
        <f>H620*I619</f>
        <v>22500</v>
      </c>
      <c r="J620" s="59">
        <f>H620*J619</f>
        <v>22500</v>
      </c>
      <c r="K620" s="59">
        <f>H620*K619</f>
        <v>22500</v>
      </c>
      <c r="L620" s="59">
        <f>H620*L619</f>
        <v>22500</v>
      </c>
      <c r="M620" s="60">
        <f>I620+J620+K620+L620</f>
        <v>90000</v>
      </c>
    </row>
    <row r="621" spans="1:13" ht="18" customHeight="1" x14ac:dyDescent="0.2">
      <c r="A621" s="149" t="s">
        <v>60</v>
      </c>
      <c r="B621" s="150"/>
      <c r="C621" s="37">
        <v>331</v>
      </c>
      <c r="D621" s="134" t="s">
        <v>39</v>
      </c>
      <c r="E621" s="134"/>
      <c r="F621" s="134"/>
      <c r="G621" s="151"/>
      <c r="H621" s="40">
        <f>H620*47%</f>
        <v>42300</v>
      </c>
      <c r="I621" s="40">
        <f>I620*47%</f>
        <v>10575</v>
      </c>
      <c r="J621" s="40">
        <f>J620*47%</f>
        <v>10575</v>
      </c>
      <c r="K621" s="40">
        <f>K620*47%</f>
        <v>10575</v>
      </c>
      <c r="L621" s="40">
        <f>L620*47%</f>
        <v>10575</v>
      </c>
      <c r="M621" s="41">
        <f>SUM(I621:L621)</f>
        <v>42300</v>
      </c>
    </row>
    <row r="622" spans="1:13" ht="18" customHeight="1" x14ac:dyDescent="0.2">
      <c r="A622" s="149"/>
      <c r="B622" s="150"/>
      <c r="C622" s="37">
        <v>333</v>
      </c>
      <c r="D622" s="134" t="s">
        <v>40</v>
      </c>
      <c r="E622" s="134"/>
      <c r="F622" s="134"/>
      <c r="G622" s="151"/>
      <c r="H622" s="40">
        <f>H620*48%</f>
        <v>43200</v>
      </c>
      <c r="I622" s="40">
        <f>I620*48%</f>
        <v>10800</v>
      </c>
      <c r="J622" s="40">
        <f>J620*48%</f>
        <v>10800</v>
      </c>
      <c r="K622" s="40">
        <f>K620*48%</f>
        <v>10800</v>
      </c>
      <c r="L622" s="40">
        <f>L620*48%</f>
        <v>10800</v>
      </c>
      <c r="M622" s="41">
        <f>SUM(I622:L622)</f>
        <v>43200</v>
      </c>
    </row>
    <row r="623" spans="1:13" ht="18" customHeight="1" x14ac:dyDescent="0.2">
      <c r="A623" s="149"/>
      <c r="B623" s="150"/>
      <c r="C623" s="37">
        <v>344</v>
      </c>
      <c r="D623" s="134" t="s">
        <v>42</v>
      </c>
      <c r="E623" s="134"/>
      <c r="F623" s="134"/>
      <c r="G623" s="151"/>
      <c r="H623" s="40">
        <f>H620*5%</f>
        <v>4500</v>
      </c>
      <c r="I623" s="40">
        <f>I620*5%</f>
        <v>1125</v>
      </c>
      <c r="J623" s="40">
        <f>J620*5%</f>
        <v>1125</v>
      </c>
      <c r="K623" s="40">
        <f>K620*5%</f>
        <v>1125</v>
      </c>
      <c r="L623" s="40">
        <f>L620*5%</f>
        <v>1125</v>
      </c>
      <c r="M623" s="41">
        <f>SUM(I623:L623)</f>
        <v>4500</v>
      </c>
    </row>
    <row r="624" spans="1:13" ht="29.25" customHeight="1" x14ac:dyDescent="0.2">
      <c r="A624" s="138" t="s">
        <v>19</v>
      </c>
      <c r="B624" s="139"/>
      <c r="C624" s="140" t="s">
        <v>78</v>
      </c>
      <c r="D624" s="140"/>
      <c r="E624" s="140"/>
      <c r="F624" s="140"/>
      <c r="G624" s="140"/>
      <c r="H624" s="140"/>
      <c r="I624" s="140"/>
      <c r="J624" s="140"/>
      <c r="K624" s="140"/>
      <c r="L624" s="140"/>
      <c r="M624" s="141"/>
    </row>
    <row r="625" spans="1:13" ht="18" customHeight="1" thickBot="1" x14ac:dyDescent="0.25">
      <c r="A625" s="145" t="s">
        <v>93</v>
      </c>
      <c r="B625" s="146"/>
      <c r="C625" s="146"/>
      <c r="D625" s="146"/>
      <c r="E625" s="146"/>
      <c r="F625" s="146"/>
      <c r="G625" s="147"/>
      <c r="H625" s="147"/>
      <c r="I625" s="147"/>
      <c r="J625" s="147"/>
      <c r="K625" s="147"/>
      <c r="L625" s="147"/>
      <c r="M625" s="148"/>
    </row>
    <row r="626" spans="1:13" ht="18" customHeight="1" thickTop="1" thickBot="1" x14ac:dyDescent="0.25"/>
    <row r="627" spans="1:13" ht="18" customHeight="1" thickTop="1" x14ac:dyDescent="0.2">
      <c r="A627" s="75" t="s">
        <v>21</v>
      </c>
      <c r="B627" s="76" t="s">
        <v>71</v>
      </c>
      <c r="C627" s="166" t="s">
        <v>70</v>
      </c>
      <c r="D627" s="166"/>
      <c r="E627" s="166"/>
      <c r="F627" s="166"/>
      <c r="G627" s="166"/>
      <c r="H627" s="166"/>
      <c r="I627" s="166"/>
      <c r="J627" s="166"/>
      <c r="K627" s="166"/>
      <c r="L627" s="166"/>
      <c r="M627" s="167"/>
    </row>
    <row r="628" spans="1:13" ht="18" customHeight="1" x14ac:dyDescent="0.2">
      <c r="A628" s="18" t="s">
        <v>26</v>
      </c>
      <c r="B628" s="29" t="s">
        <v>31</v>
      </c>
      <c r="C628" s="168" t="s">
        <v>32</v>
      </c>
      <c r="D628" s="168"/>
      <c r="E628" s="168"/>
      <c r="F628" s="168"/>
      <c r="G628" s="168"/>
      <c r="H628" s="168"/>
      <c r="I628" s="168"/>
      <c r="J628" s="168"/>
      <c r="K628" s="168"/>
      <c r="L628" s="168"/>
      <c r="M628" s="169"/>
    </row>
    <row r="629" spans="1:13" ht="18" customHeight="1" x14ac:dyDescent="0.2">
      <c r="A629" s="18" t="s">
        <v>5</v>
      </c>
      <c r="B629" s="29" t="s">
        <v>220</v>
      </c>
      <c r="C629" s="168" t="s">
        <v>225</v>
      </c>
      <c r="D629" s="168"/>
      <c r="E629" s="168"/>
      <c r="F629" s="168"/>
      <c r="G629" s="168"/>
      <c r="H629" s="168"/>
      <c r="I629" s="168"/>
      <c r="J629" s="168"/>
      <c r="K629" s="168"/>
      <c r="L629" s="168"/>
      <c r="M629" s="169"/>
    </row>
    <row r="630" spans="1:13" ht="18" customHeight="1" x14ac:dyDescent="0.2">
      <c r="A630" s="19" t="s">
        <v>6</v>
      </c>
      <c r="B630" s="158" t="s">
        <v>221</v>
      </c>
      <c r="C630" s="158"/>
      <c r="D630" s="158"/>
      <c r="E630" s="158"/>
      <c r="F630" s="158"/>
      <c r="G630" s="158"/>
      <c r="H630" s="158"/>
      <c r="I630" s="158"/>
      <c r="J630" s="158"/>
      <c r="K630" s="158"/>
      <c r="L630" s="158"/>
      <c r="M630" s="159"/>
    </row>
    <row r="631" spans="1:13" ht="18" customHeight="1" x14ac:dyDescent="0.2">
      <c r="A631" s="19" t="s">
        <v>106</v>
      </c>
      <c r="B631" s="158" t="s">
        <v>222</v>
      </c>
      <c r="C631" s="158"/>
      <c r="D631" s="158"/>
      <c r="E631" s="158"/>
      <c r="F631" s="158"/>
      <c r="G631" s="158"/>
      <c r="H631" s="158"/>
      <c r="I631" s="158"/>
      <c r="J631" s="158"/>
      <c r="K631" s="158"/>
      <c r="L631" s="158"/>
      <c r="M631" s="159"/>
    </row>
    <row r="632" spans="1:13" ht="18" customHeight="1" x14ac:dyDescent="0.2">
      <c r="A632" s="180" t="s">
        <v>7</v>
      </c>
      <c r="B632" s="181"/>
      <c r="C632" s="181"/>
      <c r="D632" s="181"/>
      <c r="E632" s="181"/>
      <c r="F632" s="153" t="s">
        <v>8</v>
      </c>
      <c r="G632" s="153"/>
      <c r="H632" s="153"/>
      <c r="I632" s="153"/>
      <c r="J632" s="160" t="s">
        <v>9</v>
      </c>
      <c r="K632" s="160"/>
      <c r="L632" s="160"/>
      <c r="M632" s="161"/>
    </row>
    <row r="633" spans="1:13" ht="18" customHeight="1" x14ac:dyDescent="0.2">
      <c r="A633" s="173" t="s">
        <v>182</v>
      </c>
      <c r="B633" s="174"/>
      <c r="C633" s="174"/>
      <c r="D633" s="174"/>
      <c r="E633" s="174"/>
      <c r="F633" s="170">
        <v>0.5</v>
      </c>
      <c r="G633" s="170"/>
      <c r="H633" s="170"/>
      <c r="I633" s="170"/>
      <c r="J633" s="170">
        <v>1</v>
      </c>
      <c r="K633" s="170"/>
      <c r="L633" s="170"/>
      <c r="M633" s="186"/>
    </row>
    <row r="634" spans="1:13" ht="18" customHeight="1" x14ac:dyDescent="0.2">
      <c r="A634" s="182" t="s">
        <v>10</v>
      </c>
      <c r="B634" s="183"/>
      <c r="C634" s="183"/>
      <c r="D634" s="183"/>
      <c r="E634" s="183"/>
      <c r="F634" s="183"/>
      <c r="G634" s="183"/>
      <c r="H634" s="183"/>
      <c r="I634" s="20">
        <v>2018</v>
      </c>
      <c r="J634" s="20">
        <v>2019</v>
      </c>
      <c r="K634" s="20">
        <v>2020</v>
      </c>
      <c r="L634" s="20">
        <v>2021</v>
      </c>
      <c r="M634" s="21" t="s">
        <v>11</v>
      </c>
    </row>
    <row r="635" spans="1:13" ht="18" customHeight="1" x14ac:dyDescent="0.2">
      <c r="A635" s="162" t="s">
        <v>12</v>
      </c>
      <c r="B635" s="163"/>
      <c r="C635" s="164">
        <f>H639</f>
        <v>70000</v>
      </c>
      <c r="D635" s="165"/>
      <c r="E635" s="165"/>
      <c r="F635" s="165"/>
      <c r="G635" s="165"/>
      <c r="H635" s="165"/>
      <c r="I635" s="72">
        <f>I639</f>
        <v>17500</v>
      </c>
      <c r="J635" s="72">
        <f>J639</f>
        <v>17500</v>
      </c>
      <c r="K635" s="72">
        <f>K639</f>
        <v>17500</v>
      </c>
      <c r="L635" s="72">
        <f>L639</f>
        <v>17500</v>
      </c>
      <c r="M635" s="42">
        <f>SUM(I635:L635)</f>
        <v>70000</v>
      </c>
    </row>
    <row r="636" spans="1:13" ht="18" customHeight="1" x14ac:dyDescent="0.2">
      <c r="A636" s="152" t="s">
        <v>13</v>
      </c>
      <c r="B636" s="153"/>
      <c r="C636" s="129" t="s">
        <v>20</v>
      </c>
      <c r="D636" s="129"/>
      <c r="E636" s="129"/>
      <c r="F636" s="129"/>
      <c r="G636" s="129" t="s">
        <v>14</v>
      </c>
      <c r="H636" s="144" t="s">
        <v>15</v>
      </c>
      <c r="I636" s="144">
        <v>2018</v>
      </c>
      <c r="J636" s="144">
        <v>2019</v>
      </c>
      <c r="K636" s="144">
        <v>2020</v>
      </c>
      <c r="L636" s="144">
        <v>2021</v>
      </c>
      <c r="M636" s="157" t="s">
        <v>16</v>
      </c>
    </row>
    <row r="637" spans="1:13" ht="18" customHeight="1" x14ac:dyDescent="0.2">
      <c r="A637" s="152"/>
      <c r="B637" s="153"/>
      <c r="C637" s="129"/>
      <c r="D637" s="129"/>
      <c r="E637" s="129"/>
      <c r="F637" s="129"/>
      <c r="G637" s="129"/>
      <c r="H637" s="144"/>
      <c r="I637" s="144"/>
      <c r="J637" s="144"/>
      <c r="K637" s="144"/>
      <c r="L637" s="144"/>
      <c r="M637" s="157"/>
    </row>
    <row r="638" spans="1:13" ht="18" customHeight="1" x14ac:dyDescent="0.2">
      <c r="A638" s="32" t="s">
        <v>27</v>
      </c>
      <c r="B638" s="33" t="s">
        <v>17</v>
      </c>
      <c r="C638" s="34">
        <v>2026</v>
      </c>
      <c r="D638" s="128" t="s">
        <v>223</v>
      </c>
      <c r="E638" s="128"/>
      <c r="F638" s="128"/>
      <c r="G638" s="151" t="s">
        <v>25</v>
      </c>
      <c r="H638" s="68" t="s">
        <v>18</v>
      </c>
      <c r="I638" s="23">
        <v>0.25</v>
      </c>
      <c r="J638" s="23">
        <v>0.25</v>
      </c>
      <c r="K638" s="23">
        <v>0.25</v>
      </c>
      <c r="L638" s="23">
        <v>0.25</v>
      </c>
      <c r="M638" s="24">
        <f>SUM(I638:L638)</f>
        <v>1</v>
      </c>
    </row>
    <row r="639" spans="1:13" ht="18" customHeight="1" x14ac:dyDescent="0.2">
      <c r="A639" s="130" t="s">
        <v>94</v>
      </c>
      <c r="B639" s="131"/>
      <c r="C639" s="131"/>
      <c r="D639" s="131"/>
      <c r="E639" s="131"/>
      <c r="F639" s="131"/>
      <c r="G639" s="151"/>
      <c r="H639" s="59">
        <v>70000</v>
      </c>
      <c r="I639" s="59">
        <f>H639*I638</f>
        <v>17500</v>
      </c>
      <c r="J639" s="59">
        <f>H639*J638</f>
        <v>17500</v>
      </c>
      <c r="K639" s="59">
        <f>H639*K638</f>
        <v>17500</v>
      </c>
      <c r="L639" s="59">
        <f>H639*L638</f>
        <v>17500</v>
      </c>
      <c r="M639" s="60">
        <f>I639+J639+K639+L639</f>
        <v>70000</v>
      </c>
    </row>
    <row r="640" spans="1:13" ht="18" customHeight="1" x14ac:dyDescent="0.2">
      <c r="A640" s="149" t="s">
        <v>60</v>
      </c>
      <c r="B640" s="150"/>
      <c r="C640" s="37">
        <v>331</v>
      </c>
      <c r="D640" s="134" t="s">
        <v>39</v>
      </c>
      <c r="E640" s="134"/>
      <c r="F640" s="134"/>
      <c r="G640" s="151"/>
      <c r="H640" s="40">
        <f>H639*47%</f>
        <v>32900</v>
      </c>
      <c r="I640" s="40">
        <f>I639*47%</f>
        <v>8225</v>
      </c>
      <c r="J640" s="40">
        <f>J639*47%</f>
        <v>8225</v>
      </c>
      <c r="K640" s="40">
        <f>K639*47%</f>
        <v>8225</v>
      </c>
      <c r="L640" s="40">
        <f>L639*47%</f>
        <v>8225</v>
      </c>
      <c r="M640" s="41">
        <f>SUM(I640:L640)</f>
        <v>32900</v>
      </c>
    </row>
    <row r="641" spans="1:13" ht="18" customHeight="1" x14ac:dyDescent="0.2">
      <c r="A641" s="149"/>
      <c r="B641" s="150"/>
      <c r="C641" s="37">
        <v>333</v>
      </c>
      <c r="D641" s="134" t="s">
        <v>40</v>
      </c>
      <c r="E641" s="134"/>
      <c r="F641" s="134"/>
      <c r="G641" s="151"/>
      <c r="H641" s="40">
        <f>H639*48%</f>
        <v>33600</v>
      </c>
      <c r="I641" s="40">
        <f>I639*48%</f>
        <v>8400</v>
      </c>
      <c r="J641" s="40">
        <f>J639*48%</f>
        <v>8400</v>
      </c>
      <c r="K641" s="40">
        <f>K639*48%</f>
        <v>8400</v>
      </c>
      <c r="L641" s="40">
        <f>L639*48%</f>
        <v>8400</v>
      </c>
      <c r="M641" s="41">
        <f>SUM(I641:L641)</f>
        <v>33600</v>
      </c>
    </row>
    <row r="642" spans="1:13" ht="18" customHeight="1" x14ac:dyDescent="0.2">
      <c r="A642" s="149"/>
      <c r="B642" s="150"/>
      <c r="C642" s="37">
        <v>344</v>
      </c>
      <c r="D642" s="134" t="s">
        <v>42</v>
      </c>
      <c r="E642" s="134"/>
      <c r="F642" s="134"/>
      <c r="G642" s="151"/>
      <c r="H642" s="40">
        <f>H639*5%</f>
        <v>3500</v>
      </c>
      <c r="I642" s="40">
        <f>I639*5%</f>
        <v>875</v>
      </c>
      <c r="J642" s="40">
        <f>J639*5%</f>
        <v>875</v>
      </c>
      <c r="K642" s="40">
        <f>K639*5%</f>
        <v>875</v>
      </c>
      <c r="L642" s="40">
        <f>L639*5%</f>
        <v>875</v>
      </c>
      <c r="M642" s="41">
        <f>SUM(I642:L642)</f>
        <v>3500</v>
      </c>
    </row>
    <row r="643" spans="1:13" ht="33" customHeight="1" x14ac:dyDescent="0.2">
      <c r="A643" s="138" t="s">
        <v>19</v>
      </c>
      <c r="B643" s="139"/>
      <c r="C643" s="142" t="s">
        <v>78</v>
      </c>
      <c r="D643" s="142"/>
      <c r="E643" s="142"/>
      <c r="F643" s="142"/>
      <c r="G643" s="142"/>
      <c r="H643" s="142"/>
      <c r="I643" s="142"/>
      <c r="J643" s="142"/>
      <c r="K643" s="142"/>
      <c r="L643" s="142"/>
      <c r="M643" s="143"/>
    </row>
    <row r="644" spans="1:13" ht="18" customHeight="1" thickBot="1" x14ac:dyDescent="0.25">
      <c r="A644" s="145" t="s">
        <v>93</v>
      </c>
      <c r="B644" s="146"/>
      <c r="C644" s="146"/>
      <c r="D644" s="146"/>
      <c r="E644" s="146"/>
      <c r="F644" s="146"/>
      <c r="G644" s="147"/>
      <c r="H644" s="147"/>
      <c r="I644" s="147"/>
      <c r="J644" s="147"/>
      <c r="K644" s="147"/>
      <c r="L644" s="147"/>
      <c r="M644" s="148"/>
    </row>
    <row r="645" spans="1:13" ht="18" customHeight="1" thickTop="1" x14ac:dyDescent="0.2"/>
    <row r="646" spans="1:13" ht="18" customHeight="1" thickBot="1" x14ac:dyDescent="0.25"/>
    <row r="647" spans="1:13" ht="18" customHeight="1" thickTop="1" x14ac:dyDescent="0.2">
      <c r="A647" s="75" t="s">
        <v>21</v>
      </c>
      <c r="B647" s="76" t="s">
        <v>71</v>
      </c>
      <c r="C647" s="166" t="s">
        <v>70</v>
      </c>
      <c r="D647" s="166"/>
      <c r="E647" s="166"/>
      <c r="F647" s="166"/>
      <c r="G647" s="166"/>
      <c r="H647" s="166"/>
      <c r="I647" s="166"/>
      <c r="J647" s="166"/>
      <c r="K647" s="166"/>
      <c r="L647" s="166"/>
      <c r="M647" s="167"/>
    </row>
    <row r="648" spans="1:13" ht="18" customHeight="1" x14ac:dyDescent="0.2">
      <c r="A648" s="18" t="s">
        <v>26</v>
      </c>
      <c r="B648" s="29" t="s">
        <v>31</v>
      </c>
      <c r="C648" s="168" t="s">
        <v>32</v>
      </c>
      <c r="D648" s="168"/>
      <c r="E648" s="168"/>
      <c r="F648" s="168"/>
      <c r="G648" s="168"/>
      <c r="H648" s="168"/>
      <c r="I648" s="168"/>
      <c r="J648" s="168"/>
      <c r="K648" s="168"/>
      <c r="L648" s="168"/>
      <c r="M648" s="169"/>
    </row>
    <row r="649" spans="1:13" ht="18" customHeight="1" x14ac:dyDescent="0.2">
      <c r="A649" s="18" t="s">
        <v>5</v>
      </c>
      <c r="B649" s="29" t="s">
        <v>224</v>
      </c>
      <c r="C649" s="168" t="s">
        <v>226</v>
      </c>
      <c r="D649" s="168"/>
      <c r="E649" s="168"/>
      <c r="F649" s="168"/>
      <c r="G649" s="168"/>
      <c r="H649" s="168"/>
      <c r="I649" s="168"/>
      <c r="J649" s="168"/>
      <c r="K649" s="168"/>
      <c r="L649" s="168"/>
      <c r="M649" s="169"/>
    </row>
    <row r="650" spans="1:13" ht="18" customHeight="1" x14ac:dyDescent="0.2">
      <c r="A650" s="19" t="s">
        <v>6</v>
      </c>
      <c r="B650" s="158" t="s">
        <v>227</v>
      </c>
      <c r="C650" s="158"/>
      <c r="D650" s="158"/>
      <c r="E650" s="158"/>
      <c r="F650" s="158"/>
      <c r="G650" s="158"/>
      <c r="H650" s="158"/>
      <c r="I650" s="158"/>
      <c r="J650" s="158"/>
      <c r="K650" s="158"/>
      <c r="L650" s="158"/>
      <c r="M650" s="159"/>
    </row>
    <row r="651" spans="1:13" ht="18" customHeight="1" x14ac:dyDescent="0.2">
      <c r="A651" s="19" t="s">
        <v>106</v>
      </c>
      <c r="B651" s="158" t="s">
        <v>228</v>
      </c>
      <c r="C651" s="158"/>
      <c r="D651" s="158"/>
      <c r="E651" s="158"/>
      <c r="F651" s="158"/>
      <c r="G651" s="158"/>
      <c r="H651" s="158"/>
      <c r="I651" s="158"/>
      <c r="J651" s="158"/>
      <c r="K651" s="158"/>
      <c r="L651" s="158"/>
      <c r="M651" s="159"/>
    </row>
    <row r="652" spans="1:13" ht="18" customHeight="1" x14ac:dyDescent="0.2">
      <c r="A652" s="180" t="s">
        <v>7</v>
      </c>
      <c r="B652" s="181"/>
      <c r="C652" s="181"/>
      <c r="D652" s="181"/>
      <c r="E652" s="181"/>
      <c r="F652" s="153" t="s">
        <v>8</v>
      </c>
      <c r="G652" s="153"/>
      <c r="H652" s="153"/>
      <c r="I652" s="153"/>
      <c r="J652" s="160" t="s">
        <v>9</v>
      </c>
      <c r="K652" s="160"/>
      <c r="L652" s="160"/>
      <c r="M652" s="161"/>
    </row>
    <row r="653" spans="1:13" ht="18" customHeight="1" x14ac:dyDescent="0.2">
      <c r="A653" s="173" t="s">
        <v>182</v>
      </c>
      <c r="B653" s="174"/>
      <c r="C653" s="174"/>
      <c r="D653" s="174"/>
      <c r="E653" s="174"/>
      <c r="F653" s="170">
        <v>0.3</v>
      </c>
      <c r="G653" s="170"/>
      <c r="H653" s="170"/>
      <c r="I653" s="170"/>
      <c r="J653" s="170">
        <v>1</v>
      </c>
      <c r="K653" s="170"/>
      <c r="L653" s="170"/>
      <c r="M653" s="186"/>
    </row>
    <row r="654" spans="1:13" ht="18" customHeight="1" x14ac:dyDescent="0.2">
      <c r="A654" s="182" t="s">
        <v>10</v>
      </c>
      <c r="B654" s="183"/>
      <c r="C654" s="183"/>
      <c r="D654" s="183"/>
      <c r="E654" s="183"/>
      <c r="F654" s="183"/>
      <c r="G654" s="183"/>
      <c r="H654" s="183"/>
      <c r="I654" s="20">
        <v>2018</v>
      </c>
      <c r="J654" s="20">
        <v>2019</v>
      </c>
      <c r="K654" s="20">
        <v>2020</v>
      </c>
      <c r="L654" s="20">
        <v>2021</v>
      </c>
      <c r="M654" s="21" t="s">
        <v>11</v>
      </c>
    </row>
    <row r="655" spans="1:13" ht="18" customHeight="1" x14ac:dyDescent="0.2">
      <c r="A655" s="162" t="s">
        <v>12</v>
      </c>
      <c r="B655" s="163"/>
      <c r="C655" s="164">
        <f>H659</f>
        <v>80000</v>
      </c>
      <c r="D655" s="165"/>
      <c r="E655" s="165"/>
      <c r="F655" s="165"/>
      <c r="G655" s="165"/>
      <c r="H655" s="165"/>
      <c r="I655" s="72">
        <f>I659</f>
        <v>20000</v>
      </c>
      <c r="J655" s="72">
        <f>J659</f>
        <v>20000</v>
      </c>
      <c r="K655" s="72">
        <f>K659</f>
        <v>20000</v>
      </c>
      <c r="L655" s="72">
        <f>L659</f>
        <v>20000</v>
      </c>
      <c r="M655" s="42">
        <f>SUM(I655:L655)</f>
        <v>80000</v>
      </c>
    </row>
    <row r="656" spans="1:13" ht="18" customHeight="1" x14ac:dyDescent="0.2">
      <c r="A656" s="152" t="s">
        <v>13</v>
      </c>
      <c r="B656" s="153"/>
      <c r="C656" s="129" t="s">
        <v>20</v>
      </c>
      <c r="D656" s="129"/>
      <c r="E656" s="129"/>
      <c r="F656" s="129"/>
      <c r="G656" s="129" t="s">
        <v>14</v>
      </c>
      <c r="H656" s="144" t="s">
        <v>15</v>
      </c>
      <c r="I656" s="144">
        <v>2018</v>
      </c>
      <c r="J656" s="144">
        <v>2019</v>
      </c>
      <c r="K656" s="144">
        <v>2020</v>
      </c>
      <c r="L656" s="144">
        <v>2021</v>
      </c>
      <c r="M656" s="157" t="s">
        <v>16</v>
      </c>
    </row>
    <row r="657" spans="1:13" ht="18" customHeight="1" x14ac:dyDescent="0.2">
      <c r="A657" s="152"/>
      <c r="B657" s="153"/>
      <c r="C657" s="129"/>
      <c r="D657" s="129"/>
      <c r="E657" s="129"/>
      <c r="F657" s="129"/>
      <c r="G657" s="129"/>
      <c r="H657" s="144"/>
      <c r="I657" s="144"/>
      <c r="J657" s="144"/>
      <c r="K657" s="144"/>
      <c r="L657" s="144"/>
      <c r="M657" s="157"/>
    </row>
    <row r="658" spans="1:13" ht="18" customHeight="1" x14ac:dyDescent="0.2">
      <c r="A658" s="32" t="s">
        <v>27</v>
      </c>
      <c r="B658" s="33" t="s">
        <v>17</v>
      </c>
      <c r="C658" s="34">
        <v>2033</v>
      </c>
      <c r="D658" s="128" t="s">
        <v>80</v>
      </c>
      <c r="E658" s="128"/>
      <c r="F658" s="128"/>
      <c r="G658" s="151" t="s">
        <v>25</v>
      </c>
      <c r="H658" s="68" t="s">
        <v>18</v>
      </c>
      <c r="I658" s="23">
        <v>0.25</v>
      </c>
      <c r="J658" s="23">
        <v>0.25</v>
      </c>
      <c r="K658" s="23">
        <v>0.25</v>
      </c>
      <c r="L658" s="23">
        <v>0.25</v>
      </c>
      <c r="M658" s="24">
        <f>SUM(I658:L658)</f>
        <v>1</v>
      </c>
    </row>
    <row r="659" spans="1:13" ht="18" customHeight="1" x14ac:dyDescent="0.2">
      <c r="A659" s="130" t="s">
        <v>94</v>
      </c>
      <c r="B659" s="131"/>
      <c r="C659" s="131"/>
      <c r="D659" s="131"/>
      <c r="E659" s="131"/>
      <c r="F659" s="131"/>
      <c r="G659" s="151"/>
      <c r="H659" s="59">
        <v>80000</v>
      </c>
      <c r="I659" s="59">
        <f>H659*I658</f>
        <v>20000</v>
      </c>
      <c r="J659" s="59">
        <f>H659*J658</f>
        <v>20000</v>
      </c>
      <c r="K659" s="59">
        <f>H659*K658</f>
        <v>20000</v>
      </c>
      <c r="L659" s="59">
        <f>H659*L658</f>
        <v>20000</v>
      </c>
      <c r="M659" s="60">
        <f>I659+J659+K659+L659</f>
        <v>80000</v>
      </c>
    </row>
    <row r="660" spans="1:13" ht="18" customHeight="1" x14ac:dyDescent="0.2">
      <c r="A660" s="149" t="s">
        <v>60</v>
      </c>
      <c r="B660" s="150"/>
      <c r="C660" s="37">
        <v>331</v>
      </c>
      <c r="D660" s="134" t="s">
        <v>39</v>
      </c>
      <c r="E660" s="134"/>
      <c r="F660" s="134"/>
      <c r="G660" s="151"/>
      <c r="H660" s="40">
        <f>H659*47%</f>
        <v>37600</v>
      </c>
      <c r="I660" s="40">
        <f>I659*47%</f>
        <v>9400</v>
      </c>
      <c r="J660" s="40">
        <f>J659*47%</f>
        <v>9400</v>
      </c>
      <c r="K660" s="40">
        <f>K659*47%</f>
        <v>9400</v>
      </c>
      <c r="L660" s="40">
        <f>L659*47%</f>
        <v>9400</v>
      </c>
      <c r="M660" s="41">
        <f>SUM(I660:L660)</f>
        <v>37600</v>
      </c>
    </row>
    <row r="661" spans="1:13" ht="18" customHeight="1" x14ac:dyDescent="0.2">
      <c r="A661" s="149"/>
      <c r="B661" s="150"/>
      <c r="C661" s="37">
        <v>333</v>
      </c>
      <c r="D661" s="134" t="s">
        <v>40</v>
      </c>
      <c r="E661" s="134"/>
      <c r="F661" s="134"/>
      <c r="G661" s="151"/>
      <c r="H661" s="40">
        <f>H659*48%</f>
        <v>38400</v>
      </c>
      <c r="I661" s="40">
        <f>I659*48%</f>
        <v>9600</v>
      </c>
      <c r="J661" s="40">
        <f>J659*48%</f>
        <v>9600</v>
      </c>
      <c r="K661" s="40">
        <f>K659*48%</f>
        <v>9600</v>
      </c>
      <c r="L661" s="40">
        <f>L659*48%</f>
        <v>9600</v>
      </c>
      <c r="M661" s="41">
        <f>SUM(I661:L661)</f>
        <v>38400</v>
      </c>
    </row>
    <row r="662" spans="1:13" ht="18" customHeight="1" x14ac:dyDescent="0.2">
      <c r="A662" s="149"/>
      <c r="B662" s="150"/>
      <c r="C662" s="37">
        <v>344</v>
      </c>
      <c r="D662" s="134" t="s">
        <v>42</v>
      </c>
      <c r="E662" s="134"/>
      <c r="F662" s="134"/>
      <c r="G662" s="151"/>
      <c r="H662" s="40">
        <f>H659*5%</f>
        <v>4000</v>
      </c>
      <c r="I662" s="40">
        <f>I659*5%</f>
        <v>1000</v>
      </c>
      <c r="J662" s="40">
        <f>J659*5%</f>
        <v>1000</v>
      </c>
      <c r="K662" s="40">
        <f>K659*5%</f>
        <v>1000</v>
      </c>
      <c r="L662" s="40">
        <f>L659*5%</f>
        <v>1000</v>
      </c>
      <c r="M662" s="41">
        <f>SUM(I662:L662)</f>
        <v>4000</v>
      </c>
    </row>
    <row r="663" spans="1:13" ht="31.5" customHeight="1" x14ac:dyDescent="0.2">
      <c r="A663" s="138" t="s">
        <v>19</v>
      </c>
      <c r="B663" s="139"/>
      <c r="C663" s="142" t="s">
        <v>78</v>
      </c>
      <c r="D663" s="142"/>
      <c r="E663" s="142"/>
      <c r="F663" s="142"/>
      <c r="G663" s="142"/>
      <c r="H663" s="142"/>
      <c r="I663" s="142"/>
      <c r="J663" s="142"/>
      <c r="K663" s="142"/>
      <c r="L663" s="142"/>
      <c r="M663" s="143"/>
    </row>
    <row r="664" spans="1:13" ht="18" customHeight="1" thickBot="1" x14ac:dyDescent="0.25">
      <c r="A664" s="145" t="s">
        <v>93</v>
      </c>
      <c r="B664" s="146"/>
      <c r="C664" s="146"/>
      <c r="D664" s="146"/>
      <c r="E664" s="146"/>
      <c r="F664" s="146"/>
      <c r="G664" s="147"/>
      <c r="H664" s="147"/>
      <c r="I664" s="147"/>
      <c r="J664" s="147"/>
      <c r="K664" s="147"/>
      <c r="L664" s="147"/>
      <c r="M664" s="148"/>
    </row>
    <row r="665" spans="1:13" ht="18" customHeight="1" thickTop="1" thickBot="1" x14ac:dyDescent="0.25">
      <c r="A665" s="78"/>
      <c r="B665" s="78"/>
      <c r="C665" s="44"/>
      <c r="D665" s="44"/>
      <c r="E665" s="44"/>
      <c r="F665" s="44"/>
      <c r="G665" s="45"/>
      <c r="H665" s="45"/>
      <c r="I665" s="45"/>
      <c r="J665" s="45"/>
      <c r="K665" s="45"/>
      <c r="L665" s="45"/>
      <c r="M665" s="45"/>
    </row>
    <row r="666" spans="1:13" ht="18" customHeight="1" thickTop="1" x14ac:dyDescent="0.2">
      <c r="A666" s="75" t="s">
        <v>21</v>
      </c>
      <c r="B666" s="76" t="s">
        <v>29</v>
      </c>
      <c r="C666" s="166" t="s">
        <v>57</v>
      </c>
      <c r="D666" s="166"/>
      <c r="E666" s="166"/>
      <c r="F666" s="166"/>
      <c r="G666" s="166"/>
      <c r="H666" s="166"/>
      <c r="I666" s="166"/>
      <c r="J666" s="166"/>
      <c r="K666" s="166"/>
      <c r="L666" s="166"/>
      <c r="M666" s="167"/>
    </row>
    <row r="667" spans="1:13" ht="18" customHeight="1" x14ac:dyDescent="0.2">
      <c r="A667" s="18" t="s">
        <v>26</v>
      </c>
      <c r="B667" s="29" t="s">
        <v>31</v>
      </c>
      <c r="C667" s="168" t="s">
        <v>32</v>
      </c>
      <c r="D667" s="168"/>
      <c r="E667" s="168"/>
      <c r="F667" s="168"/>
      <c r="G667" s="168"/>
      <c r="H667" s="168"/>
      <c r="I667" s="168"/>
      <c r="J667" s="168"/>
      <c r="K667" s="168"/>
      <c r="L667" s="168"/>
      <c r="M667" s="169"/>
    </row>
    <row r="668" spans="1:13" ht="18" customHeight="1" x14ac:dyDescent="0.2">
      <c r="A668" s="18" t="s">
        <v>5</v>
      </c>
      <c r="B668" s="29" t="s">
        <v>38</v>
      </c>
      <c r="C668" s="168" t="s">
        <v>90</v>
      </c>
      <c r="D668" s="168"/>
      <c r="E668" s="168"/>
      <c r="F668" s="168"/>
      <c r="G668" s="168"/>
      <c r="H668" s="168"/>
      <c r="I668" s="168"/>
      <c r="J668" s="168"/>
      <c r="K668" s="168"/>
      <c r="L668" s="168"/>
      <c r="M668" s="169"/>
    </row>
    <row r="669" spans="1:13" ht="25.5" customHeight="1" x14ac:dyDescent="0.2">
      <c r="A669" s="19" t="s">
        <v>6</v>
      </c>
      <c r="B669" s="171" t="s">
        <v>237</v>
      </c>
      <c r="C669" s="171"/>
      <c r="D669" s="171"/>
      <c r="E669" s="171"/>
      <c r="F669" s="171"/>
      <c r="G669" s="171"/>
      <c r="H669" s="171"/>
      <c r="I669" s="171"/>
      <c r="J669" s="171"/>
      <c r="K669" s="171"/>
      <c r="L669" s="171"/>
      <c r="M669" s="172"/>
    </row>
    <row r="670" spans="1:13" ht="27.75" customHeight="1" x14ac:dyDescent="0.2">
      <c r="A670" s="19" t="s">
        <v>106</v>
      </c>
      <c r="B670" s="171" t="s">
        <v>238</v>
      </c>
      <c r="C670" s="171"/>
      <c r="D670" s="171"/>
      <c r="E670" s="171"/>
      <c r="F670" s="171"/>
      <c r="G670" s="171"/>
      <c r="H670" s="171"/>
      <c r="I670" s="171"/>
      <c r="J670" s="171"/>
      <c r="K670" s="171"/>
      <c r="L670" s="171"/>
      <c r="M670" s="172"/>
    </row>
    <row r="671" spans="1:13" ht="18" customHeight="1" x14ac:dyDescent="0.2">
      <c r="A671" s="180" t="s">
        <v>7</v>
      </c>
      <c r="B671" s="181"/>
      <c r="C671" s="181"/>
      <c r="D671" s="181"/>
      <c r="E671" s="181"/>
      <c r="F671" s="153" t="s">
        <v>8</v>
      </c>
      <c r="G671" s="153"/>
      <c r="H671" s="153"/>
      <c r="I671" s="153"/>
      <c r="J671" s="160" t="s">
        <v>9</v>
      </c>
      <c r="K671" s="160"/>
      <c r="L671" s="160"/>
      <c r="M671" s="161"/>
    </row>
    <row r="672" spans="1:13" ht="18" customHeight="1" x14ac:dyDescent="0.2">
      <c r="A672" s="173" t="s">
        <v>90</v>
      </c>
      <c r="B672" s="174"/>
      <c r="C672" s="174"/>
      <c r="D672" s="174"/>
      <c r="E672" s="174"/>
      <c r="F672" s="170">
        <v>1</v>
      </c>
      <c r="G672" s="170"/>
      <c r="H672" s="170"/>
      <c r="I672" s="170"/>
      <c r="J672" s="170">
        <v>1</v>
      </c>
      <c r="K672" s="170"/>
      <c r="L672" s="170"/>
      <c r="M672" s="186"/>
    </row>
    <row r="673" spans="1:13" ht="18" customHeight="1" x14ac:dyDescent="0.2">
      <c r="A673" s="182" t="s">
        <v>10</v>
      </c>
      <c r="B673" s="183"/>
      <c r="C673" s="183"/>
      <c r="D673" s="183"/>
      <c r="E673" s="183"/>
      <c r="F673" s="183"/>
      <c r="G673" s="183"/>
      <c r="H673" s="183"/>
      <c r="I673" s="20">
        <v>2018</v>
      </c>
      <c r="J673" s="20">
        <v>2019</v>
      </c>
      <c r="K673" s="20">
        <v>2020</v>
      </c>
      <c r="L673" s="20">
        <v>2021</v>
      </c>
      <c r="M673" s="21" t="s">
        <v>11</v>
      </c>
    </row>
    <row r="674" spans="1:13" ht="18" customHeight="1" x14ac:dyDescent="0.2">
      <c r="A674" s="162" t="s">
        <v>12</v>
      </c>
      <c r="B674" s="163"/>
      <c r="C674" s="164">
        <f>H678</f>
        <v>1400000</v>
      </c>
      <c r="D674" s="165"/>
      <c r="E674" s="165"/>
      <c r="F674" s="165"/>
      <c r="G674" s="165"/>
      <c r="H674" s="165"/>
      <c r="I674" s="72">
        <f>I678</f>
        <v>350000</v>
      </c>
      <c r="J674" s="72">
        <f>J678</f>
        <v>350000</v>
      </c>
      <c r="K674" s="72">
        <f>K678</f>
        <v>350000</v>
      </c>
      <c r="L674" s="72">
        <f>L678</f>
        <v>350000</v>
      </c>
      <c r="M674" s="42">
        <f>SUM(I674:L674)</f>
        <v>1400000</v>
      </c>
    </row>
    <row r="675" spans="1:13" ht="18" customHeight="1" x14ac:dyDescent="0.2">
      <c r="A675" s="152" t="s">
        <v>13</v>
      </c>
      <c r="B675" s="153"/>
      <c r="C675" s="129" t="s">
        <v>20</v>
      </c>
      <c r="D675" s="129"/>
      <c r="E675" s="129"/>
      <c r="F675" s="129"/>
      <c r="G675" s="129" t="s">
        <v>14</v>
      </c>
      <c r="H675" s="144" t="s">
        <v>15</v>
      </c>
      <c r="I675" s="144">
        <v>2018</v>
      </c>
      <c r="J675" s="144">
        <v>2019</v>
      </c>
      <c r="K675" s="144">
        <v>2020</v>
      </c>
      <c r="L675" s="144">
        <v>2021</v>
      </c>
      <c r="M675" s="157" t="s">
        <v>16</v>
      </c>
    </row>
    <row r="676" spans="1:13" ht="18" customHeight="1" x14ac:dyDescent="0.2">
      <c r="A676" s="152"/>
      <c r="B676" s="153"/>
      <c r="C676" s="129"/>
      <c r="D676" s="129"/>
      <c r="E676" s="129"/>
      <c r="F676" s="129"/>
      <c r="G676" s="129"/>
      <c r="H676" s="144"/>
      <c r="I676" s="144"/>
      <c r="J676" s="144"/>
      <c r="K676" s="144"/>
      <c r="L676" s="144"/>
      <c r="M676" s="157"/>
    </row>
    <row r="677" spans="1:13" ht="18" customHeight="1" x14ac:dyDescent="0.2">
      <c r="A677" s="32" t="s">
        <v>27</v>
      </c>
      <c r="B677" s="33" t="s">
        <v>17</v>
      </c>
      <c r="C677" s="34">
        <v>2027</v>
      </c>
      <c r="D677" s="128" t="s">
        <v>81</v>
      </c>
      <c r="E677" s="128"/>
      <c r="F677" s="128"/>
      <c r="G677" s="151" t="s">
        <v>25</v>
      </c>
      <c r="H677" s="68" t="s">
        <v>18</v>
      </c>
      <c r="I677" s="23">
        <v>0.25</v>
      </c>
      <c r="J677" s="23">
        <v>0.25</v>
      </c>
      <c r="K677" s="23">
        <v>0.25</v>
      </c>
      <c r="L677" s="23">
        <v>0.25</v>
      </c>
      <c r="M677" s="24">
        <f>SUM(I677:L677)</f>
        <v>1</v>
      </c>
    </row>
    <row r="678" spans="1:13" ht="18" customHeight="1" x14ac:dyDescent="0.2">
      <c r="A678" s="130" t="s">
        <v>94</v>
      </c>
      <c r="B678" s="131"/>
      <c r="C678" s="131"/>
      <c r="D678" s="131"/>
      <c r="E678" s="131"/>
      <c r="F678" s="131"/>
      <c r="G678" s="151"/>
      <c r="H678" s="59">
        <v>1400000</v>
      </c>
      <c r="I678" s="59">
        <f>H678*I677</f>
        <v>350000</v>
      </c>
      <c r="J678" s="59">
        <f>H678*J677</f>
        <v>350000</v>
      </c>
      <c r="K678" s="59">
        <f>H678*K677</f>
        <v>350000</v>
      </c>
      <c r="L678" s="59">
        <f>H678*L677</f>
        <v>350000</v>
      </c>
      <c r="M678" s="60">
        <f>I678+J678+K678+L678</f>
        <v>1400000</v>
      </c>
    </row>
    <row r="679" spans="1:13" ht="18" customHeight="1" x14ac:dyDescent="0.2">
      <c r="A679" s="84" t="s">
        <v>60</v>
      </c>
      <c r="B679" s="85"/>
      <c r="C679" s="37">
        <v>999</v>
      </c>
      <c r="D679" s="134" t="s">
        <v>81</v>
      </c>
      <c r="E679" s="134"/>
      <c r="F679" s="134"/>
      <c r="G679" s="151"/>
      <c r="H679" s="40">
        <f>H678*100%</f>
        <v>1400000</v>
      </c>
      <c r="I679" s="40">
        <f>I678*100%</f>
        <v>350000</v>
      </c>
      <c r="J679" s="40">
        <f>J678*100%</f>
        <v>350000</v>
      </c>
      <c r="K679" s="40">
        <f>K678*100%</f>
        <v>350000</v>
      </c>
      <c r="L679" s="40">
        <f>L678*100%</f>
        <v>350000</v>
      </c>
      <c r="M679" s="41">
        <f>SUM(I679:L679)</f>
        <v>1400000</v>
      </c>
    </row>
    <row r="680" spans="1:13" ht="20.25" customHeight="1" x14ac:dyDescent="0.2">
      <c r="A680" s="138" t="s">
        <v>19</v>
      </c>
      <c r="B680" s="139"/>
      <c r="C680" s="142" t="s">
        <v>229</v>
      </c>
      <c r="D680" s="142"/>
      <c r="E680" s="142"/>
      <c r="F680" s="142"/>
      <c r="G680" s="142"/>
      <c r="H680" s="142"/>
      <c r="I680" s="142"/>
      <c r="J680" s="142"/>
      <c r="K680" s="142"/>
      <c r="L680" s="142"/>
      <c r="M680" s="143"/>
    </row>
    <row r="681" spans="1:13" ht="18" customHeight="1" thickBot="1" x14ac:dyDescent="0.25">
      <c r="A681" s="145" t="s">
        <v>93</v>
      </c>
      <c r="B681" s="146"/>
      <c r="C681" s="146"/>
      <c r="D681" s="146"/>
      <c r="E681" s="146"/>
      <c r="F681" s="146"/>
      <c r="G681" s="147"/>
      <c r="H681" s="147"/>
      <c r="I681" s="147"/>
      <c r="J681" s="147"/>
      <c r="K681" s="147"/>
      <c r="L681" s="147"/>
      <c r="M681" s="148"/>
    </row>
    <row r="682" spans="1:13" ht="18" customHeight="1" thickTop="1" thickBot="1" x14ac:dyDescent="0.25">
      <c r="A682" s="78"/>
      <c r="B682" s="78"/>
      <c r="C682" s="44"/>
      <c r="D682" s="44"/>
      <c r="E682" s="44"/>
      <c r="F682" s="44"/>
      <c r="G682" s="45"/>
      <c r="H682" s="45"/>
      <c r="I682" s="45"/>
      <c r="J682" s="45"/>
      <c r="K682" s="45"/>
      <c r="L682" s="45"/>
      <c r="M682" s="45"/>
    </row>
    <row r="683" spans="1:13" ht="18" customHeight="1" thickTop="1" x14ac:dyDescent="0.2">
      <c r="A683" s="75" t="s">
        <v>21</v>
      </c>
      <c r="B683" s="76" t="s">
        <v>246</v>
      </c>
      <c r="C683" s="166" t="s">
        <v>57</v>
      </c>
      <c r="D683" s="166"/>
      <c r="E683" s="166"/>
      <c r="F683" s="166"/>
      <c r="G683" s="166"/>
      <c r="H683" s="166"/>
      <c r="I683" s="166"/>
      <c r="J683" s="166"/>
      <c r="K683" s="166"/>
      <c r="L683" s="166"/>
      <c r="M683" s="167"/>
    </row>
    <row r="684" spans="1:13" ht="18" customHeight="1" x14ac:dyDescent="0.2">
      <c r="A684" s="18" t="s">
        <v>26</v>
      </c>
      <c r="B684" s="29" t="s">
        <v>31</v>
      </c>
      <c r="C684" s="168" t="s">
        <v>32</v>
      </c>
      <c r="D684" s="168"/>
      <c r="E684" s="168"/>
      <c r="F684" s="168"/>
      <c r="G684" s="168"/>
      <c r="H684" s="168"/>
      <c r="I684" s="168"/>
      <c r="J684" s="168"/>
      <c r="K684" s="168"/>
      <c r="L684" s="168"/>
      <c r="M684" s="169"/>
    </row>
    <row r="685" spans="1:13" ht="18" customHeight="1" x14ac:dyDescent="0.2">
      <c r="A685" s="18" t="s">
        <v>5</v>
      </c>
      <c r="B685" s="29" t="s">
        <v>247</v>
      </c>
      <c r="C685" s="168" t="s">
        <v>248</v>
      </c>
      <c r="D685" s="168"/>
      <c r="E685" s="168"/>
      <c r="F685" s="168"/>
      <c r="G685" s="168"/>
      <c r="H685" s="168"/>
      <c r="I685" s="168"/>
      <c r="J685" s="168"/>
      <c r="K685" s="168"/>
      <c r="L685" s="168"/>
      <c r="M685" s="169"/>
    </row>
    <row r="686" spans="1:13" ht="18" customHeight="1" x14ac:dyDescent="0.2">
      <c r="A686" s="19" t="s">
        <v>6</v>
      </c>
      <c r="B686" s="158" t="s">
        <v>249</v>
      </c>
      <c r="C686" s="158"/>
      <c r="D686" s="158"/>
      <c r="E686" s="158"/>
      <c r="F686" s="158"/>
      <c r="G686" s="158"/>
      <c r="H686" s="158"/>
      <c r="I686" s="158"/>
      <c r="J686" s="158"/>
      <c r="K686" s="158"/>
      <c r="L686" s="158"/>
      <c r="M686" s="159"/>
    </row>
    <row r="687" spans="1:13" ht="18" customHeight="1" x14ac:dyDescent="0.2">
      <c r="A687" s="19" t="s">
        <v>106</v>
      </c>
      <c r="B687" s="158" t="s">
        <v>250</v>
      </c>
      <c r="C687" s="158"/>
      <c r="D687" s="158"/>
      <c r="E687" s="158"/>
      <c r="F687" s="158"/>
      <c r="G687" s="158"/>
      <c r="H687" s="158"/>
      <c r="I687" s="158"/>
      <c r="J687" s="158"/>
      <c r="K687" s="158"/>
      <c r="L687" s="158"/>
      <c r="M687" s="159"/>
    </row>
    <row r="688" spans="1:13" ht="18" customHeight="1" x14ac:dyDescent="0.2">
      <c r="A688" s="180" t="s">
        <v>7</v>
      </c>
      <c r="B688" s="181"/>
      <c r="C688" s="181"/>
      <c r="D688" s="181"/>
      <c r="E688" s="181"/>
      <c r="F688" s="153" t="s">
        <v>8</v>
      </c>
      <c r="G688" s="153"/>
      <c r="H688" s="153"/>
      <c r="I688" s="153"/>
      <c r="J688" s="160" t="s">
        <v>9</v>
      </c>
      <c r="K688" s="160"/>
      <c r="L688" s="160"/>
      <c r="M688" s="161"/>
    </row>
    <row r="689" spans="1:13" ht="18" customHeight="1" x14ac:dyDescent="0.2">
      <c r="A689" s="173" t="s">
        <v>251</v>
      </c>
      <c r="B689" s="174"/>
      <c r="C689" s="174"/>
      <c r="D689" s="174"/>
      <c r="E689" s="174"/>
      <c r="F689" s="170">
        <v>0.3</v>
      </c>
      <c r="G689" s="170"/>
      <c r="H689" s="170"/>
      <c r="I689" s="170"/>
      <c r="J689" s="170">
        <v>1</v>
      </c>
      <c r="K689" s="170"/>
      <c r="L689" s="170"/>
      <c r="M689" s="186"/>
    </row>
    <row r="690" spans="1:13" ht="18" customHeight="1" x14ac:dyDescent="0.2">
      <c r="A690" s="182" t="s">
        <v>10</v>
      </c>
      <c r="B690" s="183"/>
      <c r="C690" s="183"/>
      <c r="D690" s="183"/>
      <c r="E690" s="183"/>
      <c r="F690" s="183"/>
      <c r="G690" s="183"/>
      <c r="H690" s="183"/>
      <c r="I690" s="20">
        <v>2018</v>
      </c>
      <c r="J690" s="20">
        <v>2019</v>
      </c>
      <c r="K690" s="20">
        <v>2020</v>
      </c>
      <c r="L690" s="20">
        <v>2021</v>
      </c>
      <c r="M690" s="21" t="s">
        <v>11</v>
      </c>
    </row>
    <row r="691" spans="1:13" ht="18" customHeight="1" x14ac:dyDescent="0.2">
      <c r="A691" s="162" t="s">
        <v>12</v>
      </c>
      <c r="B691" s="163"/>
      <c r="C691" s="164">
        <f>H695+H700+H706+H712</f>
        <v>930000</v>
      </c>
      <c r="D691" s="165"/>
      <c r="E691" s="165"/>
      <c r="F691" s="165"/>
      <c r="G691" s="165"/>
      <c r="H691" s="165"/>
      <c r="I691" s="72">
        <f>I695+I700+I706+I712</f>
        <v>232500</v>
      </c>
      <c r="J691" s="72">
        <f>J695+J700+J706+J712</f>
        <v>232500</v>
      </c>
      <c r="K691" s="72">
        <f>K695+K700+K706+K712</f>
        <v>232500</v>
      </c>
      <c r="L691" s="72">
        <f>L695+L700+L706+L712</f>
        <v>232500</v>
      </c>
      <c r="M691" s="42">
        <f>SUM(I691:L691)</f>
        <v>930000</v>
      </c>
    </row>
    <row r="692" spans="1:13" ht="18" customHeight="1" x14ac:dyDescent="0.2">
      <c r="A692" s="152" t="s">
        <v>13</v>
      </c>
      <c r="B692" s="153"/>
      <c r="C692" s="129" t="s">
        <v>20</v>
      </c>
      <c r="D692" s="129"/>
      <c r="E692" s="129"/>
      <c r="F692" s="129"/>
      <c r="G692" s="129" t="s">
        <v>14</v>
      </c>
      <c r="H692" s="144" t="s">
        <v>15</v>
      </c>
      <c r="I692" s="144">
        <v>2018</v>
      </c>
      <c r="J692" s="144">
        <v>2019</v>
      </c>
      <c r="K692" s="144">
        <v>2020</v>
      </c>
      <c r="L692" s="144">
        <v>2021</v>
      </c>
      <c r="M692" s="157" t="s">
        <v>16</v>
      </c>
    </row>
    <row r="693" spans="1:13" ht="18" customHeight="1" x14ac:dyDescent="0.2">
      <c r="A693" s="152"/>
      <c r="B693" s="153"/>
      <c r="C693" s="129"/>
      <c r="D693" s="129"/>
      <c r="E693" s="129"/>
      <c r="F693" s="129"/>
      <c r="G693" s="129"/>
      <c r="H693" s="144"/>
      <c r="I693" s="144"/>
      <c r="J693" s="144"/>
      <c r="K693" s="144"/>
      <c r="L693" s="144"/>
      <c r="M693" s="157"/>
    </row>
    <row r="694" spans="1:13" ht="18" customHeight="1" x14ac:dyDescent="0.2">
      <c r="A694" s="32" t="s">
        <v>28</v>
      </c>
      <c r="B694" s="33" t="s">
        <v>17</v>
      </c>
      <c r="C694" s="34">
        <v>1017</v>
      </c>
      <c r="D694" s="128" t="s">
        <v>252</v>
      </c>
      <c r="E694" s="128"/>
      <c r="F694" s="128"/>
      <c r="G694" s="151" t="s">
        <v>25</v>
      </c>
      <c r="H694" s="68" t="s">
        <v>18</v>
      </c>
      <c r="I694" s="23">
        <v>0.25</v>
      </c>
      <c r="J694" s="23">
        <v>0.25</v>
      </c>
      <c r="K694" s="23">
        <v>0.25</v>
      </c>
      <c r="L694" s="23">
        <v>0.25</v>
      </c>
      <c r="M694" s="24">
        <f>SUM(I694:L694)</f>
        <v>1</v>
      </c>
    </row>
    <row r="695" spans="1:13" ht="18" customHeight="1" x14ac:dyDescent="0.2">
      <c r="A695" s="130" t="s">
        <v>94</v>
      </c>
      <c r="B695" s="131"/>
      <c r="C695" s="131"/>
      <c r="D695" s="131"/>
      <c r="E695" s="131"/>
      <c r="F695" s="131"/>
      <c r="G695" s="151"/>
      <c r="H695" s="59">
        <v>50000</v>
      </c>
      <c r="I695" s="59">
        <f>H695*I694</f>
        <v>12500</v>
      </c>
      <c r="J695" s="59">
        <f>H695*J694</f>
        <v>12500</v>
      </c>
      <c r="K695" s="59">
        <f>H695*K694</f>
        <v>12500</v>
      </c>
      <c r="L695" s="59">
        <f>H695*L694</f>
        <v>12500</v>
      </c>
      <c r="M695" s="60">
        <f>I695+J695+K695+L695</f>
        <v>50000</v>
      </c>
    </row>
    <row r="696" spans="1:13" ht="18" customHeight="1" x14ac:dyDescent="0.2">
      <c r="A696" s="84" t="s">
        <v>60</v>
      </c>
      <c r="B696" s="85"/>
      <c r="C696" s="37">
        <v>333</v>
      </c>
      <c r="D696" s="134" t="s">
        <v>40</v>
      </c>
      <c r="E696" s="134"/>
      <c r="F696" s="134"/>
      <c r="G696" s="151"/>
      <c r="H696" s="40">
        <f>H695*5%</f>
        <v>2500</v>
      </c>
      <c r="I696" s="40">
        <f>I695*5%</f>
        <v>625</v>
      </c>
      <c r="J696" s="40">
        <f>J695*5%</f>
        <v>625</v>
      </c>
      <c r="K696" s="40">
        <f>K695*5%</f>
        <v>625</v>
      </c>
      <c r="L696" s="40">
        <f>L695*5%</f>
        <v>625</v>
      </c>
      <c r="M696" s="41">
        <f>SUM(I696:L696)</f>
        <v>2500</v>
      </c>
    </row>
    <row r="697" spans="1:13" ht="18" customHeight="1" x14ac:dyDescent="0.2">
      <c r="A697" s="84"/>
      <c r="B697" s="85"/>
      <c r="C697" s="37">
        <v>344</v>
      </c>
      <c r="D697" s="134" t="s">
        <v>42</v>
      </c>
      <c r="E697" s="134"/>
      <c r="F697" s="134"/>
      <c r="G697" s="151"/>
      <c r="H697" s="40">
        <f>H695*95%</f>
        <v>47500</v>
      </c>
      <c r="I697" s="40">
        <f>I695*95%</f>
        <v>11875</v>
      </c>
      <c r="J697" s="40">
        <f>J695*95%</f>
        <v>11875</v>
      </c>
      <c r="K697" s="40">
        <f>K695*95%</f>
        <v>11875</v>
      </c>
      <c r="L697" s="40">
        <f>L695*95%</f>
        <v>11875</v>
      </c>
      <c r="M697" s="41">
        <f>SUM(I697:L697)</f>
        <v>47500</v>
      </c>
    </row>
    <row r="698" spans="1:13" ht="27" customHeight="1" x14ac:dyDescent="0.2">
      <c r="A698" s="138" t="s">
        <v>19</v>
      </c>
      <c r="B698" s="139"/>
      <c r="C698" s="142" t="s">
        <v>296</v>
      </c>
      <c r="D698" s="142"/>
      <c r="E698" s="142"/>
      <c r="F698" s="142"/>
      <c r="G698" s="142"/>
      <c r="H698" s="142"/>
      <c r="I698" s="142"/>
      <c r="J698" s="142"/>
      <c r="K698" s="142"/>
      <c r="L698" s="142"/>
      <c r="M698" s="143"/>
    </row>
    <row r="699" spans="1:13" ht="18" customHeight="1" x14ac:dyDescent="0.2">
      <c r="A699" s="32" t="s">
        <v>27</v>
      </c>
      <c r="B699" s="33" t="s">
        <v>17</v>
      </c>
      <c r="C699" s="34">
        <v>2030</v>
      </c>
      <c r="D699" s="128" t="s">
        <v>253</v>
      </c>
      <c r="E699" s="128"/>
      <c r="F699" s="128"/>
      <c r="G699" s="129" t="s">
        <v>14</v>
      </c>
      <c r="H699" s="68" t="s">
        <v>18</v>
      </c>
      <c r="I699" s="23">
        <v>0.25</v>
      </c>
      <c r="J699" s="23">
        <v>0.25</v>
      </c>
      <c r="K699" s="23">
        <v>0.25</v>
      </c>
      <c r="L699" s="23">
        <v>0.25</v>
      </c>
      <c r="M699" s="24">
        <f>SUM(I699:L699)</f>
        <v>1</v>
      </c>
    </row>
    <row r="700" spans="1:13" ht="18" customHeight="1" x14ac:dyDescent="0.2">
      <c r="A700" s="130" t="s">
        <v>94</v>
      </c>
      <c r="B700" s="131"/>
      <c r="C700" s="131"/>
      <c r="D700" s="131"/>
      <c r="E700" s="131"/>
      <c r="F700" s="131"/>
      <c r="G700" s="129"/>
      <c r="H700" s="59">
        <v>80000</v>
      </c>
      <c r="I700" s="59">
        <f>H700*I699</f>
        <v>20000</v>
      </c>
      <c r="J700" s="59">
        <f>H700*J699</f>
        <v>20000</v>
      </c>
      <c r="K700" s="59">
        <f>H700*K699</f>
        <v>20000</v>
      </c>
      <c r="L700" s="59">
        <f>H700*L699</f>
        <v>20000</v>
      </c>
      <c r="M700" s="60">
        <f>I700+J700+K700+L700</f>
        <v>80000</v>
      </c>
    </row>
    <row r="701" spans="1:13" ht="18" customHeight="1" x14ac:dyDescent="0.2">
      <c r="A701" s="149" t="s">
        <v>60</v>
      </c>
      <c r="B701" s="150"/>
      <c r="C701" s="37">
        <v>331</v>
      </c>
      <c r="D701" s="134" t="s">
        <v>39</v>
      </c>
      <c r="E701" s="134"/>
      <c r="F701" s="134"/>
      <c r="G701" s="151" t="s">
        <v>25</v>
      </c>
      <c r="H701" s="40">
        <f>H700*47%</f>
        <v>37600</v>
      </c>
      <c r="I701" s="40">
        <f>I700*47%</f>
        <v>9400</v>
      </c>
      <c r="J701" s="40">
        <f>J700*47%</f>
        <v>9400</v>
      </c>
      <c r="K701" s="40">
        <f>K700*47%</f>
        <v>9400</v>
      </c>
      <c r="L701" s="40">
        <f>L700*47%</f>
        <v>9400</v>
      </c>
      <c r="M701" s="41">
        <f>SUM(I701:L701)</f>
        <v>37600</v>
      </c>
    </row>
    <row r="702" spans="1:13" ht="18" customHeight="1" x14ac:dyDescent="0.2">
      <c r="A702" s="149"/>
      <c r="B702" s="150"/>
      <c r="C702" s="37">
        <v>333</v>
      </c>
      <c r="D702" s="134" t="s">
        <v>40</v>
      </c>
      <c r="E702" s="134"/>
      <c r="F702" s="134"/>
      <c r="G702" s="151"/>
      <c r="H702" s="40">
        <f>H700*48%</f>
        <v>38400</v>
      </c>
      <c r="I702" s="40">
        <f>I700*48%</f>
        <v>9600</v>
      </c>
      <c r="J702" s="40">
        <f>J700*48%</f>
        <v>9600</v>
      </c>
      <c r="K702" s="40">
        <f>K700*48%</f>
        <v>9600</v>
      </c>
      <c r="L702" s="40">
        <f>L700*48%</f>
        <v>9600</v>
      </c>
      <c r="M702" s="41">
        <f>SUM(I702:L702)</f>
        <v>38400</v>
      </c>
    </row>
    <row r="703" spans="1:13" ht="18" customHeight="1" x14ac:dyDescent="0.2">
      <c r="A703" s="149"/>
      <c r="B703" s="150"/>
      <c r="C703" s="37">
        <v>344</v>
      </c>
      <c r="D703" s="134" t="s">
        <v>42</v>
      </c>
      <c r="E703" s="134"/>
      <c r="F703" s="134"/>
      <c r="G703" s="151"/>
      <c r="H703" s="40">
        <f>H700*5%</f>
        <v>4000</v>
      </c>
      <c r="I703" s="40">
        <f>I700*5%</f>
        <v>1000</v>
      </c>
      <c r="J703" s="40">
        <f>J700*5%</f>
        <v>1000</v>
      </c>
      <c r="K703" s="40">
        <f>K700*5%</f>
        <v>1000</v>
      </c>
      <c r="L703" s="40">
        <f>L700*5%</f>
        <v>1000</v>
      </c>
      <c r="M703" s="41">
        <f>SUM(I703:L703)</f>
        <v>4000</v>
      </c>
    </row>
    <row r="704" spans="1:13" ht="31.5" customHeight="1" x14ac:dyDescent="0.2">
      <c r="A704" s="138" t="s">
        <v>19</v>
      </c>
      <c r="B704" s="139"/>
      <c r="C704" s="142" t="s">
        <v>257</v>
      </c>
      <c r="D704" s="142"/>
      <c r="E704" s="142"/>
      <c r="F704" s="142"/>
      <c r="G704" s="142"/>
      <c r="H704" s="142"/>
      <c r="I704" s="142"/>
      <c r="J704" s="142"/>
      <c r="K704" s="142"/>
      <c r="L704" s="142"/>
      <c r="M704" s="143"/>
    </row>
    <row r="705" spans="1:13" ht="18" customHeight="1" x14ac:dyDescent="0.2">
      <c r="A705" s="32" t="s">
        <v>27</v>
      </c>
      <c r="B705" s="33" t="s">
        <v>17</v>
      </c>
      <c r="C705" s="34">
        <v>2031</v>
      </c>
      <c r="D705" s="128" t="s">
        <v>254</v>
      </c>
      <c r="E705" s="128"/>
      <c r="F705" s="128"/>
      <c r="G705" s="129" t="s">
        <v>14</v>
      </c>
      <c r="H705" s="68" t="s">
        <v>18</v>
      </c>
      <c r="I705" s="23">
        <v>0.25</v>
      </c>
      <c r="J705" s="23">
        <v>0.25</v>
      </c>
      <c r="K705" s="23">
        <v>0.25</v>
      </c>
      <c r="L705" s="23">
        <v>0.25</v>
      </c>
      <c r="M705" s="24">
        <f>SUM(I705:L705)</f>
        <v>1</v>
      </c>
    </row>
    <row r="706" spans="1:13" ht="18" customHeight="1" x14ac:dyDescent="0.2">
      <c r="A706" s="130" t="s">
        <v>94</v>
      </c>
      <c r="B706" s="131"/>
      <c r="C706" s="131"/>
      <c r="D706" s="131"/>
      <c r="E706" s="131"/>
      <c r="F706" s="131"/>
      <c r="G706" s="129"/>
      <c r="H706" s="59">
        <v>500000</v>
      </c>
      <c r="I706" s="59">
        <f>H706*I705</f>
        <v>125000</v>
      </c>
      <c r="J706" s="59">
        <f>H706*J705</f>
        <v>125000</v>
      </c>
      <c r="K706" s="59">
        <f>H706*K705</f>
        <v>125000</v>
      </c>
      <c r="L706" s="59">
        <f>H706*L705</f>
        <v>125000</v>
      </c>
      <c r="M706" s="60">
        <f>I706+J706+K706+L706</f>
        <v>500000</v>
      </c>
    </row>
    <row r="707" spans="1:13" ht="18" customHeight="1" x14ac:dyDescent="0.2">
      <c r="A707" s="149" t="s">
        <v>60</v>
      </c>
      <c r="B707" s="150"/>
      <c r="C707" s="37">
        <v>331</v>
      </c>
      <c r="D707" s="134" t="s">
        <v>39</v>
      </c>
      <c r="E707" s="134"/>
      <c r="F707" s="134"/>
      <c r="G707" s="151" t="s">
        <v>25</v>
      </c>
      <c r="H707" s="40">
        <f>H706*47%</f>
        <v>235000</v>
      </c>
      <c r="I707" s="40">
        <f>I706*47%</f>
        <v>58750</v>
      </c>
      <c r="J707" s="40">
        <f>J706*47%</f>
        <v>58750</v>
      </c>
      <c r="K707" s="40">
        <f>K706*47%</f>
        <v>58750</v>
      </c>
      <c r="L707" s="40">
        <f>L706*47%</f>
        <v>58750</v>
      </c>
      <c r="M707" s="41">
        <f>SUM(I707:L707)</f>
        <v>235000</v>
      </c>
    </row>
    <row r="708" spans="1:13" ht="18" customHeight="1" x14ac:dyDescent="0.2">
      <c r="A708" s="149"/>
      <c r="B708" s="150"/>
      <c r="C708" s="37">
        <v>333</v>
      </c>
      <c r="D708" s="134" t="s">
        <v>40</v>
      </c>
      <c r="E708" s="134"/>
      <c r="F708" s="134"/>
      <c r="G708" s="151"/>
      <c r="H708" s="40">
        <f>H706*48%</f>
        <v>240000</v>
      </c>
      <c r="I708" s="40">
        <f>I706*48%</f>
        <v>60000</v>
      </c>
      <c r="J708" s="40">
        <f>J706*48%</f>
        <v>60000</v>
      </c>
      <c r="K708" s="40">
        <f>K706*48%</f>
        <v>60000</v>
      </c>
      <c r="L708" s="40">
        <f>L706*48%</f>
        <v>60000</v>
      </c>
      <c r="M708" s="41">
        <f>SUM(I708:L708)</f>
        <v>240000</v>
      </c>
    </row>
    <row r="709" spans="1:13" ht="18" customHeight="1" x14ac:dyDescent="0.2">
      <c r="A709" s="149"/>
      <c r="B709" s="150"/>
      <c r="C709" s="37">
        <v>344</v>
      </c>
      <c r="D709" s="134" t="s">
        <v>42</v>
      </c>
      <c r="E709" s="134"/>
      <c r="F709" s="134"/>
      <c r="G709" s="151"/>
      <c r="H709" s="40">
        <f>H706*5%</f>
        <v>25000</v>
      </c>
      <c r="I709" s="40">
        <f>I706*5%</f>
        <v>6250</v>
      </c>
      <c r="J709" s="40">
        <f>J706*5%</f>
        <v>6250</v>
      </c>
      <c r="K709" s="40">
        <f>K706*5%</f>
        <v>6250</v>
      </c>
      <c r="L709" s="40">
        <f>L706*5%</f>
        <v>6250</v>
      </c>
      <c r="M709" s="41">
        <f>SUM(I709:L709)</f>
        <v>25000</v>
      </c>
    </row>
    <row r="710" spans="1:13" ht="31.5" customHeight="1" x14ac:dyDescent="0.2">
      <c r="A710" s="138" t="s">
        <v>19</v>
      </c>
      <c r="B710" s="139"/>
      <c r="C710" s="142" t="s">
        <v>257</v>
      </c>
      <c r="D710" s="142"/>
      <c r="E710" s="142"/>
      <c r="F710" s="142"/>
      <c r="G710" s="142"/>
      <c r="H710" s="142"/>
      <c r="I710" s="142"/>
      <c r="J710" s="142"/>
      <c r="K710" s="142"/>
      <c r="L710" s="142"/>
      <c r="M710" s="143"/>
    </row>
    <row r="711" spans="1:13" ht="18" customHeight="1" x14ac:dyDescent="0.2">
      <c r="A711" s="32" t="s">
        <v>27</v>
      </c>
      <c r="B711" s="33" t="s">
        <v>17</v>
      </c>
      <c r="C711" s="34">
        <v>2032</v>
      </c>
      <c r="D711" s="128" t="s">
        <v>255</v>
      </c>
      <c r="E711" s="128"/>
      <c r="F711" s="128"/>
      <c r="G711" s="129" t="s">
        <v>14</v>
      </c>
      <c r="H711" s="68" t="s">
        <v>18</v>
      </c>
      <c r="I711" s="23">
        <v>0.25</v>
      </c>
      <c r="J711" s="23">
        <v>0.25</v>
      </c>
      <c r="K711" s="23">
        <v>0.25</v>
      </c>
      <c r="L711" s="23">
        <v>0.25</v>
      </c>
      <c r="M711" s="24">
        <f>SUM(I711:L711)</f>
        <v>1</v>
      </c>
    </row>
    <row r="712" spans="1:13" ht="18" customHeight="1" x14ac:dyDescent="0.2">
      <c r="A712" s="130" t="s">
        <v>94</v>
      </c>
      <c r="B712" s="131"/>
      <c r="C712" s="131"/>
      <c r="D712" s="131"/>
      <c r="E712" s="131"/>
      <c r="F712" s="131"/>
      <c r="G712" s="129"/>
      <c r="H712" s="59">
        <v>300000</v>
      </c>
      <c r="I712" s="59">
        <f>H712*I711</f>
        <v>75000</v>
      </c>
      <c r="J712" s="59">
        <f>H712*J711</f>
        <v>75000</v>
      </c>
      <c r="K712" s="59">
        <f>H712*K711</f>
        <v>75000</v>
      </c>
      <c r="L712" s="59">
        <f>H712*L711</f>
        <v>75000</v>
      </c>
      <c r="M712" s="60">
        <f>I712+J712+K712+L712</f>
        <v>300000</v>
      </c>
    </row>
    <row r="713" spans="1:13" ht="18" customHeight="1" x14ac:dyDescent="0.2">
      <c r="A713" s="149" t="s">
        <v>60</v>
      </c>
      <c r="B713" s="150"/>
      <c r="C713" s="37">
        <v>331</v>
      </c>
      <c r="D713" s="134" t="s">
        <v>39</v>
      </c>
      <c r="E713" s="134"/>
      <c r="F713" s="134"/>
      <c r="G713" s="151" t="s">
        <v>25</v>
      </c>
      <c r="H713" s="40">
        <f>H712*47%</f>
        <v>141000</v>
      </c>
      <c r="I713" s="40">
        <f>I712*47%</f>
        <v>35250</v>
      </c>
      <c r="J713" s="40">
        <f>J712*47%</f>
        <v>35250</v>
      </c>
      <c r="K713" s="40">
        <f>K712*47%</f>
        <v>35250</v>
      </c>
      <c r="L713" s="40">
        <f>L712*47%</f>
        <v>35250</v>
      </c>
      <c r="M713" s="41">
        <f>SUM(I713:L713)</f>
        <v>141000</v>
      </c>
    </row>
    <row r="714" spans="1:13" ht="18" customHeight="1" x14ac:dyDescent="0.2">
      <c r="A714" s="149"/>
      <c r="B714" s="150"/>
      <c r="C714" s="37">
        <v>333</v>
      </c>
      <c r="D714" s="134" t="s">
        <v>40</v>
      </c>
      <c r="E714" s="134"/>
      <c r="F714" s="134"/>
      <c r="G714" s="151"/>
      <c r="H714" s="40">
        <f>H712*48%</f>
        <v>144000</v>
      </c>
      <c r="I714" s="40">
        <f>I712*48%</f>
        <v>36000</v>
      </c>
      <c r="J714" s="40">
        <f>J712*48%</f>
        <v>36000</v>
      </c>
      <c r="K714" s="40">
        <f>K712*48%</f>
        <v>36000</v>
      </c>
      <c r="L714" s="40">
        <f>L712*48%</f>
        <v>36000</v>
      </c>
      <c r="M714" s="41">
        <f>SUM(I714:L714)</f>
        <v>144000</v>
      </c>
    </row>
    <row r="715" spans="1:13" ht="18" customHeight="1" x14ac:dyDescent="0.2">
      <c r="A715" s="149"/>
      <c r="B715" s="150"/>
      <c r="C715" s="37">
        <v>344</v>
      </c>
      <c r="D715" s="134" t="s">
        <v>42</v>
      </c>
      <c r="E715" s="134"/>
      <c r="F715" s="134"/>
      <c r="G715" s="151"/>
      <c r="H715" s="40">
        <f>H712*5%</f>
        <v>15000</v>
      </c>
      <c r="I715" s="40">
        <f>I712*5%</f>
        <v>3750</v>
      </c>
      <c r="J715" s="40">
        <f>J712*5%</f>
        <v>3750</v>
      </c>
      <c r="K715" s="40">
        <f>K712*5%</f>
        <v>3750</v>
      </c>
      <c r="L715" s="40">
        <f>L712*5%</f>
        <v>3750</v>
      </c>
      <c r="M715" s="41">
        <f>SUM(I715:L715)</f>
        <v>15000</v>
      </c>
    </row>
    <row r="716" spans="1:13" ht="31.5" customHeight="1" x14ac:dyDescent="0.2">
      <c r="A716" s="138" t="s">
        <v>19</v>
      </c>
      <c r="B716" s="139"/>
      <c r="C716" s="142" t="s">
        <v>256</v>
      </c>
      <c r="D716" s="142"/>
      <c r="E716" s="142"/>
      <c r="F716" s="142"/>
      <c r="G716" s="142"/>
      <c r="H716" s="142"/>
      <c r="I716" s="142"/>
      <c r="J716" s="142"/>
      <c r="K716" s="142"/>
      <c r="L716" s="142"/>
      <c r="M716" s="143"/>
    </row>
    <row r="717" spans="1:13" ht="18" customHeight="1" thickBot="1" x14ac:dyDescent="0.25">
      <c r="A717" s="145" t="s">
        <v>93</v>
      </c>
      <c r="B717" s="146"/>
      <c r="C717" s="146"/>
      <c r="D717" s="146"/>
      <c r="E717" s="146"/>
      <c r="F717" s="146"/>
      <c r="G717" s="147"/>
      <c r="H717" s="147"/>
      <c r="I717" s="147"/>
      <c r="J717" s="147"/>
      <c r="K717" s="147"/>
      <c r="L717" s="147"/>
      <c r="M717" s="148"/>
    </row>
    <row r="718" spans="1:13" ht="18" customHeight="1" thickTop="1" x14ac:dyDescent="0.2">
      <c r="A718" s="78"/>
      <c r="B718" s="78"/>
      <c r="C718" s="44"/>
      <c r="D718" s="44"/>
      <c r="E718" s="44"/>
      <c r="F718" s="44"/>
      <c r="G718" s="45"/>
      <c r="H718" s="45"/>
      <c r="I718" s="45"/>
      <c r="J718" s="45"/>
      <c r="K718" s="45"/>
      <c r="L718" s="45"/>
      <c r="M718" s="45"/>
    </row>
    <row r="719" spans="1:13" ht="18" customHeight="1" thickBot="1" x14ac:dyDescent="0.25">
      <c r="A719" s="78"/>
      <c r="B719" s="78"/>
      <c r="C719" s="44"/>
      <c r="D719" s="44"/>
      <c r="E719" s="44"/>
      <c r="F719" s="44"/>
      <c r="G719" s="45"/>
      <c r="H719" s="45"/>
      <c r="I719" s="45"/>
      <c r="J719" s="45"/>
      <c r="K719" s="45"/>
      <c r="L719" s="45"/>
      <c r="M719" s="45"/>
    </row>
    <row r="720" spans="1:13" ht="18" customHeight="1" thickTop="1" x14ac:dyDescent="0.2">
      <c r="A720" s="79" t="s">
        <v>21</v>
      </c>
      <c r="B720" s="80" t="s">
        <v>85</v>
      </c>
      <c r="C720" s="202" t="s">
        <v>86</v>
      </c>
      <c r="D720" s="202"/>
      <c r="E720" s="202"/>
      <c r="F720" s="202"/>
      <c r="G720" s="202"/>
      <c r="H720" s="202"/>
      <c r="I720" s="202"/>
      <c r="J720" s="202"/>
      <c r="K720" s="202"/>
      <c r="L720" s="202"/>
      <c r="M720" s="203"/>
    </row>
    <row r="721" spans="1:13" ht="18" customHeight="1" x14ac:dyDescent="0.2">
      <c r="A721" s="46" t="s">
        <v>26</v>
      </c>
      <c r="B721" s="47" t="s">
        <v>71</v>
      </c>
      <c r="C721" s="204" t="s">
        <v>82</v>
      </c>
      <c r="D721" s="204"/>
      <c r="E721" s="204"/>
      <c r="F721" s="204"/>
      <c r="G721" s="204"/>
      <c r="H721" s="204"/>
      <c r="I721" s="204"/>
      <c r="J721" s="204"/>
      <c r="K721" s="204"/>
      <c r="L721" s="204"/>
      <c r="M721" s="205"/>
    </row>
    <row r="722" spans="1:13" ht="18" customHeight="1" x14ac:dyDescent="0.2">
      <c r="A722" s="46" t="s">
        <v>5</v>
      </c>
      <c r="B722" s="47" t="s">
        <v>83</v>
      </c>
      <c r="C722" s="204" t="s">
        <v>96</v>
      </c>
      <c r="D722" s="204"/>
      <c r="E722" s="204"/>
      <c r="F722" s="204"/>
      <c r="G722" s="204"/>
      <c r="H722" s="204"/>
      <c r="I722" s="204"/>
      <c r="J722" s="204"/>
      <c r="K722" s="204"/>
      <c r="L722" s="204"/>
      <c r="M722" s="205"/>
    </row>
    <row r="723" spans="1:13" ht="18" customHeight="1" x14ac:dyDescent="0.2">
      <c r="A723" s="18" t="s">
        <v>6</v>
      </c>
      <c r="B723" s="158" t="s">
        <v>230</v>
      </c>
      <c r="C723" s="158"/>
      <c r="D723" s="158"/>
      <c r="E723" s="158"/>
      <c r="F723" s="158"/>
      <c r="G723" s="158"/>
      <c r="H723" s="158"/>
      <c r="I723" s="158"/>
      <c r="J723" s="158"/>
      <c r="K723" s="158"/>
      <c r="L723" s="158"/>
      <c r="M723" s="159"/>
    </row>
    <row r="724" spans="1:13" ht="18" customHeight="1" x14ac:dyDescent="0.2">
      <c r="A724" s="18" t="s">
        <v>106</v>
      </c>
      <c r="B724" s="158" t="s">
        <v>231</v>
      </c>
      <c r="C724" s="158"/>
      <c r="D724" s="158"/>
      <c r="E724" s="158"/>
      <c r="F724" s="158"/>
      <c r="G724" s="158"/>
      <c r="H724" s="158"/>
      <c r="I724" s="158"/>
      <c r="J724" s="158"/>
      <c r="K724" s="158"/>
      <c r="L724" s="158"/>
      <c r="M724" s="159"/>
    </row>
    <row r="725" spans="1:13" ht="18" customHeight="1" x14ac:dyDescent="0.2">
      <c r="A725" s="180" t="s">
        <v>7</v>
      </c>
      <c r="B725" s="181"/>
      <c r="C725" s="181"/>
      <c r="D725" s="181"/>
      <c r="E725" s="181"/>
      <c r="F725" s="153" t="s">
        <v>8</v>
      </c>
      <c r="G725" s="153"/>
      <c r="H725" s="153"/>
      <c r="I725" s="153"/>
      <c r="J725" s="160" t="s">
        <v>9</v>
      </c>
      <c r="K725" s="160"/>
      <c r="L725" s="160"/>
      <c r="M725" s="161"/>
    </row>
    <row r="726" spans="1:13" ht="18" customHeight="1" x14ac:dyDescent="0.2">
      <c r="A726" s="173" t="s">
        <v>232</v>
      </c>
      <c r="B726" s="174"/>
      <c r="C726" s="174"/>
      <c r="D726" s="174"/>
      <c r="E726" s="174"/>
      <c r="F726" s="170">
        <v>0.6</v>
      </c>
      <c r="G726" s="170"/>
      <c r="H726" s="170"/>
      <c r="I726" s="170"/>
      <c r="J726" s="170">
        <v>1</v>
      </c>
      <c r="K726" s="170"/>
      <c r="L726" s="170"/>
      <c r="M726" s="186"/>
    </row>
    <row r="727" spans="1:13" ht="18" customHeight="1" x14ac:dyDescent="0.2">
      <c r="A727" s="182" t="s">
        <v>10</v>
      </c>
      <c r="B727" s="129"/>
      <c r="C727" s="129"/>
      <c r="D727" s="129"/>
      <c r="E727" s="129"/>
      <c r="F727" s="129"/>
      <c r="G727" s="129"/>
      <c r="H727" s="129"/>
      <c r="I727" s="20">
        <v>2018</v>
      </c>
      <c r="J727" s="20">
        <v>2019</v>
      </c>
      <c r="K727" s="20">
        <v>2020</v>
      </c>
      <c r="L727" s="20">
        <v>2021</v>
      </c>
      <c r="M727" s="21" t="s">
        <v>11</v>
      </c>
    </row>
    <row r="728" spans="1:13" ht="18" customHeight="1" x14ac:dyDescent="0.2">
      <c r="A728" s="162" t="s">
        <v>12</v>
      </c>
      <c r="B728" s="163"/>
      <c r="C728" s="164">
        <f>H732+H763+H769+H775+H781+H793+H787+H737+H799+H742+H747+H752+H757</f>
        <v>9778980</v>
      </c>
      <c r="D728" s="164"/>
      <c r="E728" s="164"/>
      <c r="F728" s="164"/>
      <c r="G728" s="164"/>
      <c r="H728" s="164"/>
      <c r="I728" s="72">
        <f>I732+I763+I769+I775+I781+I787+I793+I799+I737+I742+I747+I752+I757</f>
        <v>2444745</v>
      </c>
      <c r="J728" s="103">
        <f>J732+J763+J769+J775+J781+J787+J793+J799+J737</f>
        <v>2144745</v>
      </c>
      <c r="K728" s="103">
        <f>K732+K763+K769+K775+K781+K787+K793+K799</f>
        <v>2069745</v>
      </c>
      <c r="L728" s="103">
        <f>L732+L763+L769+L775+L781+L787+L793+L799</f>
        <v>2069745</v>
      </c>
      <c r="M728" s="42">
        <f>SUM(I728:L728)</f>
        <v>8728980</v>
      </c>
    </row>
    <row r="729" spans="1:13" ht="18" customHeight="1" x14ac:dyDescent="0.2">
      <c r="A729" s="152" t="s">
        <v>13</v>
      </c>
      <c r="B729" s="153"/>
      <c r="C729" s="129" t="s">
        <v>20</v>
      </c>
      <c r="D729" s="129"/>
      <c r="E729" s="129"/>
      <c r="F729" s="129"/>
      <c r="G729" s="129" t="s">
        <v>14</v>
      </c>
      <c r="H729" s="144" t="s">
        <v>15</v>
      </c>
      <c r="I729" s="144">
        <v>2018</v>
      </c>
      <c r="J729" s="144">
        <v>2019</v>
      </c>
      <c r="K729" s="144">
        <v>2020</v>
      </c>
      <c r="L729" s="144">
        <v>2021</v>
      </c>
      <c r="M729" s="157" t="s">
        <v>16</v>
      </c>
    </row>
    <row r="730" spans="1:13" ht="18" customHeight="1" x14ac:dyDescent="0.2">
      <c r="A730" s="152"/>
      <c r="B730" s="153"/>
      <c r="C730" s="129"/>
      <c r="D730" s="129"/>
      <c r="E730" s="129"/>
      <c r="F730" s="129"/>
      <c r="G730" s="129"/>
      <c r="H730" s="144"/>
      <c r="I730" s="144"/>
      <c r="J730" s="144"/>
      <c r="K730" s="144"/>
      <c r="L730" s="144"/>
      <c r="M730" s="157"/>
    </row>
    <row r="731" spans="1:13" ht="39" customHeight="1" x14ac:dyDescent="0.2">
      <c r="A731" s="32" t="s">
        <v>28</v>
      </c>
      <c r="B731" s="33" t="s">
        <v>17</v>
      </c>
      <c r="C731" s="34">
        <v>1016</v>
      </c>
      <c r="D731" s="128" t="s">
        <v>278</v>
      </c>
      <c r="E731" s="128"/>
      <c r="F731" s="128"/>
      <c r="G731" s="81" t="s">
        <v>25</v>
      </c>
      <c r="H731" s="68" t="s">
        <v>18</v>
      </c>
      <c r="I731" s="23">
        <v>0.25</v>
      </c>
      <c r="J731" s="23">
        <v>0.25</v>
      </c>
      <c r="K731" s="23">
        <v>0.25</v>
      </c>
      <c r="L731" s="23">
        <v>0.25</v>
      </c>
      <c r="M731" s="24">
        <f>SUM(I731:L731)</f>
        <v>1</v>
      </c>
    </row>
    <row r="732" spans="1:13" ht="18" customHeight="1" x14ac:dyDescent="0.2">
      <c r="A732" s="130" t="s">
        <v>94</v>
      </c>
      <c r="B732" s="131"/>
      <c r="C732" s="131"/>
      <c r="D732" s="131"/>
      <c r="E732" s="131"/>
      <c r="F732" s="131"/>
      <c r="G732" s="71"/>
      <c r="H732" s="61">
        <f>400000+678979+1</f>
        <v>1078980</v>
      </c>
      <c r="I732" s="61">
        <f>H732*I731</f>
        <v>269745</v>
      </c>
      <c r="J732" s="61">
        <f>H732*J731</f>
        <v>269745</v>
      </c>
      <c r="K732" s="61">
        <f>H732*K731</f>
        <v>269745</v>
      </c>
      <c r="L732" s="61">
        <f>H732*L731</f>
        <v>269745</v>
      </c>
      <c r="M732" s="62">
        <f>I732+J732+K732+L732</f>
        <v>1078980</v>
      </c>
    </row>
    <row r="733" spans="1:13" ht="18" customHeight="1" x14ac:dyDescent="0.2">
      <c r="A733" s="87" t="s">
        <v>41</v>
      </c>
      <c r="B733" s="88"/>
      <c r="C733" s="50">
        <v>333</v>
      </c>
      <c r="D733" s="154" t="s">
        <v>40</v>
      </c>
      <c r="E733" s="154"/>
      <c r="F733" s="154"/>
      <c r="G733" s="82"/>
      <c r="H733" s="48">
        <f>H732*2%</f>
        <v>21579.600000000002</v>
      </c>
      <c r="I733" s="48">
        <f>I732*2%</f>
        <v>5394.9000000000005</v>
      </c>
      <c r="J733" s="48">
        <f>J732*2%</f>
        <v>5394.9000000000005</v>
      </c>
      <c r="K733" s="48">
        <f>K732*2%</f>
        <v>5394.9000000000005</v>
      </c>
      <c r="L733" s="48">
        <f>L732*2%</f>
        <v>5394.9000000000005</v>
      </c>
      <c r="M733" s="49">
        <f>I733+J733+K733+L733</f>
        <v>21579.600000000002</v>
      </c>
    </row>
    <row r="734" spans="1:13" ht="18" customHeight="1" x14ac:dyDescent="0.2">
      <c r="A734" s="87"/>
      <c r="B734" s="88"/>
      <c r="C734" s="50">
        <v>344</v>
      </c>
      <c r="D734" s="154" t="s">
        <v>42</v>
      </c>
      <c r="E734" s="154"/>
      <c r="F734" s="154"/>
      <c r="G734" s="82"/>
      <c r="H734" s="48">
        <f>H732*98%</f>
        <v>1057400.3999999999</v>
      </c>
      <c r="I734" s="48">
        <f>I732*98%</f>
        <v>264350.09999999998</v>
      </c>
      <c r="J734" s="48">
        <f>J732*98%</f>
        <v>264350.09999999998</v>
      </c>
      <c r="K734" s="48">
        <f>K732*98%</f>
        <v>264350.09999999998</v>
      </c>
      <c r="L734" s="48">
        <f>L732*98%</f>
        <v>264350.09999999998</v>
      </c>
      <c r="M734" s="49">
        <f>I734+J734+K734+L734</f>
        <v>1057400.3999999999</v>
      </c>
    </row>
    <row r="735" spans="1:13" ht="28.5" customHeight="1" x14ac:dyDescent="0.2">
      <c r="A735" s="138" t="s">
        <v>19</v>
      </c>
      <c r="B735" s="139"/>
      <c r="C735" s="142" t="s">
        <v>233</v>
      </c>
      <c r="D735" s="142"/>
      <c r="E735" s="142"/>
      <c r="F735" s="142"/>
      <c r="G735" s="142"/>
      <c r="H735" s="142"/>
      <c r="I735" s="142"/>
      <c r="J735" s="142"/>
      <c r="K735" s="142"/>
      <c r="L735" s="142"/>
      <c r="M735" s="143"/>
    </row>
    <row r="736" spans="1:13" ht="39" customHeight="1" x14ac:dyDescent="0.2">
      <c r="A736" s="32" t="s">
        <v>28</v>
      </c>
      <c r="B736" s="33" t="s">
        <v>17</v>
      </c>
      <c r="C736" s="34">
        <v>1019</v>
      </c>
      <c r="D736" s="128" t="s">
        <v>293</v>
      </c>
      <c r="E736" s="128"/>
      <c r="F736" s="128"/>
      <c r="G736" s="99" t="s">
        <v>25</v>
      </c>
      <c r="H736" s="100" t="s">
        <v>18</v>
      </c>
      <c r="I736" s="23">
        <v>0.25</v>
      </c>
      <c r="J736" s="23">
        <v>0.25</v>
      </c>
      <c r="K736" s="23">
        <v>0.25</v>
      </c>
      <c r="L736" s="23">
        <v>0.25</v>
      </c>
      <c r="M736" s="24">
        <f>SUM(I736:L736)</f>
        <v>1</v>
      </c>
    </row>
    <row r="737" spans="1:13" ht="18" customHeight="1" x14ac:dyDescent="0.2">
      <c r="A737" s="130" t="s">
        <v>94</v>
      </c>
      <c r="B737" s="131"/>
      <c r="C737" s="131"/>
      <c r="D737" s="131"/>
      <c r="E737" s="131"/>
      <c r="F737" s="131"/>
      <c r="G737" s="98"/>
      <c r="H737" s="61">
        <v>300000</v>
      </c>
      <c r="I737" s="61">
        <f>H737*I736</f>
        <v>75000</v>
      </c>
      <c r="J737" s="61">
        <f>H737*J736</f>
        <v>75000</v>
      </c>
      <c r="K737" s="61">
        <f>H737*K736</f>
        <v>75000</v>
      </c>
      <c r="L737" s="61">
        <f>H737*L736</f>
        <v>75000</v>
      </c>
      <c r="M737" s="62">
        <f>I737+J737+K737+L737</f>
        <v>300000</v>
      </c>
    </row>
    <row r="738" spans="1:13" ht="18" customHeight="1" x14ac:dyDescent="0.2">
      <c r="A738" s="87" t="s">
        <v>41</v>
      </c>
      <c r="B738" s="88"/>
      <c r="C738" s="50">
        <v>333</v>
      </c>
      <c r="D738" s="154" t="s">
        <v>40</v>
      </c>
      <c r="E738" s="154"/>
      <c r="F738" s="154"/>
      <c r="G738" s="82"/>
      <c r="H738" s="48">
        <f>H737*2%</f>
        <v>6000</v>
      </c>
      <c r="I738" s="48">
        <f>I737*2%</f>
        <v>1500</v>
      </c>
      <c r="J738" s="48">
        <f>J737*2%</f>
        <v>1500</v>
      </c>
      <c r="K738" s="48">
        <f>K737*2%</f>
        <v>1500</v>
      </c>
      <c r="L738" s="48">
        <f>L737*2%</f>
        <v>1500</v>
      </c>
      <c r="M738" s="49">
        <f>I738+J738+K738+L738</f>
        <v>6000</v>
      </c>
    </row>
    <row r="739" spans="1:13" ht="18" customHeight="1" x14ac:dyDescent="0.2">
      <c r="A739" s="87"/>
      <c r="B739" s="88"/>
      <c r="C739" s="50">
        <v>344</v>
      </c>
      <c r="D739" s="154" t="s">
        <v>42</v>
      </c>
      <c r="E739" s="154"/>
      <c r="F739" s="154"/>
      <c r="G739" s="82"/>
      <c r="H739" s="48">
        <f>H737*98%</f>
        <v>294000</v>
      </c>
      <c r="I739" s="48">
        <f>I737*98%</f>
        <v>73500</v>
      </c>
      <c r="J739" s="48">
        <f>J737*98%</f>
        <v>73500</v>
      </c>
      <c r="K739" s="48">
        <f>K737*98%</f>
        <v>73500</v>
      </c>
      <c r="L739" s="48">
        <f>L737*98%</f>
        <v>73500</v>
      </c>
      <c r="M739" s="49">
        <f>I739+J739+K739+L739</f>
        <v>294000</v>
      </c>
    </row>
    <row r="740" spans="1:13" ht="28.5" customHeight="1" x14ac:dyDescent="0.2">
      <c r="A740" s="138" t="s">
        <v>19</v>
      </c>
      <c r="B740" s="139"/>
      <c r="C740" s="142" t="s">
        <v>233</v>
      </c>
      <c r="D740" s="142"/>
      <c r="E740" s="142"/>
      <c r="F740" s="142"/>
      <c r="G740" s="142"/>
      <c r="H740" s="142"/>
      <c r="I740" s="142"/>
      <c r="J740" s="142"/>
      <c r="K740" s="142"/>
      <c r="L740" s="142"/>
      <c r="M740" s="143"/>
    </row>
    <row r="741" spans="1:13" ht="39" customHeight="1" x14ac:dyDescent="0.2">
      <c r="A741" s="32" t="s">
        <v>28</v>
      </c>
      <c r="B741" s="33" t="s">
        <v>17</v>
      </c>
      <c r="C741" s="34">
        <v>1025</v>
      </c>
      <c r="D741" s="128" t="s">
        <v>302</v>
      </c>
      <c r="E741" s="128"/>
      <c r="F741" s="128"/>
      <c r="G741" s="108" t="s">
        <v>25</v>
      </c>
      <c r="H741" s="113" t="s">
        <v>18</v>
      </c>
      <c r="I741" s="23">
        <v>0.25</v>
      </c>
      <c r="J741" s="23">
        <v>0.25</v>
      </c>
      <c r="K741" s="23">
        <v>0.25</v>
      </c>
      <c r="L741" s="23">
        <v>0.25</v>
      </c>
      <c r="M741" s="24">
        <f>SUM(I741:L741)</f>
        <v>1</v>
      </c>
    </row>
    <row r="742" spans="1:13" ht="18" customHeight="1" x14ac:dyDescent="0.2">
      <c r="A742" s="130" t="s">
        <v>94</v>
      </c>
      <c r="B742" s="131"/>
      <c r="C742" s="131"/>
      <c r="D742" s="131"/>
      <c r="E742" s="131"/>
      <c r="F742" s="131"/>
      <c r="G742" s="107"/>
      <c r="H742" s="61">
        <v>300000</v>
      </c>
      <c r="I742" s="61">
        <f>H742*I741</f>
        <v>75000</v>
      </c>
      <c r="J742" s="61">
        <f>H742*J741</f>
        <v>75000</v>
      </c>
      <c r="K742" s="61">
        <f>H742*K741</f>
        <v>75000</v>
      </c>
      <c r="L742" s="61">
        <f>H742*L741</f>
        <v>75000</v>
      </c>
      <c r="M742" s="62">
        <f>I742+J742+K742+L742</f>
        <v>300000</v>
      </c>
    </row>
    <row r="743" spans="1:13" ht="18" customHeight="1" x14ac:dyDescent="0.2">
      <c r="A743" s="87" t="s">
        <v>41</v>
      </c>
      <c r="B743" s="88"/>
      <c r="C743" s="50">
        <v>333</v>
      </c>
      <c r="D743" s="154" t="s">
        <v>40</v>
      </c>
      <c r="E743" s="154"/>
      <c r="F743" s="154"/>
      <c r="G743" s="82"/>
      <c r="H743" s="48">
        <f>H742*2%</f>
        <v>6000</v>
      </c>
      <c r="I743" s="48">
        <f>I742*2%</f>
        <v>1500</v>
      </c>
      <c r="J743" s="48">
        <f>J742*2%</f>
        <v>1500</v>
      </c>
      <c r="K743" s="48">
        <f>K742*2%</f>
        <v>1500</v>
      </c>
      <c r="L743" s="48">
        <f>L742*2%</f>
        <v>1500</v>
      </c>
      <c r="M743" s="49">
        <f>I743+J743+K743+L743</f>
        <v>6000</v>
      </c>
    </row>
    <row r="744" spans="1:13" ht="18" customHeight="1" x14ac:dyDescent="0.2">
      <c r="A744" s="87"/>
      <c r="B744" s="88"/>
      <c r="C744" s="50">
        <v>344</v>
      </c>
      <c r="D744" s="154" t="s">
        <v>42</v>
      </c>
      <c r="E744" s="154"/>
      <c r="F744" s="154"/>
      <c r="G744" s="82"/>
      <c r="H744" s="48">
        <f>H742*98%</f>
        <v>294000</v>
      </c>
      <c r="I744" s="48">
        <f>I742*98%</f>
        <v>73500</v>
      </c>
      <c r="J744" s="48">
        <f>J742*98%</f>
        <v>73500</v>
      </c>
      <c r="K744" s="48">
        <f>K742*98%</f>
        <v>73500</v>
      </c>
      <c r="L744" s="48">
        <f>L742*98%</f>
        <v>73500</v>
      </c>
      <c r="M744" s="49">
        <f>I744+J744+K744+L744</f>
        <v>294000</v>
      </c>
    </row>
    <row r="745" spans="1:13" ht="28.5" customHeight="1" x14ac:dyDescent="0.2">
      <c r="A745" s="138" t="s">
        <v>19</v>
      </c>
      <c r="B745" s="139"/>
      <c r="C745" s="142" t="s">
        <v>233</v>
      </c>
      <c r="D745" s="142"/>
      <c r="E745" s="142"/>
      <c r="F745" s="142"/>
      <c r="G745" s="142"/>
      <c r="H745" s="142"/>
      <c r="I745" s="142"/>
      <c r="J745" s="142"/>
      <c r="K745" s="142"/>
      <c r="L745" s="142"/>
      <c r="M745" s="143"/>
    </row>
    <row r="746" spans="1:13" ht="39" customHeight="1" x14ac:dyDescent="0.2">
      <c r="A746" s="32" t="s">
        <v>28</v>
      </c>
      <c r="B746" s="33" t="s">
        <v>17</v>
      </c>
      <c r="C746" s="34">
        <v>1026</v>
      </c>
      <c r="D746" s="128" t="s">
        <v>299</v>
      </c>
      <c r="E746" s="128"/>
      <c r="F746" s="128"/>
      <c r="G746" s="108" t="s">
        <v>25</v>
      </c>
      <c r="H746" s="113" t="s">
        <v>18</v>
      </c>
      <c r="I746" s="23">
        <v>0.25</v>
      </c>
      <c r="J746" s="23">
        <v>0.25</v>
      </c>
      <c r="K746" s="23">
        <v>0.25</v>
      </c>
      <c r="L746" s="23">
        <v>0.25</v>
      </c>
      <c r="M746" s="24">
        <f>SUM(I746:L746)</f>
        <v>1</v>
      </c>
    </row>
    <row r="747" spans="1:13" ht="18" customHeight="1" x14ac:dyDescent="0.2">
      <c r="A747" s="130" t="s">
        <v>94</v>
      </c>
      <c r="B747" s="131"/>
      <c r="C747" s="131"/>
      <c r="D747" s="131"/>
      <c r="E747" s="131"/>
      <c r="F747" s="131"/>
      <c r="G747" s="107"/>
      <c r="H747" s="61">
        <v>300000</v>
      </c>
      <c r="I747" s="61">
        <f>H747*I746</f>
        <v>75000</v>
      </c>
      <c r="J747" s="61">
        <f>H747*J746</f>
        <v>75000</v>
      </c>
      <c r="K747" s="61">
        <f>H747*K746</f>
        <v>75000</v>
      </c>
      <c r="L747" s="61">
        <f>H747*L746</f>
        <v>75000</v>
      </c>
      <c r="M747" s="62">
        <f>I747+J747+K747+L747</f>
        <v>300000</v>
      </c>
    </row>
    <row r="748" spans="1:13" ht="18" customHeight="1" x14ac:dyDescent="0.2">
      <c r="A748" s="87" t="s">
        <v>41</v>
      </c>
      <c r="B748" s="88"/>
      <c r="C748" s="50">
        <v>333</v>
      </c>
      <c r="D748" s="154" t="s">
        <v>40</v>
      </c>
      <c r="E748" s="154"/>
      <c r="F748" s="154"/>
      <c r="G748" s="82"/>
      <c r="H748" s="48">
        <f>H747*2%</f>
        <v>6000</v>
      </c>
      <c r="I748" s="48">
        <f>I747*2%</f>
        <v>1500</v>
      </c>
      <c r="J748" s="48">
        <f>J747*2%</f>
        <v>1500</v>
      </c>
      <c r="K748" s="48">
        <f>K747*2%</f>
        <v>1500</v>
      </c>
      <c r="L748" s="48">
        <f>L747*2%</f>
        <v>1500</v>
      </c>
      <c r="M748" s="49">
        <f>I748+J748+K748+L748</f>
        <v>6000</v>
      </c>
    </row>
    <row r="749" spans="1:13" ht="18" customHeight="1" x14ac:dyDescent="0.2">
      <c r="A749" s="87"/>
      <c r="B749" s="88"/>
      <c r="C749" s="50">
        <v>344</v>
      </c>
      <c r="D749" s="154" t="s">
        <v>42</v>
      </c>
      <c r="E749" s="154"/>
      <c r="F749" s="154"/>
      <c r="G749" s="82"/>
      <c r="H749" s="48">
        <f>H747*98%</f>
        <v>294000</v>
      </c>
      <c r="I749" s="48">
        <f>I747*98%</f>
        <v>73500</v>
      </c>
      <c r="J749" s="48">
        <f>J747*98%</f>
        <v>73500</v>
      </c>
      <c r="K749" s="48">
        <f>K747*98%</f>
        <v>73500</v>
      </c>
      <c r="L749" s="48">
        <f>L747*98%</f>
        <v>73500</v>
      </c>
      <c r="M749" s="49">
        <f>I749+J749+K749+L749</f>
        <v>294000</v>
      </c>
    </row>
    <row r="750" spans="1:13" ht="28.5" customHeight="1" x14ac:dyDescent="0.2">
      <c r="A750" s="138" t="s">
        <v>19</v>
      </c>
      <c r="B750" s="139"/>
      <c r="C750" s="142" t="s">
        <v>233</v>
      </c>
      <c r="D750" s="142"/>
      <c r="E750" s="142"/>
      <c r="F750" s="142"/>
      <c r="G750" s="142"/>
      <c r="H750" s="142"/>
      <c r="I750" s="142"/>
      <c r="J750" s="142"/>
      <c r="K750" s="142"/>
      <c r="L750" s="142"/>
      <c r="M750" s="143"/>
    </row>
    <row r="751" spans="1:13" ht="39" customHeight="1" x14ac:dyDescent="0.2">
      <c r="A751" s="32" t="s">
        <v>28</v>
      </c>
      <c r="B751" s="33" t="s">
        <v>17</v>
      </c>
      <c r="C751" s="34">
        <v>1027</v>
      </c>
      <c r="D751" s="128" t="s">
        <v>300</v>
      </c>
      <c r="E751" s="128"/>
      <c r="F751" s="128"/>
      <c r="G751" s="108" t="s">
        <v>25</v>
      </c>
      <c r="H751" s="113" t="s">
        <v>18</v>
      </c>
      <c r="I751" s="23">
        <v>0.25</v>
      </c>
      <c r="J751" s="23">
        <v>0.25</v>
      </c>
      <c r="K751" s="23">
        <v>0.25</v>
      </c>
      <c r="L751" s="23">
        <v>0.25</v>
      </c>
      <c r="M751" s="24">
        <f>SUM(I751:L751)</f>
        <v>1</v>
      </c>
    </row>
    <row r="752" spans="1:13" ht="18" customHeight="1" x14ac:dyDescent="0.2">
      <c r="A752" s="130" t="s">
        <v>94</v>
      </c>
      <c r="B752" s="131"/>
      <c r="C752" s="131"/>
      <c r="D752" s="131"/>
      <c r="E752" s="131"/>
      <c r="F752" s="131"/>
      <c r="G752" s="107"/>
      <c r="H752" s="61">
        <v>300000</v>
      </c>
      <c r="I752" s="61">
        <f>H752*I751</f>
        <v>75000</v>
      </c>
      <c r="J752" s="61">
        <f>H752*J751</f>
        <v>75000</v>
      </c>
      <c r="K752" s="61">
        <f>H752*K751</f>
        <v>75000</v>
      </c>
      <c r="L752" s="61">
        <f>H752*L751</f>
        <v>75000</v>
      </c>
      <c r="M752" s="62">
        <f>I752+J752+K752+L752</f>
        <v>300000</v>
      </c>
    </row>
    <row r="753" spans="1:13" ht="18" customHeight="1" x14ac:dyDescent="0.2">
      <c r="A753" s="87" t="s">
        <v>41</v>
      </c>
      <c r="B753" s="88"/>
      <c r="C753" s="50">
        <v>333</v>
      </c>
      <c r="D753" s="154" t="s">
        <v>40</v>
      </c>
      <c r="E753" s="154"/>
      <c r="F753" s="154"/>
      <c r="G753" s="82"/>
      <c r="H753" s="48">
        <f>H752*2%</f>
        <v>6000</v>
      </c>
      <c r="I753" s="48">
        <f>I752*2%</f>
        <v>1500</v>
      </c>
      <c r="J753" s="48">
        <f>J752*2%</f>
        <v>1500</v>
      </c>
      <c r="K753" s="48">
        <f>K752*2%</f>
        <v>1500</v>
      </c>
      <c r="L753" s="48">
        <f>L752*2%</f>
        <v>1500</v>
      </c>
      <c r="M753" s="49">
        <f>I753+J753+K753+L753</f>
        <v>6000</v>
      </c>
    </row>
    <row r="754" spans="1:13" ht="18" customHeight="1" x14ac:dyDescent="0.2">
      <c r="A754" s="87"/>
      <c r="B754" s="88"/>
      <c r="C754" s="50">
        <v>344</v>
      </c>
      <c r="D754" s="154" t="s">
        <v>42</v>
      </c>
      <c r="E754" s="154"/>
      <c r="F754" s="154"/>
      <c r="G754" s="82"/>
      <c r="H754" s="48">
        <f>H752*98%</f>
        <v>294000</v>
      </c>
      <c r="I754" s="48">
        <f>I752*98%</f>
        <v>73500</v>
      </c>
      <c r="J754" s="48">
        <f>J752*98%</f>
        <v>73500</v>
      </c>
      <c r="K754" s="48">
        <f>K752*98%</f>
        <v>73500</v>
      </c>
      <c r="L754" s="48">
        <f>L752*98%</f>
        <v>73500</v>
      </c>
      <c r="M754" s="49">
        <f>I754+J754+K754+L754</f>
        <v>294000</v>
      </c>
    </row>
    <row r="755" spans="1:13" ht="28.5" customHeight="1" x14ac:dyDescent="0.2">
      <c r="A755" s="138" t="s">
        <v>19</v>
      </c>
      <c r="B755" s="139"/>
      <c r="C755" s="142" t="s">
        <v>233</v>
      </c>
      <c r="D755" s="142"/>
      <c r="E755" s="142"/>
      <c r="F755" s="142"/>
      <c r="G755" s="142"/>
      <c r="H755" s="142"/>
      <c r="I755" s="142"/>
      <c r="J755" s="142"/>
      <c r="K755" s="142"/>
      <c r="L755" s="142"/>
      <c r="M755" s="143"/>
    </row>
    <row r="756" spans="1:13" ht="39" customHeight="1" x14ac:dyDescent="0.2">
      <c r="A756" s="32" t="s">
        <v>28</v>
      </c>
      <c r="B756" s="33" t="s">
        <v>17</v>
      </c>
      <c r="C756" s="34">
        <v>1028</v>
      </c>
      <c r="D756" s="128" t="s">
        <v>301</v>
      </c>
      <c r="E756" s="128"/>
      <c r="F756" s="128"/>
      <c r="G756" s="114" t="s">
        <v>25</v>
      </c>
      <c r="H756" s="116" t="s">
        <v>18</v>
      </c>
      <c r="I756" s="23">
        <v>0.25</v>
      </c>
      <c r="J756" s="23">
        <v>0.25</v>
      </c>
      <c r="K756" s="23">
        <v>0.25</v>
      </c>
      <c r="L756" s="23">
        <v>0.25</v>
      </c>
      <c r="M756" s="24">
        <f>SUM(I756:L756)</f>
        <v>1</v>
      </c>
    </row>
    <row r="757" spans="1:13" ht="18" customHeight="1" x14ac:dyDescent="0.2">
      <c r="A757" s="130" t="s">
        <v>94</v>
      </c>
      <c r="B757" s="131"/>
      <c r="C757" s="131"/>
      <c r="D757" s="131"/>
      <c r="E757" s="131"/>
      <c r="F757" s="131"/>
      <c r="G757" s="115"/>
      <c r="H757" s="61">
        <v>300000</v>
      </c>
      <c r="I757" s="61">
        <f>H757*I756</f>
        <v>75000</v>
      </c>
      <c r="J757" s="61">
        <f>H757*J756</f>
        <v>75000</v>
      </c>
      <c r="K757" s="61">
        <f>H757*K756</f>
        <v>75000</v>
      </c>
      <c r="L757" s="61">
        <f>H757*L756</f>
        <v>75000</v>
      </c>
      <c r="M757" s="62">
        <f>I757+J757+K757+L757</f>
        <v>300000</v>
      </c>
    </row>
    <row r="758" spans="1:13" ht="18" customHeight="1" x14ac:dyDescent="0.2">
      <c r="A758" s="87" t="s">
        <v>41</v>
      </c>
      <c r="B758" s="88"/>
      <c r="C758" s="50">
        <v>333</v>
      </c>
      <c r="D758" s="154" t="s">
        <v>40</v>
      </c>
      <c r="E758" s="154"/>
      <c r="F758" s="154"/>
      <c r="G758" s="82"/>
      <c r="H758" s="48">
        <f>H757*2%</f>
        <v>6000</v>
      </c>
      <c r="I758" s="48">
        <f>I757*2%</f>
        <v>1500</v>
      </c>
      <c r="J758" s="48">
        <f>J757*2%</f>
        <v>1500</v>
      </c>
      <c r="K758" s="48">
        <f>K757*2%</f>
        <v>1500</v>
      </c>
      <c r="L758" s="48">
        <f>L757*2%</f>
        <v>1500</v>
      </c>
      <c r="M758" s="49">
        <f>I758+J758+K758+L758</f>
        <v>6000</v>
      </c>
    </row>
    <row r="759" spans="1:13" ht="18" customHeight="1" x14ac:dyDescent="0.2">
      <c r="A759" s="87"/>
      <c r="B759" s="88"/>
      <c r="C759" s="50">
        <v>344</v>
      </c>
      <c r="D759" s="154" t="s">
        <v>42</v>
      </c>
      <c r="E759" s="154"/>
      <c r="F759" s="154"/>
      <c r="G759" s="82"/>
      <c r="H759" s="48">
        <f>H757*98%</f>
        <v>294000</v>
      </c>
      <c r="I759" s="48">
        <f>I757*98%</f>
        <v>73500</v>
      </c>
      <c r="J759" s="48">
        <f>J757*98%</f>
        <v>73500</v>
      </c>
      <c r="K759" s="48">
        <f>K757*98%</f>
        <v>73500</v>
      </c>
      <c r="L759" s="48">
        <f>L757*98%</f>
        <v>73500</v>
      </c>
      <c r="M759" s="49">
        <f>I759+J759+K759+L759</f>
        <v>294000</v>
      </c>
    </row>
    <row r="760" spans="1:13" ht="28.5" customHeight="1" x14ac:dyDescent="0.2">
      <c r="A760" s="138" t="s">
        <v>19</v>
      </c>
      <c r="B760" s="139"/>
      <c r="C760" s="142" t="s">
        <v>233</v>
      </c>
      <c r="D760" s="142"/>
      <c r="E760" s="142"/>
      <c r="F760" s="142"/>
      <c r="G760" s="142"/>
      <c r="H760" s="142"/>
      <c r="I760" s="142"/>
      <c r="J760" s="142"/>
      <c r="K760" s="142"/>
      <c r="L760" s="142"/>
      <c r="M760" s="143"/>
    </row>
    <row r="761" spans="1:13" ht="28.5" customHeight="1" x14ac:dyDescent="0.2">
      <c r="A761" s="109"/>
      <c r="B761" s="110"/>
      <c r="C761" s="111"/>
      <c r="D761" s="111"/>
      <c r="E761" s="111"/>
      <c r="F761" s="111"/>
      <c r="G761" s="111"/>
      <c r="H761" s="111"/>
      <c r="I761" s="111"/>
      <c r="J761" s="111"/>
      <c r="K761" s="111"/>
      <c r="L761" s="111"/>
      <c r="M761" s="112"/>
    </row>
    <row r="762" spans="1:13" ht="18" customHeight="1" x14ac:dyDescent="0.2">
      <c r="A762" s="32" t="s">
        <v>27</v>
      </c>
      <c r="B762" s="33" t="s">
        <v>17</v>
      </c>
      <c r="C762" s="34">
        <v>2028</v>
      </c>
      <c r="D762" s="128" t="s">
        <v>279</v>
      </c>
      <c r="E762" s="128"/>
      <c r="F762" s="128"/>
      <c r="G762" s="129" t="s">
        <v>14</v>
      </c>
      <c r="H762" s="68" t="s">
        <v>18</v>
      </c>
      <c r="I762" s="23">
        <v>0.25</v>
      </c>
      <c r="J762" s="23">
        <v>0.25</v>
      </c>
      <c r="K762" s="23">
        <v>0.25</v>
      </c>
      <c r="L762" s="23">
        <v>0.25</v>
      </c>
      <c r="M762" s="24">
        <f>SUM(I762:L762)</f>
        <v>1</v>
      </c>
    </row>
    <row r="763" spans="1:13" ht="18" customHeight="1" x14ac:dyDescent="0.2">
      <c r="A763" s="130" t="s">
        <v>94</v>
      </c>
      <c r="B763" s="131"/>
      <c r="C763" s="131"/>
      <c r="D763" s="131"/>
      <c r="E763" s="131"/>
      <c r="F763" s="131"/>
      <c r="G763" s="129"/>
      <c r="H763" s="61">
        <v>3000000</v>
      </c>
      <c r="I763" s="61">
        <f>H763*I762</f>
        <v>750000</v>
      </c>
      <c r="J763" s="61">
        <f>H763*J762</f>
        <v>750000</v>
      </c>
      <c r="K763" s="61">
        <f>H763*K762</f>
        <v>750000</v>
      </c>
      <c r="L763" s="61">
        <f>H763*L762</f>
        <v>750000</v>
      </c>
      <c r="M763" s="62">
        <f>I763+J763+K763+L763</f>
        <v>3000000</v>
      </c>
    </row>
    <row r="764" spans="1:13" ht="18" customHeight="1" x14ac:dyDescent="0.2">
      <c r="A764" s="155" t="s">
        <v>41</v>
      </c>
      <c r="B764" s="156"/>
      <c r="C764" s="50">
        <v>331</v>
      </c>
      <c r="D764" s="154" t="s">
        <v>84</v>
      </c>
      <c r="E764" s="154"/>
      <c r="F764" s="154"/>
      <c r="G764" s="151" t="s">
        <v>25</v>
      </c>
      <c r="H764" s="48">
        <f>H763*47%</f>
        <v>1410000</v>
      </c>
      <c r="I764" s="48">
        <f>I763*47%</f>
        <v>352500</v>
      </c>
      <c r="J764" s="48">
        <f>J763*47%</f>
        <v>352500</v>
      </c>
      <c r="K764" s="48">
        <f>K763*47%</f>
        <v>352500</v>
      </c>
      <c r="L764" s="48">
        <f>L763*47%</f>
        <v>352500</v>
      </c>
      <c r="M764" s="49">
        <f>I764+J764+K764+L764</f>
        <v>1410000</v>
      </c>
    </row>
    <row r="765" spans="1:13" ht="18" customHeight="1" x14ac:dyDescent="0.2">
      <c r="A765" s="155"/>
      <c r="B765" s="156"/>
      <c r="C765" s="50">
        <v>333</v>
      </c>
      <c r="D765" s="154" t="s">
        <v>40</v>
      </c>
      <c r="E765" s="154"/>
      <c r="F765" s="154"/>
      <c r="G765" s="151"/>
      <c r="H765" s="48">
        <f>H763*43%</f>
        <v>1290000</v>
      </c>
      <c r="I765" s="48">
        <f>I763*43%</f>
        <v>322500</v>
      </c>
      <c r="J765" s="48">
        <f>J763*43%</f>
        <v>322500</v>
      </c>
      <c r="K765" s="48">
        <f>K763*43%</f>
        <v>322500</v>
      </c>
      <c r="L765" s="48">
        <f>L763*43%</f>
        <v>322500</v>
      </c>
      <c r="M765" s="49">
        <f>I765+J765+K765+L765</f>
        <v>1290000</v>
      </c>
    </row>
    <row r="766" spans="1:13" ht="18" customHeight="1" x14ac:dyDescent="0.2">
      <c r="A766" s="155"/>
      <c r="B766" s="156"/>
      <c r="C766" s="50">
        <v>344</v>
      </c>
      <c r="D766" s="154" t="s">
        <v>42</v>
      </c>
      <c r="E766" s="154"/>
      <c r="F766" s="154"/>
      <c r="G766" s="151"/>
      <c r="H766" s="48">
        <f>H763*10%</f>
        <v>300000</v>
      </c>
      <c r="I766" s="48">
        <f>I763*10%</f>
        <v>75000</v>
      </c>
      <c r="J766" s="48">
        <f>J763*10%</f>
        <v>75000</v>
      </c>
      <c r="K766" s="48">
        <f>K763*10%</f>
        <v>75000</v>
      </c>
      <c r="L766" s="48">
        <f>L763*10%</f>
        <v>75000</v>
      </c>
      <c r="M766" s="49">
        <f>I766+J766+K766+L766</f>
        <v>300000</v>
      </c>
    </row>
    <row r="767" spans="1:13" ht="33" customHeight="1" x14ac:dyDescent="0.2">
      <c r="A767" s="138" t="s">
        <v>19</v>
      </c>
      <c r="B767" s="139"/>
      <c r="C767" s="142" t="s">
        <v>234</v>
      </c>
      <c r="D767" s="142"/>
      <c r="E767" s="142"/>
      <c r="F767" s="142"/>
      <c r="G767" s="142"/>
      <c r="H767" s="142"/>
      <c r="I767" s="142"/>
      <c r="J767" s="142"/>
      <c r="K767" s="142"/>
      <c r="L767" s="142"/>
      <c r="M767" s="143"/>
    </row>
    <row r="768" spans="1:13" ht="18" customHeight="1" x14ac:dyDescent="0.2">
      <c r="A768" s="32" t="s">
        <v>27</v>
      </c>
      <c r="B768" s="33" t="s">
        <v>17</v>
      </c>
      <c r="C768" s="34">
        <v>2029</v>
      </c>
      <c r="D768" s="128" t="s">
        <v>271</v>
      </c>
      <c r="E768" s="128"/>
      <c r="F768" s="128"/>
      <c r="G768" s="129" t="s">
        <v>14</v>
      </c>
      <c r="H768" s="68" t="s">
        <v>18</v>
      </c>
      <c r="I768" s="23">
        <v>0.25</v>
      </c>
      <c r="J768" s="23">
        <v>0.25</v>
      </c>
      <c r="K768" s="23">
        <v>0.25</v>
      </c>
      <c r="L768" s="23">
        <v>0.25</v>
      </c>
      <c r="M768" s="24">
        <f>SUM(I768:L768)</f>
        <v>1</v>
      </c>
    </row>
    <row r="769" spans="1:13" ht="18" customHeight="1" x14ac:dyDescent="0.2">
      <c r="A769" s="130" t="s">
        <v>94</v>
      </c>
      <c r="B769" s="131"/>
      <c r="C769" s="131"/>
      <c r="D769" s="131"/>
      <c r="E769" s="131"/>
      <c r="F769" s="131"/>
      <c r="G769" s="129"/>
      <c r="H769" s="61">
        <f>3100000-300000-1200000</f>
        <v>1600000</v>
      </c>
      <c r="I769" s="61">
        <f>H769*I768</f>
        <v>400000</v>
      </c>
      <c r="J769" s="61">
        <f>H769*J768</f>
        <v>400000</v>
      </c>
      <c r="K769" s="61">
        <f>H769*K768</f>
        <v>400000</v>
      </c>
      <c r="L769" s="61">
        <f>H769*L768</f>
        <v>400000</v>
      </c>
      <c r="M769" s="62">
        <f>I769+J769+K769+L769</f>
        <v>1600000</v>
      </c>
    </row>
    <row r="770" spans="1:13" ht="18" customHeight="1" x14ac:dyDescent="0.2">
      <c r="A770" s="155" t="s">
        <v>41</v>
      </c>
      <c r="B770" s="156"/>
      <c r="C770" s="50">
        <v>331</v>
      </c>
      <c r="D770" s="154" t="s">
        <v>84</v>
      </c>
      <c r="E770" s="154"/>
      <c r="F770" s="154"/>
      <c r="G770" s="151" t="s">
        <v>25</v>
      </c>
      <c r="H770" s="48">
        <f>H769*47%</f>
        <v>752000</v>
      </c>
      <c r="I770" s="48">
        <f>I769*47%</f>
        <v>188000</v>
      </c>
      <c r="J770" s="48">
        <f>J769*47%</f>
        <v>188000</v>
      </c>
      <c r="K770" s="48">
        <f>K769*47%</f>
        <v>188000</v>
      </c>
      <c r="L770" s="48">
        <f>L769*47%</f>
        <v>188000</v>
      </c>
      <c r="M770" s="49">
        <f>I770+J770+K770+L770</f>
        <v>752000</v>
      </c>
    </row>
    <row r="771" spans="1:13" ht="18" customHeight="1" x14ac:dyDescent="0.2">
      <c r="A771" s="155"/>
      <c r="B771" s="156"/>
      <c r="C771" s="50">
        <v>333</v>
      </c>
      <c r="D771" s="154" t="s">
        <v>40</v>
      </c>
      <c r="E771" s="154"/>
      <c r="F771" s="154"/>
      <c r="G771" s="151"/>
      <c r="H771" s="48">
        <f>H769*43%</f>
        <v>688000</v>
      </c>
      <c r="I771" s="48">
        <f>I769*43%</f>
        <v>172000</v>
      </c>
      <c r="J771" s="48">
        <f>J769*43%</f>
        <v>172000</v>
      </c>
      <c r="K771" s="48">
        <f>K769*43%</f>
        <v>172000</v>
      </c>
      <c r="L771" s="48">
        <f>L769*43%</f>
        <v>172000</v>
      </c>
      <c r="M771" s="49">
        <f>I771+J771+K771+L771</f>
        <v>688000</v>
      </c>
    </row>
    <row r="772" spans="1:13" ht="18" customHeight="1" x14ac:dyDescent="0.2">
      <c r="A772" s="155"/>
      <c r="B772" s="156"/>
      <c r="C772" s="50">
        <v>344</v>
      </c>
      <c r="D772" s="154" t="s">
        <v>42</v>
      </c>
      <c r="E772" s="154"/>
      <c r="F772" s="154"/>
      <c r="G772" s="151"/>
      <c r="H772" s="48">
        <f>H769*10%</f>
        <v>160000</v>
      </c>
      <c r="I772" s="48">
        <f>I769*10%</f>
        <v>40000</v>
      </c>
      <c r="J772" s="48">
        <f>J769*10%</f>
        <v>40000</v>
      </c>
      <c r="K772" s="48">
        <f>K769*10%</f>
        <v>40000</v>
      </c>
      <c r="L772" s="48">
        <f>L769*10%</f>
        <v>40000</v>
      </c>
      <c r="M772" s="49">
        <f>I772+J772+K772+L772</f>
        <v>160000</v>
      </c>
    </row>
    <row r="773" spans="1:13" ht="36" customHeight="1" x14ac:dyDescent="0.2">
      <c r="A773" s="138" t="s">
        <v>19</v>
      </c>
      <c r="B773" s="139"/>
      <c r="C773" s="142" t="s">
        <v>235</v>
      </c>
      <c r="D773" s="142"/>
      <c r="E773" s="142"/>
      <c r="F773" s="142"/>
      <c r="G773" s="142"/>
      <c r="H773" s="142"/>
      <c r="I773" s="142"/>
      <c r="J773" s="142"/>
      <c r="K773" s="142"/>
      <c r="L773" s="142"/>
      <c r="M773" s="143"/>
    </row>
    <row r="774" spans="1:13" ht="33.75" customHeight="1" x14ac:dyDescent="0.2">
      <c r="A774" s="32" t="s">
        <v>27</v>
      </c>
      <c r="B774" s="33" t="s">
        <v>17</v>
      </c>
      <c r="C774" s="34">
        <v>2042</v>
      </c>
      <c r="D774" s="128" t="s">
        <v>272</v>
      </c>
      <c r="E774" s="128"/>
      <c r="F774" s="128"/>
      <c r="G774" s="129" t="s">
        <v>14</v>
      </c>
      <c r="H774" s="89" t="s">
        <v>18</v>
      </c>
      <c r="I774" s="23">
        <v>0.25</v>
      </c>
      <c r="J774" s="23">
        <v>0.25</v>
      </c>
      <c r="K774" s="23">
        <v>0.25</v>
      </c>
      <c r="L774" s="23">
        <v>0.25</v>
      </c>
      <c r="M774" s="24">
        <f>SUM(I774:L774)</f>
        <v>1</v>
      </c>
    </row>
    <row r="775" spans="1:13" ht="18" customHeight="1" x14ac:dyDescent="0.2">
      <c r="A775" s="130" t="s">
        <v>94</v>
      </c>
      <c r="B775" s="131"/>
      <c r="C775" s="131"/>
      <c r="D775" s="131"/>
      <c r="E775" s="131"/>
      <c r="F775" s="131"/>
      <c r="G775" s="129"/>
      <c r="H775" s="61">
        <v>1000000</v>
      </c>
      <c r="I775" s="61">
        <f>H775*I774</f>
        <v>250000</v>
      </c>
      <c r="J775" s="61">
        <f>H775*J774</f>
        <v>250000</v>
      </c>
      <c r="K775" s="61">
        <f>H775*K774</f>
        <v>250000</v>
      </c>
      <c r="L775" s="61">
        <f>H775*L774</f>
        <v>250000</v>
      </c>
      <c r="M775" s="62">
        <f>I775+J775+K775+L775</f>
        <v>1000000</v>
      </c>
    </row>
    <row r="776" spans="1:13" ht="18" customHeight="1" x14ac:dyDescent="0.2">
      <c r="A776" s="155" t="s">
        <v>41</v>
      </c>
      <c r="B776" s="156"/>
      <c r="C776" s="50">
        <v>331</v>
      </c>
      <c r="D776" s="154" t="s">
        <v>84</v>
      </c>
      <c r="E776" s="154"/>
      <c r="F776" s="154"/>
      <c r="G776" s="151" t="s">
        <v>25</v>
      </c>
      <c r="H776" s="48">
        <f>H775*47%</f>
        <v>470000</v>
      </c>
      <c r="I776" s="48">
        <f>I775*47%</f>
        <v>117500</v>
      </c>
      <c r="J776" s="48">
        <f>J775*47%</f>
        <v>117500</v>
      </c>
      <c r="K776" s="48">
        <f>K775*47%</f>
        <v>117500</v>
      </c>
      <c r="L776" s="48">
        <f>L775*47%</f>
        <v>117500</v>
      </c>
      <c r="M776" s="49">
        <f>I776+J776+K776+L776</f>
        <v>470000</v>
      </c>
    </row>
    <row r="777" spans="1:13" ht="18" customHeight="1" x14ac:dyDescent="0.2">
      <c r="A777" s="155"/>
      <c r="B777" s="156"/>
      <c r="C777" s="50">
        <v>333</v>
      </c>
      <c r="D777" s="154" t="s">
        <v>40</v>
      </c>
      <c r="E777" s="154"/>
      <c r="F777" s="154"/>
      <c r="G777" s="151"/>
      <c r="H777" s="48">
        <f>H775*43%</f>
        <v>430000</v>
      </c>
      <c r="I777" s="48">
        <f>I775*43%</f>
        <v>107500</v>
      </c>
      <c r="J777" s="48">
        <f>J775*43%</f>
        <v>107500</v>
      </c>
      <c r="K777" s="48">
        <f>K775*43%</f>
        <v>107500</v>
      </c>
      <c r="L777" s="48">
        <f>L775*43%</f>
        <v>107500</v>
      </c>
      <c r="M777" s="49">
        <f>I777+J777+K777+L777</f>
        <v>430000</v>
      </c>
    </row>
    <row r="778" spans="1:13" ht="18" customHeight="1" x14ac:dyDescent="0.2">
      <c r="A778" s="155"/>
      <c r="B778" s="156"/>
      <c r="C778" s="50">
        <v>344</v>
      </c>
      <c r="D778" s="154" t="s">
        <v>42</v>
      </c>
      <c r="E778" s="154"/>
      <c r="F778" s="154"/>
      <c r="G778" s="151"/>
      <c r="H778" s="48">
        <f>H775*10%</f>
        <v>100000</v>
      </c>
      <c r="I778" s="48">
        <f>I775*10%</f>
        <v>25000</v>
      </c>
      <c r="J778" s="48">
        <f>J775*10%</f>
        <v>25000</v>
      </c>
      <c r="K778" s="48">
        <f>K775*10%</f>
        <v>25000</v>
      </c>
      <c r="L778" s="48">
        <f>L775*10%</f>
        <v>25000</v>
      </c>
      <c r="M778" s="49">
        <f>I778+J778+K778+L778</f>
        <v>100000</v>
      </c>
    </row>
    <row r="779" spans="1:13" ht="40.5" customHeight="1" x14ac:dyDescent="0.2">
      <c r="A779" s="138" t="s">
        <v>19</v>
      </c>
      <c r="B779" s="139"/>
      <c r="C779" s="142" t="s">
        <v>273</v>
      </c>
      <c r="D779" s="142"/>
      <c r="E779" s="142"/>
      <c r="F779" s="142"/>
      <c r="G779" s="142"/>
      <c r="H779" s="142"/>
      <c r="I779" s="142"/>
      <c r="J779" s="142"/>
      <c r="K779" s="142"/>
      <c r="L779" s="142"/>
      <c r="M779" s="143"/>
    </row>
    <row r="780" spans="1:13" ht="33.75" customHeight="1" x14ac:dyDescent="0.2">
      <c r="A780" s="32" t="s">
        <v>27</v>
      </c>
      <c r="B780" s="33" t="s">
        <v>17</v>
      </c>
      <c r="C780" s="34">
        <v>2043</v>
      </c>
      <c r="D780" s="128" t="s">
        <v>294</v>
      </c>
      <c r="E780" s="128"/>
      <c r="F780" s="128"/>
      <c r="G780" s="129" t="s">
        <v>14</v>
      </c>
      <c r="H780" s="89" t="s">
        <v>18</v>
      </c>
      <c r="I780" s="23">
        <v>0.25</v>
      </c>
      <c r="J780" s="23">
        <v>0.25</v>
      </c>
      <c r="K780" s="23">
        <v>0.25</v>
      </c>
      <c r="L780" s="23">
        <v>0.25</v>
      </c>
      <c r="M780" s="24">
        <f>SUM(I780:L780)</f>
        <v>1</v>
      </c>
    </row>
    <row r="781" spans="1:13" ht="18" customHeight="1" x14ac:dyDescent="0.2">
      <c r="A781" s="130" t="s">
        <v>94</v>
      </c>
      <c r="B781" s="131"/>
      <c r="C781" s="131"/>
      <c r="D781" s="131"/>
      <c r="E781" s="131"/>
      <c r="F781" s="131"/>
      <c r="G781" s="129"/>
      <c r="H781" s="61">
        <v>500000</v>
      </c>
      <c r="I781" s="61">
        <f>H781*I780</f>
        <v>125000</v>
      </c>
      <c r="J781" s="61">
        <f>H781*J780</f>
        <v>125000</v>
      </c>
      <c r="K781" s="61">
        <f>H781*K780</f>
        <v>125000</v>
      </c>
      <c r="L781" s="61">
        <f>H781*L780</f>
        <v>125000</v>
      </c>
      <c r="M781" s="62">
        <f>I781+J781+K781+L781</f>
        <v>500000</v>
      </c>
    </row>
    <row r="782" spans="1:13" ht="18" customHeight="1" x14ac:dyDescent="0.2">
      <c r="A782" s="155" t="s">
        <v>41</v>
      </c>
      <c r="B782" s="156"/>
      <c r="C782" s="50">
        <v>331</v>
      </c>
      <c r="D782" s="154" t="s">
        <v>84</v>
      </c>
      <c r="E782" s="154"/>
      <c r="F782" s="154"/>
      <c r="G782" s="151" t="s">
        <v>25</v>
      </c>
      <c r="H782" s="48">
        <f>H781*47%</f>
        <v>235000</v>
      </c>
      <c r="I782" s="48">
        <f>I781*47%</f>
        <v>58750</v>
      </c>
      <c r="J782" s="48">
        <f>J781*47%</f>
        <v>58750</v>
      </c>
      <c r="K782" s="48">
        <f>K781*47%</f>
        <v>58750</v>
      </c>
      <c r="L782" s="48">
        <f>L781*47%</f>
        <v>58750</v>
      </c>
      <c r="M782" s="49">
        <f>I782+J782+K782+L782</f>
        <v>235000</v>
      </c>
    </row>
    <row r="783" spans="1:13" ht="18" customHeight="1" x14ac:dyDescent="0.2">
      <c r="A783" s="155"/>
      <c r="B783" s="156"/>
      <c r="C783" s="50">
        <v>333</v>
      </c>
      <c r="D783" s="154" t="s">
        <v>40</v>
      </c>
      <c r="E783" s="154"/>
      <c r="F783" s="154"/>
      <c r="G783" s="151"/>
      <c r="H783" s="48">
        <f>H781*43%</f>
        <v>215000</v>
      </c>
      <c r="I783" s="48">
        <f>I781*43%</f>
        <v>53750</v>
      </c>
      <c r="J783" s="48">
        <f>J781*43%</f>
        <v>53750</v>
      </c>
      <c r="K783" s="48">
        <f>K781*43%</f>
        <v>53750</v>
      </c>
      <c r="L783" s="48">
        <f>L781*43%</f>
        <v>53750</v>
      </c>
      <c r="M783" s="49">
        <f>I783+J783+K783+L783</f>
        <v>215000</v>
      </c>
    </row>
    <row r="784" spans="1:13" ht="18" customHeight="1" x14ac:dyDescent="0.2">
      <c r="A784" s="155"/>
      <c r="B784" s="156"/>
      <c r="C784" s="50">
        <v>344</v>
      </c>
      <c r="D784" s="154" t="s">
        <v>42</v>
      </c>
      <c r="E784" s="154"/>
      <c r="F784" s="154"/>
      <c r="G784" s="151"/>
      <c r="H784" s="48">
        <f>H781*10%</f>
        <v>50000</v>
      </c>
      <c r="I784" s="48">
        <f>I781*10%</f>
        <v>12500</v>
      </c>
      <c r="J784" s="48">
        <f>J781*10%</f>
        <v>12500</v>
      </c>
      <c r="K784" s="48">
        <f>K781*10%</f>
        <v>12500</v>
      </c>
      <c r="L784" s="48">
        <f>L781*10%</f>
        <v>12500</v>
      </c>
      <c r="M784" s="49">
        <f>I784+J784+K784+L784</f>
        <v>50000</v>
      </c>
    </row>
    <row r="785" spans="1:13" ht="40.5" customHeight="1" x14ac:dyDescent="0.2">
      <c r="A785" s="138" t="s">
        <v>19</v>
      </c>
      <c r="B785" s="139"/>
      <c r="C785" s="142" t="s">
        <v>275</v>
      </c>
      <c r="D785" s="142"/>
      <c r="E785" s="142"/>
      <c r="F785" s="142"/>
      <c r="G785" s="142"/>
      <c r="H785" s="142"/>
      <c r="I785" s="142"/>
      <c r="J785" s="142"/>
      <c r="K785" s="142"/>
      <c r="L785" s="142"/>
      <c r="M785" s="143"/>
    </row>
    <row r="786" spans="1:13" ht="20.100000000000001" customHeight="1" x14ac:dyDescent="0.2">
      <c r="A786" s="32" t="s">
        <v>27</v>
      </c>
      <c r="B786" s="33" t="s">
        <v>17</v>
      </c>
      <c r="C786" s="34">
        <v>2044</v>
      </c>
      <c r="D786" s="128" t="s">
        <v>276</v>
      </c>
      <c r="E786" s="128"/>
      <c r="F786" s="128"/>
      <c r="G786" s="129" t="s">
        <v>14</v>
      </c>
      <c r="H786" s="89" t="s">
        <v>18</v>
      </c>
      <c r="I786" s="23">
        <v>0.25</v>
      </c>
      <c r="J786" s="23">
        <v>0.25</v>
      </c>
      <c r="K786" s="23">
        <v>0.25</v>
      </c>
      <c r="L786" s="23">
        <v>0.25</v>
      </c>
      <c r="M786" s="24">
        <f>SUM(I786:L786)</f>
        <v>1</v>
      </c>
    </row>
    <row r="787" spans="1:13" ht="20.100000000000001" customHeight="1" x14ac:dyDescent="0.2">
      <c r="A787" s="130" t="s">
        <v>94</v>
      </c>
      <c r="B787" s="131"/>
      <c r="C787" s="131"/>
      <c r="D787" s="131"/>
      <c r="E787" s="131"/>
      <c r="F787" s="131"/>
      <c r="G787" s="129"/>
      <c r="H787" s="61">
        <v>500000</v>
      </c>
      <c r="I787" s="61">
        <f>H787*I786</f>
        <v>125000</v>
      </c>
      <c r="J787" s="61">
        <f>H787*J786</f>
        <v>125000</v>
      </c>
      <c r="K787" s="61">
        <f>H787*K786</f>
        <v>125000</v>
      </c>
      <c r="L787" s="61">
        <f>H787*L786</f>
        <v>125000</v>
      </c>
      <c r="M787" s="62">
        <f>I787+J787+K787+L787</f>
        <v>500000</v>
      </c>
    </row>
    <row r="788" spans="1:13" ht="20.100000000000001" customHeight="1" x14ac:dyDescent="0.2">
      <c r="A788" s="155" t="s">
        <v>41</v>
      </c>
      <c r="B788" s="156"/>
      <c r="C788" s="50">
        <v>331</v>
      </c>
      <c r="D788" s="154" t="s">
        <v>84</v>
      </c>
      <c r="E788" s="154"/>
      <c r="F788" s="154"/>
      <c r="G788" s="151" t="s">
        <v>25</v>
      </c>
      <c r="H788" s="48">
        <f>H787*47%</f>
        <v>235000</v>
      </c>
      <c r="I788" s="48">
        <f>I787*47%</f>
        <v>58750</v>
      </c>
      <c r="J788" s="48">
        <f>J787*47%</f>
        <v>58750</v>
      </c>
      <c r="K788" s="48">
        <f>K787*47%</f>
        <v>58750</v>
      </c>
      <c r="L788" s="48">
        <f>L787*47%</f>
        <v>58750</v>
      </c>
      <c r="M788" s="49">
        <f>I788+J788+K788+L788</f>
        <v>235000</v>
      </c>
    </row>
    <row r="789" spans="1:13" ht="20.100000000000001" customHeight="1" x14ac:dyDescent="0.2">
      <c r="A789" s="155"/>
      <c r="B789" s="156"/>
      <c r="C789" s="50">
        <v>333</v>
      </c>
      <c r="D789" s="154" t="s">
        <v>40</v>
      </c>
      <c r="E789" s="154"/>
      <c r="F789" s="154"/>
      <c r="G789" s="151"/>
      <c r="H789" s="48">
        <f>H787*43%</f>
        <v>215000</v>
      </c>
      <c r="I789" s="48">
        <f>I787*43%</f>
        <v>53750</v>
      </c>
      <c r="J789" s="48">
        <f>J787*43%</f>
        <v>53750</v>
      </c>
      <c r="K789" s="48">
        <f>K787*43%</f>
        <v>53750</v>
      </c>
      <c r="L789" s="48">
        <f>L787*43%</f>
        <v>53750</v>
      </c>
      <c r="M789" s="49">
        <f>I789+J789+K789+L789</f>
        <v>215000</v>
      </c>
    </row>
    <row r="790" spans="1:13" ht="20.100000000000001" customHeight="1" x14ac:dyDescent="0.2">
      <c r="A790" s="155"/>
      <c r="B790" s="156"/>
      <c r="C790" s="50">
        <v>344</v>
      </c>
      <c r="D790" s="154" t="s">
        <v>42</v>
      </c>
      <c r="E790" s="154"/>
      <c r="F790" s="154"/>
      <c r="G790" s="151"/>
      <c r="H790" s="48">
        <f>H787*10%</f>
        <v>50000</v>
      </c>
      <c r="I790" s="48">
        <f>I787*10%</f>
        <v>12500</v>
      </c>
      <c r="J790" s="48">
        <f>J787*10%</f>
        <v>12500</v>
      </c>
      <c r="K790" s="48">
        <f>K787*10%</f>
        <v>12500</v>
      </c>
      <c r="L790" s="48">
        <f>L787*10%</f>
        <v>12500</v>
      </c>
      <c r="M790" s="49">
        <f>I790+J790+K790+L790</f>
        <v>50000</v>
      </c>
    </row>
    <row r="791" spans="1:13" ht="40.5" customHeight="1" x14ac:dyDescent="0.2">
      <c r="A791" s="138" t="s">
        <v>19</v>
      </c>
      <c r="B791" s="139"/>
      <c r="C791" s="142" t="s">
        <v>277</v>
      </c>
      <c r="D791" s="142"/>
      <c r="E791" s="142"/>
      <c r="F791" s="142"/>
      <c r="G791" s="142"/>
      <c r="H791" s="142"/>
      <c r="I791" s="142"/>
      <c r="J791" s="142"/>
      <c r="K791" s="142"/>
      <c r="L791" s="142"/>
      <c r="M791" s="143"/>
    </row>
    <row r="792" spans="1:13" ht="20.100000000000001" customHeight="1" x14ac:dyDescent="0.2">
      <c r="A792" s="32" t="s">
        <v>27</v>
      </c>
      <c r="B792" s="33" t="s">
        <v>17</v>
      </c>
      <c r="C792" s="34">
        <v>2045</v>
      </c>
      <c r="D792" s="128" t="s">
        <v>280</v>
      </c>
      <c r="E792" s="128"/>
      <c r="F792" s="128"/>
      <c r="G792" s="129" t="s">
        <v>14</v>
      </c>
      <c r="H792" s="89" t="s">
        <v>18</v>
      </c>
      <c r="I792" s="23">
        <v>0.25</v>
      </c>
      <c r="J792" s="23">
        <v>0.25</v>
      </c>
      <c r="K792" s="23">
        <v>0.25</v>
      </c>
      <c r="L792" s="23">
        <v>0.25</v>
      </c>
      <c r="M792" s="24">
        <f>SUM(I792:L792)</f>
        <v>1</v>
      </c>
    </row>
    <row r="793" spans="1:13" ht="20.100000000000001" customHeight="1" x14ac:dyDescent="0.2">
      <c r="A793" s="130" t="s">
        <v>94</v>
      </c>
      <c r="B793" s="131"/>
      <c r="C793" s="131"/>
      <c r="D793" s="131"/>
      <c r="E793" s="131"/>
      <c r="F793" s="131"/>
      <c r="G793" s="129"/>
      <c r="H793" s="61">
        <v>500000</v>
      </c>
      <c r="I793" s="61">
        <f>H793*I792</f>
        <v>125000</v>
      </c>
      <c r="J793" s="61">
        <f>H793*J792</f>
        <v>125000</v>
      </c>
      <c r="K793" s="61">
        <f>H793*K792</f>
        <v>125000</v>
      </c>
      <c r="L793" s="61">
        <f>H793*L792</f>
        <v>125000</v>
      </c>
      <c r="M793" s="62">
        <f>I793+J793+K793+L793</f>
        <v>500000</v>
      </c>
    </row>
    <row r="794" spans="1:13" ht="20.100000000000001" customHeight="1" x14ac:dyDescent="0.2">
      <c r="A794" s="155" t="s">
        <v>41</v>
      </c>
      <c r="B794" s="156"/>
      <c r="C794" s="50">
        <v>331</v>
      </c>
      <c r="D794" s="154" t="s">
        <v>84</v>
      </c>
      <c r="E794" s="154"/>
      <c r="F794" s="154"/>
      <c r="G794" s="151" t="s">
        <v>25</v>
      </c>
      <c r="H794" s="48">
        <f>H793*47%</f>
        <v>235000</v>
      </c>
      <c r="I794" s="48">
        <f>I793*47%</f>
        <v>58750</v>
      </c>
      <c r="J794" s="48">
        <f>J793*47%</f>
        <v>58750</v>
      </c>
      <c r="K794" s="48">
        <f>K793*47%</f>
        <v>58750</v>
      </c>
      <c r="L794" s="48">
        <f>L793*47%</f>
        <v>58750</v>
      </c>
      <c r="M794" s="49">
        <f>I794+J794+K794+L794</f>
        <v>235000</v>
      </c>
    </row>
    <row r="795" spans="1:13" ht="20.100000000000001" customHeight="1" x14ac:dyDescent="0.2">
      <c r="A795" s="155"/>
      <c r="B795" s="156"/>
      <c r="C795" s="50">
        <v>333</v>
      </c>
      <c r="D795" s="154" t="s">
        <v>40</v>
      </c>
      <c r="E795" s="154"/>
      <c r="F795" s="154"/>
      <c r="G795" s="151"/>
      <c r="H795" s="48">
        <f>H793*43%</f>
        <v>215000</v>
      </c>
      <c r="I795" s="48">
        <f>I793*43%</f>
        <v>53750</v>
      </c>
      <c r="J795" s="48">
        <f>J793*43%</f>
        <v>53750</v>
      </c>
      <c r="K795" s="48">
        <f>K793*43%</f>
        <v>53750</v>
      </c>
      <c r="L795" s="48">
        <f>L793*43%</f>
        <v>53750</v>
      </c>
      <c r="M795" s="49">
        <f>I795+J795+K795+L795</f>
        <v>215000</v>
      </c>
    </row>
    <row r="796" spans="1:13" ht="20.100000000000001" customHeight="1" x14ac:dyDescent="0.2">
      <c r="A796" s="155"/>
      <c r="B796" s="156"/>
      <c r="C796" s="50">
        <v>344</v>
      </c>
      <c r="D796" s="154" t="s">
        <v>42</v>
      </c>
      <c r="E796" s="154"/>
      <c r="F796" s="154"/>
      <c r="G796" s="151"/>
      <c r="H796" s="48">
        <f>H793*10%</f>
        <v>50000</v>
      </c>
      <c r="I796" s="48">
        <f>I793*10%</f>
        <v>12500</v>
      </c>
      <c r="J796" s="48">
        <f>J793*10%</f>
        <v>12500</v>
      </c>
      <c r="K796" s="48">
        <f>K793*10%</f>
        <v>12500</v>
      </c>
      <c r="L796" s="48">
        <f>L793*10%</f>
        <v>12500</v>
      </c>
      <c r="M796" s="49">
        <f>I796+J796+K796+L796</f>
        <v>50000</v>
      </c>
    </row>
    <row r="797" spans="1:13" ht="40.5" customHeight="1" x14ac:dyDescent="0.2">
      <c r="A797" s="138" t="s">
        <v>19</v>
      </c>
      <c r="B797" s="139"/>
      <c r="C797" s="142" t="s">
        <v>281</v>
      </c>
      <c r="D797" s="142"/>
      <c r="E797" s="142"/>
      <c r="F797" s="142"/>
      <c r="G797" s="142"/>
      <c r="H797" s="142"/>
      <c r="I797" s="142"/>
      <c r="J797" s="142"/>
      <c r="K797" s="142"/>
      <c r="L797" s="142"/>
      <c r="M797" s="143"/>
    </row>
    <row r="798" spans="1:13" ht="40.5" customHeight="1" x14ac:dyDescent="0.2">
      <c r="A798" s="32" t="s">
        <v>27</v>
      </c>
      <c r="B798" s="33" t="s">
        <v>17</v>
      </c>
      <c r="C798" s="34">
        <v>2046</v>
      </c>
      <c r="D798" s="128" t="s">
        <v>274</v>
      </c>
      <c r="E798" s="128"/>
      <c r="F798" s="128"/>
      <c r="G798" s="129" t="s">
        <v>14</v>
      </c>
      <c r="H798" s="101" t="s">
        <v>18</v>
      </c>
      <c r="I798" s="23">
        <v>0.25</v>
      </c>
      <c r="J798" s="23">
        <v>0.25</v>
      </c>
      <c r="K798" s="23">
        <v>0.25</v>
      </c>
      <c r="L798" s="23">
        <v>0.25</v>
      </c>
      <c r="M798" s="24">
        <f>SUM(I798:L798)</f>
        <v>1</v>
      </c>
    </row>
    <row r="799" spans="1:13" ht="40.5" customHeight="1" x14ac:dyDescent="0.2">
      <c r="A799" s="130" t="s">
        <v>94</v>
      </c>
      <c r="B799" s="131"/>
      <c r="C799" s="131"/>
      <c r="D799" s="131"/>
      <c r="E799" s="131"/>
      <c r="F799" s="131"/>
      <c r="G799" s="129"/>
      <c r="H799" s="61">
        <v>100000</v>
      </c>
      <c r="I799" s="61">
        <f>H799*I798</f>
        <v>25000</v>
      </c>
      <c r="J799" s="61">
        <f>H799*J798</f>
        <v>25000</v>
      </c>
      <c r="K799" s="61">
        <f>H799*K798</f>
        <v>25000</v>
      </c>
      <c r="L799" s="61">
        <f>H799*L798</f>
        <v>25000</v>
      </c>
      <c r="M799" s="62">
        <f>I799+J799+K799+L799</f>
        <v>100000</v>
      </c>
    </row>
    <row r="800" spans="1:13" ht="21.95" customHeight="1" x14ac:dyDescent="0.2">
      <c r="A800" s="155" t="s">
        <v>41</v>
      </c>
      <c r="B800" s="156"/>
      <c r="C800" s="50">
        <v>331</v>
      </c>
      <c r="D800" s="154" t="s">
        <v>84</v>
      </c>
      <c r="E800" s="154"/>
      <c r="F800" s="154"/>
      <c r="G800" s="151" t="s">
        <v>25</v>
      </c>
      <c r="H800" s="48">
        <f>H799*47%</f>
        <v>47000</v>
      </c>
      <c r="I800" s="48">
        <f>I799*47%</f>
        <v>11750</v>
      </c>
      <c r="J800" s="48">
        <f>J799*47%</f>
        <v>11750</v>
      </c>
      <c r="K800" s="48">
        <f>K799*47%</f>
        <v>11750</v>
      </c>
      <c r="L800" s="48">
        <f>L799*47%</f>
        <v>11750</v>
      </c>
      <c r="M800" s="49">
        <f>I800+J800+K800+L800</f>
        <v>47000</v>
      </c>
    </row>
    <row r="801" spans="1:13" ht="21.95" customHeight="1" x14ac:dyDescent="0.2">
      <c r="A801" s="155"/>
      <c r="B801" s="156"/>
      <c r="C801" s="50">
        <v>333</v>
      </c>
      <c r="D801" s="154" t="s">
        <v>40</v>
      </c>
      <c r="E801" s="154"/>
      <c r="F801" s="154"/>
      <c r="G801" s="151"/>
      <c r="H801" s="48">
        <f>H799*43%</f>
        <v>43000</v>
      </c>
      <c r="I801" s="48">
        <f>I799*43%</f>
        <v>10750</v>
      </c>
      <c r="J801" s="48">
        <f>J799*43%</f>
        <v>10750</v>
      </c>
      <c r="K801" s="48">
        <f>K799*43%</f>
        <v>10750</v>
      </c>
      <c r="L801" s="48">
        <f>L799*43%</f>
        <v>10750</v>
      </c>
      <c r="M801" s="49">
        <f>I801+J801+K801+L801</f>
        <v>43000</v>
      </c>
    </row>
    <row r="802" spans="1:13" ht="21.95" customHeight="1" x14ac:dyDescent="0.2">
      <c r="A802" s="155"/>
      <c r="B802" s="156"/>
      <c r="C802" s="50">
        <v>344</v>
      </c>
      <c r="D802" s="154" t="s">
        <v>42</v>
      </c>
      <c r="E802" s="154"/>
      <c r="F802" s="154"/>
      <c r="G802" s="151"/>
      <c r="H802" s="48">
        <f>H799*10%</f>
        <v>10000</v>
      </c>
      <c r="I802" s="48">
        <f>I799*10%</f>
        <v>2500</v>
      </c>
      <c r="J802" s="48">
        <f>J799*10%</f>
        <v>2500</v>
      </c>
      <c r="K802" s="48">
        <f>K799*10%</f>
        <v>2500</v>
      </c>
      <c r="L802" s="48">
        <f>L799*10%</f>
        <v>2500</v>
      </c>
      <c r="M802" s="49">
        <f>I802+J802+K802+L802</f>
        <v>10000</v>
      </c>
    </row>
    <row r="803" spans="1:13" ht="40.5" customHeight="1" x14ac:dyDescent="0.2">
      <c r="A803" s="138" t="s">
        <v>19</v>
      </c>
      <c r="B803" s="139"/>
      <c r="C803" s="142" t="s">
        <v>277</v>
      </c>
      <c r="D803" s="142"/>
      <c r="E803" s="142"/>
      <c r="F803" s="142"/>
      <c r="G803" s="142"/>
      <c r="H803" s="142"/>
      <c r="I803" s="142"/>
      <c r="J803" s="142"/>
      <c r="K803" s="142"/>
      <c r="L803" s="142"/>
      <c r="M803" s="143"/>
    </row>
    <row r="804" spans="1:13" ht="18" customHeight="1" thickBot="1" x14ac:dyDescent="0.25">
      <c r="A804" s="145" t="s">
        <v>236</v>
      </c>
      <c r="B804" s="146"/>
      <c r="C804" s="146"/>
      <c r="D804" s="146"/>
      <c r="E804" s="146"/>
      <c r="F804" s="146"/>
      <c r="G804" s="147"/>
      <c r="H804" s="147"/>
      <c r="I804" s="147"/>
      <c r="J804" s="147"/>
      <c r="K804" s="147"/>
      <c r="L804" s="147"/>
      <c r="M804" s="148"/>
    </row>
    <row r="805" spans="1:13" ht="18" customHeight="1" thickTop="1" x14ac:dyDescent="0.2"/>
  </sheetData>
  <mergeCells count="1275">
    <mergeCell ref="G774:G775"/>
    <mergeCell ref="A775:F775"/>
    <mergeCell ref="A776:B778"/>
    <mergeCell ref="D776:F776"/>
    <mergeCell ref="G776:G778"/>
    <mergeCell ref="D777:F777"/>
    <mergeCell ref="D778:F778"/>
    <mergeCell ref="B724:M724"/>
    <mergeCell ref="A725:E725"/>
    <mergeCell ref="F725:I725"/>
    <mergeCell ref="A188:F188"/>
    <mergeCell ref="A189:B190"/>
    <mergeCell ref="D189:F189"/>
    <mergeCell ref="D190:F190"/>
    <mergeCell ref="D480:F480"/>
    <mergeCell ref="J725:M725"/>
    <mergeCell ref="A769:F769"/>
    <mergeCell ref="A732:F732"/>
    <mergeCell ref="D768:F768"/>
    <mergeCell ref="D733:F733"/>
    <mergeCell ref="D734:F734"/>
    <mergeCell ref="A729:B730"/>
    <mergeCell ref="G764:G766"/>
    <mergeCell ref="A735:B735"/>
    <mergeCell ref="C735:M735"/>
    <mergeCell ref="M366:M367"/>
    <mergeCell ref="C366:F367"/>
    <mergeCell ref="C357:M357"/>
    <mergeCell ref="C358:M358"/>
    <mergeCell ref="C359:M359"/>
    <mergeCell ref="B361:M361"/>
    <mergeCell ref="B360:M360"/>
    <mergeCell ref="A803:B803"/>
    <mergeCell ref="C803:M803"/>
    <mergeCell ref="D798:F798"/>
    <mergeCell ref="G798:G799"/>
    <mergeCell ref="A799:F799"/>
    <mergeCell ref="A800:B802"/>
    <mergeCell ref="D800:F800"/>
    <mergeCell ref="G800:G802"/>
    <mergeCell ref="D801:F801"/>
    <mergeCell ref="D802:F802"/>
    <mergeCell ref="A233:B233"/>
    <mergeCell ref="C233:M233"/>
    <mergeCell ref="D228:F228"/>
    <mergeCell ref="G228:G229"/>
    <mergeCell ref="A229:F229"/>
    <mergeCell ref="A230:B232"/>
    <mergeCell ref="G782:G784"/>
    <mergeCell ref="D783:F783"/>
    <mergeCell ref="D784:F784"/>
    <mergeCell ref="A773:B773"/>
    <mergeCell ref="C773:M773"/>
    <mergeCell ref="D774:F774"/>
    <mergeCell ref="D230:F230"/>
    <mergeCell ref="G230:G232"/>
    <mergeCell ref="D231:F231"/>
    <mergeCell ref="D232:F232"/>
    <mergeCell ref="A384:B384"/>
    <mergeCell ref="C384:M384"/>
    <mergeCell ref="A680:B680"/>
    <mergeCell ref="C469:M469"/>
    <mergeCell ref="D507:F507"/>
    <mergeCell ref="D488:F488"/>
    <mergeCell ref="D379:F379"/>
    <mergeCell ref="A380:F380"/>
    <mergeCell ref="G380:G383"/>
    <mergeCell ref="A381:B383"/>
    <mergeCell ref="D381:F381"/>
    <mergeCell ref="D382:F382"/>
    <mergeCell ref="D383:F383"/>
    <mergeCell ref="A191:B191"/>
    <mergeCell ref="C191:M191"/>
    <mergeCell ref="A186:B186"/>
    <mergeCell ref="C186:M186"/>
    <mergeCell ref="D368:F368"/>
    <mergeCell ref="G368:G371"/>
    <mergeCell ref="D370:F370"/>
    <mergeCell ref="D371:F371"/>
    <mergeCell ref="D373:F373"/>
    <mergeCell ref="A362:E362"/>
    <mergeCell ref="F362:I362"/>
    <mergeCell ref="J362:M362"/>
    <mergeCell ref="A363:E363"/>
    <mergeCell ref="F363:I363"/>
    <mergeCell ref="J363:M363"/>
    <mergeCell ref="A364:H364"/>
    <mergeCell ref="A365:B365"/>
    <mergeCell ref="C365:H365"/>
    <mergeCell ref="K366:K367"/>
    <mergeCell ref="L366:L367"/>
    <mergeCell ref="A366:B367"/>
    <mergeCell ref="I366:I367"/>
    <mergeCell ref="J366:J367"/>
    <mergeCell ref="A782:B784"/>
    <mergeCell ref="D782:F782"/>
    <mergeCell ref="A797:B797"/>
    <mergeCell ref="C797:M797"/>
    <mergeCell ref="A791:B791"/>
    <mergeCell ref="C791:M791"/>
    <mergeCell ref="D792:F792"/>
    <mergeCell ref="G792:G793"/>
    <mergeCell ref="A793:F793"/>
    <mergeCell ref="A794:B796"/>
    <mergeCell ref="D794:F794"/>
    <mergeCell ref="G794:G796"/>
    <mergeCell ref="D795:F795"/>
    <mergeCell ref="D796:F796"/>
    <mergeCell ref="A785:B785"/>
    <mergeCell ref="C785:M785"/>
    <mergeCell ref="D786:F786"/>
    <mergeCell ref="G786:G787"/>
    <mergeCell ref="A787:F787"/>
    <mergeCell ref="A788:B790"/>
    <mergeCell ref="D788:F788"/>
    <mergeCell ref="A804:M804"/>
    <mergeCell ref="A354:M354"/>
    <mergeCell ref="A726:E726"/>
    <mergeCell ref="F726:I726"/>
    <mergeCell ref="J726:M726"/>
    <mergeCell ref="A727:H727"/>
    <mergeCell ref="A728:B728"/>
    <mergeCell ref="C728:H728"/>
    <mergeCell ref="C720:M720"/>
    <mergeCell ref="C721:M721"/>
    <mergeCell ref="C722:M722"/>
    <mergeCell ref="C680:M680"/>
    <mergeCell ref="A369:F369"/>
    <mergeCell ref="A374:F374"/>
    <mergeCell ref="D443:F443"/>
    <mergeCell ref="C388:M388"/>
    <mergeCell ref="C389:M389"/>
    <mergeCell ref="C390:M390"/>
    <mergeCell ref="B391:M391"/>
    <mergeCell ref="J474:M474"/>
    <mergeCell ref="A475:E475"/>
    <mergeCell ref="F475:I475"/>
    <mergeCell ref="J475:M475"/>
    <mergeCell ref="F393:I393"/>
    <mergeCell ref="G788:G790"/>
    <mergeCell ref="D789:F789"/>
    <mergeCell ref="D790:F790"/>
    <mergeCell ref="A779:B779"/>
    <mergeCell ref="C779:M779"/>
    <mergeCell ref="D780:F780"/>
    <mergeCell ref="G780:G781"/>
    <mergeCell ref="A781:F781"/>
    <mergeCell ref="G348:G349"/>
    <mergeCell ref="G350:G352"/>
    <mergeCell ref="A349:F349"/>
    <mergeCell ref="I341:I342"/>
    <mergeCell ref="J341:J342"/>
    <mergeCell ref="A338:E338"/>
    <mergeCell ref="F338:I338"/>
    <mergeCell ref="J338:M338"/>
    <mergeCell ref="A339:H339"/>
    <mergeCell ref="A340:B340"/>
    <mergeCell ref="C340:H340"/>
    <mergeCell ref="D348:F348"/>
    <mergeCell ref="A350:B352"/>
    <mergeCell ref="D350:F350"/>
    <mergeCell ref="D351:F351"/>
    <mergeCell ref="A353:B353"/>
    <mergeCell ref="G366:G367"/>
    <mergeCell ref="H366:H367"/>
    <mergeCell ref="K341:K342"/>
    <mergeCell ref="L341:L342"/>
    <mergeCell ref="M341:M342"/>
    <mergeCell ref="D343:F343"/>
    <mergeCell ref="G343:G346"/>
    <mergeCell ref="G341:G342"/>
    <mergeCell ref="H341:H342"/>
    <mergeCell ref="C353:M353"/>
    <mergeCell ref="D345:F345"/>
    <mergeCell ref="D346:F346"/>
    <mergeCell ref="A341:B342"/>
    <mergeCell ref="C341:F342"/>
    <mergeCell ref="A344:F344"/>
    <mergeCell ref="D352:F352"/>
    <mergeCell ref="A330:M330"/>
    <mergeCell ref="C332:M332"/>
    <mergeCell ref="C333:M333"/>
    <mergeCell ref="C334:M334"/>
    <mergeCell ref="B336:M336"/>
    <mergeCell ref="A337:E337"/>
    <mergeCell ref="F337:I337"/>
    <mergeCell ref="B335:M335"/>
    <mergeCell ref="D324:F324"/>
    <mergeCell ref="A326:B328"/>
    <mergeCell ref="D326:F326"/>
    <mergeCell ref="D327:F327"/>
    <mergeCell ref="D328:F328"/>
    <mergeCell ref="A323:B323"/>
    <mergeCell ref="C323:M323"/>
    <mergeCell ref="G324:G325"/>
    <mergeCell ref="G326:G328"/>
    <mergeCell ref="A325:F325"/>
    <mergeCell ref="C329:M329"/>
    <mergeCell ref="J337:M337"/>
    <mergeCell ref="D319:F319"/>
    <mergeCell ref="G319:G322"/>
    <mergeCell ref="D321:F321"/>
    <mergeCell ref="D322:F322"/>
    <mergeCell ref="G317:G318"/>
    <mergeCell ref="H317:H318"/>
    <mergeCell ref="C317:F318"/>
    <mergeCell ref="A320:F320"/>
    <mergeCell ref="A315:H315"/>
    <mergeCell ref="A316:B316"/>
    <mergeCell ref="K317:K318"/>
    <mergeCell ref="L317:L318"/>
    <mergeCell ref="M317:M318"/>
    <mergeCell ref="I317:I318"/>
    <mergeCell ref="J317:J318"/>
    <mergeCell ref="A317:B318"/>
    <mergeCell ref="C316:H316"/>
    <mergeCell ref="A321:B322"/>
    <mergeCell ref="A313:E313"/>
    <mergeCell ref="F313:I313"/>
    <mergeCell ref="J313:M313"/>
    <mergeCell ref="A314:E314"/>
    <mergeCell ref="F314:I314"/>
    <mergeCell ref="J314:M314"/>
    <mergeCell ref="K292:K293"/>
    <mergeCell ref="L292:L293"/>
    <mergeCell ref="M292:M293"/>
    <mergeCell ref="D294:F294"/>
    <mergeCell ref="G294:G297"/>
    <mergeCell ref="D296:F296"/>
    <mergeCell ref="D297:F297"/>
    <mergeCell ref="A292:B293"/>
    <mergeCell ref="C292:F293"/>
    <mergeCell ref="G292:G293"/>
    <mergeCell ref="H292:H293"/>
    <mergeCell ref="I292:I293"/>
    <mergeCell ref="J292:J293"/>
    <mergeCell ref="B311:M311"/>
    <mergeCell ref="A296:B297"/>
    <mergeCell ref="D302:F302"/>
    <mergeCell ref="D303:F303"/>
    <mergeCell ref="A305:M305"/>
    <mergeCell ref="C308:M308"/>
    <mergeCell ref="C298:M298"/>
    <mergeCell ref="A304:B304"/>
    <mergeCell ref="D299:F299"/>
    <mergeCell ref="A301:B303"/>
    <mergeCell ref="C309:M309"/>
    <mergeCell ref="C310:M310"/>
    <mergeCell ref="B312:M312"/>
    <mergeCell ref="C304:M304"/>
    <mergeCell ref="G299:G300"/>
    <mergeCell ref="G301:G303"/>
    <mergeCell ref="A281:M281"/>
    <mergeCell ref="A277:B279"/>
    <mergeCell ref="D277:F277"/>
    <mergeCell ref="A289:E289"/>
    <mergeCell ref="F289:I289"/>
    <mergeCell ref="J289:M289"/>
    <mergeCell ref="A290:H290"/>
    <mergeCell ref="A291:B291"/>
    <mergeCell ref="C291:H291"/>
    <mergeCell ref="C284:M284"/>
    <mergeCell ref="C285:M285"/>
    <mergeCell ref="G277:G279"/>
    <mergeCell ref="C267:H267"/>
    <mergeCell ref="A268:B269"/>
    <mergeCell ref="C268:F269"/>
    <mergeCell ref="G268:G269"/>
    <mergeCell ref="H268:H269"/>
    <mergeCell ref="C261:M261"/>
    <mergeCell ref="D245:F245"/>
    <mergeCell ref="G245:G246"/>
    <mergeCell ref="A246:F246"/>
    <mergeCell ref="A247:B249"/>
    <mergeCell ref="D247:F247"/>
    <mergeCell ref="G247:G249"/>
    <mergeCell ref="D248:F248"/>
    <mergeCell ref="D249:F249"/>
    <mergeCell ref="A250:B250"/>
    <mergeCell ref="C250:M250"/>
    <mergeCell ref="G234:G235"/>
    <mergeCell ref="A235:F235"/>
    <mergeCell ref="A236:B238"/>
    <mergeCell ref="D301:F301"/>
    <mergeCell ref="D275:F275"/>
    <mergeCell ref="D224:F224"/>
    <mergeCell ref="G224:G226"/>
    <mergeCell ref="D225:F225"/>
    <mergeCell ref="D226:F226"/>
    <mergeCell ref="A227:B227"/>
    <mergeCell ref="C227:M227"/>
    <mergeCell ref="I268:I269"/>
    <mergeCell ref="J268:J269"/>
    <mergeCell ref="K268:K269"/>
    <mergeCell ref="L268:L269"/>
    <mergeCell ref="M268:M269"/>
    <mergeCell ref="D270:F270"/>
    <mergeCell ref="G275:G276"/>
    <mergeCell ref="J265:M265"/>
    <mergeCell ref="B286:M286"/>
    <mergeCell ref="A288:E288"/>
    <mergeCell ref="F288:I288"/>
    <mergeCell ref="A300:F300"/>
    <mergeCell ref="J288:M288"/>
    <mergeCell ref="A298:B298"/>
    <mergeCell ref="D278:F278"/>
    <mergeCell ref="D279:F279"/>
    <mergeCell ref="C283:M283"/>
    <mergeCell ref="C280:M280"/>
    <mergeCell ref="G270:G273"/>
    <mergeCell ref="A271:F271"/>
    <mergeCell ref="D272:F272"/>
    <mergeCell ref="D273:F273"/>
    <mergeCell ref="A266:H266"/>
    <mergeCell ref="A267:B267"/>
    <mergeCell ref="C179:H179"/>
    <mergeCell ref="C215:M215"/>
    <mergeCell ref="D216:F216"/>
    <mergeCell ref="G216:G217"/>
    <mergeCell ref="A217:F217"/>
    <mergeCell ref="A218:B220"/>
    <mergeCell ref="D218:F218"/>
    <mergeCell ref="G218:G220"/>
    <mergeCell ref="D184:F184"/>
    <mergeCell ref="D185:F185"/>
    <mergeCell ref="D194:F194"/>
    <mergeCell ref="D198:F198"/>
    <mergeCell ref="D200:F200"/>
    <mergeCell ref="D201:F201"/>
    <mergeCell ref="D192:F192"/>
    <mergeCell ref="D195:F195"/>
    <mergeCell ref="D196:F196"/>
    <mergeCell ref="A193:F193"/>
    <mergeCell ref="A194:B196"/>
    <mergeCell ref="D202:F202"/>
    <mergeCell ref="A200:B202"/>
    <mergeCell ref="A205:F205"/>
    <mergeCell ref="D187:F187"/>
    <mergeCell ref="G187:G190"/>
    <mergeCell ref="D206:F206"/>
    <mergeCell ref="G206:G208"/>
    <mergeCell ref="D207:F207"/>
    <mergeCell ref="C203:M203"/>
    <mergeCell ref="A206:B208"/>
    <mergeCell ref="A203:B203"/>
    <mergeCell ref="D204:F204"/>
    <mergeCell ref="G204:G205"/>
    <mergeCell ref="L47:L48"/>
    <mergeCell ref="D27:F27"/>
    <mergeCell ref="A25:B27"/>
    <mergeCell ref="D21:F21"/>
    <mergeCell ref="D20:F20"/>
    <mergeCell ref="D23:F23"/>
    <mergeCell ref="A22:B22"/>
    <mergeCell ref="G16:G17"/>
    <mergeCell ref="H16:H17"/>
    <mergeCell ref="A19:F19"/>
    <mergeCell ref="D25:F25"/>
    <mergeCell ref="A20:B21"/>
    <mergeCell ref="C22:M22"/>
    <mergeCell ref="A56:M56"/>
    <mergeCell ref="C58:M58"/>
    <mergeCell ref="C59:M59"/>
    <mergeCell ref="C60:M60"/>
    <mergeCell ref="D52:F52"/>
    <mergeCell ref="D53:F53"/>
    <mergeCell ref="A51:B54"/>
    <mergeCell ref="D54:F54"/>
    <mergeCell ref="D49:F49"/>
    <mergeCell ref="C47:F48"/>
    <mergeCell ref="A43:E43"/>
    <mergeCell ref="F43:I43"/>
    <mergeCell ref="M47:M48"/>
    <mergeCell ref="B41:M41"/>
    <mergeCell ref="B42:M42"/>
    <mergeCell ref="G49:G54"/>
    <mergeCell ref="A50:F50"/>
    <mergeCell ref="K67:K68"/>
    <mergeCell ref="A1:M1"/>
    <mergeCell ref="A3:M3"/>
    <mergeCell ref="A5:M5"/>
    <mergeCell ref="G69:G72"/>
    <mergeCell ref="C8:M8"/>
    <mergeCell ref="C9:M9"/>
    <mergeCell ref="K16:K17"/>
    <mergeCell ref="L16:L17"/>
    <mergeCell ref="M16:M17"/>
    <mergeCell ref="I16:I17"/>
    <mergeCell ref="L67:L68"/>
    <mergeCell ref="J67:J68"/>
    <mergeCell ref="A71:B72"/>
    <mergeCell ref="D71:F71"/>
    <mergeCell ref="D72:F72"/>
    <mergeCell ref="D69:F69"/>
    <mergeCell ref="A67:B68"/>
    <mergeCell ref="A70:F70"/>
    <mergeCell ref="A64:E64"/>
    <mergeCell ref="F64:I64"/>
    <mergeCell ref="J64:M64"/>
    <mergeCell ref="A65:H65"/>
    <mergeCell ref="A66:B66"/>
    <mergeCell ref="C66:H66"/>
    <mergeCell ref="D51:F51"/>
    <mergeCell ref="B61:M61"/>
    <mergeCell ref="A63:E63"/>
    <mergeCell ref="F63:I63"/>
    <mergeCell ref="J63:M63"/>
    <mergeCell ref="B62:M62"/>
    <mergeCell ref="K47:K48"/>
    <mergeCell ref="A147:B147"/>
    <mergeCell ref="C147:H147"/>
    <mergeCell ref="C7:M7"/>
    <mergeCell ref="C38:M38"/>
    <mergeCell ref="B10:M10"/>
    <mergeCell ref="B11:M11"/>
    <mergeCell ref="C16:F17"/>
    <mergeCell ref="J16:J17"/>
    <mergeCell ref="J13:M13"/>
    <mergeCell ref="A12:E12"/>
    <mergeCell ref="G18:G21"/>
    <mergeCell ref="D18:F18"/>
    <mergeCell ref="F12:I12"/>
    <mergeCell ref="J12:M12"/>
    <mergeCell ref="G23:G24"/>
    <mergeCell ref="G25:G27"/>
    <mergeCell ref="C28:M28"/>
    <mergeCell ref="A24:F24"/>
    <mergeCell ref="A14:H14"/>
    <mergeCell ref="A16:B17"/>
    <mergeCell ref="A15:B15"/>
    <mergeCell ref="C15:H15"/>
    <mergeCell ref="A13:E13"/>
    <mergeCell ref="F13:I13"/>
    <mergeCell ref="A29:M29"/>
    <mergeCell ref="D26:F26"/>
    <mergeCell ref="A28:B28"/>
    <mergeCell ref="C67:F68"/>
    <mergeCell ref="G67:G68"/>
    <mergeCell ref="H67:H68"/>
    <mergeCell ref="G74:G75"/>
    <mergeCell ref="I67:I68"/>
    <mergeCell ref="C141:M141"/>
    <mergeCell ref="C121:M121"/>
    <mergeCell ref="G117:G118"/>
    <mergeCell ref="A44:E44"/>
    <mergeCell ref="F44:I44"/>
    <mergeCell ref="G47:G48"/>
    <mergeCell ref="H47:H48"/>
    <mergeCell ref="J100:M100"/>
    <mergeCell ref="A104:B105"/>
    <mergeCell ref="C171:M171"/>
    <mergeCell ref="A121:B121"/>
    <mergeCell ref="C39:M39"/>
    <mergeCell ref="C40:M40"/>
    <mergeCell ref="J43:M43"/>
    <mergeCell ref="J44:M44"/>
    <mergeCell ref="I47:I48"/>
    <mergeCell ref="J47:J48"/>
    <mergeCell ref="A76:B78"/>
    <mergeCell ref="D76:F76"/>
    <mergeCell ref="C95:M95"/>
    <mergeCell ref="C96:M96"/>
    <mergeCell ref="D77:F77"/>
    <mergeCell ref="D78:F78"/>
    <mergeCell ref="D106:F106"/>
    <mergeCell ref="J104:J105"/>
    <mergeCell ref="C104:F105"/>
    <mergeCell ref="C140:M140"/>
    <mergeCell ref="A107:F107"/>
    <mergeCell ref="G111:G112"/>
    <mergeCell ref="G113:G115"/>
    <mergeCell ref="A151:F151"/>
    <mergeCell ref="A154:B154"/>
    <mergeCell ref="K180:K181"/>
    <mergeCell ref="L180:L181"/>
    <mergeCell ref="C209:M209"/>
    <mergeCell ref="B175:M175"/>
    <mergeCell ref="A144:E144"/>
    <mergeCell ref="G106:G109"/>
    <mergeCell ref="C172:M172"/>
    <mergeCell ref="C173:M173"/>
    <mergeCell ref="A110:B110"/>
    <mergeCell ref="K148:K149"/>
    <mergeCell ref="A101:E101"/>
    <mergeCell ref="F101:I101"/>
    <mergeCell ref="J101:M101"/>
    <mergeCell ref="A102:H102"/>
    <mergeCell ref="A103:B103"/>
    <mergeCell ref="M104:M105"/>
    <mergeCell ref="G104:G105"/>
    <mergeCell ref="H104:H105"/>
    <mergeCell ref="K104:K105"/>
    <mergeCell ref="L148:L149"/>
    <mergeCell ref="H148:H149"/>
    <mergeCell ref="J148:J149"/>
    <mergeCell ref="A145:E145"/>
    <mergeCell ref="F145:I145"/>
    <mergeCell ref="J145:M145"/>
    <mergeCell ref="A146:H146"/>
    <mergeCell ref="M148:M149"/>
    <mergeCell ref="C148:F149"/>
    <mergeCell ref="C139:M139"/>
    <mergeCell ref="D153:F153"/>
    <mergeCell ref="F144:I144"/>
    <mergeCell ref="J144:M144"/>
    <mergeCell ref="A221:B221"/>
    <mergeCell ref="C221:M221"/>
    <mergeCell ref="A215:B215"/>
    <mergeCell ref="B262:M262"/>
    <mergeCell ref="A264:E264"/>
    <mergeCell ref="F264:I264"/>
    <mergeCell ref="J264:M264"/>
    <mergeCell ref="A265:E265"/>
    <mergeCell ref="F265:I265"/>
    <mergeCell ref="D208:F208"/>
    <mergeCell ref="D234:F234"/>
    <mergeCell ref="D220:F220"/>
    <mergeCell ref="D236:F236"/>
    <mergeCell ref="G236:G238"/>
    <mergeCell ref="D237:F237"/>
    <mergeCell ref="D238:F238"/>
    <mergeCell ref="A244:B244"/>
    <mergeCell ref="C244:M244"/>
    <mergeCell ref="D239:F239"/>
    <mergeCell ref="G239:G240"/>
    <mergeCell ref="A240:F240"/>
    <mergeCell ref="A241:B243"/>
    <mergeCell ref="D241:F241"/>
    <mergeCell ref="B263:M263"/>
    <mergeCell ref="A251:M251"/>
    <mergeCell ref="C259:M259"/>
    <mergeCell ref="C260:M260"/>
    <mergeCell ref="D222:F222"/>
    <mergeCell ref="G222:G223"/>
    <mergeCell ref="A223:F223"/>
    <mergeCell ref="A224:B226"/>
    <mergeCell ref="D219:F219"/>
    <mergeCell ref="G448:G450"/>
    <mergeCell ref="D449:F449"/>
    <mergeCell ref="A424:B426"/>
    <mergeCell ref="D424:F424"/>
    <mergeCell ref="D425:F425"/>
    <mergeCell ref="A406:B408"/>
    <mergeCell ref="D406:F406"/>
    <mergeCell ref="D407:F407"/>
    <mergeCell ref="D408:F408"/>
    <mergeCell ref="G406:G408"/>
    <mergeCell ref="M397:M398"/>
    <mergeCell ref="D399:F399"/>
    <mergeCell ref="G399:G402"/>
    <mergeCell ref="A400:F400"/>
    <mergeCell ref="A423:F423"/>
    <mergeCell ref="G374:G377"/>
    <mergeCell ref="B392:M392"/>
    <mergeCell ref="A393:E393"/>
    <mergeCell ref="F394:I394"/>
    <mergeCell ref="J394:M394"/>
    <mergeCell ref="A415:B415"/>
    <mergeCell ref="A411:F411"/>
    <mergeCell ref="G442:G444"/>
    <mergeCell ref="A442:B444"/>
    <mergeCell ref="I397:I398"/>
    <mergeCell ref="J397:J398"/>
    <mergeCell ref="A403:B403"/>
    <mergeCell ref="C403:M403"/>
    <mergeCell ref="C409:M409"/>
    <mergeCell ref="G430:G432"/>
    <mergeCell ref="D430:F430"/>
    <mergeCell ref="D431:F431"/>
    <mergeCell ref="G397:G398"/>
    <mergeCell ref="H397:H398"/>
    <mergeCell ref="D438:F438"/>
    <mergeCell ref="D428:F428"/>
    <mergeCell ref="A430:B432"/>
    <mergeCell ref="J393:M393"/>
    <mergeCell ref="A394:E394"/>
    <mergeCell ref="H180:H181"/>
    <mergeCell ref="I180:I181"/>
    <mergeCell ref="J180:J181"/>
    <mergeCell ref="A177:E177"/>
    <mergeCell ref="F177:I177"/>
    <mergeCell ref="J177:M177"/>
    <mergeCell ref="A178:H178"/>
    <mergeCell ref="A179:B179"/>
    <mergeCell ref="M180:M181"/>
    <mergeCell ref="G182:G185"/>
    <mergeCell ref="B287:M287"/>
    <mergeCell ref="A295:F295"/>
    <mergeCell ref="D182:F182"/>
    <mergeCell ref="A184:B185"/>
    <mergeCell ref="C274:M274"/>
    <mergeCell ref="A280:B280"/>
    <mergeCell ref="A180:B181"/>
    <mergeCell ref="C180:F181"/>
    <mergeCell ref="G180:G181"/>
    <mergeCell ref="A211:F211"/>
    <mergeCell ref="A212:B214"/>
    <mergeCell ref="D212:F212"/>
    <mergeCell ref="G212:G214"/>
    <mergeCell ref="D213:F213"/>
    <mergeCell ref="D214:F214"/>
    <mergeCell ref="A511:F511"/>
    <mergeCell ref="A502:B502"/>
    <mergeCell ref="C502:H502"/>
    <mergeCell ref="A503:B504"/>
    <mergeCell ref="D489:F489"/>
    <mergeCell ref="D482:F482"/>
    <mergeCell ref="C503:F504"/>
    <mergeCell ref="G503:G504"/>
    <mergeCell ref="C518:M518"/>
    <mergeCell ref="C519:M519"/>
    <mergeCell ref="C520:M520"/>
    <mergeCell ref="A372:B372"/>
    <mergeCell ref="C372:M372"/>
    <mergeCell ref="A378:B378"/>
    <mergeCell ref="G410:G411"/>
    <mergeCell ref="D404:F404"/>
    <mergeCell ref="D426:F426"/>
    <mergeCell ref="A435:F435"/>
    <mergeCell ref="A439:B439"/>
    <mergeCell ref="C439:M439"/>
    <mergeCell ref="D436:F436"/>
    <mergeCell ref="D422:F422"/>
    <mergeCell ref="A427:B427"/>
    <mergeCell ref="C427:M427"/>
    <mergeCell ref="G424:G426"/>
    <mergeCell ref="G422:G423"/>
    <mergeCell ref="A429:F429"/>
    <mergeCell ref="D420:F420"/>
    <mergeCell ref="A405:F405"/>
    <mergeCell ref="A441:F441"/>
    <mergeCell ref="A375:B377"/>
    <mergeCell ref="D375:F375"/>
    <mergeCell ref="G478:G479"/>
    <mergeCell ref="F500:I500"/>
    <mergeCell ref="A477:B477"/>
    <mergeCell ref="C477:H477"/>
    <mergeCell ref="A506:F506"/>
    <mergeCell ref="C494:M494"/>
    <mergeCell ref="C495:M495"/>
    <mergeCell ref="C496:M496"/>
    <mergeCell ref="B498:M498"/>
    <mergeCell ref="M478:M479"/>
    <mergeCell ref="D485:F485"/>
    <mergeCell ref="A478:B479"/>
    <mergeCell ref="J500:M500"/>
    <mergeCell ref="A501:H501"/>
    <mergeCell ref="A486:F486"/>
    <mergeCell ref="A481:F481"/>
    <mergeCell ref="A484:B484"/>
    <mergeCell ref="C484:M484"/>
    <mergeCell ref="A491:M491"/>
    <mergeCell ref="A487:B489"/>
    <mergeCell ref="D487:F487"/>
    <mergeCell ref="B497:M497"/>
    <mergeCell ref="A490:B490"/>
    <mergeCell ref="C490:M490"/>
    <mergeCell ref="G487:G489"/>
    <mergeCell ref="G485:G486"/>
    <mergeCell ref="M503:M504"/>
    <mergeCell ref="D483:F483"/>
    <mergeCell ref="K478:K479"/>
    <mergeCell ref="B521:M521"/>
    <mergeCell ref="H527:H528"/>
    <mergeCell ref="I527:I528"/>
    <mergeCell ref="J527:J528"/>
    <mergeCell ref="A524:E524"/>
    <mergeCell ref="F524:I524"/>
    <mergeCell ref="L527:L528"/>
    <mergeCell ref="M527:M528"/>
    <mergeCell ref="A527:B528"/>
    <mergeCell ref="C527:F528"/>
    <mergeCell ref="G527:G528"/>
    <mergeCell ref="B522:M522"/>
    <mergeCell ref="A523:E523"/>
    <mergeCell ref="F523:I523"/>
    <mergeCell ref="J523:M523"/>
    <mergeCell ref="D513:F513"/>
    <mergeCell ref="D514:F514"/>
    <mergeCell ref="A512:B514"/>
    <mergeCell ref="D512:F512"/>
    <mergeCell ref="D508:F508"/>
    <mergeCell ref="L478:L479"/>
    <mergeCell ref="C509:M509"/>
    <mergeCell ref="G512:G514"/>
    <mergeCell ref="A499:E499"/>
    <mergeCell ref="F499:I499"/>
    <mergeCell ref="J499:M499"/>
    <mergeCell ref="H503:H504"/>
    <mergeCell ref="I503:I504"/>
    <mergeCell ref="J503:J504"/>
    <mergeCell ref="A500:E500"/>
    <mergeCell ref="D505:F505"/>
    <mergeCell ref="K503:K504"/>
    <mergeCell ref="L503:L504"/>
    <mergeCell ref="A516:M516"/>
    <mergeCell ref="D536:F536"/>
    <mergeCell ref="A530:F530"/>
    <mergeCell ref="D531:F531"/>
    <mergeCell ref="D532:F532"/>
    <mergeCell ref="K527:K528"/>
    <mergeCell ref="A536:B538"/>
    <mergeCell ref="D537:F537"/>
    <mergeCell ref="D538:F538"/>
    <mergeCell ref="J524:M524"/>
    <mergeCell ref="A525:H525"/>
    <mergeCell ref="A526:B526"/>
    <mergeCell ref="C526:H526"/>
    <mergeCell ref="A515:B515"/>
    <mergeCell ref="C515:M515"/>
    <mergeCell ref="G510:G511"/>
    <mergeCell ref="D510:F510"/>
    <mergeCell ref="G505:G508"/>
    <mergeCell ref="A540:M540"/>
    <mergeCell ref="A535:F535"/>
    <mergeCell ref="C539:M539"/>
    <mergeCell ref="G534:G535"/>
    <mergeCell ref="G536:G538"/>
    <mergeCell ref="D534:F534"/>
    <mergeCell ref="C543:M543"/>
    <mergeCell ref="C544:M544"/>
    <mergeCell ref="C545:M545"/>
    <mergeCell ref="D529:F529"/>
    <mergeCell ref="A533:B533"/>
    <mergeCell ref="C533:M533"/>
    <mergeCell ref="G529:G532"/>
    <mergeCell ref="C551:H551"/>
    <mergeCell ref="A552:B553"/>
    <mergeCell ref="C552:F553"/>
    <mergeCell ref="G552:G553"/>
    <mergeCell ref="H552:H553"/>
    <mergeCell ref="I552:I553"/>
    <mergeCell ref="J552:J553"/>
    <mergeCell ref="B547:M547"/>
    <mergeCell ref="A548:E548"/>
    <mergeCell ref="F548:I548"/>
    <mergeCell ref="J548:M548"/>
    <mergeCell ref="B546:M546"/>
    <mergeCell ref="A549:E549"/>
    <mergeCell ref="F549:I549"/>
    <mergeCell ref="J549:M549"/>
    <mergeCell ref="A550:H550"/>
    <mergeCell ref="A551:B551"/>
    <mergeCell ref="A561:B563"/>
    <mergeCell ref="D561:F561"/>
    <mergeCell ref="D562:F562"/>
    <mergeCell ref="D563:F563"/>
    <mergeCell ref="C585:M585"/>
    <mergeCell ref="G559:G560"/>
    <mergeCell ref="G561:G563"/>
    <mergeCell ref="C558:M558"/>
    <mergeCell ref="G554:G557"/>
    <mergeCell ref="L552:L553"/>
    <mergeCell ref="M552:M553"/>
    <mergeCell ref="D559:F559"/>
    <mergeCell ref="D556:F556"/>
    <mergeCell ref="A564:B564"/>
    <mergeCell ref="C564:M564"/>
    <mergeCell ref="B572:M572"/>
    <mergeCell ref="L578:L579"/>
    <mergeCell ref="J578:J579"/>
    <mergeCell ref="A578:B579"/>
    <mergeCell ref="C578:F579"/>
    <mergeCell ref="A575:E575"/>
    <mergeCell ref="F575:I575"/>
    <mergeCell ref="J575:M575"/>
    <mergeCell ref="A576:H576"/>
    <mergeCell ref="A577:B577"/>
    <mergeCell ref="C577:H577"/>
    <mergeCell ref="M578:M579"/>
    <mergeCell ref="C569:M569"/>
    <mergeCell ref="C570:M570"/>
    <mergeCell ref="C571:M571"/>
    <mergeCell ref="B573:M573"/>
    <mergeCell ref="A574:E574"/>
    <mergeCell ref="A698:B698"/>
    <mergeCell ref="A653:E653"/>
    <mergeCell ref="A656:B657"/>
    <mergeCell ref="C589:M589"/>
    <mergeCell ref="C590:M590"/>
    <mergeCell ref="C591:M591"/>
    <mergeCell ref="H578:H579"/>
    <mergeCell ref="I578:I579"/>
    <mergeCell ref="G578:G579"/>
    <mergeCell ref="D582:F582"/>
    <mergeCell ref="D583:F583"/>
    <mergeCell ref="D584:F584"/>
    <mergeCell ref="A586:M586"/>
    <mergeCell ref="F594:I594"/>
    <mergeCell ref="J594:M594"/>
    <mergeCell ref="A595:E595"/>
    <mergeCell ref="F595:I595"/>
    <mergeCell ref="J595:M595"/>
    <mergeCell ref="B593:M593"/>
    <mergeCell ref="A594:E594"/>
    <mergeCell ref="A582:B584"/>
    <mergeCell ref="K578:K579"/>
    <mergeCell ref="D580:F580"/>
    <mergeCell ref="B592:M592"/>
    <mergeCell ref="A596:H596"/>
    <mergeCell ref="A597:B597"/>
    <mergeCell ref="C597:H597"/>
    <mergeCell ref="C598:F599"/>
    <mergeCell ref="G598:G599"/>
    <mergeCell ref="H598:H599"/>
    <mergeCell ref="C616:H616"/>
    <mergeCell ref="C608:M608"/>
    <mergeCell ref="C609:M609"/>
    <mergeCell ref="C610:M610"/>
    <mergeCell ref="B612:M612"/>
    <mergeCell ref="A613:E613"/>
    <mergeCell ref="F613:I613"/>
    <mergeCell ref="J613:M613"/>
    <mergeCell ref="D603:F603"/>
    <mergeCell ref="D604:F604"/>
    <mergeCell ref="A606:M606"/>
    <mergeCell ref="K598:K599"/>
    <mergeCell ref="L598:L599"/>
    <mergeCell ref="M598:M599"/>
    <mergeCell ref="D600:F600"/>
    <mergeCell ref="A598:B599"/>
    <mergeCell ref="A601:F601"/>
    <mergeCell ref="B611:M611"/>
    <mergeCell ref="A639:F639"/>
    <mergeCell ref="B650:M650"/>
    <mergeCell ref="A659:F659"/>
    <mergeCell ref="C666:M666"/>
    <mergeCell ref="C667:M667"/>
    <mergeCell ref="K656:K657"/>
    <mergeCell ref="G617:G618"/>
    <mergeCell ref="H617:H618"/>
    <mergeCell ref="I617:I618"/>
    <mergeCell ref="A655:B655"/>
    <mergeCell ref="C655:H655"/>
    <mergeCell ref="C647:M647"/>
    <mergeCell ref="C629:M629"/>
    <mergeCell ref="B631:M631"/>
    <mergeCell ref="A632:E632"/>
    <mergeCell ref="F632:I632"/>
    <mergeCell ref="J632:M632"/>
    <mergeCell ref="B630:M630"/>
    <mergeCell ref="A621:B623"/>
    <mergeCell ref="D621:F621"/>
    <mergeCell ref="D622:F622"/>
    <mergeCell ref="D623:F623"/>
    <mergeCell ref="A625:M625"/>
    <mergeCell ref="J633:M633"/>
    <mergeCell ref="A634:H634"/>
    <mergeCell ref="K636:K637"/>
    <mergeCell ref="L636:L637"/>
    <mergeCell ref="L692:L693"/>
    <mergeCell ref="M692:M693"/>
    <mergeCell ref="C692:F693"/>
    <mergeCell ref="A671:E671"/>
    <mergeCell ref="D677:F677"/>
    <mergeCell ref="F672:I672"/>
    <mergeCell ref="J672:M672"/>
    <mergeCell ref="J692:J693"/>
    <mergeCell ref="K692:K693"/>
    <mergeCell ref="A688:E688"/>
    <mergeCell ref="A678:F678"/>
    <mergeCell ref="C674:H674"/>
    <mergeCell ref="F671:I671"/>
    <mergeCell ref="G677:G679"/>
    <mergeCell ref="M656:M657"/>
    <mergeCell ref="B687:M687"/>
    <mergeCell ref="G656:G657"/>
    <mergeCell ref="D660:F660"/>
    <mergeCell ref="D661:F661"/>
    <mergeCell ref="J671:M671"/>
    <mergeCell ref="D662:F662"/>
    <mergeCell ref="A706:F706"/>
    <mergeCell ref="A707:B709"/>
    <mergeCell ref="D702:F702"/>
    <mergeCell ref="A704:B704"/>
    <mergeCell ref="I692:I693"/>
    <mergeCell ref="D709:F709"/>
    <mergeCell ref="D696:F696"/>
    <mergeCell ref="D641:F641"/>
    <mergeCell ref="D642:F642"/>
    <mergeCell ref="A644:M644"/>
    <mergeCell ref="J653:M653"/>
    <mergeCell ref="A654:H654"/>
    <mergeCell ref="C684:M684"/>
    <mergeCell ref="H656:H657"/>
    <mergeCell ref="I656:I657"/>
    <mergeCell ref="J656:J657"/>
    <mergeCell ref="A643:B643"/>
    <mergeCell ref="C668:M668"/>
    <mergeCell ref="B669:M669"/>
    <mergeCell ref="D658:F658"/>
    <mergeCell ref="G692:G693"/>
    <mergeCell ref="H692:H693"/>
    <mergeCell ref="A690:H690"/>
    <mergeCell ref="A664:M664"/>
    <mergeCell ref="C643:M643"/>
    <mergeCell ref="A663:B663"/>
    <mergeCell ref="C663:M663"/>
    <mergeCell ref="C698:M698"/>
    <mergeCell ref="C704:M704"/>
    <mergeCell ref="A681:M681"/>
    <mergeCell ref="D694:F694"/>
    <mergeCell ref="G694:G697"/>
    <mergeCell ref="C683:M683"/>
    <mergeCell ref="D619:F619"/>
    <mergeCell ref="G619:G623"/>
    <mergeCell ref="A614:E614"/>
    <mergeCell ref="F614:I614"/>
    <mergeCell ref="J614:M614"/>
    <mergeCell ref="A615:H615"/>
    <mergeCell ref="B686:M686"/>
    <mergeCell ref="I636:I637"/>
    <mergeCell ref="A691:B691"/>
    <mergeCell ref="C691:H691"/>
    <mergeCell ref="A692:B693"/>
    <mergeCell ref="D703:F703"/>
    <mergeCell ref="G701:G703"/>
    <mergeCell ref="F688:I688"/>
    <mergeCell ref="J688:M688"/>
    <mergeCell ref="A689:E689"/>
    <mergeCell ref="F689:I689"/>
    <mergeCell ref="J689:M689"/>
    <mergeCell ref="K617:K618"/>
    <mergeCell ref="L617:L618"/>
    <mergeCell ref="M617:M618"/>
    <mergeCell ref="I675:I676"/>
    <mergeCell ref="J675:J676"/>
    <mergeCell ref="A672:E672"/>
    <mergeCell ref="G658:G662"/>
    <mergeCell ref="F652:I652"/>
    <mergeCell ref="A695:F695"/>
    <mergeCell ref="C685:M685"/>
    <mergeCell ref="A673:H673"/>
    <mergeCell ref="A674:B674"/>
    <mergeCell ref="D679:F679"/>
    <mergeCell ref="B472:M472"/>
    <mergeCell ref="F474:I474"/>
    <mergeCell ref="A209:B209"/>
    <mergeCell ref="I148:I149"/>
    <mergeCell ref="A347:B347"/>
    <mergeCell ref="C347:M347"/>
    <mergeCell ref="G198:G199"/>
    <mergeCell ref="G200:G202"/>
    <mergeCell ref="A274:B274"/>
    <mergeCell ref="J176:M176"/>
    <mergeCell ref="D437:F437"/>
    <mergeCell ref="A436:B438"/>
    <mergeCell ref="A447:F447"/>
    <mergeCell ref="A448:B450"/>
    <mergeCell ref="D448:F448"/>
    <mergeCell ref="B473:M473"/>
    <mergeCell ref="H478:H479"/>
    <mergeCell ref="I478:I479"/>
    <mergeCell ref="G210:G211"/>
    <mergeCell ref="F176:I176"/>
    <mergeCell ref="B174:M174"/>
    <mergeCell ref="D418:F418"/>
    <mergeCell ref="A329:B329"/>
    <mergeCell ref="C470:M470"/>
    <mergeCell ref="C471:M471"/>
    <mergeCell ref="A474:E474"/>
    <mergeCell ref="A476:H476"/>
    <mergeCell ref="K397:K398"/>
    <mergeCell ref="L397:L398"/>
    <mergeCell ref="A464:M464"/>
    <mergeCell ref="J478:J479"/>
    <mergeCell ref="C478:F479"/>
    <mergeCell ref="A45:H45"/>
    <mergeCell ref="A46:B46"/>
    <mergeCell ref="C46:H46"/>
    <mergeCell ref="A47:B48"/>
    <mergeCell ref="C79:M79"/>
    <mergeCell ref="C55:M55"/>
    <mergeCell ref="B99:M99"/>
    <mergeCell ref="A79:B79"/>
    <mergeCell ref="A148:B149"/>
    <mergeCell ref="D108:F108"/>
    <mergeCell ref="D109:F109"/>
    <mergeCell ref="G150:G153"/>
    <mergeCell ref="D157:F157"/>
    <mergeCell ref="G157:G159"/>
    <mergeCell ref="A156:F156"/>
    <mergeCell ref="G155:G156"/>
    <mergeCell ref="D158:F158"/>
    <mergeCell ref="D159:F159"/>
    <mergeCell ref="A112:F112"/>
    <mergeCell ref="B142:M142"/>
    <mergeCell ref="B143:M143"/>
    <mergeCell ref="D113:F113"/>
    <mergeCell ref="A113:B115"/>
    <mergeCell ref="D115:F115"/>
    <mergeCell ref="C154:M154"/>
    <mergeCell ref="A157:B159"/>
    <mergeCell ref="A118:F118"/>
    <mergeCell ref="D111:F111"/>
    <mergeCell ref="I104:I105"/>
    <mergeCell ref="D117:F117"/>
    <mergeCell ref="A119:B120"/>
    <mergeCell ref="G148:G149"/>
    <mergeCell ref="A199:F199"/>
    <mergeCell ref="L104:L105"/>
    <mergeCell ref="A183:F183"/>
    <mergeCell ref="G194:G196"/>
    <mergeCell ref="A161:M161"/>
    <mergeCell ref="A176:E176"/>
    <mergeCell ref="A160:B160"/>
    <mergeCell ref="C160:M160"/>
    <mergeCell ref="A276:F276"/>
    <mergeCell ref="G192:G193"/>
    <mergeCell ref="D432:F432"/>
    <mergeCell ref="D410:F410"/>
    <mergeCell ref="A418:B420"/>
    <mergeCell ref="A412:B414"/>
    <mergeCell ref="D210:F210"/>
    <mergeCell ref="A133:M133"/>
    <mergeCell ref="A122:B122"/>
    <mergeCell ref="C122:M122"/>
    <mergeCell ref="D123:F123"/>
    <mergeCell ref="D401:F401"/>
    <mergeCell ref="D402:F402"/>
    <mergeCell ref="G404:G405"/>
    <mergeCell ref="A395:H395"/>
    <mergeCell ref="A396:B396"/>
    <mergeCell ref="C396:H396"/>
    <mergeCell ref="G412:G414"/>
    <mergeCell ref="C421:M421"/>
    <mergeCell ref="G416:G417"/>
    <mergeCell ref="G418:G420"/>
    <mergeCell ref="D419:F419"/>
    <mergeCell ref="A397:B398"/>
    <mergeCell ref="C397:F398"/>
    <mergeCell ref="G76:G78"/>
    <mergeCell ref="D150:F150"/>
    <mergeCell ref="A55:B55"/>
    <mergeCell ref="A73:B73"/>
    <mergeCell ref="C73:M73"/>
    <mergeCell ref="G480:G483"/>
    <mergeCell ref="A75:F75"/>
    <mergeCell ref="C97:M97"/>
    <mergeCell ref="A152:B153"/>
    <mergeCell ref="D152:F152"/>
    <mergeCell ref="D155:F155"/>
    <mergeCell ref="A421:B421"/>
    <mergeCell ref="A197:B197"/>
    <mergeCell ref="C110:M110"/>
    <mergeCell ref="A116:B116"/>
    <mergeCell ref="C116:M116"/>
    <mergeCell ref="D114:F114"/>
    <mergeCell ref="A451:B451"/>
    <mergeCell ref="C451:M451"/>
    <mergeCell ref="D446:F446"/>
    <mergeCell ref="G446:G447"/>
    <mergeCell ref="C197:M197"/>
    <mergeCell ref="D414:F414"/>
    <mergeCell ref="D416:F416"/>
    <mergeCell ref="G123:G124"/>
    <mergeCell ref="A124:F124"/>
    <mergeCell ref="A125:B126"/>
    <mergeCell ref="D125:F125"/>
    <mergeCell ref="D454:F454"/>
    <mergeCell ref="G454:G456"/>
    <mergeCell ref="D74:F74"/>
    <mergeCell ref="M67:M68"/>
    <mergeCell ref="D638:F638"/>
    <mergeCell ref="G636:G637"/>
    <mergeCell ref="H636:H637"/>
    <mergeCell ref="J652:M652"/>
    <mergeCell ref="A640:B642"/>
    <mergeCell ref="F653:I653"/>
    <mergeCell ref="C656:F657"/>
    <mergeCell ref="D640:F640"/>
    <mergeCell ref="A602:B604"/>
    <mergeCell ref="D602:F602"/>
    <mergeCell ref="G580:G584"/>
    <mergeCell ref="G675:G676"/>
    <mergeCell ref="B670:M670"/>
    <mergeCell ref="K675:K676"/>
    <mergeCell ref="L675:L676"/>
    <mergeCell ref="M675:M676"/>
    <mergeCell ref="A633:E633"/>
    <mergeCell ref="F633:I633"/>
    <mergeCell ref="A581:F581"/>
    <mergeCell ref="C648:M648"/>
    <mergeCell ref="C649:M649"/>
    <mergeCell ref="B651:M651"/>
    <mergeCell ref="A652:E652"/>
    <mergeCell ref="A675:B676"/>
    <mergeCell ref="C675:F676"/>
    <mergeCell ref="L656:L657"/>
    <mergeCell ref="A660:B662"/>
    <mergeCell ref="A616:B616"/>
    <mergeCell ref="C605:M605"/>
    <mergeCell ref="A620:F620"/>
    <mergeCell ref="A617:B618"/>
    <mergeCell ref="C617:F618"/>
    <mergeCell ref="J574:M574"/>
    <mergeCell ref="J636:J637"/>
    <mergeCell ref="G600:G604"/>
    <mergeCell ref="I598:I599"/>
    <mergeCell ref="J598:J599"/>
    <mergeCell ref="H675:H676"/>
    <mergeCell ref="A605:B605"/>
    <mergeCell ref="A635:B635"/>
    <mergeCell ref="C635:H635"/>
    <mergeCell ref="C627:M627"/>
    <mergeCell ref="C628:M628"/>
    <mergeCell ref="A624:B624"/>
    <mergeCell ref="C624:M624"/>
    <mergeCell ref="J617:J618"/>
    <mergeCell ref="D771:F771"/>
    <mergeCell ref="D772:F772"/>
    <mergeCell ref="K729:K730"/>
    <mergeCell ref="D756:F756"/>
    <mergeCell ref="A757:F757"/>
    <mergeCell ref="D758:F758"/>
    <mergeCell ref="D759:F759"/>
    <mergeCell ref="A760:B760"/>
    <mergeCell ref="C760:M760"/>
    <mergeCell ref="D697:F697"/>
    <mergeCell ref="G705:G706"/>
    <mergeCell ref="D699:F699"/>
    <mergeCell ref="A700:F700"/>
    <mergeCell ref="A701:B703"/>
    <mergeCell ref="D705:F705"/>
    <mergeCell ref="D701:F701"/>
    <mergeCell ref="G699:G700"/>
    <mergeCell ref="M636:M637"/>
    <mergeCell ref="G768:G769"/>
    <mergeCell ref="G770:G772"/>
    <mergeCell ref="A770:B772"/>
    <mergeCell ref="A767:B767"/>
    <mergeCell ref="C767:M767"/>
    <mergeCell ref="G729:G730"/>
    <mergeCell ref="D736:F736"/>
    <mergeCell ref="A737:F737"/>
    <mergeCell ref="D738:F738"/>
    <mergeCell ref="D739:F739"/>
    <mergeCell ref="A740:B740"/>
    <mergeCell ref="C740:M740"/>
    <mergeCell ref="G711:G712"/>
    <mergeCell ref="G713:G715"/>
    <mergeCell ref="D770:F770"/>
    <mergeCell ref="A764:B766"/>
    <mergeCell ref="D764:F764"/>
    <mergeCell ref="D765:F765"/>
    <mergeCell ref="D766:F766"/>
    <mergeCell ref="C729:F730"/>
    <mergeCell ref="I729:I730"/>
    <mergeCell ref="J729:J730"/>
    <mergeCell ref="A763:F763"/>
    <mergeCell ref="M729:M730"/>
    <mergeCell ref="D762:F762"/>
    <mergeCell ref="G762:G763"/>
    <mergeCell ref="B723:M723"/>
    <mergeCell ref="L729:L730"/>
    <mergeCell ref="A752:F752"/>
    <mergeCell ref="D753:F753"/>
    <mergeCell ref="D754:F754"/>
    <mergeCell ref="A755:B755"/>
    <mergeCell ref="C755:M755"/>
    <mergeCell ref="D741:F741"/>
    <mergeCell ref="A742:F742"/>
    <mergeCell ref="D743:F743"/>
    <mergeCell ref="D744:F744"/>
    <mergeCell ref="A745:B745"/>
    <mergeCell ref="C745:M745"/>
    <mergeCell ref="D746:F746"/>
    <mergeCell ref="A747:F747"/>
    <mergeCell ref="D748:F748"/>
    <mergeCell ref="D749:F749"/>
    <mergeCell ref="A750:B750"/>
    <mergeCell ref="C750:M750"/>
    <mergeCell ref="D751:F751"/>
    <mergeCell ref="A717:M717"/>
    <mergeCell ref="G707:G709"/>
    <mergeCell ref="A710:B710"/>
    <mergeCell ref="A712:F712"/>
    <mergeCell ref="A713:B715"/>
    <mergeCell ref="D731:F731"/>
    <mergeCell ref="H729:H730"/>
    <mergeCell ref="D707:F707"/>
    <mergeCell ref="C710:M710"/>
    <mergeCell ref="D708:F708"/>
    <mergeCell ref="D711:F711"/>
    <mergeCell ref="D713:F713"/>
    <mergeCell ref="A585:B585"/>
    <mergeCell ref="A509:B509"/>
    <mergeCell ref="A539:B539"/>
    <mergeCell ref="A560:F560"/>
    <mergeCell ref="D554:F554"/>
    <mergeCell ref="A555:F555"/>
    <mergeCell ref="K552:K553"/>
    <mergeCell ref="A558:B558"/>
    <mergeCell ref="D557:F557"/>
    <mergeCell ref="A565:M565"/>
    <mergeCell ref="D714:F714"/>
    <mergeCell ref="D715:F715"/>
    <mergeCell ref="A716:B716"/>
    <mergeCell ref="C716:M716"/>
    <mergeCell ref="D452:F452"/>
    <mergeCell ref="G452:G453"/>
    <mergeCell ref="A453:F453"/>
    <mergeCell ref="A454:B456"/>
    <mergeCell ref="G638:G642"/>
    <mergeCell ref="A636:B637"/>
    <mergeCell ref="C636:F637"/>
    <mergeCell ref="D455:F455"/>
    <mergeCell ref="D456:F456"/>
    <mergeCell ref="A457:B457"/>
    <mergeCell ref="C457:M457"/>
    <mergeCell ref="D458:F458"/>
    <mergeCell ref="G458:G459"/>
    <mergeCell ref="A459:F459"/>
    <mergeCell ref="A460:B462"/>
    <mergeCell ref="D460:F460"/>
    <mergeCell ref="G460:G462"/>
    <mergeCell ref="F574:I574"/>
    <mergeCell ref="D461:F461"/>
    <mergeCell ref="D462:F462"/>
    <mergeCell ref="A463:B463"/>
    <mergeCell ref="C463:M463"/>
    <mergeCell ref="D126:F126"/>
    <mergeCell ref="A127:B127"/>
    <mergeCell ref="C127:M127"/>
    <mergeCell ref="D434:F434"/>
    <mergeCell ref="G428:G429"/>
    <mergeCell ref="A417:F417"/>
    <mergeCell ref="D442:F442"/>
    <mergeCell ref="C433:M433"/>
    <mergeCell ref="A433:B433"/>
    <mergeCell ref="D376:F376"/>
    <mergeCell ref="D440:F440"/>
    <mergeCell ref="A409:B409"/>
    <mergeCell ref="D412:F412"/>
    <mergeCell ref="D413:F413"/>
    <mergeCell ref="G440:G441"/>
    <mergeCell ref="C445:M445"/>
    <mergeCell ref="D444:F444"/>
    <mergeCell ref="A445:B445"/>
    <mergeCell ref="D450:F450"/>
    <mergeCell ref="C378:M378"/>
    <mergeCell ref="C415:M415"/>
    <mergeCell ref="G434:G435"/>
    <mergeCell ref="G436:G438"/>
    <mergeCell ref="D377:F377"/>
    <mergeCell ref="A385:M385"/>
    <mergeCell ref="G241:G243"/>
    <mergeCell ref="D242:F242"/>
    <mergeCell ref="D243:F243"/>
    <mergeCell ref="D80:F80"/>
    <mergeCell ref="G80:G81"/>
    <mergeCell ref="A81:F81"/>
    <mergeCell ref="A82:B84"/>
    <mergeCell ref="D82:F82"/>
    <mergeCell ref="G82:G84"/>
    <mergeCell ref="D83:F83"/>
    <mergeCell ref="D84:F84"/>
    <mergeCell ref="A85:B85"/>
    <mergeCell ref="C85:M85"/>
    <mergeCell ref="D128:F128"/>
    <mergeCell ref="G128:G129"/>
    <mergeCell ref="A129:F129"/>
    <mergeCell ref="A130:B131"/>
    <mergeCell ref="D130:F130"/>
    <mergeCell ref="D131:F131"/>
    <mergeCell ref="A132:B132"/>
    <mergeCell ref="C132:M132"/>
    <mergeCell ref="C103:H103"/>
    <mergeCell ref="A86:M86"/>
    <mergeCell ref="A100:E100"/>
    <mergeCell ref="B98:M98"/>
    <mergeCell ref="F100:I100"/>
    <mergeCell ref="A108:B109"/>
    <mergeCell ref="D119:F119"/>
    <mergeCell ref="D120:F120"/>
  </mergeCells>
  <phoneticPr fontId="3" type="noConversion"/>
  <printOptions horizontalCentered="1"/>
  <pageMargins left="0.55118110236220474" right="0.19685039370078741" top="0.39370078740157483" bottom="7.874015748031496E-2" header="0" footer="0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view="pageBreakPreview" zoomScaleNormal="100" zoomScaleSheetLayoutView="100" workbookViewId="0">
      <selection activeCell="B16" sqref="B16"/>
    </sheetView>
  </sheetViews>
  <sheetFormatPr defaultRowHeight="12.75" x14ac:dyDescent="0.2"/>
  <cols>
    <col min="1" max="1" width="14" style="8" customWidth="1"/>
    <col min="2" max="2" width="99.85546875" customWidth="1"/>
    <col min="3" max="3" width="19.42578125" customWidth="1"/>
  </cols>
  <sheetData>
    <row r="1" spans="1:3" ht="13.5" thickBot="1" x14ac:dyDescent="0.25">
      <c r="A1" s="216" t="str">
        <f>'Anexo I - Programas'!A1:M1</f>
        <v>MUNICÍPIO DE CHUVISCA - RS</v>
      </c>
      <c r="B1" s="216"/>
      <c r="C1" s="216"/>
    </row>
    <row r="2" spans="1:3" ht="13.5" thickTop="1" x14ac:dyDescent="0.2">
      <c r="A2" s="208" t="s">
        <v>240</v>
      </c>
      <c r="B2" s="209"/>
      <c r="C2" s="210"/>
    </row>
    <row r="3" spans="1:3" x14ac:dyDescent="0.2">
      <c r="A3" s="211" t="s">
        <v>0</v>
      </c>
      <c r="B3" s="212"/>
      <c r="C3" s="213"/>
    </row>
    <row r="4" spans="1:3" ht="25.5" x14ac:dyDescent="0.2">
      <c r="A4" s="7" t="s">
        <v>1</v>
      </c>
      <c r="B4" s="66" t="s">
        <v>2</v>
      </c>
      <c r="C4" s="67" t="s">
        <v>3</v>
      </c>
    </row>
    <row r="5" spans="1:3" x14ac:dyDescent="0.2">
      <c r="A5" s="63">
        <v>1</v>
      </c>
      <c r="B5" s="1" t="str">
        <f>'Anexo I - Programas'!C9</f>
        <v>GESTÃO, COORDENAÇÃO, PLANEJAMENTO E APOIO AO PROCESSO LEGISLATIVO</v>
      </c>
      <c r="C5" s="10">
        <f>'Anexo I - Programas'!C15:H15</f>
        <v>3094489</v>
      </c>
    </row>
    <row r="6" spans="1:3" x14ac:dyDescent="0.2">
      <c r="A6" s="63">
        <v>0</v>
      </c>
      <c r="B6" s="1" t="str">
        <f>'Anexo I - Programas'!C40</f>
        <v>GESTÃO DE ENCARGOS ESPECIAIS</v>
      </c>
      <c r="C6" s="10">
        <f>'Anexo I - Programas'!C46:H46</f>
        <v>1200000</v>
      </c>
    </row>
    <row r="7" spans="1:3" x14ac:dyDescent="0.2">
      <c r="A7" s="64">
        <v>3</v>
      </c>
      <c r="B7" s="1" t="str">
        <f>'Anexo I - Programas'!C60</f>
        <v xml:space="preserve">GESTÃO, COORDENAÇÃO E PLANEJAMENTO </v>
      </c>
      <c r="C7" s="10">
        <f>'Anexo I - Programas'!C66:H66</f>
        <v>12170000</v>
      </c>
    </row>
    <row r="8" spans="1:3" x14ac:dyDescent="0.2">
      <c r="A8" s="64">
        <v>4</v>
      </c>
      <c r="B8" s="1" t="str">
        <f>'Anexo I - Programas'!C97</f>
        <v xml:space="preserve">PROMOÇÃO E DESENVOLVIMENTO DA INFRAESTRUTURA </v>
      </c>
      <c r="C8" s="10">
        <f>'Anexo I - Programas'!C103:H103</f>
        <v>4700000</v>
      </c>
    </row>
    <row r="9" spans="1:3" x14ac:dyDescent="0.2">
      <c r="A9" s="64">
        <v>5</v>
      </c>
      <c r="B9" s="1" t="str">
        <f>'Anexo I - Programas'!C141</f>
        <v xml:space="preserve">DESENVOLVIMENTO DA AGRICULTURA FAMILIAR E DO AGRONEGÓCIO </v>
      </c>
      <c r="C9" s="10">
        <f>'Anexo I - Programas'!C147:H147</f>
        <v>4000000</v>
      </c>
    </row>
    <row r="10" spans="1:3" x14ac:dyDescent="0.2">
      <c r="A10" s="64">
        <v>6</v>
      </c>
      <c r="B10" s="1" t="str">
        <f>'Anexo I - Programas'!C173</f>
        <v>PROMOÇÃO E DESENVOLVIMENTO DA EDUCAÇÃO</v>
      </c>
      <c r="C10" s="10">
        <f>'Anexo I - Programas'!C179:H179</f>
        <v>15850000</v>
      </c>
    </row>
    <row r="11" spans="1:3" x14ac:dyDescent="0.2">
      <c r="A11" s="64">
        <v>7</v>
      </c>
      <c r="B11" s="1" t="str">
        <f>'Anexo I - Programas'!C261</f>
        <v xml:space="preserve">PROGRAMA DE NUTRIÇÃO E ALIMENTAÇÃO ESCOLAR </v>
      </c>
      <c r="C11" s="10">
        <f>'Anexo I - Programas'!C267:H267</f>
        <v>850000</v>
      </c>
    </row>
    <row r="12" spans="1:3" x14ac:dyDescent="0.2">
      <c r="A12" s="64">
        <v>8</v>
      </c>
      <c r="B12" s="1" t="str">
        <f>'Anexo I - Programas'!C285</f>
        <v>PROMOÇÃO E DESENVOLVIMENTO CULTURAL</v>
      </c>
      <c r="C12" s="10">
        <f>'Anexo I - Programas'!C291:H291</f>
        <v>400000</v>
      </c>
    </row>
    <row r="13" spans="1:3" x14ac:dyDescent="0.2">
      <c r="A13" s="64">
        <v>9</v>
      </c>
      <c r="B13" s="1" t="str">
        <f>'Anexo I - Programas'!C310</f>
        <v>PROMOÇÃO E DESENVIMENTO DO TURISMO</v>
      </c>
      <c r="C13" s="10">
        <f>'Anexo I - Programas'!C316:H316</f>
        <v>600000</v>
      </c>
    </row>
    <row r="14" spans="1:3" x14ac:dyDescent="0.2">
      <c r="A14" s="64">
        <v>10</v>
      </c>
      <c r="B14" s="1" t="str">
        <f>'Anexo I - Programas'!C334</f>
        <v>PROMOÇÃO E DESENVOLVIMENTO DO ESPORTE E LAZER</v>
      </c>
      <c r="C14" s="10">
        <f>'Anexo I - Programas'!C340:H340</f>
        <v>750000</v>
      </c>
    </row>
    <row r="15" spans="1:3" x14ac:dyDescent="0.2">
      <c r="A15" s="63">
        <v>11</v>
      </c>
      <c r="B15" s="1" t="str">
        <f>'Anexo I - Programas'!C359</f>
        <v>PROMOÇÃO E DESENVOLVIMENTO DO MEIO AMBIENTE</v>
      </c>
      <c r="C15" s="12">
        <f>'Anexo I - Programas'!C365:H365</f>
        <v>1200000</v>
      </c>
    </row>
    <row r="16" spans="1:3" x14ac:dyDescent="0.2">
      <c r="A16" s="64">
        <v>12</v>
      </c>
      <c r="B16" s="1" t="str">
        <f>'Anexo I - Programas'!C390</f>
        <v>GESTÃO E AÇÕES DE ASSISTENCIA SOCIAL</v>
      </c>
      <c r="C16" s="10">
        <f>'Anexo I - Programas'!C396:H396</f>
        <v>7270000</v>
      </c>
    </row>
    <row r="17" spans="1:3" x14ac:dyDescent="0.2">
      <c r="A17" s="63">
        <v>13</v>
      </c>
      <c r="B17" s="1" t="str">
        <f>'Anexo I - Programas'!C471</f>
        <v>GESTÃO E DESENVOLVIMENTO DO TRANSPORTE ESCOLAR DO ENSINO FUNDAMENTAL</v>
      </c>
      <c r="C17" s="10">
        <f>'Anexo I - Programas'!C477:H477</f>
        <v>5000000</v>
      </c>
    </row>
    <row r="18" spans="1:3" x14ac:dyDescent="0.2">
      <c r="A18" s="63">
        <v>14</v>
      </c>
      <c r="B18" s="1" t="str">
        <f>'Anexo I - Programas'!C496</f>
        <v>GESTÃO E DESENVOLVIMENTO DO TRANSPORTE ESCOLAR DA EDUCAÇÃO INFANTIL</v>
      </c>
      <c r="C18" s="10">
        <f>'Anexo I - Programas'!C502:H502</f>
        <v>550000</v>
      </c>
    </row>
    <row r="19" spans="1:3" x14ac:dyDescent="0.2">
      <c r="A19" s="63">
        <v>15</v>
      </c>
      <c r="B19" s="1" t="str">
        <f>'Anexo I - Programas'!C520</f>
        <v>GESTÃO E DESENVOLVIMENTO DO TRANSPORTE ESCOLAR DA EDUCAÇÃO ESPECIAL</v>
      </c>
      <c r="C19" s="10">
        <f>'Anexo I - Programas'!C526:H526</f>
        <v>250000</v>
      </c>
    </row>
    <row r="20" spans="1:3" x14ac:dyDescent="0.2">
      <c r="A20" s="63">
        <v>16</v>
      </c>
      <c r="B20" s="1" t="str">
        <f>'Anexo I - Programas'!C545</f>
        <v>GESTÃO E DESENVOLVIMENTO DO TRANSPORTE DA EDUCAÇÃO DE JOVENS E ADULTOS</v>
      </c>
      <c r="C20" s="10">
        <f>'Anexo I - Programas'!C551:H551</f>
        <v>200000</v>
      </c>
    </row>
    <row r="21" spans="1:3" x14ac:dyDescent="0.2">
      <c r="A21" s="63">
        <v>17</v>
      </c>
      <c r="B21" s="1" t="str">
        <f>'Anexo I - Programas'!C571</f>
        <v>GESTÃO E DESENVOLVIMENTO DO TRANSPORTE DO ENSINO SUPERIOR</v>
      </c>
      <c r="C21" s="10">
        <f>'Anexo I - Programas'!C577:H577</f>
        <v>90000</v>
      </c>
    </row>
    <row r="22" spans="1:3" x14ac:dyDescent="0.2">
      <c r="A22" s="63">
        <v>18</v>
      </c>
      <c r="B22" s="1" t="str">
        <f>'Anexo I - Programas'!C591</f>
        <v>GESTÃO E DESENVOLVIMENTO DO TRANSPORTE DO ENSINO MÉDIO</v>
      </c>
      <c r="C22" s="10">
        <f>'Anexo I - Programas'!C597:H597</f>
        <v>90000</v>
      </c>
    </row>
    <row r="23" spans="1:3" x14ac:dyDescent="0.2">
      <c r="A23" s="63">
        <v>19</v>
      </c>
      <c r="B23" s="1" t="str">
        <f>'Anexo I - Programas'!C610</f>
        <v>GESTÃO E DESENVOLVIMENTO DO TRANSPORTE DO ENSINO PROFISSIONALIZANTE</v>
      </c>
      <c r="C23" s="10">
        <f>'Anexo I - Programas'!C616:H616</f>
        <v>90000</v>
      </c>
    </row>
    <row r="24" spans="1:3" x14ac:dyDescent="0.2">
      <c r="A24" s="63">
        <v>20</v>
      </c>
      <c r="B24" s="1" t="str">
        <f>'Anexo I - Programas'!C629</f>
        <v>GESTÃO E DESENVOLVIMENTO DO TRANSPORTE PARA CURSO PREVESTIBULAR</v>
      </c>
      <c r="C24" s="10">
        <f>'Anexo I - Programas'!C635:H635</f>
        <v>70000</v>
      </c>
    </row>
    <row r="25" spans="1:3" x14ac:dyDescent="0.2">
      <c r="A25" s="63">
        <v>21</v>
      </c>
      <c r="B25" s="1" t="str">
        <f>'Anexo I - Programas'!C649</f>
        <v>GESTÃO E DESENVOLVIMENTO DO TRANSPORTE ESCOLAR DE DOCENTES</v>
      </c>
      <c r="C25" s="10">
        <f>'Anexo I - Programas'!C655:H655</f>
        <v>80000</v>
      </c>
    </row>
    <row r="26" spans="1:3" x14ac:dyDescent="0.2">
      <c r="A26" s="63">
        <v>22</v>
      </c>
      <c r="B26" s="1" t="str">
        <f>'Anexo I - Programas'!C685</f>
        <v>GESTÃO E DESENVOLVIMENTO DA PROTEÇÃO E SEGURANÇA DA POPULACAO</v>
      </c>
      <c r="C26" s="10">
        <f>'Anexo I - Programas'!C691:H691</f>
        <v>930000</v>
      </c>
    </row>
    <row r="27" spans="1:3" x14ac:dyDescent="0.2">
      <c r="A27" s="63">
        <v>99</v>
      </c>
      <c r="B27" s="1" t="str">
        <f>'Anexo I - Programas'!C668</f>
        <v>RESERVA DE CONTINGENCIA</v>
      </c>
      <c r="C27" s="10">
        <f>'Anexo I - Programas'!C674:H674</f>
        <v>1400000</v>
      </c>
    </row>
    <row r="28" spans="1:3" x14ac:dyDescent="0.2">
      <c r="A28" s="65">
        <v>100</v>
      </c>
      <c r="B28" s="1" t="str">
        <f>'Anexo I - Programas'!C722</f>
        <v>ATENÇÃO A SAÚDE EM DEFESA DA VIDA</v>
      </c>
      <c r="C28" s="10">
        <f>'Anexo I - Programas'!C728:H728</f>
        <v>9778980</v>
      </c>
    </row>
    <row r="29" spans="1:3" ht="13.5" thickBot="1" x14ac:dyDescent="0.25">
      <c r="A29" s="214" t="s">
        <v>258</v>
      </c>
      <c r="B29" s="215"/>
      <c r="C29" s="11">
        <f>SUM(C5:C28)</f>
        <v>70613469</v>
      </c>
    </row>
    <row r="30" spans="1:3" ht="13.5" thickTop="1" x14ac:dyDescent="0.2"/>
    <row r="31" spans="1:3" x14ac:dyDescent="0.2">
      <c r="A31" s="9" t="s">
        <v>239</v>
      </c>
      <c r="C31" s="13"/>
    </row>
    <row r="32" spans="1:3" x14ac:dyDescent="0.2">
      <c r="A32" s="9" t="s">
        <v>36</v>
      </c>
    </row>
    <row r="33" spans="1:1" x14ac:dyDescent="0.2">
      <c r="A33" s="9" t="s">
        <v>37</v>
      </c>
    </row>
  </sheetData>
  <mergeCells count="4">
    <mergeCell ref="A2:C2"/>
    <mergeCell ref="A3:C3"/>
    <mergeCell ref="A29:B29"/>
    <mergeCell ref="A1:C1"/>
  </mergeCells>
  <phoneticPr fontId="3" type="noConversion"/>
  <pageMargins left="0.59055118110236227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plano</vt:lpstr>
      <vt:lpstr>Anexo I - Programas</vt:lpstr>
      <vt:lpstr>Anexo II - Resumo dos Programas</vt:lpstr>
    </vt:vector>
  </TitlesOfParts>
  <Company>Casa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Lourenço</dc:creator>
  <cp:lastModifiedBy>Mauro</cp:lastModifiedBy>
  <cp:lastPrinted>2019-04-24T13:31:46Z</cp:lastPrinted>
  <dcterms:created xsi:type="dcterms:W3CDTF">2013-03-13T01:58:21Z</dcterms:created>
  <dcterms:modified xsi:type="dcterms:W3CDTF">2019-04-24T13:31:48Z</dcterms:modified>
</cp:coreProperties>
</file>