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172.16.1.16\Dados\SecAdm\SetAdm\DocSMA\2025\Licitação (Concorrência Eletrônica)\Concorrência 015-2025 - Capeamento Asfáltico - Rua Alfredo Henn\Planilhas em Excel\"/>
    </mc:Choice>
  </mc:AlternateContent>
  <xr:revisionPtr revIDLastSave="0" documentId="8_{31E7E878-ED02-4B2B-93E4-34FB7F196D83}" xr6:coauthVersionLast="47" xr6:coauthVersionMax="47" xr10:uidLastSave="{00000000-0000-0000-0000-000000000000}"/>
  <bookViews>
    <workbookView xWindow="-120" yWindow="-120" windowWidth="29040" windowHeight="15840" tabRatio="708" xr2:uid="{00000000-000D-0000-FFFF-FFFF00000000}"/>
  </bookViews>
  <sheets>
    <sheet name="ALFREDO HENN" sheetId="47" r:id="rId1"/>
    <sheet name="CRONOGRAMA" sheetId="49" r:id="rId2"/>
  </sheets>
  <externalReferences>
    <externalReference r:id="rId3"/>
  </externalReferences>
  <definedNames>
    <definedName name="_xlnm.Print_Area" localSheetId="0">'ALFREDO HENN'!$A$1:$M$57</definedName>
    <definedName name="_xlnm.Print_Area" localSheetId="1">CRONOGRAMA!$A$1:$I$20</definedName>
    <definedName name="ORÇAMENTO.CustoUnitario" hidden="1">ROUND('ALFREDO HENN'!$U1,15-13*'ALFREDO HENN'!$AF$7)</definedName>
    <definedName name="ORÇAMENTO.PrecoUnitarioLicitado" hidden="1">'ALFREDO HENN'!$AL1</definedName>
    <definedName name="TIPOORCAMENTO" hidden="1">IF(VALUE([1]MENU!$O$3)=2,"Licitado","Proposto")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7" l="1"/>
  <c r="E34" i="47"/>
  <c r="E33" i="47"/>
  <c r="E50" i="47" l="1"/>
  <c r="E38" i="47"/>
  <c r="E40" i="47" l="1"/>
  <c r="B13" i="49" l="1"/>
  <c r="B12" i="49"/>
  <c r="B11" i="49"/>
  <c r="E41" i="47" l="1"/>
  <c r="J42" i="47" l="1"/>
  <c r="H42" i="47" s="1"/>
  <c r="K42" i="47" s="1"/>
  <c r="J44" i="47"/>
  <c r="J43" i="47"/>
  <c r="F51" i="47"/>
  <c r="G51" i="47" s="1"/>
  <c r="C9" i="47"/>
  <c r="D9" i="47" s="1"/>
  <c r="F38" i="47"/>
  <c r="G38" i="47" s="1"/>
  <c r="F32" i="47" l="1"/>
  <c r="G32" i="47" s="1"/>
  <c r="F34" i="47"/>
  <c r="G34" i="47" s="1"/>
  <c r="F47" i="47"/>
  <c r="G47" i="47" s="1"/>
  <c r="F48" i="47"/>
  <c r="G48" i="47" s="1"/>
  <c r="F29" i="47"/>
  <c r="G29" i="47" s="1"/>
  <c r="M42" i="47"/>
  <c r="M44" i="47"/>
  <c r="H44" i="47"/>
  <c r="K44" i="47" s="1"/>
  <c r="F33" i="47"/>
  <c r="G33" i="47" s="1"/>
  <c r="I42" i="47"/>
  <c r="F39" i="47"/>
  <c r="G39" i="47" s="1"/>
  <c r="L42" i="47"/>
  <c r="M43" i="47"/>
  <c r="H43" i="47"/>
  <c r="K43" i="47" s="1"/>
  <c r="F46" i="47"/>
  <c r="G46" i="47" s="1"/>
  <c r="F21" i="47"/>
  <c r="G21" i="47" s="1"/>
  <c r="F52" i="47"/>
  <c r="G52" i="47" s="1"/>
  <c r="F37" i="47"/>
  <c r="G37" i="47" s="1"/>
  <c r="F35" i="47"/>
  <c r="G35" i="47" s="1"/>
  <c r="F30" i="47"/>
  <c r="G30" i="47" s="1"/>
  <c r="F28" i="47"/>
  <c r="G28" i="47" s="1"/>
  <c r="F31" i="47"/>
  <c r="G31" i="47" s="1"/>
  <c r="F50" i="47"/>
  <c r="G50" i="47" s="1"/>
  <c r="F27" i="47"/>
  <c r="G27" i="47" s="1"/>
  <c r="I44" i="47" l="1"/>
  <c r="L44" i="47"/>
  <c r="I43" i="47"/>
  <c r="L43" i="47"/>
</calcChain>
</file>

<file path=xl/sharedStrings.xml><?xml version="1.0" encoding="utf-8"?>
<sst xmlns="http://schemas.openxmlformats.org/spreadsheetml/2006/main" count="173" uniqueCount="132">
  <si>
    <t>EXECUTOR: Licitação Pública</t>
  </si>
  <si>
    <t>ÁREA CALÇAMENTO EXISTENTE</t>
  </si>
  <si>
    <t>ÁREA TERRENO NATURAL</t>
  </si>
  <si>
    <t>EXTENSÃO CALÇAMENTO EXISTENTE:</t>
  </si>
  <si>
    <t>EXTENSÃO TERRENO NATURAL:</t>
  </si>
  <si>
    <t>ÁREA REMENDO PROFUNDO:</t>
  </si>
  <si>
    <t>ÁREA REPERFILAGEM:</t>
  </si>
  <si>
    <t>TOTAL</t>
  </si>
  <si>
    <t>SERVIÇOS INICIAIS</t>
  </si>
  <si>
    <t>DRENAGEM</t>
  </si>
  <si>
    <t>PAVIMENTAÇÃO</t>
  </si>
  <si>
    <t>OBRAS COMPLEMENTARES</t>
  </si>
  <si>
    <t>SINALIZAÇÃO</t>
  </si>
  <si>
    <t>m²</t>
  </si>
  <si>
    <t>m</t>
  </si>
  <si>
    <t>Item</t>
  </si>
  <si>
    <t>Discriminação dos Serviços</t>
  </si>
  <si>
    <t xml:space="preserve">Quantidade </t>
  </si>
  <si>
    <t>Material</t>
  </si>
  <si>
    <t>Mão-de-obra</t>
  </si>
  <si>
    <t>Valor Unitário</t>
  </si>
  <si>
    <t>Somatório Material</t>
  </si>
  <si>
    <t>Total por Item</t>
  </si>
  <si>
    <t>2.1</t>
  </si>
  <si>
    <t>2.2</t>
  </si>
  <si>
    <t>2.3</t>
  </si>
  <si>
    <t>2.4</t>
  </si>
  <si>
    <t>Somatório Mão-de-Obra</t>
  </si>
  <si>
    <t>TOTAL GERAL</t>
  </si>
  <si>
    <t/>
  </si>
  <si>
    <t>Unid.</t>
  </si>
  <si>
    <t>unid.</t>
  </si>
  <si>
    <t>TIPO DE SERVIÇO: Obras viárias / Pavimentação</t>
  </si>
  <si>
    <t>PROPONENTE: PREFEITURA MUNICIPAL DE TRÊS DE MAIO</t>
  </si>
  <si>
    <t>2.0</t>
  </si>
  <si>
    <t>1.0</t>
  </si>
  <si>
    <t>SERVIÇOS FINAIS</t>
  </si>
  <si>
    <t>2.1.1</t>
  </si>
  <si>
    <t>2.1.2</t>
  </si>
  <si>
    <t>2.2.3</t>
  </si>
  <si>
    <t>2.2.1</t>
  </si>
  <si>
    <t>2.2.4</t>
  </si>
  <si>
    <t>2.3.1</t>
  </si>
  <si>
    <t>2.4.1</t>
  </si>
  <si>
    <t>2.4.2</t>
  </si>
  <si>
    <t>2.4.3</t>
  </si>
  <si>
    <t>SINAPI</t>
  </si>
  <si>
    <t>EXECUÇÃO DE SARJETA DE CONCRETO, MOLDADA  IN LOCO, 30 CM BASE X 7 CM ALTURA</t>
  </si>
  <si>
    <t xml:space="preserve"> SICRO 5213420</t>
  </si>
  <si>
    <t>CRONOGRAMA FÍSICO-FINANCEIRO</t>
  </si>
  <si>
    <t>ITEM</t>
  </si>
  <si>
    <t>SERVIÇO</t>
  </si>
  <si>
    <t>TOTAL DA ETAPA</t>
  </si>
  <si>
    <t>MÊS</t>
  </si>
  <si>
    <t>1°</t>
  </si>
  <si>
    <t>2°</t>
  </si>
  <si>
    <t>3°</t>
  </si>
  <si>
    <t>R$</t>
  </si>
  <si>
    <t>%</t>
  </si>
  <si>
    <t>02</t>
  </si>
  <si>
    <t>01</t>
  </si>
  <si>
    <t>MOBILIZAÇÃO/DESMOBILIZAÇÃO - EQUIPAMENTOS DMT 34 KM E VEL. MÉDIA 60 KM/H</t>
  </si>
  <si>
    <t>ASSENTAMENTO DE MEIO-FIO EM CONCRETO PRÉ-FABRICADO, DIMENSÕES 80X10X30 CM (COMPRIMENTO X BASE X ALTURA), PARA VIAS URBANAS</t>
  </si>
  <si>
    <t>COMP. 03</t>
  </si>
  <si>
    <t>COMP. 02</t>
  </si>
  <si>
    <t>COMP. 14</t>
  </si>
  <si>
    <t>COMP. 07</t>
  </si>
  <si>
    <t>COMP. 15</t>
  </si>
  <si>
    <t>COMP. 01</t>
  </si>
  <si>
    <t>SUPORTE METÁLICO D = 3'', PAREDE 3,35MM, H=3,0M, GALVANIZADO A FOGO</t>
  </si>
  <si>
    <t>Rampa de Acessibilidade - Inclusive pintura e piso tátil de alerta</t>
  </si>
  <si>
    <t>1.1</t>
  </si>
  <si>
    <t xml:space="preserve">MOBILIZAÇÃO/DESMOBILIZAÇÃO - EQUIPAMENTOS DMT 34 KM E VEL. MÉDIA 60 KM/H </t>
  </si>
  <si>
    <t>REMOÇÃO DE MEIO-FIO</t>
  </si>
  <si>
    <t>M2</t>
  </si>
  <si>
    <t>UND</t>
  </si>
  <si>
    <t>M</t>
  </si>
  <si>
    <t>EXECUÇÃO DE PINTURA DE LIGAÇÃO COM EMULSÃO ASFÁLTICA RR-1C</t>
  </si>
  <si>
    <t>TRANSPORTE COM CAMINHÃO BASCULANTE 10 M3 DE MASSA ASFALTICA PARA PAVIMENTAÇÃO URBANA</t>
  </si>
  <si>
    <t>M3</t>
  </si>
  <si>
    <t>M³xKM</t>
  </si>
  <si>
    <t>COMP. 11</t>
  </si>
  <si>
    <t>SINALIZAÇÃO VERTICAL COM PLACA DE SINALIZAÇÃO EM AÇO NUM 16 GALVANIZADO, COM PELÍCULA RETRORREFLETIVA</t>
  </si>
  <si>
    <t>SINALIZACAO HORIZONTAL COM TINTA RETRORREFLETIVA A BASE DE RESINA ACRILICA COM MICROESFERAS DE VIDRO</t>
  </si>
  <si>
    <t>COMP. 09</t>
  </si>
  <si>
    <t>3.0</t>
  </si>
  <si>
    <t>3.1</t>
  </si>
  <si>
    <t>COMP. (95303)</t>
  </si>
  <si>
    <t>COMP. (72947)</t>
  </si>
  <si>
    <t>EXECUÇÃO DE PAVIMENTO COM APLICAÇÃO DE CONCRETO ASFÁLTICO, CAMADA DE ROLAMENTO - EXCLUSIVE CARGA E TRANSPORTE. AF_11/2019</t>
  </si>
  <si>
    <t>EXECUÇÃO DE PAVIMENTO COM APLICAÇÃO DE CONCRETO ASFÁLTICO, CAMADA DE BINDER - EXCLUSIVE CARGA E TRANSPORTE. AF_11/2019</t>
  </si>
  <si>
    <t>2.1.3</t>
  </si>
  <si>
    <t>2.1.4</t>
  </si>
  <si>
    <t>2.1.5</t>
  </si>
  <si>
    <t>2.1.6</t>
  </si>
  <si>
    <t>CAIXA COLETORA 1,40X1,40X1,50M COM GRELHA METÁLICA</t>
  </si>
  <si>
    <t>Escavação Mecanizada de Valas de Drenagem</t>
  </si>
  <si>
    <t xml:space="preserve">Reaterro Mecanizado de Valas </t>
  </si>
  <si>
    <t>93379</t>
  </si>
  <si>
    <t>COMP. 18</t>
  </si>
  <si>
    <t>und</t>
  </si>
  <si>
    <t>M³</t>
  </si>
  <si>
    <t>1.2</t>
  </si>
  <si>
    <t>2.2.2</t>
  </si>
  <si>
    <t>2.2.5</t>
  </si>
  <si>
    <t>03</t>
  </si>
  <si>
    <t>1.4</t>
  </si>
  <si>
    <t>ADMINISTRAÇÃO LOCAL DE OBRA</t>
  </si>
  <si>
    <t>COMP. 40</t>
  </si>
  <si>
    <t>FORNECIMENTO E INSTALAÇÃO DE PLACA DE OBRA COM CHAPA GALVANIZADA E ESTRUTURA DE MADEIRA. AF_03/2022_PS</t>
  </si>
  <si>
    <t>COMP. 08</t>
  </si>
  <si>
    <t>RECOMPOSIÇÃO DE BASE E OU SUB-BASE PARA REMENDO PROFUNDO DE BRITA GRADUADA SIMPLES - INCLUSO RETIRADA E COLOCAÇÃO DO MATERIAL. AF_12/2020</t>
  </si>
  <si>
    <t>TUBO DE CONCRETO PARA REDES COLETORAS DE ÁGUAS PLUVIAIS, DIÂMETRO DE 500 MM, JUNTA RÍGIDA, INSTALADO EM LOCAL COM BAIXO NÍVEL DE INTERFERÊNCIAS - FORNECIMENTO E ASSENTAMENTO. AF_03/2024</t>
  </si>
  <si>
    <t>CONSTRUÇÃO DE BASE E SUB-BASE PARA PAVIMENTAÇÃO DE BRITA GRADUADA SIMPLES, COM ESPESSURA DE 10 CM - EXCLUSIVE CARGA E TRANSPORTE. AF_09/2024</t>
  </si>
  <si>
    <t>2.2.6</t>
  </si>
  <si>
    <t>2.2.7</t>
  </si>
  <si>
    <t>2.2.8</t>
  </si>
  <si>
    <t>EXECUÇÃO DE LOMBADA COM APLICAÇÃO DE CONCRETO ASFÁLTICO, INCLUSIVE SINALIZAÇÃO HORIZONTAL (PINTURA)</t>
  </si>
  <si>
    <t>COMP. 28</t>
  </si>
  <si>
    <t>COMP. 29</t>
  </si>
  <si>
    <t>EXECUÇÃO DE PASSEIO (CALÇADA) OU PISO DE CONCRETO COM CONCRETO MOLDADO IN LOCO, FEITO EM OBRA, ACABAMENTO CONVENCIONAL, ESPESSURA 6 CM, ARMADO. AF_08/2022</t>
  </si>
  <si>
    <t>LASTRO COM MATERIAL GRANULAR, APLICADO EM PISOS OU LAJES SOBRE SOLO, ESPESSURA DE *5 CM*. AF_01/2024</t>
  </si>
  <si>
    <t>TUBO DE CONCRETO PARA REDES COLETORAS DE ÁGUAS PLUVIAIS, DIÂMETRO DE 600 MM, JUNTA RÍGIDA, INSTALADO EM LOCAL COM BAIXO NÍVEL DE INTERFERÊNCIAS - FORNECIMENTO E ASSENTAMENTO. AF_03/2024</t>
  </si>
  <si>
    <t>CAPEAMENTO ASFÁLTICO</t>
  </si>
  <si>
    <t>ORÇAMENTO DISCRIMINADO</t>
  </si>
  <si>
    <t>TROCA DE GRELHA METÁLICA 1,20X1,20M EM CAIXA COLETORA EXISTENTE - INCLUSO REMOÇÃO DA GRELHA EXISTENTE</t>
  </si>
  <si>
    <t>RECOMPOSIÇÃO DE BASE E OU SUB-BASE PARA FECHAMENTO DE VALAS DE BRITA GRADUADA SIMPLES - INCLUSO RETIRADA E COLOCAÇÃO DO MATERIAL. AF_12/2020</t>
  </si>
  <si>
    <t>TRECHO: ENTRE RUA SANTO ÂNGELO E RUA ENG. FREDERICO JORGE LOGEMANN</t>
  </si>
  <si>
    <t>OBRA: CAPEAMENTO ASFÁLTICO - RUA ALFREDO HENN</t>
  </si>
  <si>
    <t>OBRA: CAPEAMENTO E RECAPEAMENTO ASFÁLTICO - RUA ALFREDO HENN - MUNICÍPIO DE TRES DE MAIO/RS</t>
  </si>
  <si>
    <t xml:space="preserve">DATA: </t>
  </si>
  <si>
    <t xml:space="preserve">OBS: Esse arquivo (XLS) serve apenas para edição, sendo o seu correto preenchimento de responsabilidade única e exclusiva do licitante, o qual deve observar os mesmos critérios estabelecidos nos arquivos disponibilizados no site (PDF).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</si>
</sst>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* #,##0.00_);_(* \(#,##0.00\);_(* \-??_);_(@_)"/>
    <numFmt numFmtId="167" formatCode="0.00;[Red]0.00"/>
    <numFmt numFmtId="168" formatCode="#,##0.00;[Red]#,##0.00"/>
    <numFmt numFmtId="169" formatCode="&quot;R$&quot;\ #,##0.00"/>
    <numFmt numFmtId="170" formatCode="mmmm\-yy"/>
    <numFmt numFmtId="171" formatCode="0.000"/>
    <numFmt numFmtId="172" formatCode="[$-F800]dddd\,\ mmmm\ dd\,\ yyyy"/>
    <numFmt numFmtId="173" formatCode="[$-F400]h:mm:ss\ AM/PM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8.5"/>
      <name val="Arial"/>
      <family val="2"/>
    </font>
    <font>
      <sz val="14"/>
      <color indexed="10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b/>
      <sz val="11"/>
      <color rgb="FFC00000"/>
      <name val="Arial"/>
      <family val="2"/>
    </font>
    <font>
      <b/>
      <i/>
      <u/>
      <sz val="12"/>
      <color rgb="FF00206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Calibri"/>
      <family val="2"/>
    </font>
    <font>
      <b/>
      <sz val="10.5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4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5" fontId="7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7" fillId="0" borderId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44">
    <xf numFmtId="0" fontId="0" fillId="0" borderId="0" xfId="0"/>
    <xf numFmtId="166" fontId="0" fillId="0" borderId="0" xfId="3" applyFont="1" applyFill="1" applyBorder="1" applyAlignment="1" applyProtection="1"/>
    <xf numFmtId="167" fontId="0" fillId="0" borderId="0" xfId="0" applyNumberFormat="1"/>
    <xf numFmtId="0" fontId="0" fillId="0" borderId="0" xfId="0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166" fontId="3" fillId="0" borderId="3" xfId="3" applyFont="1" applyFill="1" applyBorder="1" applyAlignment="1" applyProtection="1">
      <alignment horizontal="center" vertical="center" wrapText="1"/>
    </xf>
    <xf numFmtId="0" fontId="0" fillId="0" borderId="0" xfId="0" quotePrefix="1"/>
    <xf numFmtId="168" fontId="0" fillId="0" borderId="3" xfId="0" applyNumberForma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67" fontId="3" fillId="0" borderId="3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166" fontId="0" fillId="0" borderId="3" xfId="3" applyFont="1" applyFill="1" applyBorder="1" applyAlignment="1" applyProtection="1">
      <alignment vertical="center"/>
    </xf>
    <xf numFmtId="0" fontId="0" fillId="0" borderId="3" xfId="0" applyBorder="1" applyAlignment="1">
      <alignment vertical="center" wrapText="1"/>
    </xf>
    <xf numFmtId="167" fontId="0" fillId="0" borderId="3" xfId="0" applyNumberFormat="1" applyBorder="1" applyAlignment="1">
      <alignment vertical="center"/>
    </xf>
    <xf numFmtId="167" fontId="0" fillId="0" borderId="3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3" xfId="3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5" borderId="3" xfId="0" applyFill="1" applyBorder="1" applyAlignment="1">
      <alignment horizontal="center" vertical="center"/>
    </xf>
    <xf numFmtId="167" fontId="0" fillId="5" borderId="3" xfId="0" applyNumberFormat="1" applyFill="1" applyBorder="1" applyAlignment="1">
      <alignment vertical="center"/>
    </xf>
    <xf numFmtId="166" fontId="7" fillId="5" borderId="3" xfId="3" applyFill="1" applyBorder="1" applyAlignment="1" applyProtection="1">
      <alignment vertical="center"/>
    </xf>
    <xf numFmtId="0" fontId="0" fillId="5" borderId="0" xfId="0" applyFill="1" applyAlignment="1">
      <alignment vertical="center"/>
    </xf>
    <xf numFmtId="166" fontId="0" fillId="0" borderId="3" xfId="3" applyFont="1" applyFill="1" applyBorder="1" applyAlignment="1" applyProtection="1">
      <alignment horizontal="center" vertical="center"/>
    </xf>
    <xf numFmtId="166" fontId="3" fillId="2" borderId="3" xfId="3" applyFont="1" applyFill="1" applyBorder="1" applyAlignment="1" applyProtection="1">
      <alignment vertical="center"/>
    </xf>
    <xf numFmtId="167" fontId="3" fillId="2" borderId="3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center" vertical="center"/>
    </xf>
    <xf numFmtId="166" fontId="3" fillId="4" borderId="3" xfId="3" applyFont="1" applyFill="1" applyBorder="1" applyAlignment="1" applyProtection="1">
      <alignment vertical="center"/>
    </xf>
    <xf numFmtId="0" fontId="3" fillId="7" borderId="3" xfId="0" applyFont="1" applyFill="1" applyBorder="1" applyAlignment="1">
      <alignment horizontal="center" vertical="center"/>
    </xf>
    <xf numFmtId="166" fontId="3" fillId="7" borderId="3" xfId="3" applyFont="1" applyFill="1" applyBorder="1" applyAlignment="1" applyProtection="1">
      <alignment vertical="center"/>
    </xf>
    <xf numFmtId="167" fontId="3" fillId="7" borderId="3" xfId="0" applyNumberFormat="1" applyFont="1" applyFill="1" applyBorder="1" applyAlignment="1">
      <alignment vertical="center"/>
    </xf>
    <xf numFmtId="169" fontId="3" fillId="7" borderId="3" xfId="0" applyNumberFormat="1" applyFont="1" applyFill="1" applyBorder="1" applyAlignment="1">
      <alignment vertical="center"/>
    </xf>
    <xf numFmtId="169" fontId="3" fillId="6" borderId="3" xfId="3" applyNumberFormat="1" applyFont="1" applyFill="1" applyBorder="1" applyAlignment="1" applyProtection="1">
      <alignment vertical="center"/>
    </xf>
    <xf numFmtId="2" fontId="3" fillId="7" borderId="3" xfId="0" applyNumberFormat="1" applyFont="1" applyFill="1" applyBorder="1" applyAlignment="1">
      <alignment horizontal="center" vertical="center"/>
    </xf>
    <xf numFmtId="166" fontId="3" fillId="6" borderId="3" xfId="3" applyFont="1" applyFill="1" applyBorder="1" applyAlignment="1" applyProtection="1">
      <alignment vertical="center"/>
    </xf>
    <xf numFmtId="0" fontId="9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9" fontId="13" fillId="0" borderId="0" xfId="5" applyFont="1" applyFill="1"/>
    <xf numFmtId="4" fontId="13" fillId="0" borderId="0" xfId="0" applyNumberFormat="1" applyFont="1" applyAlignment="1">
      <alignment horizontal="right"/>
    </xf>
    <xf numFmtId="0" fontId="4" fillId="0" borderId="20" xfId="0" applyFont="1" applyBorder="1" applyAlignment="1">
      <alignment horizontal="left"/>
    </xf>
    <xf numFmtId="0" fontId="4" fillId="0" borderId="20" xfId="0" applyFont="1" applyBorder="1" applyAlignment="1">
      <alignment horizontal="right"/>
    </xf>
    <xf numFmtId="0" fontId="4" fillId="0" borderId="21" xfId="0" applyFont="1" applyBorder="1" applyAlignment="1">
      <alignment horizontal="lef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right"/>
    </xf>
    <xf numFmtId="0" fontId="4" fillId="0" borderId="25" xfId="0" applyFont="1" applyBorder="1" applyAlignment="1">
      <alignment horizontal="left"/>
    </xf>
    <xf numFmtId="4" fontId="4" fillId="0" borderId="25" xfId="0" applyNumberFormat="1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9" fontId="5" fillId="0" borderId="3" xfId="5" applyFont="1" applyFill="1" applyBorder="1" applyAlignment="1">
      <alignment horizontal="center" vertical="center"/>
    </xf>
    <xf numFmtId="4" fontId="5" fillId="0" borderId="30" xfId="0" applyNumberFormat="1" applyFont="1" applyBorder="1" applyAlignment="1">
      <alignment horizontal="center" vertical="center" wrapText="1"/>
    </xf>
    <xf numFmtId="9" fontId="5" fillId="0" borderId="8" xfId="5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169" fontId="4" fillId="0" borderId="3" xfId="0" applyNumberFormat="1" applyFont="1" applyBorder="1" applyAlignment="1">
      <alignment horizontal="center" vertical="center"/>
    </xf>
    <xf numFmtId="169" fontId="5" fillId="0" borderId="3" xfId="0" applyNumberFormat="1" applyFont="1" applyBorder="1" applyAlignment="1">
      <alignment horizontal="center" vertical="center"/>
    </xf>
    <xf numFmtId="169" fontId="5" fillId="0" borderId="5" xfId="0" applyNumberFormat="1" applyFont="1" applyBorder="1" applyAlignment="1">
      <alignment horizontal="center"/>
    </xf>
    <xf numFmtId="9" fontId="5" fillId="0" borderId="5" xfId="5" applyFont="1" applyFill="1" applyBorder="1" applyAlignment="1">
      <alignment horizontal="center"/>
    </xf>
    <xf numFmtId="169" fontId="5" fillId="0" borderId="31" xfId="0" applyNumberFormat="1" applyFont="1" applyBorder="1" applyAlignment="1">
      <alignment horizontal="center"/>
    </xf>
    <xf numFmtId="9" fontId="5" fillId="0" borderId="31" xfId="5" applyFont="1" applyFill="1" applyBorder="1" applyAlignment="1">
      <alignment horizontal="center"/>
    </xf>
    <xf numFmtId="0" fontId="4" fillId="0" borderId="33" xfId="0" applyFont="1" applyBorder="1" applyAlignment="1">
      <alignment horizontal="left" vertical="center"/>
    </xf>
    <xf numFmtId="169" fontId="4" fillId="0" borderId="27" xfId="0" applyNumberFormat="1" applyFont="1" applyBorder="1" applyAlignment="1">
      <alignment horizontal="center"/>
    </xf>
    <xf numFmtId="169" fontId="4" fillId="0" borderId="16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/>
    </xf>
    <xf numFmtId="9" fontId="4" fillId="0" borderId="3" xfId="5" applyFont="1" applyFill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 wrapText="1"/>
    </xf>
    <xf numFmtId="9" fontId="4" fillId="0" borderId="8" xfId="5" applyFont="1" applyFill="1" applyBorder="1" applyAlignment="1">
      <alignment horizontal="center" vertical="center"/>
    </xf>
    <xf numFmtId="2" fontId="0" fillId="0" borderId="3" xfId="3" applyNumberFormat="1" applyFont="1" applyFill="1" applyBorder="1" applyAlignment="1" applyProtection="1">
      <alignment horizontal="center" vertical="center"/>
    </xf>
    <xf numFmtId="166" fontId="4" fillId="4" borderId="0" xfId="3" applyFont="1" applyFill="1" applyBorder="1" applyAlignment="1" applyProtection="1">
      <alignment vertical="center"/>
    </xf>
    <xf numFmtId="2" fontId="0" fillId="0" borderId="0" xfId="0" applyNumberFormat="1"/>
    <xf numFmtId="166" fontId="0" fillId="0" borderId="0" xfId="3" applyFont="1" applyFill="1" applyBorder="1" applyAlignment="1" applyProtection="1">
      <alignment vertical="center"/>
    </xf>
    <xf numFmtId="0" fontId="0" fillId="0" borderId="7" xfId="0" applyBorder="1" applyAlignment="1">
      <alignment horizontal="left" vertical="center"/>
    </xf>
    <xf numFmtId="166" fontId="0" fillId="0" borderId="8" xfId="3" applyFont="1" applyFill="1" applyBorder="1" applyAlignment="1" applyProtection="1">
      <alignment vertical="center"/>
    </xf>
    <xf numFmtId="0" fontId="3" fillId="5" borderId="7" xfId="0" applyFont="1" applyFill="1" applyBorder="1" applyAlignment="1">
      <alignment horizontal="left" vertical="center"/>
    </xf>
    <xf numFmtId="166" fontId="7" fillId="5" borderId="8" xfId="3" applyFill="1" applyBorder="1" applyAlignment="1" applyProtection="1">
      <alignment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6" fontId="3" fillId="0" borderId="8" xfId="3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169" fontId="6" fillId="6" borderId="23" xfId="4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166" fontId="3" fillId="4" borderId="8" xfId="3" applyFont="1" applyFill="1" applyBorder="1" applyAlignment="1" applyProtection="1">
      <alignment vertical="center"/>
    </xf>
    <xf numFmtId="169" fontId="6" fillId="6" borderId="8" xfId="4" applyNumberFormat="1" applyFont="1" applyFill="1" applyBorder="1" applyAlignment="1" applyProtection="1">
      <alignment vertical="center"/>
    </xf>
    <xf numFmtId="166" fontId="4" fillId="4" borderId="0" xfId="3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169" fontId="0" fillId="0" borderId="0" xfId="3" applyNumberFormat="1" applyFont="1" applyFill="1" applyBorder="1" applyAlignment="1" applyProtection="1">
      <alignment horizontal="center"/>
    </xf>
    <xf numFmtId="169" fontId="3" fillId="4" borderId="0" xfId="3" applyNumberFormat="1" applyFont="1" applyFill="1" applyBorder="1" applyAlignment="1" applyProtection="1">
      <alignment horizontal="center" vertical="center"/>
    </xf>
    <xf numFmtId="169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66" fontId="17" fillId="4" borderId="0" xfId="3" applyFont="1" applyFill="1" applyBorder="1" applyAlignment="1" applyProtection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0" fillId="0" borderId="8" xfId="3" applyFont="1" applyFill="1" applyBorder="1" applyAlignment="1" applyProtection="1">
      <alignment horizontal="center" vertical="center"/>
    </xf>
    <xf numFmtId="171" fontId="0" fillId="3" borderId="3" xfId="3" applyNumberFormat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166" fontId="0" fillId="0" borderId="30" xfId="3" applyFont="1" applyFill="1" applyBorder="1" applyAlignment="1" applyProtection="1">
      <alignment horizontal="center" vertical="center"/>
    </xf>
    <xf numFmtId="167" fontId="0" fillId="0" borderId="30" xfId="0" applyNumberFormat="1" applyBorder="1" applyAlignment="1">
      <alignment vertical="center"/>
    </xf>
    <xf numFmtId="166" fontId="0" fillId="0" borderId="30" xfId="3" applyFont="1" applyFill="1" applyBorder="1" applyAlignment="1" applyProtection="1">
      <alignment vertical="center"/>
    </xf>
    <xf numFmtId="166" fontId="0" fillId="0" borderId="37" xfId="3" applyFont="1" applyFill="1" applyBorder="1" applyAlignment="1" applyProtection="1">
      <alignment vertical="center"/>
    </xf>
    <xf numFmtId="0" fontId="0" fillId="0" borderId="38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66" fontId="7" fillId="3" borderId="31" xfId="3" applyFill="1" applyBorder="1" applyAlignment="1" applyProtection="1">
      <alignment horizontal="center" vertical="center"/>
    </xf>
    <xf numFmtId="167" fontId="0" fillId="0" borderId="31" xfId="0" applyNumberFormat="1" applyBorder="1" applyAlignment="1">
      <alignment vertical="center"/>
    </xf>
    <xf numFmtId="166" fontId="0" fillId="0" borderId="31" xfId="3" applyFont="1" applyFill="1" applyBorder="1" applyAlignment="1" applyProtection="1">
      <alignment vertical="center"/>
    </xf>
    <xf numFmtId="166" fontId="0" fillId="0" borderId="32" xfId="3" applyFont="1" applyFill="1" applyBorder="1" applyAlignment="1" applyProtection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2" fontId="8" fillId="0" borderId="0" xfId="0" applyNumberFormat="1" applyFont="1" applyAlignment="1">
      <alignment horizontal="right"/>
    </xf>
    <xf numFmtId="4" fontId="8" fillId="0" borderId="0" xfId="0" applyNumberFormat="1" applyFont="1"/>
    <xf numFmtId="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9" fontId="13" fillId="0" borderId="0" xfId="5" applyFont="1" applyFill="1" applyBorder="1"/>
    <xf numFmtId="2" fontId="11" fillId="0" borderId="0" xfId="0" applyNumberFormat="1" applyFont="1" applyAlignment="1">
      <alignment horizontal="right"/>
    </xf>
    <xf numFmtId="4" fontId="11" fillId="0" borderId="0" xfId="0" applyNumberFormat="1" applyFont="1"/>
    <xf numFmtId="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5" fillId="0" borderId="32" xfId="5" applyFont="1" applyFill="1" applyBorder="1" applyAlignment="1">
      <alignment horizontal="center"/>
    </xf>
    <xf numFmtId="49" fontId="5" fillId="0" borderId="0" xfId="0" applyNumberFormat="1" applyFont="1" applyAlignment="1">
      <alignment horizontal="right" vertical="center"/>
    </xf>
    <xf numFmtId="167" fontId="0" fillId="0" borderId="3" xfId="0" applyNumberFormat="1" applyBorder="1" applyAlignment="1">
      <alignment vertical="center" wrapText="1"/>
    </xf>
    <xf numFmtId="10" fontId="0" fillId="0" borderId="3" xfId="3" applyNumberFormat="1" applyFont="1" applyFill="1" applyBorder="1" applyAlignment="1" applyProtection="1">
      <alignment vertical="center"/>
    </xf>
    <xf numFmtId="0" fontId="0" fillId="0" borderId="3" xfId="3" applyNumberFormat="1" applyFont="1" applyFill="1" applyBorder="1" applyAlignment="1" applyProtection="1">
      <alignment vertical="center"/>
    </xf>
    <xf numFmtId="49" fontId="5" fillId="0" borderId="0" xfId="0" applyNumberFormat="1" applyFont="1" applyAlignment="1">
      <alignment vertical="center"/>
    </xf>
    <xf numFmtId="1" fontId="0" fillId="0" borderId="3" xfId="0" applyNumberFormat="1" applyBorder="1" applyAlignment="1">
      <alignment horizontal="center" vertical="center"/>
    </xf>
    <xf numFmtId="169" fontId="3" fillId="6" borderId="8" xfId="3" applyNumberFormat="1" applyFont="1" applyFill="1" applyBorder="1" applyAlignment="1" applyProtection="1">
      <alignment vertical="center"/>
    </xf>
    <xf numFmtId="0" fontId="14" fillId="0" borderId="0" xfId="6" applyFont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/>
    </xf>
    <xf numFmtId="169" fontId="5" fillId="0" borderId="34" xfId="0" applyNumberFormat="1" applyFont="1" applyBorder="1" applyAlignment="1">
      <alignment horizontal="center" vertical="center"/>
    </xf>
    <xf numFmtId="9" fontId="5" fillId="0" borderId="27" xfId="5" applyFont="1" applyFill="1" applyBorder="1" applyAlignment="1">
      <alignment horizontal="center" vertical="center"/>
    </xf>
    <xf numFmtId="9" fontId="5" fillId="0" borderId="40" xfId="5" applyFont="1" applyFill="1" applyBorder="1" applyAlignment="1">
      <alignment horizontal="center" vertical="center"/>
    </xf>
    <xf numFmtId="9" fontId="5" fillId="0" borderId="6" xfId="5" applyFont="1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3" fontId="10" fillId="0" borderId="0" xfId="0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173" fontId="0" fillId="0" borderId="0" xfId="0" applyNumberFormat="1"/>
    <xf numFmtId="173" fontId="0" fillId="0" borderId="0" xfId="3" applyNumberFormat="1" applyFont="1" applyFill="1" applyBorder="1" applyAlignment="1" applyProtection="1"/>
    <xf numFmtId="173" fontId="11" fillId="0" borderId="0" xfId="0" applyNumberFormat="1" applyFont="1" applyAlignment="1">
      <alignment horizontal="center" wrapText="1"/>
    </xf>
    <xf numFmtId="173" fontId="8" fillId="0" borderId="0" xfId="0" applyNumberFormat="1" applyFont="1" applyAlignment="1">
      <alignment horizontal="right"/>
    </xf>
    <xf numFmtId="173" fontId="8" fillId="0" borderId="0" xfId="0" applyNumberFormat="1" applyFont="1"/>
    <xf numFmtId="173" fontId="9" fillId="0" borderId="0" xfId="0" applyNumberFormat="1" applyFont="1" applyAlignment="1">
      <alignment horizontal="center"/>
    </xf>
    <xf numFmtId="169" fontId="22" fillId="6" borderId="32" xfId="4" applyNumberFormat="1" applyFont="1" applyFill="1" applyBorder="1" applyAlignment="1" applyProtection="1">
      <alignment vertical="center"/>
    </xf>
    <xf numFmtId="0" fontId="23" fillId="0" borderId="0" xfId="0" applyFont="1" applyAlignment="1">
      <alignment wrapText="1"/>
    </xf>
    <xf numFmtId="169" fontId="4" fillId="6" borderId="31" xfId="4" applyNumberFormat="1" applyFont="1" applyFill="1" applyBorder="1" applyAlignment="1" applyProtection="1">
      <alignment vertical="center"/>
    </xf>
    <xf numFmtId="10" fontId="15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vertical="center"/>
    </xf>
    <xf numFmtId="0" fontId="19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3" fontId="11" fillId="0" borderId="0" xfId="0" applyNumberFormat="1" applyFont="1" applyAlignment="1">
      <alignment horizontal="center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24" fillId="0" borderId="9" xfId="6" applyFont="1" applyBorder="1" applyAlignment="1">
      <alignment horizontal="center" vertical="center" wrapText="1"/>
    </xf>
    <xf numFmtId="0" fontId="24" fillId="0" borderId="10" xfId="6" applyFont="1" applyBorder="1" applyAlignment="1">
      <alignment horizontal="center" vertical="center" wrapText="1"/>
    </xf>
    <xf numFmtId="0" fontId="24" fillId="0" borderId="11" xfId="6" applyFont="1" applyBorder="1" applyAlignment="1">
      <alignment horizontal="center" vertical="center" wrapText="1"/>
    </xf>
    <xf numFmtId="0" fontId="24" fillId="0" borderId="12" xfId="6" applyFont="1" applyBorder="1" applyAlignment="1">
      <alignment horizontal="center" vertical="center" wrapText="1"/>
    </xf>
    <xf numFmtId="0" fontId="24" fillId="0" borderId="13" xfId="6" applyFont="1" applyBorder="1" applyAlignment="1">
      <alignment horizontal="center" vertical="center" wrapText="1"/>
    </xf>
    <xf numFmtId="0" fontId="24" fillId="0" borderId="14" xfId="6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right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73" fontId="0" fillId="0" borderId="0" xfId="0" applyNumberFormat="1" applyAlignment="1">
      <alignment horizontal="center"/>
    </xf>
    <xf numFmtId="173" fontId="0" fillId="0" borderId="0" xfId="3" applyNumberFormat="1" applyFont="1" applyFill="1" applyBorder="1" applyAlignment="1" applyProtection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0" fontId="0" fillId="0" borderId="3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172" fontId="0" fillId="0" borderId="0" xfId="0" applyNumberFormat="1" applyAlignment="1">
      <alignment horizontal="right" vertical="center"/>
    </xf>
    <xf numFmtId="4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169" fontId="4" fillId="0" borderId="31" xfId="0" applyNumberFormat="1" applyFont="1" applyBorder="1" applyAlignment="1">
      <alignment horizontal="center" vertical="center"/>
    </xf>
    <xf numFmtId="172" fontId="0" fillId="0" borderId="0" xfId="0" applyNumberFormat="1" applyAlignment="1">
      <alignment horizontal="right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70" fontId="4" fillId="0" borderId="22" xfId="0" applyNumberFormat="1" applyFont="1" applyBorder="1" applyAlignment="1">
      <alignment horizontal="left"/>
    </xf>
    <xf numFmtId="170" fontId="4" fillId="0" borderId="18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8">
    <cellStyle name="Moeda" xfId="4" builtinId="4"/>
    <cellStyle name="Moeda 2" xfId="7" xr:uid="{00000000-0005-0000-0000-000001000000}"/>
    <cellStyle name="Normal" xfId="0" builtinId="0"/>
    <cellStyle name="Normal 2" xfId="6" xr:uid="{00000000-0005-0000-0000-000003000000}"/>
    <cellStyle name="Porcentagem" xfId="5" builtinId="5"/>
    <cellStyle name="Separador de milhares 2" xfId="1" xr:uid="{00000000-0005-0000-0000-000005000000}"/>
    <cellStyle name="Título 5" xfId="2" xr:uid="{00000000-0005-0000-0000-000006000000}"/>
    <cellStyle name="Vírgula" xfId="3" builtinId="3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0</xdr:row>
          <xdr:rowOff>19050</xdr:rowOff>
        </xdr:from>
        <xdr:to>
          <xdr:col>4</xdr:col>
          <xdr:colOff>771525</xdr:colOff>
          <xdr:row>5</xdr:row>
          <xdr:rowOff>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0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tor%20Mota/Desktop/C&#243;pia%20de%20Planilhas_Atualiza&#231;&#227;o%2005-21%20CER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9">
    <pageSetUpPr fitToPage="1"/>
  </sheetPr>
  <dimension ref="A1:U117"/>
  <sheetViews>
    <sheetView tabSelected="1" view="pageBreakPreview" topLeftCell="A27" zoomScaleSheetLayoutView="100" workbookViewId="0">
      <selection activeCell="A56" sqref="A56:M57"/>
    </sheetView>
  </sheetViews>
  <sheetFormatPr defaultColWidth="11.42578125" defaultRowHeight="12.75" x14ac:dyDescent="0.2"/>
  <cols>
    <col min="1" max="1" width="6" style="3" customWidth="1"/>
    <col min="2" max="2" width="78.85546875" customWidth="1"/>
    <col min="3" max="3" width="17.140625" customWidth="1"/>
    <col min="4" max="4" width="11" style="3" customWidth="1"/>
    <col min="5" max="5" width="14.140625" style="2" customWidth="1"/>
    <col min="6" max="6" width="0" style="2" hidden="1" customWidth="1"/>
    <col min="7" max="7" width="0.28515625" style="2" hidden="1" customWidth="1"/>
    <col min="8" max="8" width="11.5703125" style="2" customWidth="1"/>
    <col min="9" max="9" width="16.85546875" style="2" customWidth="1"/>
    <col min="10" max="10" width="11.42578125" style="1" customWidth="1"/>
    <col min="11" max="11" width="24.140625" style="1" customWidth="1"/>
    <col min="12" max="12" width="21.42578125" style="1" customWidth="1"/>
    <col min="13" max="13" width="30.7109375" style="1" customWidth="1"/>
    <col min="14" max="14" width="20.5703125" customWidth="1"/>
    <col min="15" max="15" width="13.28515625" customWidth="1"/>
    <col min="16" max="16" width="15.7109375" customWidth="1"/>
    <col min="17" max="17" width="19.5703125" customWidth="1"/>
    <col min="18" max="18" width="17" customWidth="1"/>
    <col min="19" max="19" width="23" customWidth="1"/>
    <col min="20" max="20" width="18.5703125" customWidth="1"/>
    <col min="21" max="21" width="18.85546875" customWidth="1"/>
    <col min="31" max="31" width="11.42578125" customWidth="1"/>
  </cols>
  <sheetData>
    <row r="1" spans="1:21" x14ac:dyDescent="0.2">
      <c r="A1" s="199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1"/>
    </row>
    <row r="2" spans="1:21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4"/>
    </row>
    <row r="3" spans="1:21" ht="12.75" customHeight="1" x14ac:dyDescent="0.2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4"/>
    </row>
    <row r="4" spans="1:21" x14ac:dyDescent="0.2">
      <c r="A4" s="202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4"/>
    </row>
    <row r="5" spans="1:21" ht="12.75" customHeight="1" x14ac:dyDescent="0.2">
      <c r="A5" s="202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4"/>
      <c r="P5" s="198"/>
      <c r="Q5" s="198"/>
    </row>
    <row r="6" spans="1:21" s="23" customFormat="1" ht="18" x14ac:dyDescent="0.2">
      <c r="A6" s="205" t="s">
        <v>124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7"/>
      <c r="P6" s="160"/>
      <c r="Q6" s="161"/>
    </row>
    <row r="7" spans="1:21" s="11" customFormat="1" ht="15" customHeight="1" x14ac:dyDescent="0.2">
      <c r="A7" s="82" t="s">
        <v>33</v>
      </c>
      <c r="B7" s="22"/>
      <c r="C7" s="22"/>
      <c r="D7" s="12"/>
      <c r="E7" s="15"/>
      <c r="F7" s="15"/>
      <c r="G7" s="15"/>
      <c r="H7" s="15"/>
      <c r="I7" s="15"/>
      <c r="J7" s="13"/>
      <c r="K7" s="13"/>
      <c r="L7" s="13"/>
      <c r="M7" s="83"/>
    </row>
    <row r="8" spans="1:21" s="27" customFormat="1" ht="15" customHeight="1" x14ac:dyDescent="0.2">
      <c r="A8" s="84" t="s">
        <v>128</v>
      </c>
      <c r="B8" s="18"/>
      <c r="C8" s="18"/>
      <c r="D8" s="24"/>
      <c r="E8" s="25"/>
      <c r="F8" s="25"/>
      <c r="G8" s="25"/>
      <c r="H8" s="25"/>
      <c r="I8" s="25"/>
      <c r="J8" s="26"/>
      <c r="K8" s="26"/>
      <c r="L8" s="26"/>
      <c r="M8" s="85"/>
      <c r="P8" s="198"/>
      <c r="Q8" s="198"/>
    </row>
    <row r="9" spans="1:21" s="11" customFormat="1" ht="15" customHeight="1" x14ac:dyDescent="0.2">
      <c r="A9" s="82" t="s">
        <v>127</v>
      </c>
      <c r="B9" s="22"/>
      <c r="C9" s="192" t="str">
        <f>IF(T55&lt;U55,"BDI DESONERADO:","BDI NÃO DESONERADO:")</f>
        <v>BDI NÃO DESONERADO:</v>
      </c>
      <c r="D9" s="195">
        <f>IF(C9="BDI DESONERADO:",P10,IF(C9="BDI NÃO DESONERADO:",Q10,"ERRO!"))</f>
        <v>0</v>
      </c>
      <c r="E9" s="15"/>
      <c r="F9" s="15"/>
      <c r="G9" s="15"/>
      <c r="H9" s="135"/>
      <c r="I9" s="135"/>
      <c r="J9" s="136"/>
      <c r="K9" s="13"/>
      <c r="L9" s="13"/>
      <c r="M9" s="83"/>
      <c r="P9" s="162"/>
      <c r="Q9" s="162"/>
    </row>
    <row r="10" spans="1:21" s="11" customFormat="1" ht="15" customHeight="1" x14ac:dyDescent="0.2">
      <c r="A10" s="82" t="s">
        <v>0</v>
      </c>
      <c r="B10" s="22"/>
      <c r="C10" s="193"/>
      <c r="D10" s="196"/>
      <c r="E10" s="15"/>
      <c r="F10" s="15"/>
      <c r="G10" s="15"/>
      <c r="H10" s="135"/>
      <c r="I10" s="135"/>
      <c r="J10" s="137"/>
      <c r="K10" s="13"/>
      <c r="L10" s="13"/>
      <c r="M10" s="83"/>
      <c r="P10" s="160"/>
      <c r="Q10" s="161"/>
    </row>
    <row r="11" spans="1:21" s="11" customFormat="1" ht="15" customHeight="1" x14ac:dyDescent="0.2">
      <c r="A11" s="82" t="s">
        <v>32</v>
      </c>
      <c r="B11" s="22"/>
      <c r="C11" s="194"/>
      <c r="D11" s="197"/>
      <c r="E11" s="15"/>
      <c r="F11" s="15"/>
      <c r="G11" s="15"/>
      <c r="H11" s="135"/>
      <c r="I11" s="135"/>
      <c r="J11" s="137"/>
      <c r="K11" s="13"/>
      <c r="L11" s="13"/>
      <c r="M11" s="83"/>
    </row>
    <row r="12" spans="1:21" s="11" customFormat="1" ht="15" customHeight="1" thickBot="1" x14ac:dyDescent="0.25">
      <c r="A12" s="113"/>
      <c r="B12" s="114"/>
      <c r="C12" s="114"/>
      <c r="D12" s="115"/>
      <c r="E12" s="116"/>
      <c r="F12" s="117" t="s">
        <v>13</v>
      </c>
      <c r="G12" s="117"/>
      <c r="H12" s="117"/>
      <c r="I12" s="117"/>
      <c r="J12" s="118"/>
      <c r="K12" s="118"/>
      <c r="L12" s="118"/>
      <c r="M12" s="119"/>
      <c r="P12" s="175"/>
      <c r="Q12" s="175"/>
      <c r="R12" s="175"/>
      <c r="S12" s="175"/>
      <c r="T12" s="175"/>
      <c r="U12" s="175"/>
    </row>
    <row r="13" spans="1:21" s="11" customFormat="1" ht="15" hidden="1" customHeight="1" x14ac:dyDescent="0.2">
      <c r="A13" s="107" t="s">
        <v>1</v>
      </c>
      <c r="B13" s="108"/>
      <c r="C13" s="108"/>
      <c r="D13" s="109">
        <v>1273.1600000000001</v>
      </c>
      <c r="E13" s="110" t="s">
        <v>13</v>
      </c>
      <c r="F13" s="110"/>
      <c r="G13" s="110"/>
      <c r="H13" s="110"/>
      <c r="I13" s="110"/>
      <c r="J13" s="111"/>
      <c r="K13" s="111"/>
      <c r="L13" s="111"/>
      <c r="M13" s="112"/>
    </row>
    <row r="14" spans="1:21" s="11" customFormat="1" ht="15" hidden="1" customHeight="1" x14ac:dyDescent="0.2">
      <c r="A14" s="86" t="s">
        <v>2</v>
      </c>
      <c r="B14" s="22"/>
      <c r="C14" s="22"/>
      <c r="D14" s="28">
        <v>0</v>
      </c>
      <c r="E14" s="15" t="s">
        <v>13</v>
      </c>
      <c r="F14" s="15"/>
      <c r="G14" s="15"/>
      <c r="H14" s="15"/>
      <c r="I14" s="15"/>
      <c r="J14" s="13"/>
      <c r="K14" s="13"/>
      <c r="L14" s="13"/>
      <c r="M14" s="83"/>
    </row>
    <row r="15" spans="1:21" s="11" customFormat="1" ht="15" hidden="1" customHeight="1" x14ac:dyDescent="0.2">
      <c r="A15" s="86" t="s">
        <v>3</v>
      </c>
      <c r="B15" s="22"/>
      <c r="C15" s="22"/>
      <c r="D15" s="28">
        <v>0</v>
      </c>
      <c r="E15" s="15" t="s">
        <v>14</v>
      </c>
      <c r="F15" s="15"/>
      <c r="G15" s="15"/>
      <c r="H15" s="15"/>
      <c r="I15" s="15"/>
      <c r="J15" s="13"/>
      <c r="K15" s="13"/>
      <c r="L15" s="13"/>
      <c r="M15" s="83"/>
    </row>
    <row r="16" spans="1:21" s="11" customFormat="1" ht="15" hidden="1" customHeight="1" x14ac:dyDescent="0.2">
      <c r="A16" s="86" t="s">
        <v>4</v>
      </c>
      <c r="B16" s="22"/>
      <c r="C16" s="22"/>
      <c r="D16" s="28">
        <v>0</v>
      </c>
      <c r="E16" s="15" t="s">
        <v>14</v>
      </c>
      <c r="F16" s="15"/>
      <c r="G16" s="15"/>
      <c r="H16" s="15"/>
      <c r="I16" s="15"/>
      <c r="J16" s="13"/>
      <c r="K16" s="13"/>
      <c r="L16" s="13"/>
      <c r="M16" s="83"/>
    </row>
    <row r="17" spans="1:21" s="11" customFormat="1" ht="15" hidden="1" customHeight="1" x14ac:dyDescent="0.2">
      <c r="A17" s="86" t="s">
        <v>5</v>
      </c>
      <c r="B17" s="22"/>
      <c r="C17" s="22"/>
      <c r="D17" s="28">
        <v>90</v>
      </c>
      <c r="E17" s="15" t="s">
        <v>13</v>
      </c>
      <c r="F17" s="15"/>
      <c r="G17" s="15"/>
      <c r="H17" s="15"/>
      <c r="I17" s="15"/>
      <c r="J17" s="13"/>
      <c r="K17" s="13"/>
      <c r="L17" s="13"/>
      <c r="M17" s="83"/>
    </row>
    <row r="18" spans="1:21" s="11" customFormat="1" ht="15" hidden="1" customHeight="1" x14ac:dyDescent="0.2">
      <c r="A18" s="86" t="s">
        <v>6</v>
      </c>
      <c r="B18" s="22"/>
      <c r="C18" s="22"/>
      <c r="D18" s="28">
        <v>1166</v>
      </c>
      <c r="E18" s="15" t="s">
        <v>13</v>
      </c>
      <c r="F18" s="15"/>
      <c r="G18" s="15"/>
      <c r="H18" s="15"/>
      <c r="I18" s="15"/>
      <c r="J18" s="13"/>
      <c r="K18" s="13"/>
      <c r="L18" s="13"/>
      <c r="M18" s="83"/>
    </row>
    <row r="19" spans="1:21" s="11" customFormat="1" ht="25.5" x14ac:dyDescent="0.2">
      <c r="A19" s="87" t="s">
        <v>15</v>
      </c>
      <c r="B19" s="8" t="s">
        <v>16</v>
      </c>
      <c r="C19" s="8" t="s">
        <v>46</v>
      </c>
      <c r="D19" s="8" t="s">
        <v>30</v>
      </c>
      <c r="E19" s="9" t="s">
        <v>17</v>
      </c>
      <c r="F19" s="4" t="s">
        <v>18</v>
      </c>
      <c r="G19" s="4" t="s">
        <v>19</v>
      </c>
      <c r="H19" s="4" t="s">
        <v>18</v>
      </c>
      <c r="I19" s="4" t="s">
        <v>19</v>
      </c>
      <c r="J19" s="5" t="s">
        <v>20</v>
      </c>
      <c r="K19" s="5" t="s">
        <v>21</v>
      </c>
      <c r="L19" s="5" t="s">
        <v>27</v>
      </c>
      <c r="M19" s="88" t="s">
        <v>22</v>
      </c>
      <c r="N19" s="96"/>
      <c r="P19" s="163"/>
      <c r="Q19" s="164"/>
      <c r="R19" s="163"/>
      <c r="S19" s="164"/>
      <c r="T19" s="163"/>
      <c r="U19" s="164"/>
    </row>
    <row r="20" spans="1:21" s="23" customFormat="1" x14ac:dyDescent="0.2">
      <c r="A20" s="89" t="s">
        <v>35</v>
      </c>
      <c r="B20" s="33" t="s">
        <v>8</v>
      </c>
      <c r="C20" s="33"/>
      <c r="D20" s="33"/>
      <c r="E20" s="33"/>
      <c r="F20" s="34"/>
      <c r="G20" s="35"/>
      <c r="H20" s="36"/>
      <c r="I20" s="36"/>
      <c r="J20" s="36"/>
      <c r="K20" s="37"/>
      <c r="L20" s="37"/>
      <c r="M20" s="140"/>
      <c r="N20" s="99"/>
      <c r="O20" s="101"/>
      <c r="P20" s="162"/>
      <c r="Q20" s="162"/>
      <c r="R20" s="165"/>
      <c r="S20" s="162"/>
      <c r="T20" s="165"/>
      <c r="U20" s="162"/>
    </row>
    <row r="21" spans="1:21" s="11" customFormat="1" ht="18" customHeight="1" x14ac:dyDescent="0.2">
      <c r="A21" s="86" t="s">
        <v>71</v>
      </c>
      <c r="B21" s="22" t="s">
        <v>109</v>
      </c>
      <c r="C21" s="12">
        <v>103689</v>
      </c>
      <c r="D21" s="12" t="s">
        <v>74</v>
      </c>
      <c r="E21" s="21">
        <v>2.88</v>
      </c>
      <c r="F21" s="16">
        <f>J21*0.8</f>
        <v>0</v>
      </c>
      <c r="G21" s="16">
        <f>J21-F21</f>
        <v>0</v>
      </c>
      <c r="H21" s="19"/>
      <c r="I21" s="19"/>
      <c r="J21" s="78"/>
      <c r="K21" s="78"/>
      <c r="L21" s="78"/>
      <c r="M21" s="105"/>
      <c r="N21" s="100"/>
      <c r="O21" s="102"/>
      <c r="P21" s="166"/>
      <c r="Q21" s="10"/>
      <c r="R21" s="166"/>
      <c r="S21" s="167"/>
      <c r="T21" s="168"/>
      <c r="U21" s="167"/>
    </row>
    <row r="22" spans="1:21" s="10" customFormat="1" ht="25.5" x14ac:dyDescent="0.2">
      <c r="A22" s="86" t="s">
        <v>102</v>
      </c>
      <c r="B22" s="7" t="s">
        <v>72</v>
      </c>
      <c r="C22" s="42" t="s">
        <v>68</v>
      </c>
      <c r="D22" s="12" t="s">
        <v>75</v>
      </c>
      <c r="E22" s="20">
        <v>1</v>
      </c>
      <c r="F22" s="16"/>
      <c r="G22" s="16"/>
      <c r="H22" s="19"/>
      <c r="I22" s="19"/>
      <c r="J22" s="78"/>
      <c r="K22" s="78"/>
      <c r="L22" s="78"/>
      <c r="M22" s="105"/>
      <c r="N22" s="100"/>
      <c r="O22" s="102"/>
      <c r="P22" s="166"/>
      <c r="R22" s="166"/>
      <c r="S22" s="167"/>
      <c r="T22" s="168"/>
      <c r="U22" s="167"/>
    </row>
    <row r="23" spans="1:21" s="10" customFormat="1" hidden="1" x14ac:dyDescent="0.2">
      <c r="A23" s="147" t="s">
        <v>106</v>
      </c>
      <c r="B23" s="7" t="s">
        <v>73</v>
      </c>
      <c r="C23" s="42" t="s">
        <v>110</v>
      </c>
      <c r="D23" s="12" t="s">
        <v>76</v>
      </c>
      <c r="E23" s="20">
        <v>0</v>
      </c>
      <c r="F23" s="16"/>
      <c r="G23" s="16"/>
      <c r="H23" s="19"/>
      <c r="I23" s="19"/>
      <c r="J23" s="78"/>
      <c r="K23" s="78"/>
      <c r="L23" s="78"/>
      <c r="M23" s="105"/>
      <c r="N23" s="100"/>
      <c r="O23" s="102"/>
      <c r="P23" s="166"/>
      <c r="R23" s="166"/>
      <c r="T23" s="168"/>
      <c r="U23" s="167"/>
    </row>
    <row r="24" spans="1:21" s="10" customFormat="1" x14ac:dyDescent="0.2">
      <c r="A24" s="147" t="s">
        <v>106</v>
      </c>
      <c r="B24" s="7" t="s">
        <v>107</v>
      </c>
      <c r="C24" s="42" t="s">
        <v>108</v>
      </c>
      <c r="D24" s="12" t="s">
        <v>53</v>
      </c>
      <c r="E24" s="20">
        <v>1</v>
      </c>
      <c r="F24" s="16"/>
      <c r="G24" s="16"/>
      <c r="H24" s="19"/>
      <c r="I24" s="19"/>
      <c r="J24" s="78"/>
      <c r="K24" s="78"/>
      <c r="L24" s="78"/>
      <c r="M24" s="28"/>
      <c r="N24" s="100"/>
      <c r="O24" s="102"/>
      <c r="P24" s="166"/>
      <c r="R24" s="166"/>
      <c r="T24" s="168"/>
      <c r="U24" s="167"/>
    </row>
    <row r="25" spans="1:21" s="11" customFormat="1" ht="15" x14ac:dyDescent="0.2">
      <c r="A25" s="90" t="s">
        <v>34</v>
      </c>
      <c r="B25" s="187" t="s">
        <v>123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91"/>
      <c r="N25" s="100"/>
      <c r="O25" s="102"/>
      <c r="P25" s="166"/>
      <c r="Q25" s="10"/>
      <c r="R25" s="166"/>
      <c r="S25" s="10"/>
      <c r="T25" s="166"/>
      <c r="U25" s="10"/>
    </row>
    <row r="26" spans="1:21" s="23" customFormat="1" ht="18" customHeight="1" x14ac:dyDescent="0.2">
      <c r="A26" s="92" t="s">
        <v>23</v>
      </c>
      <c r="B26" s="17" t="s">
        <v>9</v>
      </c>
      <c r="C26" s="17"/>
      <c r="D26" s="17"/>
      <c r="E26" s="31"/>
      <c r="F26" s="29"/>
      <c r="G26" s="30"/>
      <c r="H26" s="30"/>
      <c r="I26" s="30"/>
      <c r="J26" s="30"/>
      <c r="K26" s="32"/>
      <c r="L26" s="32"/>
      <c r="M26" s="93"/>
      <c r="N26" s="99"/>
      <c r="O26" s="101"/>
      <c r="P26" s="165"/>
      <c r="Q26" s="162"/>
      <c r="R26" s="165"/>
      <c r="S26" s="162"/>
      <c r="T26" s="166"/>
      <c r="U26" s="10"/>
    </row>
    <row r="27" spans="1:21" s="11" customFormat="1" ht="25.5" x14ac:dyDescent="0.2">
      <c r="A27" s="86" t="s">
        <v>37</v>
      </c>
      <c r="B27" s="14" t="s">
        <v>47</v>
      </c>
      <c r="C27" s="19" t="s">
        <v>63</v>
      </c>
      <c r="D27" s="12" t="s">
        <v>76</v>
      </c>
      <c r="E27" s="21">
        <v>564.26</v>
      </c>
      <c r="F27" s="16">
        <f t="shared" ref="F27:F35" si="0">J27*0.85</f>
        <v>0</v>
      </c>
      <c r="G27" s="16">
        <f t="shared" ref="G27:G35" si="1">J27-F27-0.01</f>
        <v>-0.01</v>
      </c>
      <c r="H27" s="19"/>
      <c r="I27" s="16"/>
      <c r="J27" s="78"/>
      <c r="K27" s="78"/>
      <c r="L27" s="78"/>
      <c r="M27" s="105"/>
      <c r="N27" s="100"/>
      <c r="O27" s="102"/>
      <c r="P27" s="165"/>
      <c r="Q27" s="162"/>
      <c r="R27" s="166"/>
      <c r="S27" s="10"/>
      <c r="T27" s="168"/>
      <c r="U27" s="167"/>
    </row>
    <row r="28" spans="1:21" s="11" customFormat="1" ht="25.5" x14ac:dyDescent="0.2">
      <c r="A28" s="86" t="s">
        <v>38</v>
      </c>
      <c r="B28" s="14" t="s">
        <v>62</v>
      </c>
      <c r="C28" s="12" t="s">
        <v>64</v>
      </c>
      <c r="D28" s="12" t="s">
        <v>76</v>
      </c>
      <c r="E28" s="21">
        <v>135.69</v>
      </c>
      <c r="F28" s="16">
        <f t="shared" si="0"/>
        <v>0</v>
      </c>
      <c r="G28" s="16">
        <f t="shared" si="1"/>
        <v>-0.01</v>
      </c>
      <c r="H28" s="19"/>
      <c r="I28" s="16"/>
      <c r="J28" s="78"/>
      <c r="K28" s="78"/>
      <c r="L28" s="78"/>
      <c r="M28" s="105"/>
      <c r="N28" s="100"/>
      <c r="O28" s="102"/>
      <c r="P28" s="166"/>
      <c r="Q28" s="10"/>
      <c r="R28" s="166"/>
      <c r="S28" s="167"/>
      <c r="T28" s="168"/>
      <c r="U28" s="167"/>
    </row>
    <row r="29" spans="1:21" s="11" customFormat="1" ht="25.5" x14ac:dyDescent="0.2">
      <c r="A29" s="86" t="s">
        <v>91</v>
      </c>
      <c r="B29" s="14" t="s">
        <v>125</v>
      </c>
      <c r="C29" s="19" t="s">
        <v>118</v>
      </c>
      <c r="D29" s="12" t="s">
        <v>100</v>
      </c>
      <c r="E29" s="21">
        <v>2</v>
      </c>
      <c r="F29" s="16">
        <f t="shared" ref="F29" si="2">J29*0.85</f>
        <v>0</v>
      </c>
      <c r="G29" s="16">
        <f t="shared" ref="G29" si="3">J29-F29-0.01</f>
        <v>-0.01</v>
      </c>
      <c r="H29" s="19"/>
      <c r="I29" s="16"/>
      <c r="J29" s="78"/>
      <c r="K29" s="78"/>
      <c r="L29" s="78"/>
      <c r="M29" s="105"/>
      <c r="N29" s="100"/>
      <c r="O29" s="102"/>
      <c r="P29" s="165"/>
      <c r="Q29" s="162"/>
      <c r="R29" s="166"/>
      <c r="S29" s="10"/>
      <c r="T29" s="168"/>
      <c r="U29" s="167"/>
    </row>
    <row r="30" spans="1:21" s="11" customFormat="1" x14ac:dyDescent="0.2">
      <c r="A30" s="86" t="s">
        <v>91</v>
      </c>
      <c r="B30" s="14" t="s">
        <v>95</v>
      </c>
      <c r="C30" s="19" t="s">
        <v>99</v>
      </c>
      <c r="D30" s="12" t="s">
        <v>100</v>
      </c>
      <c r="E30" s="21">
        <v>3</v>
      </c>
      <c r="F30" s="16">
        <f t="shared" si="0"/>
        <v>0</v>
      </c>
      <c r="G30" s="16">
        <f t="shared" si="1"/>
        <v>-0.01</v>
      </c>
      <c r="H30" s="19"/>
      <c r="I30" s="16"/>
      <c r="J30" s="78"/>
      <c r="K30" s="78"/>
      <c r="L30" s="78"/>
      <c r="M30" s="105"/>
      <c r="N30" s="100"/>
      <c r="O30" s="102"/>
      <c r="P30" s="165"/>
      <c r="Q30" s="162"/>
      <c r="R30" s="166"/>
      <c r="S30" s="10"/>
      <c r="T30" s="168"/>
      <c r="U30" s="167"/>
    </row>
    <row r="31" spans="1:21" s="11" customFormat="1" ht="38.25" x14ac:dyDescent="0.2">
      <c r="A31" s="86" t="s">
        <v>92</v>
      </c>
      <c r="B31" s="14" t="s">
        <v>112</v>
      </c>
      <c r="C31" s="12">
        <v>92211</v>
      </c>
      <c r="D31" s="12" t="s">
        <v>76</v>
      </c>
      <c r="E31" s="21">
        <v>19</v>
      </c>
      <c r="F31" s="16">
        <f t="shared" si="0"/>
        <v>0</v>
      </c>
      <c r="G31" s="16">
        <f t="shared" si="1"/>
        <v>-0.01</v>
      </c>
      <c r="H31" s="19"/>
      <c r="I31" s="16"/>
      <c r="J31" s="78"/>
      <c r="K31" s="78"/>
      <c r="L31" s="78"/>
      <c r="M31" s="105"/>
      <c r="N31" s="100"/>
      <c r="O31" s="102"/>
      <c r="P31" s="166"/>
      <c r="Q31" s="10"/>
      <c r="R31" s="166"/>
      <c r="S31" s="167"/>
      <c r="T31" s="168"/>
      <c r="U31" s="167"/>
    </row>
    <row r="32" spans="1:21" s="11" customFormat="1" ht="38.25" x14ac:dyDescent="0.2">
      <c r="A32" s="86" t="s">
        <v>92</v>
      </c>
      <c r="B32" s="14" t="s">
        <v>122</v>
      </c>
      <c r="C32" s="12">
        <v>92212</v>
      </c>
      <c r="D32" s="12" t="s">
        <v>76</v>
      </c>
      <c r="E32" s="21">
        <v>21</v>
      </c>
      <c r="F32" s="16">
        <f t="shared" ref="F32" si="4">J32*0.85</f>
        <v>0</v>
      </c>
      <c r="G32" s="16">
        <f t="shared" ref="G32" si="5">J32-F32-0.01</f>
        <v>-0.01</v>
      </c>
      <c r="H32" s="19"/>
      <c r="I32" s="16"/>
      <c r="J32" s="78"/>
      <c r="K32" s="78"/>
      <c r="L32" s="78"/>
      <c r="M32" s="105"/>
      <c r="N32" s="100"/>
      <c r="O32" s="102"/>
      <c r="P32" s="166"/>
      <c r="Q32" s="10"/>
      <c r="R32" s="166"/>
      <c r="S32" s="167"/>
      <c r="T32" s="168"/>
      <c r="U32" s="167"/>
    </row>
    <row r="33" spans="1:21" s="11" customFormat="1" x14ac:dyDescent="0.2">
      <c r="A33" s="86" t="s">
        <v>93</v>
      </c>
      <c r="B33" s="14" t="s">
        <v>96</v>
      </c>
      <c r="C33" s="139">
        <v>90092</v>
      </c>
      <c r="D33" s="12" t="s">
        <v>101</v>
      </c>
      <c r="E33" s="21">
        <f>(E31+E32)*0.8*1.5</f>
        <v>48</v>
      </c>
      <c r="F33" s="16">
        <f t="shared" si="0"/>
        <v>0</v>
      </c>
      <c r="G33" s="16">
        <f t="shared" si="1"/>
        <v>-0.01</v>
      </c>
      <c r="H33" s="19"/>
      <c r="I33" s="16"/>
      <c r="J33" s="78"/>
      <c r="K33" s="78"/>
      <c r="L33" s="78"/>
      <c r="M33" s="105"/>
      <c r="N33" s="100"/>
      <c r="O33" s="102"/>
      <c r="P33" s="165"/>
      <c r="Q33" s="162"/>
      <c r="R33" s="166"/>
      <c r="S33" s="10"/>
      <c r="T33" s="168"/>
      <c r="U33" s="167"/>
    </row>
    <row r="34" spans="1:21" s="11" customFormat="1" x14ac:dyDescent="0.2">
      <c r="A34" s="86" t="s">
        <v>94</v>
      </c>
      <c r="B34" s="14" t="s">
        <v>97</v>
      </c>
      <c r="C34" s="12" t="s">
        <v>98</v>
      </c>
      <c r="D34" s="12" t="s">
        <v>101</v>
      </c>
      <c r="E34" s="21">
        <f>(E30+E31)*0.8*1.3</f>
        <v>22.880000000000003</v>
      </c>
      <c r="F34" s="16">
        <f t="shared" ref="F34" si="6">J34*0.85</f>
        <v>0</v>
      </c>
      <c r="G34" s="16">
        <f t="shared" ref="G34" si="7">J34-F34-0.01</f>
        <v>-0.01</v>
      </c>
      <c r="H34" s="19"/>
      <c r="I34" s="16"/>
      <c r="J34" s="78"/>
      <c r="K34" s="78"/>
      <c r="L34" s="78"/>
      <c r="M34" s="105"/>
      <c r="N34" s="100"/>
      <c r="O34" s="102"/>
      <c r="P34" s="166"/>
      <c r="Q34" s="10"/>
      <c r="R34" s="166"/>
      <c r="S34" s="167"/>
      <c r="T34" s="168"/>
      <c r="U34" s="167"/>
    </row>
    <row r="35" spans="1:21" s="11" customFormat="1" ht="38.25" x14ac:dyDescent="0.2">
      <c r="A35" s="86" t="s">
        <v>94</v>
      </c>
      <c r="B35" s="14" t="s">
        <v>126</v>
      </c>
      <c r="C35" s="12">
        <v>101849</v>
      </c>
      <c r="D35" s="12" t="s">
        <v>101</v>
      </c>
      <c r="E35" s="21">
        <f>(E31+E32)*0.8*0.3</f>
        <v>9.6</v>
      </c>
      <c r="F35" s="16">
        <f t="shared" si="0"/>
        <v>0</v>
      </c>
      <c r="G35" s="16">
        <f t="shared" si="1"/>
        <v>-0.01</v>
      </c>
      <c r="H35" s="19"/>
      <c r="I35" s="16"/>
      <c r="J35" s="78"/>
      <c r="K35" s="78"/>
      <c r="L35" s="78"/>
      <c r="M35" s="105"/>
      <c r="N35" s="100"/>
      <c r="O35" s="102"/>
      <c r="P35" s="166"/>
      <c r="Q35" s="10"/>
      <c r="R35" s="166"/>
      <c r="S35" s="167"/>
      <c r="T35" s="168"/>
      <c r="U35" s="167"/>
    </row>
    <row r="36" spans="1:21" s="23" customFormat="1" ht="18" customHeight="1" x14ac:dyDescent="0.2">
      <c r="A36" s="92" t="s">
        <v>24</v>
      </c>
      <c r="B36" s="17" t="s">
        <v>10</v>
      </c>
      <c r="C36" s="17"/>
      <c r="D36" s="17"/>
      <c r="E36" s="31"/>
      <c r="F36" s="29"/>
      <c r="G36" s="30"/>
      <c r="H36" s="30"/>
      <c r="I36" s="30"/>
      <c r="J36" s="30"/>
      <c r="K36" s="32"/>
      <c r="L36" s="32"/>
      <c r="M36" s="93"/>
      <c r="N36" s="99"/>
      <c r="O36" s="101"/>
      <c r="P36" s="165"/>
      <c r="Q36" s="162"/>
      <c r="R36" s="165"/>
      <c r="S36" s="162"/>
      <c r="T36" s="166"/>
      <c r="U36" s="10"/>
    </row>
    <row r="37" spans="1:21" s="11" customFormat="1" ht="18" customHeight="1" x14ac:dyDescent="0.2">
      <c r="A37" s="86" t="s">
        <v>40</v>
      </c>
      <c r="B37" s="14" t="s">
        <v>77</v>
      </c>
      <c r="C37" s="12" t="s">
        <v>81</v>
      </c>
      <c r="D37" s="12" t="s">
        <v>74</v>
      </c>
      <c r="E37" s="21">
        <v>3014.96</v>
      </c>
      <c r="F37" s="16">
        <f>J37*0.85</f>
        <v>0</v>
      </c>
      <c r="G37" s="16">
        <f>J37-F37</f>
        <v>0</v>
      </c>
      <c r="H37" s="19"/>
      <c r="I37" s="16"/>
      <c r="J37" s="78"/>
      <c r="K37" s="78"/>
      <c r="L37" s="78"/>
      <c r="M37" s="105"/>
      <c r="N37" s="100"/>
      <c r="O37" s="102"/>
      <c r="P37" s="165"/>
      <c r="Q37" s="162"/>
      <c r="R37" s="166"/>
      <c r="S37" s="10"/>
      <c r="T37" s="168"/>
      <c r="U37" s="167"/>
    </row>
    <row r="38" spans="1:21" s="11" customFormat="1" ht="25.5" x14ac:dyDescent="0.2">
      <c r="A38" s="86" t="s">
        <v>103</v>
      </c>
      <c r="B38" s="14" t="s">
        <v>90</v>
      </c>
      <c r="C38" s="12" t="s">
        <v>65</v>
      </c>
      <c r="D38" s="12" t="s">
        <v>79</v>
      </c>
      <c r="E38" s="21">
        <f>E37*0.04</f>
        <v>120.5984</v>
      </c>
      <c r="F38" s="16">
        <f>J38*0.85</f>
        <v>0</v>
      </c>
      <c r="G38" s="16">
        <f>J38-F38</f>
        <v>0</v>
      </c>
      <c r="H38" s="19"/>
      <c r="I38" s="16"/>
      <c r="J38" s="78"/>
      <c r="K38" s="78"/>
      <c r="L38" s="78"/>
      <c r="M38" s="105"/>
      <c r="N38" s="100"/>
      <c r="O38" s="102"/>
      <c r="P38" s="166"/>
      <c r="Q38" s="10"/>
      <c r="R38" s="166"/>
      <c r="S38" s="10"/>
      <c r="T38" s="168"/>
      <c r="U38" s="167"/>
    </row>
    <row r="39" spans="1:21" s="11" customFormat="1" ht="18" customHeight="1" x14ac:dyDescent="0.2">
      <c r="A39" s="86" t="s">
        <v>39</v>
      </c>
      <c r="B39" s="14" t="s">
        <v>77</v>
      </c>
      <c r="C39" s="12" t="s">
        <v>81</v>
      </c>
      <c r="D39" s="12" t="s">
        <v>74</v>
      </c>
      <c r="E39" s="21">
        <v>1996.08</v>
      </c>
      <c r="F39" s="16">
        <f>J39*0.85</f>
        <v>0</v>
      </c>
      <c r="G39" s="16">
        <f>J39-F39</f>
        <v>0</v>
      </c>
      <c r="H39" s="19"/>
      <c r="I39" s="16"/>
      <c r="J39" s="78"/>
      <c r="K39" s="78"/>
      <c r="L39" s="78"/>
      <c r="M39" s="105"/>
      <c r="N39" s="100"/>
      <c r="O39" s="102"/>
      <c r="P39" s="166"/>
      <c r="Q39" s="10"/>
      <c r="R39" s="166"/>
      <c r="S39" s="10"/>
      <c r="T39" s="168"/>
      <c r="U39" s="167"/>
    </row>
    <row r="40" spans="1:21" s="11" customFormat="1" ht="25.5" x14ac:dyDescent="0.2">
      <c r="A40" s="86" t="s">
        <v>41</v>
      </c>
      <c r="B40" s="14" t="s">
        <v>89</v>
      </c>
      <c r="C40" s="41" t="s">
        <v>67</v>
      </c>
      <c r="D40" s="12" t="s">
        <v>79</v>
      </c>
      <c r="E40" s="21">
        <f>E39*0.03</f>
        <v>59.882399999999997</v>
      </c>
      <c r="F40" s="16"/>
      <c r="G40" s="16"/>
      <c r="H40" s="19"/>
      <c r="I40" s="16"/>
      <c r="J40" s="78"/>
      <c r="K40" s="78"/>
      <c r="L40" s="78"/>
      <c r="M40" s="105"/>
      <c r="N40" s="100"/>
      <c r="O40" s="102"/>
      <c r="P40" s="166"/>
      <c r="Q40" s="10"/>
      <c r="R40" s="166"/>
      <c r="S40" s="10"/>
      <c r="T40" s="168"/>
      <c r="U40" s="167"/>
    </row>
    <row r="41" spans="1:21" s="11" customFormat="1" ht="25.5" x14ac:dyDescent="0.2">
      <c r="A41" s="86" t="s">
        <v>104</v>
      </c>
      <c r="B41" s="14" t="s">
        <v>78</v>
      </c>
      <c r="C41" s="41" t="s">
        <v>87</v>
      </c>
      <c r="D41" s="12" t="s">
        <v>80</v>
      </c>
      <c r="E41" s="21">
        <f>(E38+E40)*35.8</f>
        <v>6461.2126399999988</v>
      </c>
      <c r="F41" s="16"/>
      <c r="G41" s="16"/>
      <c r="H41" s="19"/>
      <c r="I41" s="16"/>
      <c r="J41" s="78"/>
      <c r="K41" s="78"/>
      <c r="L41" s="78"/>
      <c r="M41" s="105"/>
      <c r="N41" s="100"/>
      <c r="O41" s="102"/>
      <c r="P41" s="166"/>
      <c r="Q41" s="10"/>
      <c r="R41" s="166"/>
      <c r="S41" s="10"/>
      <c r="T41" s="168"/>
      <c r="U41" s="167"/>
    </row>
    <row r="42" spans="1:21" s="11" customFormat="1" ht="38.25" hidden="1" x14ac:dyDescent="0.2">
      <c r="A42" s="86" t="s">
        <v>114</v>
      </c>
      <c r="B42" s="14" t="s">
        <v>113</v>
      </c>
      <c r="C42" s="41">
        <v>105727</v>
      </c>
      <c r="D42" s="12" t="s">
        <v>79</v>
      </c>
      <c r="E42" s="21">
        <v>0</v>
      </c>
      <c r="F42" s="16"/>
      <c r="G42" s="16"/>
      <c r="H42" s="19">
        <f t="shared" ref="H42" si="8">TRUNC(J42*0.7,2)</f>
        <v>0</v>
      </c>
      <c r="I42" s="16">
        <f t="shared" ref="I42:I44" si="9">J42-H42</f>
        <v>0</v>
      </c>
      <c r="J42" s="78">
        <f t="shared" ref="J42" si="10">IF($T$55&lt;$U$55,R42,S42)</f>
        <v>0</v>
      </c>
      <c r="K42" s="78">
        <f t="shared" ref="K42" si="11">TRUNC(H42*E42,2)</f>
        <v>0</v>
      </c>
      <c r="L42" s="78">
        <f t="shared" ref="L42:L44" si="12">M42-K42</f>
        <v>0</v>
      </c>
      <c r="M42" s="105">
        <f>ROUNDUP(J42*E42,2)</f>
        <v>0</v>
      </c>
      <c r="N42" s="100"/>
      <c r="O42" s="102"/>
      <c r="P42" s="166"/>
      <c r="Q42" s="10"/>
      <c r="R42" s="166"/>
      <c r="S42" s="10"/>
      <c r="T42" s="168"/>
      <c r="U42" s="167"/>
    </row>
    <row r="43" spans="1:21" s="11" customFormat="1" ht="38.25" hidden="1" x14ac:dyDescent="0.2">
      <c r="A43" s="86" t="s">
        <v>115</v>
      </c>
      <c r="B43" s="14" t="s">
        <v>111</v>
      </c>
      <c r="C43" s="41">
        <v>101835</v>
      </c>
      <c r="D43" s="12" t="s">
        <v>79</v>
      </c>
      <c r="E43" s="21">
        <v>0</v>
      </c>
      <c r="F43" s="16"/>
      <c r="G43" s="16"/>
      <c r="H43" s="19">
        <f t="shared" ref="H43" si="13">TRUNC(J43*0.7,2)</f>
        <v>0</v>
      </c>
      <c r="I43" s="16">
        <f t="shared" si="9"/>
        <v>0</v>
      </c>
      <c r="J43" s="78">
        <f t="shared" ref="J43" si="14">IF($T$55&lt;$U$55,R43,S43)</f>
        <v>0</v>
      </c>
      <c r="K43" s="78">
        <f t="shared" ref="K43" si="15">TRUNC(H43*E43,2)</f>
        <v>0</v>
      </c>
      <c r="L43" s="78">
        <f t="shared" si="12"/>
        <v>0</v>
      </c>
      <c r="M43" s="105">
        <f>ROUNDUP(J43*E43,2)</f>
        <v>0</v>
      </c>
      <c r="N43" s="100"/>
      <c r="O43" s="102"/>
      <c r="P43" s="166"/>
      <c r="Q43" s="10"/>
      <c r="R43" s="166"/>
      <c r="S43" s="10"/>
      <c r="T43" s="168"/>
      <c r="U43" s="167"/>
    </row>
    <row r="44" spans="1:21" s="11" customFormat="1" ht="25.5" hidden="1" x14ac:dyDescent="0.2">
      <c r="A44" s="86" t="s">
        <v>116</v>
      </c>
      <c r="B44" s="14" t="s">
        <v>117</v>
      </c>
      <c r="C44" s="41" t="s">
        <v>119</v>
      </c>
      <c r="D44" s="12" t="s">
        <v>79</v>
      </c>
      <c r="E44" s="21">
        <v>0</v>
      </c>
      <c r="F44" s="16"/>
      <c r="G44" s="16"/>
      <c r="H44" s="19">
        <f t="shared" ref="H44" si="16">TRUNC(J44*0.7,2)</f>
        <v>0</v>
      </c>
      <c r="I44" s="16">
        <f t="shared" si="9"/>
        <v>0</v>
      </c>
      <c r="J44" s="78">
        <f t="shared" ref="J44" si="17">IF($T$55&lt;$U$55,R44,S44)</f>
        <v>0</v>
      </c>
      <c r="K44" s="78">
        <f t="shared" ref="K44" si="18">TRUNC(H44*E44,2)</f>
        <v>0</v>
      </c>
      <c r="L44" s="78">
        <f t="shared" si="12"/>
        <v>0</v>
      </c>
      <c r="M44" s="105">
        <f>ROUND(J44*E44,2)</f>
        <v>0</v>
      </c>
      <c r="N44" s="100"/>
      <c r="O44" s="102"/>
      <c r="P44" s="166"/>
      <c r="Q44" s="10"/>
      <c r="R44" s="166"/>
      <c r="S44" s="10"/>
      <c r="T44" s="168"/>
      <c r="U44" s="167"/>
    </row>
    <row r="45" spans="1:21" s="11" customFormat="1" x14ac:dyDescent="0.2">
      <c r="A45" s="92" t="s">
        <v>25</v>
      </c>
      <c r="B45" s="17" t="s">
        <v>11</v>
      </c>
      <c r="C45" s="17"/>
      <c r="D45" s="17"/>
      <c r="E45" s="31"/>
      <c r="F45" s="29"/>
      <c r="G45" s="30"/>
      <c r="H45" s="30"/>
      <c r="I45" s="30"/>
      <c r="J45" s="30"/>
      <c r="K45" s="32"/>
      <c r="L45" s="32"/>
      <c r="M45" s="93"/>
      <c r="N45" s="99"/>
      <c r="O45" s="101"/>
      <c r="P45" s="166"/>
      <c r="Q45" s="10"/>
      <c r="R45" s="166"/>
      <c r="S45" s="10"/>
      <c r="T45" s="166"/>
      <c r="U45" s="10"/>
    </row>
    <row r="46" spans="1:21" s="23" customFormat="1" ht="18" customHeight="1" x14ac:dyDescent="0.2">
      <c r="A46" s="86" t="s">
        <v>42</v>
      </c>
      <c r="B46" s="22" t="s">
        <v>70</v>
      </c>
      <c r="C46" s="12" t="s">
        <v>66</v>
      </c>
      <c r="D46" s="12" t="s">
        <v>75</v>
      </c>
      <c r="E46" s="21">
        <v>4</v>
      </c>
      <c r="F46" s="16">
        <f>J46*0.85</f>
        <v>0</v>
      </c>
      <c r="G46" s="16">
        <f>J46-F46</f>
        <v>0</v>
      </c>
      <c r="H46" s="19"/>
      <c r="I46" s="16"/>
      <c r="J46" s="78"/>
      <c r="K46" s="78"/>
      <c r="L46" s="78"/>
      <c r="M46" s="105"/>
      <c r="N46" s="99"/>
      <c r="O46" s="80"/>
      <c r="P46" s="166"/>
      <c r="Q46" s="10"/>
      <c r="R46" s="166"/>
      <c r="S46" s="10"/>
      <c r="T46" s="168"/>
      <c r="U46" s="167"/>
    </row>
    <row r="47" spans="1:21" s="23" customFormat="1" ht="18" hidden="1" customHeight="1" x14ac:dyDescent="0.2">
      <c r="A47" s="86" t="s">
        <v>42</v>
      </c>
      <c r="B47" s="22" t="s">
        <v>121</v>
      </c>
      <c r="C47" s="12" t="s">
        <v>66</v>
      </c>
      <c r="D47" s="12" t="s">
        <v>79</v>
      </c>
      <c r="E47" s="21">
        <v>0</v>
      </c>
      <c r="F47" s="16">
        <f>J47*0.85</f>
        <v>0</v>
      </c>
      <c r="G47" s="16">
        <f>J47-F47</f>
        <v>0</v>
      </c>
      <c r="H47" s="19"/>
      <c r="I47" s="16"/>
      <c r="J47" s="78"/>
      <c r="K47" s="78"/>
      <c r="L47" s="78"/>
      <c r="M47" s="105"/>
      <c r="N47" s="99"/>
      <c r="O47" s="80"/>
      <c r="P47" s="166"/>
      <c r="Q47" s="10"/>
      <c r="R47" s="166"/>
      <c r="S47" s="10"/>
      <c r="T47" s="168"/>
      <c r="U47" s="167"/>
    </row>
    <row r="48" spans="1:21" s="23" customFormat="1" ht="25.5" hidden="1" x14ac:dyDescent="0.2">
      <c r="A48" s="86" t="s">
        <v>42</v>
      </c>
      <c r="B48" s="158" t="s">
        <v>120</v>
      </c>
      <c r="C48" s="12">
        <v>94992</v>
      </c>
      <c r="D48" s="12" t="s">
        <v>74</v>
      </c>
      <c r="E48" s="21">
        <v>0</v>
      </c>
      <c r="F48" s="16">
        <f>J48*0.85</f>
        <v>0</v>
      </c>
      <c r="G48" s="16">
        <f>J48-F48</f>
        <v>0</v>
      </c>
      <c r="H48" s="19"/>
      <c r="I48" s="16"/>
      <c r="J48" s="78"/>
      <c r="K48" s="78"/>
      <c r="L48" s="78"/>
      <c r="M48" s="105"/>
      <c r="N48" s="99"/>
      <c r="O48" s="80"/>
      <c r="P48" s="166"/>
      <c r="Q48" s="10"/>
      <c r="R48" s="166"/>
      <c r="S48" s="10"/>
      <c r="T48" s="168"/>
      <c r="U48" s="167"/>
    </row>
    <row r="49" spans="1:21" ht="18" customHeight="1" x14ac:dyDescent="0.2">
      <c r="A49" s="92" t="s">
        <v>26</v>
      </c>
      <c r="B49" s="17" t="s">
        <v>12</v>
      </c>
      <c r="C49" s="17"/>
      <c r="D49" s="17"/>
      <c r="E49" s="31"/>
      <c r="F49" s="29"/>
      <c r="G49" s="30"/>
      <c r="H49" s="30"/>
      <c r="I49" s="30"/>
      <c r="J49" s="30"/>
      <c r="K49" s="32"/>
      <c r="L49" s="32"/>
      <c r="M49" s="93"/>
      <c r="N49" s="99"/>
      <c r="O49" s="101"/>
      <c r="P49" s="166"/>
      <c r="Q49" s="10"/>
      <c r="R49" s="166"/>
      <c r="S49" s="10"/>
      <c r="T49" s="166"/>
      <c r="U49" s="10"/>
    </row>
    <row r="50" spans="1:21" s="23" customFormat="1" ht="25.5" x14ac:dyDescent="0.2">
      <c r="A50" s="86" t="s">
        <v>43</v>
      </c>
      <c r="B50" s="14" t="s">
        <v>82</v>
      </c>
      <c r="C50" s="104" t="s">
        <v>48</v>
      </c>
      <c r="D50" s="12" t="s">
        <v>13</v>
      </c>
      <c r="E50" s="106">
        <f>8*0.302</f>
        <v>2.4159999999999999</v>
      </c>
      <c r="F50" s="16">
        <f>J50*0.85</f>
        <v>0</v>
      </c>
      <c r="G50" s="16">
        <f>J50-F50-0.01</f>
        <v>-0.01</v>
      </c>
      <c r="H50" s="19"/>
      <c r="I50" s="16"/>
      <c r="J50" s="78"/>
      <c r="K50" s="78"/>
      <c r="L50" s="78"/>
      <c r="M50" s="105"/>
      <c r="N50" s="99"/>
      <c r="O50" s="80"/>
      <c r="P50" s="166"/>
      <c r="Q50" s="10"/>
      <c r="R50" s="166"/>
      <c r="S50" s="10"/>
      <c r="T50" s="168"/>
      <c r="U50" s="167"/>
    </row>
    <row r="51" spans="1:21" x14ac:dyDescent="0.2">
      <c r="A51" s="86" t="s">
        <v>44</v>
      </c>
      <c r="B51" s="14" t="s">
        <v>69</v>
      </c>
      <c r="C51" s="12" t="s">
        <v>84</v>
      </c>
      <c r="D51" s="12" t="s">
        <v>31</v>
      </c>
      <c r="E51" s="21">
        <v>6</v>
      </c>
      <c r="F51" s="16">
        <f>J51*0.85</f>
        <v>0</v>
      </c>
      <c r="G51" s="16">
        <f>J51-F51-0.01</f>
        <v>-0.01</v>
      </c>
      <c r="H51" s="19"/>
      <c r="I51" s="16"/>
      <c r="J51" s="78"/>
      <c r="K51" s="78"/>
      <c r="L51" s="78"/>
      <c r="M51" s="105"/>
      <c r="N51" s="97"/>
      <c r="O51" s="80"/>
      <c r="P51" s="166"/>
      <c r="Q51" s="10"/>
      <c r="R51" s="166"/>
      <c r="S51" s="10"/>
      <c r="T51" s="168"/>
      <c r="U51" s="167"/>
    </row>
    <row r="52" spans="1:21" ht="25.5" x14ac:dyDescent="0.2">
      <c r="A52" s="86" t="s">
        <v>45</v>
      </c>
      <c r="B52" s="14" t="s">
        <v>83</v>
      </c>
      <c r="C52" s="41" t="s">
        <v>88</v>
      </c>
      <c r="D52" s="12" t="s">
        <v>13</v>
      </c>
      <c r="E52" s="21">
        <v>0</v>
      </c>
      <c r="F52" s="16">
        <f>J52*0.85</f>
        <v>0</v>
      </c>
      <c r="G52" s="16">
        <f>J52-F52</f>
        <v>0</v>
      </c>
      <c r="H52" s="19"/>
      <c r="I52" s="16"/>
      <c r="J52" s="78"/>
      <c r="K52" s="78"/>
      <c r="L52" s="78"/>
      <c r="M52" s="105"/>
      <c r="N52" s="97"/>
      <c r="O52" s="102"/>
      <c r="P52" s="166"/>
      <c r="Q52" s="10"/>
      <c r="R52" s="166"/>
      <c r="S52" s="10"/>
      <c r="T52" s="168"/>
      <c r="U52" s="167"/>
    </row>
    <row r="53" spans="1:21" s="23" customFormat="1" ht="18" customHeight="1" x14ac:dyDescent="0.2">
      <c r="A53" s="89" t="s">
        <v>85</v>
      </c>
      <c r="B53" s="33" t="s">
        <v>36</v>
      </c>
      <c r="C53" s="33"/>
      <c r="D53" s="33"/>
      <c r="E53" s="38"/>
      <c r="F53" s="34"/>
      <c r="G53" s="35"/>
      <c r="H53" s="35"/>
      <c r="I53" s="35"/>
      <c r="J53" s="35"/>
      <c r="K53" s="39"/>
      <c r="L53" s="39"/>
      <c r="M53" s="94"/>
      <c r="N53" s="99"/>
      <c r="O53" s="101"/>
      <c r="P53" s="103"/>
      <c r="Q53" s="95"/>
      <c r="R53" s="165"/>
      <c r="S53" s="162"/>
      <c r="T53" s="166"/>
      <c r="U53" s="10"/>
    </row>
    <row r="54" spans="1:21" ht="25.5" x14ac:dyDescent="0.2">
      <c r="A54" s="86" t="s">
        <v>86</v>
      </c>
      <c r="B54" s="7" t="s">
        <v>61</v>
      </c>
      <c r="C54" s="42" t="s">
        <v>68</v>
      </c>
      <c r="D54" s="12" t="s">
        <v>31</v>
      </c>
      <c r="E54" s="20">
        <v>1</v>
      </c>
      <c r="F54" s="16"/>
      <c r="G54" s="16"/>
      <c r="H54" s="19"/>
      <c r="I54" s="16"/>
      <c r="J54" s="78"/>
      <c r="K54" s="78"/>
      <c r="L54" s="78"/>
      <c r="M54" s="105"/>
      <c r="N54" s="98"/>
      <c r="O54" s="101"/>
      <c r="P54" s="166"/>
      <c r="Q54" s="10"/>
      <c r="R54" s="166"/>
      <c r="S54" s="10"/>
      <c r="T54" s="168"/>
      <c r="U54" s="167"/>
    </row>
    <row r="55" spans="1:21" s="23" customFormat="1" ht="18" customHeight="1" thickBot="1" x14ac:dyDescent="0.25">
      <c r="A55" s="177" t="s">
        <v>28</v>
      </c>
      <c r="B55" s="178"/>
      <c r="C55" s="178"/>
      <c r="D55" s="178"/>
      <c r="E55" s="178"/>
      <c r="F55" s="178"/>
      <c r="G55" s="178"/>
      <c r="H55" s="178"/>
      <c r="I55" s="178"/>
      <c r="J55" s="179"/>
      <c r="K55" s="159"/>
      <c r="L55" s="159"/>
      <c r="M55" s="157"/>
      <c r="N55" s="99"/>
      <c r="O55" s="101"/>
      <c r="P55" s="103"/>
      <c r="Q55" s="95"/>
      <c r="R55" s="165"/>
      <c r="S55" s="169"/>
      <c r="T55" s="170"/>
      <c r="U55" s="171"/>
    </row>
    <row r="56" spans="1:21" ht="18" customHeight="1" x14ac:dyDescent="0.2">
      <c r="A56" s="180" t="s">
        <v>131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2"/>
      <c r="N56" s="98"/>
      <c r="P56" s="10"/>
      <c r="Q56" s="10"/>
      <c r="R56" s="10"/>
      <c r="S56" s="10"/>
      <c r="T56" s="172"/>
    </row>
    <row r="57" spans="1:21" ht="18" customHeight="1" thickBot="1" x14ac:dyDescent="0.25">
      <c r="A57" s="183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98"/>
      <c r="P57" s="10"/>
      <c r="Q57" s="10"/>
      <c r="R57" s="10"/>
      <c r="S57" s="189"/>
      <c r="T57" s="174"/>
      <c r="U57" s="174"/>
    </row>
    <row r="58" spans="1:21" ht="18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98"/>
      <c r="P58" s="10"/>
      <c r="Q58" s="10"/>
      <c r="R58" s="10"/>
      <c r="S58" s="189"/>
      <c r="T58" s="174"/>
      <c r="U58" s="174"/>
    </row>
    <row r="59" spans="1:21" ht="18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98"/>
      <c r="P59" s="10"/>
      <c r="Q59" s="10"/>
      <c r="R59" s="10"/>
      <c r="S59" s="189"/>
      <c r="T59" s="174"/>
      <c r="U59" s="174"/>
    </row>
    <row r="60" spans="1:21" ht="18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98"/>
      <c r="P60" s="10"/>
      <c r="Q60" s="10"/>
      <c r="R60" s="10"/>
      <c r="S60" s="189"/>
      <c r="T60" s="174"/>
      <c r="U60" s="174"/>
    </row>
    <row r="61" spans="1:21" s="11" customFormat="1" ht="12.75" customHeight="1" x14ac:dyDescent="0.2">
      <c r="N61" s="81"/>
      <c r="O61"/>
      <c r="P61" s="10"/>
      <c r="Q61" s="10"/>
      <c r="R61" s="10"/>
      <c r="S61" s="189"/>
      <c r="T61" s="174"/>
      <c r="U61" s="174"/>
    </row>
    <row r="62" spans="1:21" s="23" customFormat="1" ht="18" customHeight="1" x14ac:dyDescent="0.2">
      <c r="A62" s="186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79"/>
      <c r="O62"/>
      <c r="P62" s="162"/>
      <c r="Q62" s="162"/>
      <c r="R62" s="162"/>
      <c r="S62" s="189"/>
      <c r="T62" s="174"/>
      <c r="U62" s="174"/>
    </row>
    <row r="63" spans="1:21" s="10" customFormat="1" ht="18.75" customHeight="1" x14ac:dyDescent="0.2">
      <c r="A63" s="3"/>
      <c r="B63"/>
      <c r="C63"/>
      <c r="D63" s="3"/>
      <c r="F63" s="2"/>
      <c r="G63" s="2"/>
      <c r="H63" s="2"/>
      <c r="I63" s="2"/>
      <c r="J63" s="1"/>
      <c r="K63" s="1"/>
      <c r="L63" s="208"/>
      <c r="M63" s="208"/>
      <c r="O63"/>
      <c r="T63" s="166"/>
    </row>
    <row r="64" spans="1:21" s="23" customFormat="1" ht="18" customHeight="1" x14ac:dyDescent="0.2">
      <c r="B64" s="11"/>
      <c r="E64" s="2"/>
      <c r="M64" s="148"/>
      <c r="N64" s="79"/>
      <c r="O64"/>
      <c r="P64" s="162"/>
      <c r="Q64" s="162"/>
      <c r="R64" s="162"/>
      <c r="S64" s="162"/>
      <c r="T64" s="173"/>
    </row>
    <row r="65" spans="2:20" ht="12.75" customHeight="1" x14ac:dyDescent="0.2">
      <c r="P65" s="3"/>
      <c r="Q65" s="3"/>
      <c r="R65" s="3"/>
      <c r="S65" s="3"/>
      <c r="T65" s="172"/>
    </row>
    <row r="66" spans="2:20" ht="17.25" customHeight="1" x14ac:dyDescent="0.2">
      <c r="P66" s="3"/>
      <c r="Q66" s="3"/>
      <c r="R66" s="3"/>
      <c r="S66" s="3"/>
      <c r="T66" s="172"/>
    </row>
    <row r="67" spans="2:20" x14ac:dyDescent="0.2">
      <c r="P67" s="3"/>
      <c r="Q67" s="3"/>
      <c r="R67" s="3"/>
      <c r="S67" s="3"/>
      <c r="T67" s="172"/>
    </row>
    <row r="68" spans="2:20" x14ac:dyDescent="0.2">
      <c r="I68" s="123"/>
      <c r="J68" s="124"/>
      <c r="K68" s="125"/>
      <c r="L68" s="124"/>
      <c r="M68" s="124"/>
      <c r="P68" s="3"/>
      <c r="Q68" s="3"/>
      <c r="R68" s="3"/>
      <c r="S68" s="3"/>
      <c r="T68" s="172"/>
    </row>
    <row r="69" spans="2:20" ht="15.95" customHeight="1" x14ac:dyDescent="0.2">
      <c r="P69" s="3"/>
      <c r="Q69" s="3"/>
      <c r="R69" s="3"/>
      <c r="S69" s="3"/>
      <c r="T69" s="172"/>
    </row>
    <row r="70" spans="2:20" ht="15.95" customHeight="1" x14ac:dyDescent="0.2">
      <c r="B70" s="40"/>
      <c r="C70" s="40"/>
      <c r="P70" s="3"/>
      <c r="Q70" s="3"/>
      <c r="R70" s="3"/>
      <c r="S70" s="3"/>
      <c r="T70" s="172"/>
    </row>
    <row r="71" spans="2:20" ht="15.95" customHeight="1" x14ac:dyDescent="0.25">
      <c r="B71" s="126"/>
      <c r="C71" s="149"/>
      <c r="D71" s="150"/>
      <c r="E71" s="151"/>
      <c r="F71" s="151"/>
      <c r="G71" s="151"/>
      <c r="H71" s="151"/>
      <c r="I71" s="151"/>
      <c r="J71" s="152"/>
      <c r="K71" s="152"/>
      <c r="L71" s="152"/>
      <c r="M71" s="152"/>
      <c r="N71" s="151"/>
      <c r="O71" s="151"/>
      <c r="P71" s="3"/>
      <c r="Q71" s="3"/>
      <c r="R71" s="3"/>
      <c r="S71" s="3"/>
      <c r="T71" s="172"/>
    </row>
    <row r="72" spans="2:20" ht="15.95" customHeight="1" x14ac:dyDescent="0.25">
      <c r="B72" s="127"/>
      <c r="C72" s="153"/>
      <c r="D72" s="150"/>
      <c r="E72" s="151"/>
      <c r="F72" s="151"/>
      <c r="G72" s="151"/>
      <c r="H72" s="151"/>
      <c r="I72" s="154"/>
      <c r="J72" s="155"/>
      <c r="K72" s="156"/>
      <c r="L72" s="155"/>
      <c r="M72" s="155"/>
      <c r="N72" s="151"/>
      <c r="O72" s="151"/>
      <c r="P72" s="3"/>
      <c r="Q72" s="3"/>
      <c r="R72" s="3"/>
      <c r="S72" s="3"/>
    </row>
    <row r="73" spans="2:20" ht="16.5" x14ac:dyDescent="0.25">
      <c r="C73" s="151"/>
      <c r="D73" s="150"/>
      <c r="E73" s="151"/>
      <c r="F73" s="151"/>
      <c r="G73" s="151"/>
      <c r="H73" s="151"/>
      <c r="I73" s="154"/>
      <c r="J73" s="176"/>
      <c r="K73" s="176"/>
      <c r="L73" s="176"/>
      <c r="M73" s="155"/>
      <c r="N73" s="151"/>
      <c r="O73" s="151"/>
      <c r="P73" s="3"/>
      <c r="Q73" s="3"/>
      <c r="R73" s="3"/>
      <c r="S73" s="3"/>
    </row>
    <row r="74" spans="2:20" x14ac:dyDescent="0.2">
      <c r="C74" s="151"/>
      <c r="D74" s="150"/>
      <c r="E74" s="151"/>
      <c r="F74" s="151"/>
      <c r="G74" s="151"/>
      <c r="H74" s="151"/>
      <c r="I74" s="151"/>
      <c r="J74" s="152"/>
      <c r="K74" s="152"/>
      <c r="L74" s="152"/>
      <c r="M74" s="152"/>
      <c r="N74" s="151"/>
      <c r="O74" s="151"/>
    </row>
    <row r="75" spans="2:20" x14ac:dyDescent="0.2">
      <c r="C75" s="151"/>
      <c r="D75" s="150"/>
      <c r="E75" s="151"/>
      <c r="F75" s="151"/>
      <c r="G75" s="151"/>
      <c r="H75" s="151"/>
      <c r="I75" s="151"/>
      <c r="J75" s="152"/>
      <c r="K75" s="152"/>
      <c r="L75" s="152"/>
      <c r="M75" s="152"/>
      <c r="N75" s="151"/>
      <c r="O75" s="151"/>
    </row>
    <row r="76" spans="2:20" x14ac:dyDescent="0.2">
      <c r="C76" s="151"/>
      <c r="D76" s="150"/>
      <c r="E76" s="151"/>
      <c r="F76" s="151"/>
      <c r="G76" s="151"/>
      <c r="H76" s="151"/>
      <c r="I76" s="151"/>
      <c r="J76" s="152"/>
      <c r="K76" s="152"/>
      <c r="L76" s="152"/>
      <c r="M76" s="152"/>
      <c r="N76" s="151"/>
      <c r="O76" s="151"/>
    </row>
    <row r="77" spans="2:20" x14ac:dyDescent="0.2">
      <c r="C77" s="151"/>
      <c r="D77" s="150"/>
      <c r="E77" s="151"/>
      <c r="F77" s="151"/>
      <c r="G77" s="151"/>
      <c r="H77" s="151"/>
      <c r="I77" s="151"/>
      <c r="J77" s="152"/>
      <c r="K77" s="152"/>
      <c r="L77" s="152"/>
      <c r="M77" s="152"/>
      <c r="N77" s="151"/>
      <c r="O77" s="151"/>
    </row>
    <row r="78" spans="2:20" x14ac:dyDescent="0.2">
      <c r="C78" s="151"/>
      <c r="D78" s="150"/>
      <c r="E78" s="151"/>
      <c r="F78" s="151"/>
      <c r="G78" s="151"/>
      <c r="H78" s="151"/>
      <c r="I78" s="151"/>
      <c r="J78" s="152"/>
      <c r="K78" s="152"/>
      <c r="L78" s="152"/>
      <c r="M78" s="152"/>
      <c r="N78" s="151"/>
      <c r="O78" s="151"/>
    </row>
    <row r="79" spans="2:20" x14ac:dyDescent="0.2">
      <c r="C79" s="151"/>
      <c r="D79" s="150"/>
      <c r="E79" s="151"/>
      <c r="F79" s="151"/>
      <c r="G79" s="151"/>
      <c r="H79" s="151"/>
      <c r="I79" s="151"/>
      <c r="J79" s="152"/>
      <c r="K79" s="152"/>
      <c r="L79" s="152"/>
      <c r="M79" s="152"/>
      <c r="N79" s="151"/>
      <c r="O79" s="151"/>
    </row>
    <row r="80" spans="2:20" x14ac:dyDescent="0.2">
      <c r="C80" s="151"/>
      <c r="D80" s="150"/>
      <c r="E80" s="151"/>
      <c r="F80" s="151"/>
      <c r="G80" s="151"/>
      <c r="H80" s="190"/>
      <c r="I80" s="190"/>
      <c r="J80" s="191"/>
      <c r="K80" s="191"/>
      <c r="L80" s="152"/>
      <c r="M80" s="152"/>
      <c r="N80" s="151"/>
      <c r="O80" s="151"/>
    </row>
    <row r="81" spans="3:15" x14ac:dyDescent="0.2">
      <c r="C81" s="151"/>
      <c r="D81" s="150"/>
      <c r="E81" s="151"/>
      <c r="F81" s="151"/>
      <c r="G81" s="151"/>
      <c r="H81" s="151"/>
      <c r="I81" s="151"/>
      <c r="J81" s="152"/>
      <c r="K81" s="152"/>
      <c r="L81" s="152"/>
      <c r="M81" s="152"/>
      <c r="N81" s="151"/>
      <c r="O81" s="151"/>
    </row>
    <row r="82" spans="3:15" x14ac:dyDescent="0.2">
      <c r="C82" s="151"/>
      <c r="D82" s="150"/>
      <c r="E82" s="151"/>
      <c r="F82" s="151"/>
      <c r="G82" s="151"/>
      <c r="H82" s="151"/>
      <c r="I82" s="151"/>
      <c r="J82" s="152"/>
      <c r="K82" s="152"/>
      <c r="L82" s="152"/>
      <c r="M82" s="152"/>
      <c r="N82" s="151"/>
      <c r="O82" s="151"/>
    </row>
    <row r="83" spans="3:15" x14ac:dyDescent="0.2">
      <c r="C83" s="151"/>
      <c r="D83" s="150"/>
      <c r="E83" s="151"/>
      <c r="F83" s="151"/>
      <c r="G83" s="151"/>
      <c r="H83" s="151"/>
      <c r="I83" s="151"/>
      <c r="J83" s="152"/>
      <c r="K83" s="152"/>
      <c r="L83" s="152"/>
      <c r="M83" s="152"/>
      <c r="N83" s="151"/>
      <c r="O83" s="151"/>
    </row>
    <row r="84" spans="3:15" x14ac:dyDescent="0.2">
      <c r="C84" s="151"/>
      <c r="D84" s="150"/>
      <c r="E84" s="151"/>
      <c r="F84" s="151"/>
      <c r="G84" s="151"/>
      <c r="H84" s="151"/>
      <c r="I84" s="151"/>
      <c r="J84" s="152"/>
      <c r="K84" s="152"/>
      <c r="L84" s="152"/>
      <c r="M84" s="152"/>
      <c r="N84" s="151"/>
      <c r="O84" s="151"/>
    </row>
    <row r="85" spans="3:15" x14ac:dyDescent="0.2">
      <c r="C85" s="151"/>
      <c r="D85" s="150"/>
      <c r="E85" s="151"/>
      <c r="F85" s="151"/>
      <c r="G85" s="151"/>
      <c r="H85" s="151"/>
      <c r="I85" s="151"/>
      <c r="J85" s="152"/>
      <c r="K85" s="152"/>
      <c r="L85" s="152"/>
      <c r="M85" s="152"/>
      <c r="N85" s="151"/>
      <c r="O85" s="151"/>
    </row>
    <row r="86" spans="3:15" x14ac:dyDescent="0.2">
      <c r="C86" s="151"/>
      <c r="D86" s="150"/>
      <c r="E86" s="151"/>
      <c r="F86" s="151"/>
      <c r="G86" s="151"/>
      <c r="H86" s="151"/>
      <c r="I86" s="151"/>
      <c r="J86" s="152"/>
      <c r="K86" s="152"/>
      <c r="L86" s="152"/>
      <c r="M86" s="152"/>
      <c r="N86" s="151"/>
      <c r="O86" s="151"/>
    </row>
    <row r="87" spans="3:15" x14ac:dyDescent="0.2">
      <c r="C87" s="151"/>
      <c r="D87" s="150"/>
      <c r="E87" s="151"/>
      <c r="F87" s="151"/>
      <c r="G87" s="151"/>
      <c r="H87" s="151"/>
      <c r="I87" s="151"/>
      <c r="J87" s="152"/>
      <c r="K87" s="152"/>
      <c r="L87" s="152"/>
      <c r="M87" s="152"/>
      <c r="N87" s="151"/>
      <c r="O87" s="151"/>
    </row>
    <row r="88" spans="3:15" x14ac:dyDescent="0.2">
      <c r="C88" s="151"/>
      <c r="D88" s="150"/>
      <c r="E88" s="151"/>
      <c r="F88" s="151"/>
      <c r="G88" s="151"/>
      <c r="H88" s="151"/>
      <c r="I88" s="151"/>
      <c r="J88" s="152"/>
      <c r="K88" s="152"/>
      <c r="L88" s="152"/>
      <c r="M88" s="152"/>
      <c r="N88" s="151"/>
      <c r="O88" s="151"/>
    </row>
    <row r="89" spans="3:15" x14ac:dyDescent="0.2">
      <c r="C89" s="151"/>
      <c r="D89" s="150"/>
      <c r="E89" s="151"/>
      <c r="F89" s="151"/>
      <c r="G89" s="151"/>
      <c r="H89" s="151"/>
      <c r="I89" s="151"/>
      <c r="J89" s="152"/>
      <c r="K89" s="152"/>
      <c r="L89" s="152"/>
      <c r="M89" s="152"/>
      <c r="N89" s="151"/>
      <c r="O89" s="151"/>
    </row>
    <row r="90" spans="3:15" x14ac:dyDescent="0.2">
      <c r="C90" s="151"/>
      <c r="D90" s="150"/>
      <c r="E90" s="151"/>
      <c r="F90" s="151"/>
      <c r="G90" s="151"/>
      <c r="H90" s="151"/>
      <c r="I90" s="151"/>
      <c r="J90" s="152"/>
      <c r="K90" s="152"/>
      <c r="L90" s="152"/>
      <c r="M90" s="152"/>
      <c r="N90" s="151"/>
      <c r="O90" s="151"/>
    </row>
    <row r="91" spans="3:15" x14ac:dyDescent="0.2">
      <c r="C91" s="151"/>
      <c r="D91" s="150"/>
      <c r="E91" s="151"/>
      <c r="F91" s="151"/>
      <c r="G91" s="151"/>
      <c r="H91" s="151"/>
      <c r="I91" s="151"/>
      <c r="J91" s="152"/>
      <c r="K91" s="152"/>
      <c r="L91" s="152"/>
      <c r="M91" s="152"/>
      <c r="N91" s="151"/>
      <c r="O91" s="151"/>
    </row>
    <row r="92" spans="3:15" x14ac:dyDescent="0.2">
      <c r="C92" s="151"/>
      <c r="D92" s="150"/>
      <c r="E92" s="151"/>
      <c r="F92" s="151"/>
      <c r="G92" s="151"/>
      <c r="H92" s="151"/>
      <c r="I92" s="151"/>
      <c r="J92" s="152"/>
      <c r="K92" s="152"/>
      <c r="L92" s="152"/>
      <c r="M92" s="152"/>
      <c r="N92" s="151"/>
      <c r="O92" s="151"/>
    </row>
    <row r="93" spans="3:15" x14ac:dyDescent="0.2">
      <c r="C93" s="151"/>
      <c r="D93" s="150"/>
      <c r="E93" s="151"/>
      <c r="F93" s="151"/>
      <c r="G93" s="151"/>
      <c r="H93" s="151"/>
      <c r="I93" s="151"/>
      <c r="J93" s="152"/>
      <c r="K93" s="152"/>
      <c r="L93" s="152"/>
      <c r="M93" s="152"/>
      <c r="N93" s="151"/>
      <c r="O93" s="151"/>
    </row>
    <row r="94" spans="3:15" x14ac:dyDescent="0.2">
      <c r="C94" s="151"/>
      <c r="D94" s="150"/>
      <c r="E94" s="151"/>
      <c r="F94" s="151"/>
      <c r="G94" s="151"/>
      <c r="H94" s="151"/>
      <c r="I94" s="151"/>
      <c r="J94" s="152"/>
      <c r="K94" s="152"/>
      <c r="L94" s="152"/>
      <c r="M94" s="152"/>
      <c r="N94" s="151"/>
      <c r="O94" s="151"/>
    </row>
    <row r="95" spans="3:15" x14ac:dyDescent="0.2">
      <c r="C95" s="151"/>
      <c r="D95" s="150"/>
      <c r="E95" s="151"/>
      <c r="F95" s="151"/>
      <c r="G95" s="151"/>
      <c r="H95" s="151"/>
      <c r="I95" s="151"/>
      <c r="J95" s="152"/>
      <c r="K95" s="152"/>
      <c r="L95" s="152"/>
      <c r="M95" s="152"/>
      <c r="N95" s="151"/>
      <c r="O95" s="151"/>
    </row>
    <row r="96" spans="3:15" x14ac:dyDescent="0.2">
      <c r="C96" s="151"/>
      <c r="D96" s="150"/>
      <c r="E96" s="151"/>
      <c r="F96" s="151"/>
      <c r="G96" s="151"/>
      <c r="H96" s="151"/>
      <c r="I96" s="151"/>
      <c r="J96" s="152"/>
      <c r="K96" s="152"/>
      <c r="L96" s="152"/>
      <c r="M96" s="152"/>
      <c r="N96" s="151"/>
      <c r="O96" s="151"/>
    </row>
    <row r="97" spans="3:15" x14ac:dyDescent="0.2">
      <c r="C97" s="151"/>
      <c r="D97" s="150"/>
      <c r="E97" s="151"/>
      <c r="F97" s="151"/>
      <c r="G97" s="151"/>
      <c r="H97" s="151"/>
      <c r="I97" s="151"/>
      <c r="J97" s="152"/>
      <c r="K97" s="152"/>
      <c r="L97" s="152"/>
      <c r="M97" s="152"/>
      <c r="N97" s="151"/>
      <c r="O97" s="151"/>
    </row>
    <row r="98" spans="3:15" x14ac:dyDescent="0.2">
      <c r="C98" s="151"/>
      <c r="D98" s="150"/>
      <c r="E98" s="151"/>
      <c r="F98" s="151"/>
      <c r="G98" s="151"/>
      <c r="H98" s="151"/>
      <c r="I98" s="151"/>
      <c r="J98" s="152"/>
      <c r="K98" s="152"/>
      <c r="L98" s="152"/>
      <c r="M98" s="152"/>
      <c r="N98" s="151"/>
      <c r="O98" s="151"/>
    </row>
    <row r="99" spans="3:15" x14ac:dyDescent="0.2">
      <c r="C99" s="151"/>
      <c r="D99" s="150"/>
      <c r="E99" s="151"/>
      <c r="F99" s="151"/>
      <c r="G99" s="151"/>
      <c r="H99" s="151"/>
      <c r="I99" s="151"/>
      <c r="J99" s="152"/>
      <c r="K99" s="152"/>
      <c r="L99" s="152"/>
      <c r="M99" s="152"/>
      <c r="N99" s="151"/>
      <c r="O99" s="151"/>
    </row>
    <row r="100" spans="3:15" x14ac:dyDescent="0.2">
      <c r="C100" s="151"/>
      <c r="D100" s="150"/>
      <c r="E100" s="151"/>
      <c r="F100" s="151"/>
      <c r="G100" s="151"/>
      <c r="H100" s="151"/>
      <c r="I100" s="151"/>
      <c r="J100" s="152"/>
      <c r="K100" s="152"/>
      <c r="L100" s="152"/>
      <c r="M100" s="152"/>
      <c r="N100" s="151"/>
      <c r="O100" s="151"/>
    </row>
    <row r="101" spans="3:15" x14ac:dyDescent="0.2">
      <c r="C101" s="151"/>
      <c r="D101" s="150"/>
      <c r="E101" s="151"/>
      <c r="F101" s="151"/>
      <c r="G101" s="151"/>
      <c r="H101" s="151"/>
      <c r="I101" s="151"/>
      <c r="J101" s="152"/>
      <c r="K101" s="152"/>
      <c r="L101" s="152"/>
      <c r="M101" s="152"/>
      <c r="N101" s="151"/>
      <c r="O101" s="151"/>
    </row>
    <row r="102" spans="3:15" x14ac:dyDescent="0.2">
      <c r="C102" s="151"/>
      <c r="D102" s="150"/>
      <c r="E102" s="151"/>
      <c r="F102" s="151"/>
      <c r="G102" s="151"/>
      <c r="H102" s="151"/>
      <c r="I102" s="151"/>
      <c r="J102" s="152"/>
      <c r="K102" s="152"/>
      <c r="L102" s="152"/>
      <c r="M102" s="152"/>
      <c r="N102" s="151"/>
      <c r="O102" s="151"/>
    </row>
    <row r="103" spans="3:15" x14ac:dyDescent="0.2">
      <c r="C103" s="151"/>
      <c r="D103" s="150"/>
      <c r="E103" s="151"/>
      <c r="F103" s="151"/>
      <c r="G103" s="151"/>
      <c r="H103" s="151"/>
      <c r="I103" s="151"/>
      <c r="J103" s="152"/>
      <c r="K103" s="152"/>
      <c r="L103" s="152"/>
      <c r="M103" s="152"/>
      <c r="N103" s="151"/>
      <c r="O103" s="151"/>
    </row>
    <row r="104" spans="3:15" x14ac:dyDescent="0.2">
      <c r="C104" s="151"/>
      <c r="D104" s="150"/>
      <c r="E104" s="151"/>
      <c r="F104" s="151"/>
      <c r="G104" s="151"/>
      <c r="H104" s="151"/>
      <c r="I104" s="151"/>
      <c r="J104" s="152"/>
      <c r="K104" s="152"/>
      <c r="L104" s="152"/>
      <c r="M104" s="152"/>
      <c r="N104" s="151"/>
      <c r="O104" s="151"/>
    </row>
    <row r="105" spans="3:15" x14ac:dyDescent="0.2">
      <c r="C105" s="151"/>
      <c r="D105" s="150"/>
      <c r="E105" s="151"/>
      <c r="F105" s="151"/>
      <c r="G105" s="151"/>
      <c r="H105" s="151"/>
      <c r="I105" s="151"/>
      <c r="J105" s="152"/>
      <c r="K105" s="152"/>
      <c r="L105" s="152"/>
      <c r="M105" s="152"/>
      <c r="N105" s="151"/>
      <c r="O105" s="151"/>
    </row>
    <row r="106" spans="3:15" x14ac:dyDescent="0.2">
      <c r="C106" s="151"/>
      <c r="D106" s="150"/>
      <c r="E106" s="151"/>
      <c r="F106" s="151"/>
      <c r="G106" s="151"/>
      <c r="H106" s="151"/>
      <c r="I106" s="151"/>
      <c r="J106" s="152"/>
      <c r="K106" s="152"/>
      <c r="L106" s="152"/>
      <c r="M106" s="152"/>
      <c r="N106" s="151"/>
      <c r="O106" s="151"/>
    </row>
    <row r="107" spans="3:15" x14ac:dyDescent="0.2">
      <c r="C107" s="151"/>
      <c r="D107" s="150"/>
      <c r="E107" s="151"/>
      <c r="F107" s="151"/>
      <c r="G107" s="151"/>
      <c r="H107" s="151"/>
      <c r="I107" s="151"/>
      <c r="J107" s="152"/>
      <c r="K107" s="152"/>
      <c r="L107" s="152"/>
      <c r="M107" s="152"/>
      <c r="N107" s="151"/>
      <c r="O107" s="151"/>
    </row>
    <row r="108" spans="3:15" x14ac:dyDescent="0.2">
      <c r="C108" s="151"/>
      <c r="D108" s="150"/>
      <c r="E108" s="151"/>
      <c r="F108" s="151"/>
      <c r="G108" s="151"/>
      <c r="H108" s="151"/>
      <c r="I108" s="151"/>
      <c r="J108" s="152"/>
      <c r="K108" s="152"/>
      <c r="L108" s="152"/>
      <c r="M108" s="152"/>
      <c r="N108" s="151"/>
      <c r="O108" s="151"/>
    </row>
    <row r="109" spans="3:15" x14ac:dyDescent="0.2">
      <c r="C109" s="151"/>
      <c r="D109" s="150"/>
      <c r="E109" s="151"/>
      <c r="F109" s="151"/>
      <c r="G109" s="151"/>
      <c r="H109" s="151"/>
      <c r="I109" s="151"/>
      <c r="J109" s="152"/>
      <c r="K109" s="152"/>
      <c r="L109" s="152"/>
      <c r="M109" s="152"/>
      <c r="N109" s="151"/>
      <c r="O109" s="151"/>
    </row>
    <row r="110" spans="3:15" x14ac:dyDescent="0.2">
      <c r="C110" s="151"/>
      <c r="D110" s="150"/>
      <c r="E110" s="151"/>
      <c r="F110" s="151"/>
      <c r="G110" s="151"/>
      <c r="H110" s="151"/>
      <c r="I110" s="151"/>
      <c r="J110" s="152"/>
      <c r="K110" s="152"/>
      <c r="L110" s="152"/>
      <c r="M110" s="152"/>
      <c r="N110" s="151"/>
      <c r="O110" s="151"/>
    </row>
    <row r="111" spans="3:15" x14ac:dyDescent="0.2">
      <c r="C111" s="151"/>
      <c r="D111" s="150"/>
      <c r="E111" s="151"/>
      <c r="F111" s="151"/>
      <c r="G111" s="151"/>
      <c r="H111" s="151"/>
      <c r="I111" s="151"/>
      <c r="J111" s="152"/>
      <c r="K111" s="152"/>
      <c r="L111" s="152"/>
      <c r="M111" s="152"/>
      <c r="N111" s="151"/>
      <c r="O111" s="151"/>
    </row>
    <row r="112" spans="3:15" x14ac:dyDescent="0.2">
      <c r="C112" s="151"/>
      <c r="D112" s="150"/>
      <c r="E112" s="151"/>
      <c r="F112" s="151"/>
      <c r="G112" s="151"/>
      <c r="H112" s="151"/>
      <c r="I112" s="151"/>
      <c r="J112" s="152"/>
      <c r="K112" s="152"/>
      <c r="L112" s="152"/>
      <c r="M112" s="152"/>
      <c r="N112" s="151"/>
      <c r="O112" s="151"/>
    </row>
    <row r="113" spans="3:15" x14ac:dyDescent="0.2">
      <c r="C113" s="151"/>
      <c r="D113" s="150"/>
      <c r="E113" s="151"/>
      <c r="F113" s="151"/>
      <c r="G113" s="151"/>
      <c r="H113" s="151"/>
      <c r="I113" s="151"/>
      <c r="J113" s="152"/>
      <c r="K113" s="152"/>
      <c r="L113" s="152"/>
      <c r="M113" s="152"/>
      <c r="N113" s="151"/>
      <c r="O113" s="151"/>
    </row>
    <row r="114" spans="3:15" x14ac:dyDescent="0.2">
      <c r="C114" s="151"/>
      <c r="D114" s="150"/>
      <c r="E114" s="151"/>
      <c r="F114" s="151"/>
      <c r="G114" s="151"/>
      <c r="H114" s="151"/>
      <c r="I114" s="151"/>
      <c r="J114" s="152"/>
      <c r="K114" s="152"/>
      <c r="L114" s="152"/>
      <c r="M114" s="152"/>
      <c r="N114" s="151"/>
      <c r="O114" s="151"/>
    </row>
    <row r="115" spans="3:15" x14ac:dyDescent="0.2">
      <c r="C115" s="151"/>
      <c r="D115" s="150"/>
      <c r="E115" s="151"/>
      <c r="F115" s="151"/>
      <c r="G115" s="151"/>
      <c r="H115" s="151"/>
      <c r="I115" s="151"/>
      <c r="J115" s="152"/>
      <c r="K115" s="152"/>
      <c r="L115" s="152"/>
      <c r="M115" s="152"/>
      <c r="N115" s="151"/>
      <c r="O115" s="151"/>
    </row>
    <row r="116" spans="3:15" x14ac:dyDescent="0.2">
      <c r="C116" s="151"/>
      <c r="D116" s="150"/>
      <c r="E116" s="151"/>
      <c r="F116" s="151"/>
      <c r="G116" s="151"/>
      <c r="H116" s="151"/>
      <c r="I116" s="151"/>
      <c r="J116" s="152"/>
      <c r="K116" s="152"/>
      <c r="L116" s="152"/>
      <c r="M116" s="152"/>
      <c r="N116" s="151"/>
      <c r="O116" s="151"/>
    </row>
    <row r="117" spans="3:15" x14ac:dyDescent="0.2">
      <c r="C117" s="151"/>
      <c r="D117" s="150"/>
      <c r="E117" s="151"/>
      <c r="F117" s="151"/>
      <c r="G117" s="151"/>
      <c r="H117" s="151"/>
      <c r="I117" s="151"/>
      <c r="J117" s="152"/>
      <c r="K117" s="152"/>
      <c r="L117" s="152"/>
      <c r="M117" s="152"/>
      <c r="N117" s="151"/>
      <c r="O117" s="151"/>
    </row>
  </sheetData>
  <sheetProtection selectLockedCells="1" selectUnlockedCells="1"/>
  <mergeCells count="17">
    <mergeCell ref="H80:I80"/>
    <mergeCell ref="J80:K80"/>
    <mergeCell ref="C9:C11"/>
    <mergeCell ref="D9:D11"/>
    <mergeCell ref="P5:Q5"/>
    <mergeCell ref="P8:Q8"/>
    <mergeCell ref="A1:M5"/>
    <mergeCell ref="A6:M6"/>
    <mergeCell ref="L63:M63"/>
    <mergeCell ref="T57:U62"/>
    <mergeCell ref="P12:U12"/>
    <mergeCell ref="J73:L73"/>
    <mergeCell ref="A55:J55"/>
    <mergeCell ref="A56:M57"/>
    <mergeCell ref="A62:M62"/>
    <mergeCell ref="B25:L25"/>
    <mergeCell ref="S57:S62"/>
  </mergeCells>
  <conditionalFormatting sqref="B48">
    <cfRule type="expression" dxfId="0" priority="1">
      <formula>AND($B48&lt;&gt;"",$C48&lt;&gt;"",$C48&lt;&gt;0,B48="CÓDIGO REPETIDO")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3" firstPageNumber="0" orientation="landscape" r:id="rId1"/>
  <headerFooter alignWithMargins="0"/>
  <rowBreaks count="1" manualBreakCount="1">
    <brk id="64" max="12" man="1"/>
  </rowBreaks>
  <drawing r:id="rId2"/>
  <legacyDrawing r:id="rId3"/>
  <oleObjects>
    <mc:AlternateContent xmlns:mc="http://schemas.openxmlformats.org/markup-compatibility/2006">
      <mc:Choice Requires="x14">
        <oleObject progId="Paint.Picture" shapeId="28673" r:id="rId4">
          <objectPr defaultSize="0" autoPict="0" r:id="rId5">
            <anchor moveWithCells="1">
              <from>
                <xdr:col>3</xdr:col>
                <xdr:colOff>371475</xdr:colOff>
                <xdr:row>0</xdr:row>
                <xdr:rowOff>19050</xdr:rowOff>
              </from>
              <to>
                <xdr:col>4</xdr:col>
                <xdr:colOff>771525</xdr:colOff>
                <xdr:row>5</xdr:row>
                <xdr:rowOff>0</xdr:rowOff>
              </to>
            </anchor>
          </objectPr>
        </oleObject>
      </mc:Choice>
      <mc:Fallback>
        <oleObject progId="Paint.Picture" shapeId="286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topLeftCell="A7" workbookViewId="0">
      <selection activeCell="C21" sqref="C21"/>
    </sheetView>
  </sheetViews>
  <sheetFormatPr defaultRowHeight="12.75" x14ac:dyDescent="0.2"/>
  <cols>
    <col min="2" max="2" width="65.42578125" customWidth="1"/>
    <col min="3" max="3" width="21.28515625" bestFit="1" customWidth="1"/>
    <col min="4" max="4" width="20.5703125" customWidth="1"/>
    <col min="5" max="5" width="8" customWidth="1"/>
    <col min="6" max="6" width="18.28515625" bestFit="1" customWidth="1"/>
    <col min="7" max="7" width="8.42578125" customWidth="1"/>
    <col min="8" max="8" width="18.28515625" bestFit="1" customWidth="1"/>
    <col min="9" max="9" width="15.42578125" customWidth="1"/>
  </cols>
  <sheetData>
    <row r="1" spans="1:11" ht="15.75" x14ac:dyDescent="0.25">
      <c r="A1" s="220" t="s">
        <v>129</v>
      </c>
      <c r="B1" s="221"/>
      <c r="C1" s="221"/>
      <c r="D1" s="221"/>
      <c r="E1" s="221"/>
      <c r="F1" s="221"/>
      <c r="G1" s="45"/>
      <c r="H1" s="46"/>
      <c r="I1" s="47"/>
    </row>
    <row r="2" spans="1:11" ht="15.75" x14ac:dyDescent="0.25">
      <c r="A2" s="222" t="s">
        <v>130</v>
      </c>
      <c r="B2" s="223"/>
      <c r="C2" s="223"/>
      <c r="D2" s="48"/>
      <c r="E2" s="122"/>
      <c r="F2" s="48"/>
      <c r="G2" s="49"/>
      <c r="H2" s="48"/>
      <c r="I2" s="50"/>
    </row>
    <row r="3" spans="1:11" ht="15.75" x14ac:dyDescent="0.25">
      <c r="A3" s="222"/>
      <c r="B3" s="223"/>
      <c r="C3" s="223"/>
      <c r="D3" s="242"/>
      <c r="E3" s="242"/>
      <c r="F3" s="242"/>
      <c r="G3" s="242"/>
      <c r="H3" s="242"/>
      <c r="I3" s="243"/>
    </row>
    <row r="4" spans="1:11" ht="16.5" thickBot="1" x14ac:dyDescent="0.3">
      <c r="A4" s="51"/>
      <c r="B4" s="52"/>
      <c r="C4" s="52"/>
      <c r="D4" s="53"/>
      <c r="E4" s="54"/>
      <c r="F4" s="53"/>
      <c r="G4" s="55"/>
      <c r="H4" s="53"/>
      <c r="I4" s="56"/>
    </row>
    <row r="5" spans="1:11" x14ac:dyDescent="0.2">
      <c r="A5" s="224" t="s">
        <v>49</v>
      </c>
      <c r="B5" s="225"/>
      <c r="C5" s="225"/>
      <c r="D5" s="225"/>
      <c r="E5" s="225"/>
      <c r="F5" s="225"/>
      <c r="G5" s="225"/>
      <c r="H5" s="225"/>
      <c r="I5" s="226"/>
    </row>
    <row r="6" spans="1:11" x14ac:dyDescent="0.2">
      <c r="A6" s="227"/>
      <c r="B6" s="228"/>
      <c r="C6" s="228"/>
      <c r="D6" s="228"/>
      <c r="E6" s="228"/>
      <c r="F6" s="228"/>
      <c r="G6" s="228"/>
      <c r="H6" s="228"/>
      <c r="I6" s="229"/>
    </row>
    <row r="7" spans="1:11" ht="13.5" thickBot="1" x14ac:dyDescent="0.25">
      <c r="A7" s="230"/>
      <c r="B7" s="231"/>
      <c r="C7" s="231"/>
      <c r="D7" s="231"/>
      <c r="E7" s="231"/>
      <c r="F7" s="231"/>
      <c r="G7" s="231"/>
      <c r="H7" s="231"/>
      <c r="I7" s="232"/>
      <c r="K7" s="6" t="s">
        <v>29</v>
      </c>
    </row>
    <row r="8" spans="1:11" ht="16.5" customHeight="1" x14ac:dyDescent="0.2">
      <c r="A8" s="227" t="s">
        <v>50</v>
      </c>
      <c r="B8" s="234" t="s">
        <v>51</v>
      </c>
      <c r="C8" s="236" t="s">
        <v>52</v>
      </c>
      <c r="D8" s="238" t="s">
        <v>53</v>
      </c>
      <c r="E8" s="239"/>
      <c r="F8" s="239"/>
      <c r="G8" s="239"/>
      <c r="H8" s="239"/>
      <c r="I8" s="240"/>
    </row>
    <row r="9" spans="1:11" ht="15.75" x14ac:dyDescent="0.2">
      <c r="A9" s="233"/>
      <c r="B9" s="235"/>
      <c r="C9" s="237"/>
      <c r="D9" s="211" t="s">
        <v>54</v>
      </c>
      <c r="E9" s="241"/>
      <c r="F9" s="211" t="s">
        <v>55</v>
      </c>
      <c r="G9" s="241"/>
      <c r="H9" s="211" t="s">
        <v>56</v>
      </c>
      <c r="I9" s="212"/>
    </row>
    <row r="10" spans="1:11" ht="15.75" x14ac:dyDescent="0.2">
      <c r="A10" s="120"/>
      <c r="B10" s="121"/>
      <c r="C10" s="57"/>
      <c r="D10" s="74" t="s">
        <v>57</v>
      </c>
      <c r="E10" s="75" t="s">
        <v>58</v>
      </c>
      <c r="F10" s="76" t="s">
        <v>57</v>
      </c>
      <c r="G10" s="75" t="s">
        <v>58</v>
      </c>
      <c r="H10" s="76" t="s">
        <v>57</v>
      </c>
      <c r="I10" s="77" t="s">
        <v>58</v>
      </c>
    </row>
    <row r="11" spans="1:11" ht="15.75" x14ac:dyDescent="0.2">
      <c r="A11" s="73" t="s">
        <v>60</v>
      </c>
      <c r="B11" s="72" t="str">
        <f>'ALFREDO HENN'!B20</f>
        <v>SERVIÇOS INICIAIS</v>
      </c>
      <c r="C11" s="71"/>
      <c r="D11" s="64"/>
      <c r="E11" s="58"/>
      <c r="F11" s="59"/>
      <c r="G11" s="58"/>
      <c r="H11" s="59"/>
      <c r="I11" s="60"/>
    </row>
    <row r="12" spans="1:11" ht="15.75" x14ac:dyDescent="0.25">
      <c r="A12" s="61" t="s">
        <v>59</v>
      </c>
      <c r="B12" s="62" t="str">
        <f>'ALFREDO HENN'!B25</f>
        <v>CAPEAMENTO ASFÁLTICO</v>
      </c>
      <c r="C12" s="63"/>
      <c r="D12" s="64"/>
      <c r="E12" s="58"/>
      <c r="F12" s="64"/>
      <c r="G12" s="58"/>
      <c r="H12" s="64"/>
      <c r="I12" s="60"/>
    </row>
    <row r="13" spans="1:11" ht="16.5" thickBot="1" x14ac:dyDescent="0.3">
      <c r="A13" s="142" t="s">
        <v>105</v>
      </c>
      <c r="B13" s="69" t="str">
        <f>'ALFREDO HENN'!B53</f>
        <v>SERVIÇOS FINAIS</v>
      </c>
      <c r="C13" s="70"/>
      <c r="D13" s="143"/>
      <c r="E13" s="144"/>
      <c r="H13" s="143"/>
      <c r="I13" s="145"/>
    </row>
    <row r="14" spans="1:11" ht="15" x14ac:dyDescent="0.2">
      <c r="A14" s="213" t="s">
        <v>7</v>
      </c>
      <c r="B14" s="214"/>
      <c r="C14" s="217"/>
      <c r="D14" s="65"/>
      <c r="E14" s="66"/>
      <c r="F14" s="65"/>
      <c r="G14" s="66"/>
      <c r="H14" s="65"/>
      <c r="I14" s="146"/>
    </row>
    <row r="15" spans="1:11" ht="15.75" thickBot="1" x14ac:dyDescent="0.25">
      <c r="A15" s="215"/>
      <c r="B15" s="216"/>
      <c r="C15" s="218"/>
      <c r="D15" s="67"/>
      <c r="E15" s="68"/>
      <c r="F15" s="67"/>
      <c r="G15" s="68"/>
      <c r="H15" s="67"/>
      <c r="I15" s="133"/>
    </row>
    <row r="16" spans="1:11" ht="18.75" x14ac:dyDescent="0.3">
      <c r="A16" s="43"/>
      <c r="B16" s="43"/>
      <c r="C16" s="43"/>
      <c r="D16" s="44"/>
      <c r="E16" s="43"/>
      <c r="F16" s="44"/>
      <c r="G16" s="43"/>
      <c r="H16" s="44"/>
      <c r="I16" s="43"/>
    </row>
    <row r="17" spans="1:13" ht="18.75" x14ac:dyDescent="0.3">
      <c r="A17" s="43"/>
      <c r="B17" s="43"/>
      <c r="C17" s="43"/>
      <c r="D17" s="44"/>
      <c r="E17" s="43"/>
      <c r="F17" s="44"/>
      <c r="G17" s="43"/>
      <c r="H17" s="44"/>
      <c r="I17" s="134"/>
    </row>
    <row r="18" spans="1:13" ht="15" x14ac:dyDescent="0.2">
      <c r="B18" s="138"/>
      <c r="C18" s="138"/>
      <c r="D18" s="138"/>
      <c r="E18" s="138"/>
      <c r="F18" s="138"/>
      <c r="G18" s="138"/>
      <c r="H18" s="219"/>
      <c r="I18" s="219"/>
      <c r="J18" s="138"/>
      <c r="K18" s="138"/>
      <c r="L18" s="138"/>
      <c r="M18" s="138"/>
    </row>
    <row r="19" spans="1:13" x14ac:dyDescent="0.2">
      <c r="A19" s="3"/>
      <c r="C19" s="2"/>
      <c r="D19" s="3"/>
      <c r="F19" s="2"/>
      <c r="G19" s="2"/>
      <c r="H19" s="2"/>
      <c r="I19" s="2"/>
      <c r="J19" s="1"/>
      <c r="K19" s="1"/>
    </row>
    <row r="20" spans="1:13" x14ac:dyDescent="0.2">
      <c r="A20" s="23"/>
      <c r="B20" s="11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ht="18.75" x14ac:dyDescent="0.3">
      <c r="A21" s="43"/>
      <c r="B21" s="128"/>
      <c r="C21" s="128"/>
      <c r="D21" s="129"/>
      <c r="E21" s="130"/>
      <c r="F21" s="131"/>
      <c r="G21" s="130"/>
      <c r="H21" s="130"/>
      <c r="I21" s="128"/>
    </row>
    <row r="22" spans="1:13" ht="18.75" x14ac:dyDescent="0.3">
      <c r="A22" s="43"/>
      <c r="B22" s="128"/>
      <c r="C22" s="128"/>
      <c r="D22" s="44"/>
      <c r="E22" s="128"/>
      <c r="F22" s="44"/>
      <c r="G22" s="128"/>
      <c r="H22" s="44"/>
      <c r="I22" s="128"/>
    </row>
    <row r="23" spans="1:13" ht="18.75" x14ac:dyDescent="0.3">
      <c r="A23" s="43"/>
      <c r="B23" s="128"/>
      <c r="C23" s="128"/>
      <c r="D23" s="44"/>
      <c r="E23" s="128"/>
      <c r="F23" s="44"/>
      <c r="G23" s="128"/>
      <c r="H23" s="44"/>
      <c r="I23" s="128"/>
    </row>
    <row r="24" spans="1:13" ht="18.75" x14ac:dyDescent="0.3">
      <c r="A24" s="43"/>
      <c r="I24" s="128"/>
    </row>
    <row r="25" spans="1:13" ht="18.75" x14ac:dyDescent="0.3">
      <c r="A25" s="43"/>
      <c r="I25" s="128"/>
    </row>
    <row r="26" spans="1:13" ht="18.75" x14ac:dyDescent="0.3">
      <c r="A26" s="43"/>
      <c r="I26" s="128"/>
    </row>
    <row r="27" spans="1:13" ht="18.75" x14ac:dyDescent="0.3">
      <c r="A27" s="43"/>
      <c r="B27" s="126"/>
      <c r="C27" s="132"/>
      <c r="D27" s="129"/>
      <c r="E27" s="130"/>
      <c r="F27" s="131"/>
      <c r="G27" s="130"/>
      <c r="H27" s="130"/>
      <c r="I27" s="128"/>
    </row>
    <row r="28" spans="1:13" ht="18.75" x14ac:dyDescent="0.3">
      <c r="A28" s="43"/>
      <c r="B28" s="126"/>
      <c r="C28" s="132"/>
      <c r="D28" s="209"/>
      <c r="E28" s="209"/>
      <c r="F28" s="209"/>
      <c r="G28" s="209"/>
      <c r="H28" s="209"/>
      <c r="I28" s="128"/>
    </row>
    <row r="29" spans="1:13" ht="18.75" x14ac:dyDescent="0.3">
      <c r="A29" s="43"/>
      <c r="B29" s="127"/>
      <c r="C29" s="132"/>
      <c r="D29" s="210"/>
      <c r="E29" s="210"/>
      <c r="F29" s="210"/>
      <c r="G29" s="210"/>
      <c r="H29" s="210"/>
      <c r="I29" s="128"/>
    </row>
    <row r="30" spans="1:13" ht="18.75" x14ac:dyDescent="0.3">
      <c r="A30" s="43"/>
      <c r="B30" s="128"/>
      <c r="C30" s="128"/>
      <c r="D30" s="44"/>
      <c r="E30" s="128"/>
      <c r="F30" s="44"/>
      <c r="G30" s="128"/>
      <c r="H30" s="44"/>
      <c r="I30" s="128"/>
    </row>
  </sheetData>
  <mergeCells count="17">
    <mergeCell ref="A1:F1"/>
    <mergeCell ref="A2:C2"/>
    <mergeCell ref="A3:C3"/>
    <mergeCell ref="A5:I7"/>
    <mergeCell ref="A8:A9"/>
    <mergeCell ref="B8:B9"/>
    <mergeCell ref="C8:C9"/>
    <mergeCell ref="D8:I8"/>
    <mergeCell ref="D9:E9"/>
    <mergeCell ref="F9:G9"/>
    <mergeCell ref="D3:I3"/>
    <mergeCell ref="D28:H28"/>
    <mergeCell ref="D29:H29"/>
    <mergeCell ref="H9:I9"/>
    <mergeCell ref="A14:B15"/>
    <mergeCell ref="C14:C15"/>
    <mergeCell ref="H18:I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ALFREDO HENN</vt:lpstr>
      <vt:lpstr>CRONOGRAMA</vt:lpstr>
      <vt:lpstr>'ALFREDO HENN'!Area_de_impressao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Leticia Schroer</cp:lastModifiedBy>
  <cp:lastPrinted>2025-10-27T18:10:27Z</cp:lastPrinted>
  <dcterms:created xsi:type="dcterms:W3CDTF">2014-04-25T18:34:53Z</dcterms:created>
  <dcterms:modified xsi:type="dcterms:W3CDTF">2026-01-08T16:30:18Z</dcterms:modified>
</cp:coreProperties>
</file>