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23-2023 Revitalização da Praça do Distrito de Consolata\Orçamento sem Valores\"/>
    </mc:Choice>
  </mc:AlternateContent>
  <xr:revisionPtr revIDLastSave="0" documentId="13_ncr:1_{FA907FF9-1CBE-44DA-A18B-54E8C37CD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191029"/>
</workbook>
</file>

<file path=xl/calcChain.xml><?xml version="1.0" encoding="utf-8"?>
<calcChain xmlns="http://schemas.openxmlformats.org/spreadsheetml/2006/main">
  <c r="L85" i="1" l="1"/>
  <c r="L84" i="1"/>
  <c r="L82" i="1"/>
  <c r="L81" i="1"/>
  <c r="L79" i="1"/>
  <c r="L78" i="1"/>
  <c r="L77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6" i="1"/>
  <c r="L55" i="1"/>
  <c r="L54" i="1"/>
  <c r="L53" i="1"/>
  <c r="L52" i="1"/>
  <c r="L51" i="1"/>
  <c r="L50" i="1"/>
  <c r="L49" i="1"/>
  <c r="L47" i="1"/>
  <c r="L46" i="1"/>
  <c r="L45" i="1"/>
  <c r="L44" i="1"/>
  <c r="L43" i="1"/>
  <c r="L42" i="1"/>
  <c r="L41" i="1"/>
  <c r="L40" i="1"/>
  <c r="L39" i="1"/>
  <c r="L38" i="1"/>
  <c r="L36" i="1"/>
  <c r="L35" i="1"/>
  <c r="L34" i="1"/>
  <c r="L33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5" i="1"/>
  <c r="L14" i="1"/>
  <c r="L13" i="1"/>
  <c r="L12" i="1"/>
  <c r="L11" i="1"/>
  <c r="L10" i="1"/>
  <c r="L8" i="1"/>
  <c r="L7" i="1"/>
</calcChain>
</file>

<file path=xl/sharedStrings.xml><?xml version="1.0" encoding="utf-8"?>
<sst xmlns="http://schemas.openxmlformats.org/spreadsheetml/2006/main" count="468" uniqueCount="276">
  <si>
    <t>Obra</t>
  </si>
  <si>
    <t>Bancos</t>
  </si>
  <si>
    <t>B.D.I.</t>
  </si>
  <si>
    <t>Encargos Sociais</t>
  </si>
  <si>
    <t>Revitalização da Praça - Consolata</t>
  </si>
  <si>
    <t xml:space="preserve">SINAPI - 10/2023 - Rio Grande do Sul
</t>
  </si>
  <si>
    <t>23,96%</t>
  </si>
  <si>
    <t>Não Desonerado: embutido nos preços unitário dos insumos de mão de obra, de acordo com as bases.</t>
  </si>
  <si>
    <t>Planilha Orçamentária Sintética Com Valor da Mão de Obra</t>
  </si>
  <si>
    <t>Item</t>
  </si>
  <si>
    <t>Código</t>
  </si>
  <si>
    <t>Banco</t>
  </si>
  <si>
    <t>Descrição</t>
  </si>
  <si>
    <t>Tipo</t>
  </si>
  <si>
    <t>Und</t>
  </si>
  <si>
    <t>Quant.</t>
  </si>
  <si>
    <t>Valor Unit</t>
  </si>
  <si>
    <t>Valor Unit com BDI</t>
  </si>
  <si>
    <t>Mão de Obra</t>
  </si>
  <si>
    <t>Total</t>
  </si>
  <si>
    <t>Peso (%)</t>
  </si>
  <si>
    <t>Valor</t>
  </si>
  <si>
    <t>%</t>
  </si>
  <si>
    <t xml:space="preserve"> 1 </t>
  </si>
  <si>
    <t>SERVIÇOS INICIAIS</t>
  </si>
  <si>
    <t xml:space="preserve"> 1.1 </t>
  </si>
  <si>
    <t xml:space="preserve"> 99814 </t>
  </si>
  <si>
    <t>SINAPI</t>
  </si>
  <si>
    <t>LIMPEZA DE SUPERFÍCIE COM JATO DE ALTA PRESSÃO. AF_04/2019</t>
  </si>
  <si>
    <t>SEDI - SERVIÇOS DIVERSOS</t>
  </si>
  <si>
    <t>m²</t>
  </si>
  <si>
    <t xml:space="preserve"> 1.2 </t>
  </si>
  <si>
    <t xml:space="preserve"> 102488 </t>
  </si>
  <si>
    <t>PREPARO DO PISO CIMENTADO PARA PINTURA - LIXAMENTO E LIMPEZA. AF_05/2021</t>
  </si>
  <si>
    <t>PINT - PINTURAS</t>
  </si>
  <si>
    <t xml:space="preserve"> 2 </t>
  </si>
  <si>
    <t>PAVIMENTAÇÃO E ACESSIBILIDADE</t>
  </si>
  <si>
    <t xml:space="preserve"> 2.1 </t>
  </si>
  <si>
    <t xml:space="preserve"> 96622 </t>
  </si>
  <si>
    <t>LASTRO COM MATERIAL GRANULAR, APLICADO EM PISOS OU LAJES SOBRE SOLO, ESPESSURA DE *5 CM*. AF_08/2017</t>
  </si>
  <si>
    <t>FUES - FUNDAÇÕES E ESTRUTURAS</t>
  </si>
  <si>
    <t>m³</t>
  </si>
  <si>
    <t xml:space="preserve"> 2.2 </t>
  </si>
  <si>
    <t xml:space="preserve"> 100874 </t>
  </si>
  <si>
    <t>PUXADOR PARA PCD, FIXADO NA PORTA - FORNECIMENTO E INSTALAÇÃO. AF_01/2020</t>
  </si>
  <si>
    <t>INHI - INSTALAÇÕES HIDROS SANITÁRIAS</t>
  </si>
  <si>
    <t>UN</t>
  </si>
  <si>
    <t xml:space="preserve"> 2.3 </t>
  </si>
  <si>
    <t xml:space="preserve"> 100866 </t>
  </si>
  <si>
    <t>BARRA DE APOIO RETA, EM ACO INOX POLIDO, COMPRIMENTO 60CM, FIXADA NA PAREDE - FORNECIMENTO E INSTALAÇÃO. AF_01/2020</t>
  </si>
  <si>
    <t xml:space="preserve"> 2.4 </t>
  </si>
  <si>
    <t xml:space="preserve"> 100868 </t>
  </si>
  <si>
    <t>BARRA DE APOIO RETA, EM ACO INOX POLIDO, COMPRIMENTO 80 CM,  FIXADA NA PAREDE - FORNECIMENTO E INSTALAÇÃO. AF_01/2020</t>
  </si>
  <si>
    <t xml:space="preserve"> 2.5 </t>
  </si>
  <si>
    <t xml:space="preserve"> 100867 </t>
  </si>
  <si>
    <t>BARRA DE APOIO RETA, EM ACO INOX POLIDO, COMPRIMENTO 70 CM,  FIXADA NA PAREDE - FORNECIMENTO E INSTALAÇÃO. AF_01/2020</t>
  </si>
  <si>
    <t xml:space="preserve"> 2.6 </t>
  </si>
  <si>
    <t xml:space="preserve"> 99855 </t>
  </si>
  <si>
    <t>CORRIMÃO SIMPLES, DIÂMETRO EXTERNO = 1 1/2, EM AÇO GALVANIZADO. AF_04/2019_PS</t>
  </si>
  <si>
    <t>ESQV - ESQUADRIAS/FERRAGENS/VIDROS</t>
  </si>
  <si>
    <t>M</t>
  </si>
  <si>
    <t xml:space="preserve"> 3 </t>
  </si>
  <si>
    <t>ELÉTRICO</t>
  </si>
  <si>
    <t xml:space="preserve"> 3.1 </t>
  </si>
  <si>
    <t xml:space="preserve"> 100619 </t>
  </si>
  <si>
    <t>POSTE DECORATIVO PARA JARDIM EM AÇO TUBULAR, H = *2,5* M, SEM LUMINÁRIA - FORNECIMENTO E INSTALAÇÃO. AF_11/2019</t>
  </si>
  <si>
    <t>INEL - INSTALAÇÃO ELÉTRICA/ELETRIFICAÇÃO E ILUMINAÇÃO EXTERNA</t>
  </si>
  <si>
    <t xml:space="preserve"> 3.2 </t>
  </si>
  <si>
    <t xml:space="preserve"> 97608 </t>
  </si>
  <si>
    <t>LUMINÁRIA ARANDELA TIPO TARTARUGA, COM GRADE, DE SOBREPOR, COM 1 LÂMPADA FLUORESCENTE DE 15 W, SEM REATOR - FORNECIMENTO E INSTALAÇÃO. AF_02/2020</t>
  </si>
  <si>
    <t xml:space="preserve"> 3.3 </t>
  </si>
  <si>
    <t xml:space="preserve"> 97610 </t>
  </si>
  <si>
    <t>LÂMPADA COMPACTA DE LED 10 W, BASE E27 - FORNECIMENTO E INSTALAÇÃO. AF_02/2020</t>
  </si>
  <si>
    <t xml:space="preserve"> 3.4 </t>
  </si>
  <si>
    <t xml:space="preserve"> 101660 </t>
  </si>
  <si>
    <t>LUMINÁRIA DE LED PARA ILUMINAÇÃO PÚBLICA, DE 240 W ATÉ 350 W - FORNECIMENTO E INSTALAÇÃO. AF_08/2020</t>
  </si>
  <si>
    <t xml:space="preserve"> 3.6 </t>
  </si>
  <si>
    <t xml:space="preserve"> 97589 </t>
  </si>
  <si>
    <t>LUMINÁRIA TIPO PLAFON EM PLÁSTICO, DE SOBREPOR, COM 1 LÂMPADA FLUORESCENTE DE 15 W, SEM REATOR - FORNECIMENTO E INSTALAÇÃO. AF_02/2020</t>
  </si>
  <si>
    <t xml:space="preserve"> 3.7 </t>
  </si>
  <si>
    <t xml:space="preserve"> 92023 </t>
  </si>
  <si>
    <t>INTERRUPTOR SIMPLES (1 MÓDULO) COM 1 TOMADA DE EMBUTIR 2P+T 10 A,  INCLUINDO SUPORTE E PLACA - FORNECIMENTO E INSTALAÇÃO. AF_12/2015</t>
  </si>
  <si>
    <t xml:space="preserve"> 3.8 </t>
  </si>
  <si>
    <t xml:space="preserve"> 92027 </t>
  </si>
  <si>
    <t>INTERRUPTOR SIMPLES (2 MÓDULOS) COM 1 TOMADA DE EMBUTIR 2P+T 10 A,  INCLUINDO SUPORTE E PLACA - FORNECIMENTO E INSTALAÇÃO. AF_12/2015</t>
  </si>
  <si>
    <t xml:space="preserve"> 3.9 </t>
  </si>
  <si>
    <t xml:space="preserve"> 101632 </t>
  </si>
  <si>
    <t>RELÉ FOTOELÉTRICO PARA COMANDO DE ILUMINAÇÃO EXTERNA 1000 W - FORNECIMENTO E INSTALAÇÃO. AF_08/2020</t>
  </si>
  <si>
    <t xml:space="preserve"> 3.10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</si>
  <si>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</si>
  <si>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</si>
  <si>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3.11 </t>
  </si>
  <si>
    <t xml:space="preserve"> 91926 </t>
  </si>
  <si>
    <t>CABO DE COBRE FLEXÍVEL ISOLADO, 2,5 MM², ANTI-CHAMA 450/750 V, PARA CIRCUITOS TERMINAIS - FORNECIMENTO E INSTALAÇÃO. AF_12/2015</t>
  </si>
  <si>
    <t xml:space="preserve"> 3.12 </t>
  </si>
  <si>
    <t xml:space="preserve"> 97661 </t>
  </si>
  <si>
    <t>REMOÇÃO DE CABOS ELÉTRICOS, DE FORMA MANUAL, SEM REAPROVEITAMENTO. AF_12/2017</t>
  </si>
  <si>
    <t>SERP - SERVIÇOS PRELIMINARES</t>
  </si>
  <si>
    <t xml:space="preserve"> 3.13 </t>
  </si>
  <si>
    <t xml:space="preserve"> 97660 </t>
  </si>
  <si>
    <t>REMOÇÃO DE INTERRUPTORES/TOMADAS ELÉTRICAS, DE FORMA MANUAL, SEM REAPROVEITAMENTO. AF_12/2017</t>
  </si>
  <si>
    <t xml:space="preserve"> 3.14 </t>
  </si>
  <si>
    <t xml:space="preserve"> 93654 </t>
  </si>
  <si>
    <t>DISJUNTOR MONOPOLAR TIPO DIN, CORRENTE NOMINAL DE 16A - FORNECIMENTO E INSTALAÇÃO. AF_10/2020</t>
  </si>
  <si>
    <t xml:space="preserve"> 3.15 </t>
  </si>
  <si>
    <t xml:space="preserve"> COMPOSIÇÃO 101025 </t>
  </si>
  <si>
    <t>Próprio</t>
  </si>
  <si>
    <t>POSTE CONICO CONTINUO EM ACO GALVANIZADO, RETO, ENGASTADO,  H = 7 M, DIAMETRO INFERIOR = *125* MM, FORNECIMENTO E INSTALAÇÃO</t>
  </si>
  <si>
    <t>ASTU - ASSENTAMENTO DE TUBOS E PECAS</t>
  </si>
  <si>
    <t xml:space="preserve"> 3.16 </t>
  </si>
  <si>
    <t xml:space="preserve"> 97882 </t>
  </si>
  <si>
    <t>CAIXA ENTERRADA ELÉTRICA RETANGULAR, EM CONCRETO PRÉ-MOLDADO, FUNDO COM BRITA, DIMENSÕES INTERNAS: 0,4X0,4X0,4 M. AF_12/2020</t>
  </si>
  <si>
    <t xml:space="preserve"> 4 </t>
  </si>
  <si>
    <t>VEGETAÇÃO</t>
  </si>
  <si>
    <t xml:space="preserve"> 4.1 </t>
  </si>
  <si>
    <t xml:space="preserve"> COMPOSIÇÃO 101026 </t>
  </si>
  <si>
    <t>10 MUDAS DE ARBUSTO FLORIFERO, CLUSIA/GARDENIA/MOREIA BRANCA/AZALEIA OU EQUIVALENTE DA REGIAO, H= *50 A 70* CM, FORNECIMENTO E INSTALAÇÃO</t>
  </si>
  <si>
    <t>URBA - URBANIZAÇÃO</t>
  </si>
  <si>
    <t xml:space="preserve"> 4.2 </t>
  </si>
  <si>
    <t xml:space="preserve"> COMPOSIÇÃO 101027 </t>
  </si>
  <si>
    <t>MUDA DE ARVORE ORNAMENTAL, OITI/AROEIRA SALSA/ANGICO/IPE/JACARANDA OU EQUIVALENTE  DA REGIAO, H= *2* M, FORNECIMENTO E INSTALAÇÃO</t>
  </si>
  <si>
    <t xml:space="preserve"> 4.3 </t>
  </si>
  <si>
    <t xml:space="preserve"> 98526 </t>
  </si>
  <si>
    <t>REMOÇÃO DE RAÍZES REMANESCENTES DE TRONCO DE ÁRVORE COM DIÂMETRO MAIOR OU IGUAL A 0,20 M E MENOR QUE 0,40 M.AF_05/2018</t>
  </si>
  <si>
    <t xml:space="preserve"> 4.4 </t>
  </si>
  <si>
    <t xml:space="preserve"> COMPOSIÇÃO 101028 </t>
  </si>
  <si>
    <t>MUDA DE PALMEIRA ARECA, H= *1,50* M, FORNECIMENTO E INSTALAÇÃO</t>
  </si>
  <si>
    <t xml:space="preserve"> 5 </t>
  </si>
  <si>
    <t>HIDROSSANITÁRIO</t>
  </si>
  <si>
    <t xml:space="preserve"> 5.1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</si>
  <si>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</si>
  <si>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</si>
  <si>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5.2 </t>
  </si>
  <si>
    <t xml:space="preserve"> 95469 </t>
  </si>
  <si>
    <t>VASO SANITARIO SIFONADO CONVENCIONAL COM  LOUÇA BRANCA - FORNECIMENTO E INSTALAÇÃO. AF_01/2020</t>
  </si>
  <si>
    <t xml:space="preserve"> 5.3 </t>
  </si>
  <si>
    <t xml:space="preserve"> 100849 </t>
  </si>
  <si>
    <t>ASSENTO SANITÁRIO CONVENCIONAL - FORNECIMENTO E INSTALACAO. AF_01/2020</t>
  </si>
  <si>
    <t xml:space="preserve"> 5.4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</si>
  <si>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</si>
  <si>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</si>
  <si>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5.5 </t>
  </si>
  <si>
    <t xml:space="preserve"> 86939 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</si>
  <si>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</si>
  <si>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 xml:space="preserve"> 5.6 </t>
  </si>
  <si>
    <t xml:space="preserve"> 97663 </t>
  </si>
  <si>
    <t>REMOÇÃO DE LOUÇAS, DE FORMA MANUAL, SEM REAPROVEITAMENTO. AF_12/2017</t>
  </si>
  <si>
    <t xml:space="preserve"> 5.7 </t>
  </si>
  <si>
    <t xml:space="preserve"> 100858 </t>
  </si>
  <si>
    <t>MICTÓRIO SIFONADO LOUÇA BRANCA  PADRÃO MÉDIO  FORNECIMENTO E INSTALAÇÃO. AF_01/2020</t>
  </si>
  <si>
    <t xml:space="preserve"> 5.8 </t>
  </si>
  <si>
    <t xml:space="preserve"> 89529 </t>
  </si>
  <si>
    <t>JOELHO 90 GRAUS, PVC, SERIE R, ÁGUA PLUVIAL, DN 100 MM, JUNTA ELÁSTICA, FORNECIDO E INSTALADO EM RAMAL DE ENCAMINHAMENTO. AF_06/2022</t>
  </si>
  <si>
    <t xml:space="preserve"> 5.9 </t>
  </si>
  <si>
    <t xml:space="preserve"> COMPOSIÇÃO 73 </t>
  </si>
  <si>
    <t>CONJUNTO DE PONTOS HIDRÁULICOS DE ÁGUA FRIA PARA BANHEIRO (VASO E LAVATÓRIO) - FORNECIMENTO E INSTALAÇÃO</t>
  </si>
  <si>
    <t xml:space="preserve"> 5.10 </t>
  </si>
  <si>
    <t xml:space="preserve"> COMPOSIÇÃO 74 </t>
  </si>
  <si>
    <t>CONJUNTO DE PONTOS HIDRÁULICOS DE ÁGUA FRIA PARA MICTÓRIO - FORNECIMENTO E INSTALAÇÃO</t>
  </si>
  <si>
    <t xml:space="preserve"> 6 </t>
  </si>
  <si>
    <t>ESQUADRIAS</t>
  </si>
  <si>
    <t xml:space="preserve"> 6.1 </t>
  </si>
  <si>
    <t xml:space="preserve"> 90821 </t>
  </si>
  <si>
    <t>PORTA DE MADEIRA PARA PINTURA, SEMI-OCA (LEVE OU MÉDIA), 70X210CM, ESPESSURA DE 3,5CM, INCLUSO DOBRADIÇAS - FORNECIMENTO E INSTALAÇÃO. AF_12/2019</t>
  </si>
  <si>
    <t xml:space="preserve"> 6.2 </t>
  </si>
  <si>
    <t xml:space="preserve"> 94807 </t>
  </si>
  <si>
    <t>PORTA EM AÇO DE ABRIR TIPO VENEZIANA SEM GUARNIÇÃO, 87X210CM, FIXAÇÃO COM PARAFUSOS - FORNECIMENTO E INSTALAÇÃO. AF_12/2019</t>
  </si>
  <si>
    <t xml:space="preserve"> 6.3 </t>
  </si>
  <si>
    <t xml:space="preserve"> 100701 </t>
  </si>
  <si>
    <t>PORTA DE FERRO, DE ABRIR, TIPO GRADE COM CHAPA, COM GUARNIÇÕES. AF_12/2019</t>
  </si>
  <si>
    <t xml:space="preserve"> 6.4 </t>
  </si>
  <si>
    <t xml:space="preserve"> 102191 </t>
  </si>
  <si>
    <t>REMOÇÃO DE VIDRO LISO COMUM DE ESQUADRIA COM BAGUETE DE ALUMÍNIO OU PVC. AF_01/2021</t>
  </si>
  <si>
    <t xml:space="preserve"> 6.5 </t>
  </si>
  <si>
    <t xml:space="preserve"> 102162 </t>
  </si>
  <si>
    <t>INSTALAÇÃO DE VIDRO LISO INCOLOR, E = 4 MM, EM ESQUADRIA DE ALUMÍNIO OU PVC, FIXADO COM BAGUETE. AF_01/2021_PS</t>
  </si>
  <si>
    <t xml:space="preserve"> 6.6 </t>
  </si>
  <si>
    <t xml:space="preserve"> 97644 </t>
  </si>
  <si>
    <t>REMOÇÃO DE PORTAS, DE FORMA MANUAL, SEM REAPROVEITAMENTO. AF_12/2017</t>
  </si>
  <si>
    <t xml:space="preserve"> 6.7 </t>
  </si>
  <si>
    <t xml:space="preserve"> 91305 </t>
  </si>
  <si>
    <t>FECHADURA DE EMBUTIR PARA PORTA DE BANHEIRO, COMPLETA, ACABAMENTO PADRÃO POPULAR, INCLUSO EXECUÇÃO DE FURO - FORNECIMENTO E INSTALAÇÃO. AF_12/2019</t>
  </si>
  <si>
    <t xml:space="preserve"> 6.8 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</si>
  <si>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</si>
  <si>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</si>
  <si>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7 </t>
  </si>
  <si>
    <t>OUTROS SERVIÇOS</t>
  </si>
  <si>
    <t xml:space="preserve"> 7.1 </t>
  </si>
  <si>
    <t xml:space="preserve"> 103310 </t>
  </si>
  <si>
    <t>INSTALAÇÃO DE LIXEIRA METÁLICA DUPLA, CAPACIDADE DE 60 L, EM TUBO DE AÇO CARBONO E CESTOS EM CHAPA DE AÇO COM PINTURA ELETROSTÁTICA, SOBRE SOLO. AF_11/2021</t>
  </si>
  <si>
    <t xml:space="preserve"> 7.2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</si>
  <si>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</si>
  <si>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</si>
  <si>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7.3 </t>
  </si>
  <si>
    <t xml:space="preserve"> 97624 </t>
  </si>
  <si>
    <t>DEMOLIÇÃO DE ALVENARIA DE TIJOLO MACIÇO, DE FORMA MANUAL, SEM REAPROVEITAMENTO. AF_12/2017</t>
  </si>
  <si>
    <t xml:space="preserve"> 7.4 </t>
  </si>
  <si>
    <t xml:space="preserve"> COMPOSIÇÃO 101029 </t>
  </si>
  <si>
    <t>PEDRA BRITADA N. 1 (9,5 a 19 MM) FORNECIDO, ENTREGUE E INSTALADO</t>
  </si>
  <si>
    <t>PISO - PISOS</t>
  </si>
  <si>
    <t xml:space="preserve"> 7.5 </t>
  </si>
  <si>
    <t xml:space="preserve"> 101159 </t>
  </si>
  <si>
    <t>ALVENARIA DE VEDAÇÃO DE BLOCOS CERÂMICOS MACIÇOS DE 5X10X20CM (ESPESSURA 10CM) E ARGAMASSA DE ASSENTAMENTO COM PREPARO EM BETONEIRA. AF_05/2020</t>
  </si>
  <si>
    <t>PARE - PAREDES/PAINEIS</t>
  </si>
  <si>
    <t xml:space="preserve"> 7.6 </t>
  </si>
  <si>
    <t xml:space="preserve"> 103330 </t>
  </si>
  <si>
    <t>ALVENARIA DE VEDAÇÃO DE BLOCOS CERÂMICOS FURADOS NA HORIZONTAL DE 11,5X19X19 CM (ESPESSURA 11,5 CM) E ARGAMASSA DE ASSENTAMENTO COM PREPARO EM BETONEIRA. AF_12/2021</t>
  </si>
  <si>
    <t xml:space="preserve"> 7.7 </t>
  </si>
  <si>
    <t xml:space="preserve"> 97087 </t>
  </si>
  <si>
    <t>CAMADA SEPARADORA PARA EXECUÇÃO DE RADIER, PISO DE CONCRETO OU LAJE SOBRE SOLO, EM LONA PLÁSTICA. AF_09/2021</t>
  </si>
  <si>
    <t xml:space="preserve"> 7.8 </t>
  </si>
  <si>
    <t xml:space="preserve"> 98555 </t>
  </si>
  <si>
    <t>IMPERMEABILIZAÇÃO DE SUPERFÍCIE COM ARGAMASSA POLIMÉRICA / MEMBRANA ACRÍLICA, 3 DEMÃOS. AF_06/2018</t>
  </si>
  <si>
    <t>IMPE - IMPERMEABILIZAÇÕES E PROTEÇÕES DIVERSAS</t>
  </si>
  <si>
    <t xml:space="preserve"> 7.9 </t>
  </si>
  <si>
    <t xml:space="preserve"> COMPOSIÇÃO 101030 </t>
  </si>
  <si>
    <t>AREIA MEDIA - FORNECIDO, ENTREGUE E INSTALADO</t>
  </si>
  <si>
    <t xml:space="preserve"> 7.10 </t>
  </si>
  <si>
    <t xml:space="preserve"> 102492 </t>
  </si>
  <si>
    <t>PINTURA DE PISO COM TINTA ACRÍLICA, APLICAÇÃO MANUAL, 3 DEMÃOS, INCLUSO FUNDO PREPARADOR. AF_05/2021</t>
  </si>
  <si>
    <t xml:space="preserve"> 7.11 </t>
  </si>
  <si>
    <t xml:space="preserve"> 100735 </t>
  </si>
  <si>
    <t>PINTURA COM TINTA ACRÍLICA DE ACABAMENTO PULVERIZADA SOBRE SUPERFÍCIES METÁLICAS (EXCETO PERFIL) EXECUTADO EM OBRA (POR DEMÃO). AF_01/2020_PE</t>
  </si>
  <si>
    <t xml:space="preserve"> 7.12 </t>
  </si>
  <si>
    <t xml:space="preserve"> 102504 </t>
  </si>
  <si>
    <t>PINTURA DE DEMARCAÇÃO DE QUADRA POLIESPORTIVA COM TINTA ACRÍLICA, E = 5 CM, APLICAÇÃO MANUAL. AF_05/2021</t>
  </si>
  <si>
    <t xml:space="preserve"> 7.13 </t>
  </si>
  <si>
    <t xml:space="preserve"> 88489 </t>
  </si>
  <si>
    <t>APLICAÇÃO MANUAL DE PINTURA COM TINTA LÁTEX ACRÍLICA EM PAREDES, DUAS DEMÃOS. AF_06/2014</t>
  </si>
  <si>
    <t xml:space="preserve"> 7.14 </t>
  </si>
  <si>
    <t xml:space="preserve"> 87879 </t>
  </si>
  <si>
    <t>CHAPISCO APLICADO EM ALVENARIAS E ESTRUTURAS DE CONCRETO INTERNAS, COM COLHER DE PEDREIRO.  ARGAMASSA TRAÇO 1:3 COM PREPARO EM BETONEIRA 400L. AF_10/2022</t>
  </si>
  <si>
    <t>REVE - REVESTIMENTO E TRATAMENTO DE SUPERFÍCIES</t>
  </si>
  <si>
    <t xml:space="preserve"> 7.15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</si>
  <si>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</si>
  <si>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</si>
  <si>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7.16 </t>
  </si>
  <si>
    <t xml:space="preserve"> 87775 </t>
  </si>
  <si>
    <t>EMBOÇO OU MASSA ÚNICA EM ARGAMASSA TRAÇO 1:2:8, PREPARO MECÂNICO COM BETONEIRA 400 L, APLICADA MANUALMENTE EM PANOS DE FACHADA COM PRESENÇA DE VÃOS, ESPESSURA DE 25 MM. AF_08/2022</t>
  </si>
  <si>
    <t xml:space="preserve"> 7.17 </t>
  </si>
  <si>
    <t xml:space="preserve"> COMPOSIÇÃO 101031 </t>
  </si>
  <si>
    <t>SUBSTITUIÇÃO DE PRANCHAS DE MADEIRA PARA BRINQUEDOS, FORNECIMENTO E INSTALAÇÃO</t>
  </si>
  <si>
    <t xml:space="preserve"> 7.18 </t>
  </si>
  <si>
    <t xml:space="preserve"> COMPOSIÇÃO 101032 </t>
  </si>
  <si>
    <t>BANCO DE CONCRETO COM ENCOSTO PARA JARDIM (FRETE INCLUSO), FORNECIMENTO E INSTALAÇÃO</t>
  </si>
  <si>
    <t xml:space="preserve"> 8 </t>
  </si>
  <si>
    <t>FORRO E COBERTURA</t>
  </si>
  <si>
    <t xml:space="preserve"> 8.1 </t>
  </si>
  <si>
    <t xml:space="preserve"> 94226 </t>
  </si>
  <si>
    <t>SUBCOBERTURA COM MANTA PLÁSTICA REVESTIDA POR PELÍCULA DE ALUMÍNO, INCLUSO TRANSPORTE VERTICAL. AF_07/2019</t>
  </si>
  <si>
    <t>COBE - COBERTURA</t>
  </si>
  <si>
    <t xml:space="preserve"> 8.2 </t>
  </si>
  <si>
    <t xml:space="preserve"> 96116 </t>
  </si>
  <si>
    <t>FORRO EM RÉGUAS DE PVC, FRISADO, PARA AMBIENTES COMERCIAIS, INCLUSIVE ESTRUTURA DE FIXAÇÃO. AF_05/2017_PS</t>
  </si>
  <si>
    <t xml:space="preserve"> 8.3 </t>
  </si>
  <si>
    <t xml:space="preserve"> 96121 </t>
  </si>
  <si>
    <t>ACABAMENTOS PARA FORRO (RODA-FORRO EM PERFIL METÁLICO E PLÁSTICO). AF_05/2017</t>
  </si>
  <si>
    <t xml:space="preserve"> 9 </t>
  </si>
  <si>
    <t>SERVIÇOS FINAIS</t>
  </si>
  <si>
    <t xml:space="preserve"> 9.1 </t>
  </si>
  <si>
    <t xml:space="preserve"> COMPOSIÇÃO 101033 </t>
  </si>
  <si>
    <t>PLACA DE INAUGURACAO METALICA, *40* CM X *60* CM, FORNECIMENTO E INSTALAÇÃO</t>
  </si>
  <si>
    <t xml:space="preserve"> 9.2 </t>
  </si>
  <si>
    <t xml:space="preserve"> 10 </t>
  </si>
  <si>
    <t>PASSEIO</t>
  </si>
  <si>
    <t xml:space="preserve"> 10.1 </t>
  </si>
  <si>
    <t xml:space="preserve"> 94991 </t>
  </si>
  <si>
    <t>EXECUÇÃO DE PASSEIO (CALÇADA) OU PISO DE CONCRETO COM CONCRETO MOLDADO IN LOCO, USINADO, ACABAMENTO CONVENCIONAL, NÃO ARMADO. AF_08/2022</t>
  </si>
  <si>
    <t xml:space="preserve"> 10.2 </t>
  </si>
  <si>
    <t xml:space="preserve"> COMPOSIÇÃO 06 </t>
  </si>
  <si>
    <t>PISO TÁTIL DE ALERTA E DIRECIONAL EM LAJOTA DE CONCRETO 20X20CM</t>
  </si>
  <si>
    <t>Total sem BDI</t>
  </si>
  <si>
    <t>Total do BDI</t>
  </si>
  <si>
    <t>Total Geral</t>
  </si>
  <si>
    <t>_______________________________________________________________
Jordana Rae Antunes
Engenheira Civil - CREA RS 227167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</si>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</sst>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color rgb="FFFF000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0" fontId="17" fillId="17" borderId="0" xfId="0" applyFont="1" applyFill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center" vertical="top" wrapText="1"/>
    </xf>
    <xf numFmtId="0" fontId="15" fillId="21" borderId="0" xfId="0" applyFont="1" applyFill="1" applyAlignment="1">
      <alignment horizontal="center" vertical="top" wrapText="1"/>
    </xf>
    <xf numFmtId="0" fontId="0" fillId="0" borderId="0" xfId="0"/>
    <xf numFmtId="0" fontId="18" fillId="18" borderId="0" xfId="0" applyFont="1" applyFill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4" fontId="19" fillId="19" borderId="0" xfId="0" applyNumberFormat="1" applyFont="1" applyFill="1" applyAlignment="1">
      <alignment horizontal="righ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22" fillId="18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1"/>
  <sheetViews>
    <sheetView tabSelected="1" showOutlineSymbols="0" showWhiteSpace="0" topLeftCell="A82" zoomScale="85" zoomScaleNormal="85" workbookViewId="0">
      <selection activeCell="F103" sqref="F103"/>
    </sheetView>
  </sheetViews>
  <sheetFormatPr defaultRowHeight="14.25" x14ac:dyDescent="0.2"/>
  <cols>
    <col min="1" max="3" width="10" bestFit="1" customWidth="1"/>
    <col min="4" max="4" width="60" bestFit="1" customWidth="1"/>
    <col min="5" max="5" width="30" bestFit="1" customWidth="1"/>
    <col min="6" max="6" width="5" bestFit="1" customWidth="1"/>
    <col min="7" max="13" width="10" bestFit="1" customWidth="1"/>
  </cols>
  <sheetData>
    <row r="1" spans="1:13" ht="15" x14ac:dyDescent="0.2">
      <c r="A1" s="1"/>
      <c r="B1" s="1"/>
      <c r="C1" s="1"/>
      <c r="D1" s="1" t="s">
        <v>0</v>
      </c>
      <c r="E1" s="1" t="s">
        <v>1</v>
      </c>
      <c r="F1" s="25" t="s">
        <v>2</v>
      </c>
      <c r="G1" s="25"/>
      <c r="H1" s="25"/>
      <c r="I1" s="25" t="s">
        <v>3</v>
      </c>
      <c r="J1" s="25"/>
      <c r="K1" s="25"/>
      <c r="L1" s="25"/>
      <c r="M1" s="25"/>
    </row>
    <row r="2" spans="1:13" ht="79.900000000000006" customHeight="1" x14ac:dyDescent="0.2">
      <c r="A2" s="12"/>
      <c r="B2" s="12"/>
      <c r="C2" s="12"/>
      <c r="D2" s="12" t="s">
        <v>4</v>
      </c>
      <c r="E2" s="12" t="s">
        <v>5</v>
      </c>
      <c r="F2" s="20" t="s">
        <v>6</v>
      </c>
      <c r="G2" s="20"/>
      <c r="H2" s="20"/>
      <c r="I2" s="20" t="s">
        <v>7</v>
      </c>
      <c r="J2" s="20"/>
      <c r="K2" s="20"/>
      <c r="L2" s="20"/>
      <c r="M2" s="20"/>
    </row>
    <row r="3" spans="1:13" ht="15" x14ac:dyDescent="0.25">
      <c r="A3" s="26" t="s">
        <v>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5" customHeight="1" x14ac:dyDescent="0.2">
      <c r="A4" s="24" t="s">
        <v>9</v>
      </c>
      <c r="B4" s="22" t="s">
        <v>10</v>
      </c>
      <c r="C4" s="24" t="s">
        <v>11</v>
      </c>
      <c r="D4" s="24" t="s">
        <v>12</v>
      </c>
      <c r="E4" s="24" t="s">
        <v>13</v>
      </c>
      <c r="F4" s="23" t="s">
        <v>14</v>
      </c>
      <c r="G4" s="22" t="s">
        <v>15</v>
      </c>
      <c r="H4" s="22" t="s">
        <v>16</v>
      </c>
      <c r="I4" s="22" t="s">
        <v>17</v>
      </c>
      <c r="J4" s="23" t="s">
        <v>18</v>
      </c>
      <c r="K4" s="22"/>
      <c r="L4" s="22" t="s">
        <v>19</v>
      </c>
      <c r="M4" s="22" t="s">
        <v>20</v>
      </c>
    </row>
    <row r="5" spans="1:13" ht="1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" t="s">
        <v>21</v>
      </c>
      <c r="K5" s="2" t="s">
        <v>22</v>
      </c>
      <c r="L5" s="22"/>
      <c r="M5" s="22"/>
    </row>
    <row r="6" spans="1:13" ht="24" customHeight="1" x14ac:dyDescent="0.2">
      <c r="A6" s="3" t="s">
        <v>23</v>
      </c>
      <c r="B6" s="3"/>
      <c r="C6" s="3"/>
      <c r="D6" s="3" t="s">
        <v>24</v>
      </c>
      <c r="E6" s="3"/>
      <c r="F6" s="3"/>
      <c r="G6" s="4"/>
      <c r="H6" s="3"/>
      <c r="I6" s="3"/>
      <c r="J6" s="3"/>
      <c r="K6" s="3"/>
      <c r="L6" s="5">
        <v>4642.07</v>
      </c>
      <c r="M6" s="6">
        <v>1.6272637800381982E-2</v>
      </c>
    </row>
    <row r="7" spans="1:13" ht="25.9" customHeight="1" x14ac:dyDescent="0.2">
      <c r="A7" s="7" t="s">
        <v>25</v>
      </c>
      <c r="B7" s="9" t="s">
        <v>26</v>
      </c>
      <c r="C7" s="7" t="s">
        <v>27</v>
      </c>
      <c r="D7" s="7" t="s">
        <v>28</v>
      </c>
      <c r="E7" s="7" t="s">
        <v>29</v>
      </c>
      <c r="F7" s="8" t="s">
        <v>30</v>
      </c>
      <c r="G7" s="9">
        <v>709.63</v>
      </c>
      <c r="H7" s="10">
        <v>1.97</v>
      </c>
      <c r="I7" s="10">
        <v>2.44</v>
      </c>
      <c r="J7" s="10">
        <v>1298.6199999999999</v>
      </c>
      <c r="K7" s="10">
        <v>75</v>
      </c>
      <c r="L7" s="10">
        <f>1731.49</f>
        <v>1731.49</v>
      </c>
      <c r="M7" s="11">
        <v>6.0696865030004724E-3</v>
      </c>
    </row>
    <row r="8" spans="1:13" ht="25.9" customHeight="1" x14ac:dyDescent="0.2">
      <c r="A8" s="7" t="s">
        <v>31</v>
      </c>
      <c r="B8" s="9" t="s">
        <v>32</v>
      </c>
      <c r="C8" s="7" t="s">
        <v>27</v>
      </c>
      <c r="D8" s="7" t="s">
        <v>33</v>
      </c>
      <c r="E8" s="7" t="s">
        <v>34</v>
      </c>
      <c r="F8" s="8" t="s">
        <v>30</v>
      </c>
      <c r="G8" s="9">
        <v>672.19</v>
      </c>
      <c r="H8" s="10">
        <v>3.5</v>
      </c>
      <c r="I8" s="10">
        <v>4.33</v>
      </c>
      <c r="J8" s="10">
        <v>2238.39</v>
      </c>
      <c r="K8" s="10">
        <v>76.91</v>
      </c>
      <c r="L8" s="10">
        <f>2910.58</f>
        <v>2910.58</v>
      </c>
      <c r="M8" s="11">
        <v>1.0202951297381512E-2</v>
      </c>
    </row>
    <row r="9" spans="1:13" ht="24" customHeight="1" x14ac:dyDescent="0.2">
      <c r="A9" s="3" t="s">
        <v>35</v>
      </c>
      <c r="B9" s="3"/>
      <c r="C9" s="3"/>
      <c r="D9" s="3" t="s">
        <v>36</v>
      </c>
      <c r="E9" s="3"/>
      <c r="F9" s="3"/>
      <c r="G9" s="4"/>
      <c r="H9" s="3"/>
      <c r="I9" s="3"/>
      <c r="J9" s="3"/>
      <c r="K9" s="3"/>
      <c r="L9" s="5">
        <v>10442.85</v>
      </c>
      <c r="M9" s="6">
        <v>3.6607098913570668E-2</v>
      </c>
    </row>
    <row r="10" spans="1:13" ht="39" customHeight="1" x14ac:dyDescent="0.2">
      <c r="A10" s="7" t="s">
        <v>37</v>
      </c>
      <c r="B10" s="9" t="s">
        <v>38</v>
      </c>
      <c r="C10" s="7" t="s">
        <v>27</v>
      </c>
      <c r="D10" s="7" t="s">
        <v>39</v>
      </c>
      <c r="E10" s="7" t="s">
        <v>40</v>
      </c>
      <c r="F10" s="8" t="s">
        <v>41</v>
      </c>
      <c r="G10" s="9">
        <v>21</v>
      </c>
      <c r="H10" s="10">
        <v>123.37</v>
      </c>
      <c r="I10" s="10">
        <v>152.91999999999999</v>
      </c>
      <c r="J10" s="10">
        <v>840.42</v>
      </c>
      <c r="K10" s="10">
        <v>26.17</v>
      </c>
      <c r="L10" s="10">
        <f>3211.32</f>
        <v>3211.32</v>
      </c>
      <c r="M10" s="11">
        <v>1.1257186389072693E-2</v>
      </c>
    </row>
    <row r="11" spans="1:13" ht="25.9" customHeight="1" x14ac:dyDescent="0.2">
      <c r="A11" s="7" t="s">
        <v>42</v>
      </c>
      <c r="B11" s="9" t="s">
        <v>43</v>
      </c>
      <c r="C11" s="7" t="s">
        <v>27</v>
      </c>
      <c r="D11" s="7" t="s">
        <v>44</v>
      </c>
      <c r="E11" s="7" t="s">
        <v>45</v>
      </c>
      <c r="F11" s="8" t="s">
        <v>46</v>
      </c>
      <c r="G11" s="9">
        <v>1</v>
      </c>
      <c r="H11" s="10">
        <v>408.64</v>
      </c>
      <c r="I11" s="10">
        <v>506.55</v>
      </c>
      <c r="J11" s="10">
        <v>33.76</v>
      </c>
      <c r="K11" s="10">
        <v>6.66</v>
      </c>
      <c r="L11" s="10">
        <f>506.55</f>
        <v>506.55</v>
      </c>
      <c r="M11" s="11">
        <v>1.7756959024279027E-3</v>
      </c>
    </row>
    <row r="12" spans="1:13" ht="39" customHeight="1" x14ac:dyDescent="0.2">
      <c r="A12" s="7" t="s">
        <v>47</v>
      </c>
      <c r="B12" s="9" t="s">
        <v>48</v>
      </c>
      <c r="C12" s="7" t="s">
        <v>27</v>
      </c>
      <c r="D12" s="7" t="s">
        <v>49</v>
      </c>
      <c r="E12" s="7" t="s">
        <v>45</v>
      </c>
      <c r="F12" s="8" t="s">
        <v>46</v>
      </c>
      <c r="G12" s="9">
        <v>2</v>
      </c>
      <c r="H12" s="10">
        <v>408.64</v>
      </c>
      <c r="I12" s="10">
        <v>506.55</v>
      </c>
      <c r="J12" s="10">
        <v>67.52</v>
      </c>
      <c r="K12" s="10">
        <v>6.66</v>
      </c>
      <c r="L12" s="10">
        <f>1013.1</f>
        <v>1013.1</v>
      </c>
      <c r="M12" s="11">
        <v>3.5513918048558054E-3</v>
      </c>
    </row>
    <row r="13" spans="1:13" ht="39" customHeight="1" x14ac:dyDescent="0.2">
      <c r="A13" s="7" t="s">
        <v>50</v>
      </c>
      <c r="B13" s="9" t="s">
        <v>51</v>
      </c>
      <c r="C13" s="7" t="s">
        <v>27</v>
      </c>
      <c r="D13" s="7" t="s">
        <v>52</v>
      </c>
      <c r="E13" s="7" t="s">
        <v>45</v>
      </c>
      <c r="F13" s="8" t="s">
        <v>46</v>
      </c>
      <c r="G13" s="9">
        <v>2</v>
      </c>
      <c r="H13" s="10">
        <v>457.05</v>
      </c>
      <c r="I13" s="10">
        <v>566.54999999999995</v>
      </c>
      <c r="J13" s="10">
        <v>67.52</v>
      </c>
      <c r="K13" s="10">
        <v>5.96</v>
      </c>
      <c r="L13" s="10">
        <f>1133.1</f>
        <v>1133.0999999999999</v>
      </c>
      <c r="M13" s="11">
        <v>3.9720482223690777E-3</v>
      </c>
    </row>
    <row r="14" spans="1:13" ht="39" customHeight="1" x14ac:dyDescent="0.2">
      <c r="A14" s="7" t="s">
        <v>53</v>
      </c>
      <c r="B14" s="9" t="s">
        <v>54</v>
      </c>
      <c r="C14" s="7" t="s">
        <v>27</v>
      </c>
      <c r="D14" s="7" t="s">
        <v>55</v>
      </c>
      <c r="E14" s="7" t="s">
        <v>45</v>
      </c>
      <c r="F14" s="8" t="s">
        <v>46</v>
      </c>
      <c r="G14" s="9">
        <v>1</v>
      </c>
      <c r="H14" s="10">
        <v>437.71</v>
      </c>
      <c r="I14" s="10">
        <v>542.58000000000004</v>
      </c>
      <c r="J14" s="10">
        <v>33.76</v>
      </c>
      <c r="K14" s="10">
        <v>6.22</v>
      </c>
      <c r="L14" s="10">
        <f>542.58</f>
        <v>542.58000000000004</v>
      </c>
      <c r="M14" s="11">
        <v>1.9019979917862628E-3</v>
      </c>
    </row>
    <row r="15" spans="1:13" ht="25.9" customHeight="1" x14ac:dyDescent="0.2">
      <c r="A15" s="7" t="s">
        <v>56</v>
      </c>
      <c r="B15" s="9" t="s">
        <v>57</v>
      </c>
      <c r="C15" s="7" t="s">
        <v>27</v>
      </c>
      <c r="D15" s="7" t="s">
        <v>58</v>
      </c>
      <c r="E15" s="7" t="s">
        <v>59</v>
      </c>
      <c r="F15" s="8" t="s">
        <v>60</v>
      </c>
      <c r="G15" s="9">
        <v>30</v>
      </c>
      <c r="H15" s="10">
        <v>108.54</v>
      </c>
      <c r="I15" s="10">
        <v>134.54</v>
      </c>
      <c r="J15" s="10">
        <v>1250.0999999999999</v>
      </c>
      <c r="K15" s="10">
        <v>30.97</v>
      </c>
      <c r="L15" s="10">
        <f>4036.2</f>
        <v>4036.2</v>
      </c>
      <c r="M15" s="11">
        <v>1.414877860305893E-2</v>
      </c>
    </row>
    <row r="16" spans="1:13" ht="24" customHeight="1" x14ac:dyDescent="0.2">
      <c r="A16" s="3" t="s">
        <v>61</v>
      </c>
      <c r="B16" s="3"/>
      <c r="C16" s="3"/>
      <c r="D16" s="3" t="s">
        <v>62</v>
      </c>
      <c r="E16" s="3"/>
      <c r="F16" s="3"/>
      <c r="G16" s="4"/>
      <c r="H16" s="3"/>
      <c r="I16" s="3"/>
      <c r="J16" s="3"/>
      <c r="K16" s="3"/>
      <c r="L16" s="5">
        <v>34452.61</v>
      </c>
      <c r="M16" s="6">
        <v>0.12077259580484964</v>
      </c>
    </row>
    <row r="17" spans="1:13" ht="39" customHeight="1" x14ac:dyDescent="0.2">
      <c r="A17" s="7" t="s">
        <v>63</v>
      </c>
      <c r="B17" s="9" t="s">
        <v>64</v>
      </c>
      <c r="C17" s="7" t="s">
        <v>27</v>
      </c>
      <c r="D17" s="7" t="s">
        <v>65</v>
      </c>
      <c r="E17" s="7" t="s">
        <v>66</v>
      </c>
      <c r="F17" s="8" t="s">
        <v>46</v>
      </c>
      <c r="G17" s="9">
        <v>23</v>
      </c>
      <c r="H17" s="10">
        <v>637.66999999999996</v>
      </c>
      <c r="I17" s="10">
        <v>790.45</v>
      </c>
      <c r="J17" s="10">
        <v>2801.17</v>
      </c>
      <c r="K17" s="10">
        <v>15.41</v>
      </c>
      <c r="L17" s="10">
        <f>18180.35</f>
        <v>18180.349999999999</v>
      </c>
      <c r="M17" s="11">
        <v>6.3730674167811904E-2</v>
      </c>
    </row>
    <row r="18" spans="1:13" ht="39" customHeight="1" x14ac:dyDescent="0.2">
      <c r="A18" s="7" t="s">
        <v>67</v>
      </c>
      <c r="B18" s="9" t="s">
        <v>68</v>
      </c>
      <c r="C18" s="7" t="s">
        <v>27</v>
      </c>
      <c r="D18" s="7" t="s">
        <v>69</v>
      </c>
      <c r="E18" s="7" t="s">
        <v>66</v>
      </c>
      <c r="F18" s="8" t="s">
        <v>46</v>
      </c>
      <c r="G18" s="9">
        <v>2</v>
      </c>
      <c r="H18" s="10">
        <v>134.65</v>
      </c>
      <c r="I18" s="10">
        <v>166.91</v>
      </c>
      <c r="J18" s="10">
        <v>41.8</v>
      </c>
      <c r="K18" s="10">
        <v>12.52</v>
      </c>
      <c r="L18" s="10">
        <f>333.82</f>
        <v>333.82</v>
      </c>
      <c r="M18" s="11">
        <v>1.1701960441190058E-3</v>
      </c>
    </row>
    <row r="19" spans="1:13" ht="25.9" customHeight="1" x14ac:dyDescent="0.2">
      <c r="A19" s="7" t="s">
        <v>70</v>
      </c>
      <c r="B19" s="9" t="s">
        <v>71</v>
      </c>
      <c r="C19" s="7" t="s">
        <v>27</v>
      </c>
      <c r="D19" s="7" t="s">
        <v>72</v>
      </c>
      <c r="E19" s="7" t="s">
        <v>66</v>
      </c>
      <c r="F19" s="8" t="s">
        <v>46</v>
      </c>
      <c r="G19" s="9">
        <v>23</v>
      </c>
      <c r="H19" s="10">
        <v>16.239999999999998</v>
      </c>
      <c r="I19" s="10">
        <v>20.13</v>
      </c>
      <c r="J19" s="10">
        <v>143.97999999999999</v>
      </c>
      <c r="K19" s="10">
        <v>31.1</v>
      </c>
      <c r="L19" s="10">
        <f>462.99</f>
        <v>462.99</v>
      </c>
      <c r="M19" s="11">
        <v>1.6229976228705847E-3</v>
      </c>
    </row>
    <row r="20" spans="1:13" ht="39" customHeight="1" x14ac:dyDescent="0.2">
      <c r="A20" s="7" t="s">
        <v>73</v>
      </c>
      <c r="B20" s="9" t="s">
        <v>74</v>
      </c>
      <c r="C20" s="7" t="s">
        <v>27</v>
      </c>
      <c r="D20" s="7" t="s">
        <v>75</v>
      </c>
      <c r="E20" s="7" t="s">
        <v>66</v>
      </c>
      <c r="F20" s="8" t="s">
        <v>46</v>
      </c>
      <c r="G20" s="9">
        <v>2</v>
      </c>
      <c r="H20" s="10">
        <v>1067.3800000000001</v>
      </c>
      <c r="I20" s="10">
        <v>1323.12</v>
      </c>
      <c r="J20" s="10">
        <v>39.06</v>
      </c>
      <c r="K20" s="10">
        <v>1.48</v>
      </c>
      <c r="L20" s="10">
        <f>2646.24</f>
        <v>2646.24</v>
      </c>
      <c r="M20" s="11">
        <v>9.2763153190026908E-3</v>
      </c>
    </row>
    <row r="21" spans="1:13" ht="39" customHeight="1" x14ac:dyDescent="0.2">
      <c r="A21" s="7" t="s">
        <v>76</v>
      </c>
      <c r="B21" s="9" t="s">
        <v>77</v>
      </c>
      <c r="C21" s="7" t="s">
        <v>27</v>
      </c>
      <c r="D21" s="7" t="s">
        <v>78</v>
      </c>
      <c r="E21" s="7" t="s">
        <v>66</v>
      </c>
      <c r="F21" s="8" t="s">
        <v>46</v>
      </c>
      <c r="G21" s="9">
        <v>13</v>
      </c>
      <c r="H21" s="10">
        <v>44.16</v>
      </c>
      <c r="I21" s="10">
        <v>54.74</v>
      </c>
      <c r="J21" s="10">
        <v>263.51</v>
      </c>
      <c r="K21" s="10">
        <v>37.03</v>
      </c>
      <c r="L21" s="10">
        <f>711.62</f>
        <v>711.62</v>
      </c>
      <c r="M21" s="11">
        <v>2.4945626652566263E-3</v>
      </c>
    </row>
    <row r="22" spans="1:13" ht="39" customHeight="1" x14ac:dyDescent="0.2">
      <c r="A22" s="7" t="s">
        <v>79</v>
      </c>
      <c r="B22" s="9" t="s">
        <v>80</v>
      </c>
      <c r="C22" s="7" t="s">
        <v>27</v>
      </c>
      <c r="D22" s="7" t="s">
        <v>81</v>
      </c>
      <c r="E22" s="7" t="s">
        <v>66</v>
      </c>
      <c r="F22" s="8" t="s">
        <v>46</v>
      </c>
      <c r="G22" s="9">
        <v>1</v>
      </c>
      <c r="H22" s="10">
        <v>56.25</v>
      </c>
      <c r="I22" s="10">
        <v>69.72</v>
      </c>
      <c r="J22" s="10">
        <v>31.31</v>
      </c>
      <c r="K22" s="10">
        <v>44.91</v>
      </c>
      <c r="L22" s="10">
        <f>69.72</f>
        <v>69.72</v>
      </c>
      <c r="M22" s="11">
        <v>2.4440137857521148E-4</v>
      </c>
    </row>
    <row r="23" spans="1:13" ht="39" customHeight="1" x14ac:dyDescent="0.2">
      <c r="A23" s="7" t="s">
        <v>82</v>
      </c>
      <c r="B23" s="9" t="s">
        <v>83</v>
      </c>
      <c r="C23" s="7" t="s">
        <v>27</v>
      </c>
      <c r="D23" s="7" t="s">
        <v>84</v>
      </c>
      <c r="E23" s="7" t="s">
        <v>66</v>
      </c>
      <c r="F23" s="8" t="s">
        <v>46</v>
      </c>
      <c r="G23" s="9">
        <v>2</v>
      </c>
      <c r="H23" s="10">
        <v>73.84</v>
      </c>
      <c r="I23" s="10">
        <v>91.53</v>
      </c>
      <c r="J23" s="10">
        <v>79.98</v>
      </c>
      <c r="K23" s="10">
        <v>43.69</v>
      </c>
      <c r="L23" s="10">
        <f>183.06</f>
        <v>183.06</v>
      </c>
      <c r="M23" s="11">
        <v>6.4171136491649762E-4</v>
      </c>
    </row>
    <row r="24" spans="1:13" ht="25.9" customHeight="1" x14ac:dyDescent="0.2">
      <c r="A24" s="7" t="s">
        <v>85</v>
      </c>
      <c r="B24" s="9" t="s">
        <v>86</v>
      </c>
      <c r="C24" s="7" t="s">
        <v>27</v>
      </c>
      <c r="D24" s="7" t="s">
        <v>87</v>
      </c>
      <c r="E24" s="7" t="s">
        <v>66</v>
      </c>
      <c r="F24" s="8" t="s">
        <v>46</v>
      </c>
      <c r="G24" s="9">
        <v>2</v>
      </c>
      <c r="H24" s="10">
        <v>43.85</v>
      </c>
      <c r="I24" s="10">
        <v>54.35</v>
      </c>
      <c r="J24" s="10">
        <v>1.68</v>
      </c>
      <c r="K24" s="10">
        <v>1.55</v>
      </c>
      <c r="L24" s="10">
        <f>108.7</f>
        <v>108.7</v>
      </c>
      <c r="M24" s="11">
        <v>3.8104460486410626E-4</v>
      </c>
    </row>
    <row r="25" spans="1:13" ht="39" customHeight="1" x14ac:dyDescent="0.2">
      <c r="A25" s="7" t="s">
        <v>88</v>
      </c>
      <c r="B25" s="9" t="s">
        <v>89</v>
      </c>
      <c r="C25" s="7" t="s">
        <v>27</v>
      </c>
      <c r="D25" s="7" t="s">
        <v>90</v>
      </c>
      <c r="E25" s="7" t="s">
        <v>66</v>
      </c>
      <c r="F25" s="8" t="s">
        <v>60</v>
      </c>
      <c r="G25" s="9">
        <v>270</v>
      </c>
      <c r="H25" s="10">
        <v>10.39</v>
      </c>
      <c r="I25" s="10">
        <v>12.87</v>
      </c>
      <c r="J25" s="10">
        <v>923.4</v>
      </c>
      <c r="K25" s="10">
        <v>26.57</v>
      </c>
      <c r="L25" s="10">
        <f>3474.9</f>
        <v>3474.9</v>
      </c>
      <c r="M25" s="11">
        <v>1.2181158210140597E-2</v>
      </c>
    </row>
    <row r="26" spans="1:13" ht="39" customHeight="1" x14ac:dyDescent="0.2">
      <c r="A26" s="7" t="s">
        <v>91</v>
      </c>
      <c r="B26" s="9" t="s">
        <v>92</v>
      </c>
      <c r="C26" s="7" t="s">
        <v>27</v>
      </c>
      <c r="D26" s="7" t="s">
        <v>93</v>
      </c>
      <c r="E26" s="7" t="s">
        <v>66</v>
      </c>
      <c r="F26" s="8" t="s">
        <v>60</v>
      </c>
      <c r="G26" s="9">
        <v>810</v>
      </c>
      <c r="H26" s="10">
        <v>4.21</v>
      </c>
      <c r="I26" s="10">
        <v>5.21</v>
      </c>
      <c r="J26" s="10">
        <v>1182.5999999999999</v>
      </c>
      <c r="K26" s="10">
        <v>28.02</v>
      </c>
      <c r="L26" s="10">
        <f>4220.1</f>
        <v>4220.1000000000004</v>
      </c>
      <c r="M26" s="11">
        <v>1.4793434562898019E-2</v>
      </c>
    </row>
    <row r="27" spans="1:13" ht="25.9" customHeight="1" x14ac:dyDescent="0.2">
      <c r="A27" s="7" t="s">
        <v>94</v>
      </c>
      <c r="B27" s="9" t="s">
        <v>95</v>
      </c>
      <c r="C27" s="7" t="s">
        <v>27</v>
      </c>
      <c r="D27" s="7" t="s">
        <v>96</v>
      </c>
      <c r="E27" s="7" t="s">
        <v>97</v>
      </c>
      <c r="F27" s="8" t="s">
        <v>60</v>
      </c>
      <c r="G27" s="9">
        <v>30</v>
      </c>
      <c r="H27" s="10">
        <v>0.73</v>
      </c>
      <c r="I27" s="10">
        <v>0.9</v>
      </c>
      <c r="J27" s="10">
        <v>20.7</v>
      </c>
      <c r="K27" s="10">
        <v>76.67</v>
      </c>
      <c r="L27" s="10">
        <f>27</f>
        <v>27</v>
      </c>
      <c r="M27" s="11">
        <v>9.4647693940486376E-5</v>
      </c>
    </row>
    <row r="28" spans="1:13" ht="25.9" customHeight="1" x14ac:dyDescent="0.2">
      <c r="A28" s="7" t="s">
        <v>98</v>
      </c>
      <c r="B28" s="9" t="s">
        <v>99</v>
      </c>
      <c r="C28" s="7" t="s">
        <v>27</v>
      </c>
      <c r="D28" s="7" t="s">
        <v>100</v>
      </c>
      <c r="E28" s="7" t="s">
        <v>97</v>
      </c>
      <c r="F28" s="8" t="s">
        <v>46</v>
      </c>
      <c r="G28" s="9">
        <v>2</v>
      </c>
      <c r="H28" s="10">
        <v>0.68</v>
      </c>
      <c r="I28" s="10">
        <v>0.84</v>
      </c>
      <c r="J28" s="10">
        <v>1.28</v>
      </c>
      <c r="K28" s="10">
        <v>76.19</v>
      </c>
      <c r="L28" s="10">
        <f>1.68</f>
        <v>1.68</v>
      </c>
      <c r="M28" s="11">
        <v>5.8891898451858185E-6</v>
      </c>
    </row>
    <row r="29" spans="1:13" ht="25.9" customHeight="1" x14ac:dyDescent="0.2">
      <c r="A29" s="7" t="s">
        <v>101</v>
      </c>
      <c r="B29" s="9" t="s">
        <v>102</v>
      </c>
      <c r="C29" s="7" t="s">
        <v>27</v>
      </c>
      <c r="D29" s="7" t="s">
        <v>103</v>
      </c>
      <c r="E29" s="7" t="s">
        <v>66</v>
      </c>
      <c r="F29" s="8" t="s">
        <v>46</v>
      </c>
      <c r="G29" s="9">
        <v>1</v>
      </c>
      <c r="H29" s="10">
        <v>11.51</v>
      </c>
      <c r="I29" s="10">
        <v>14.26</v>
      </c>
      <c r="J29" s="10">
        <v>2.41</v>
      </c>
      <c r="K29" s="10">
        <v>16.899999999999999</v>
      </c>
      <c r="L29" s="10">
        <f>14.26</f>
        <v>14.26</v>
      </c>
      <c r="M29" s="11">
        <v>4.998800428116058E-5</v>
      </c>
    </row>
    <row r="30" spans="1:13" ht="39" customHeight="1" x14ac:dyDescent="0.2">
      <c r="A30" s="7" t="s">
        <v>104</v>
      </c>
      <c r="B30" s="9" t="s">
        <v>105</v>
      </c>
      <c r="C30" s="7" t="s">
        <v>106</v>
      </c>
      <c r="D30" s="7" t="s">
        <v>107</v>
      </c>
      <c r="E30" s="7" t="s">
        <v>108</v>
      </c>
      <c r="F30" s="8" t="s">
        <v>46</v>
      </c>
      <c r="G30" s="9">
        <v>1</v>
      </c>
      <c r="H30" s="10">
        <v>2616.5100000000002</v>
      </c>
      <c r="I30" s="10">
        <v>3243.42</v>
      </c>
      <c r="J30" s="10">
        <v>442.42</v>
      </c>
      <c r="K30" s="10">
        <v>13.64</v>
      </c>
      <c r="L30" s="10">
        <f>3243.42</f>
        <v>3243.42</v>
      </c>
      <c r="M30" s="11">
        <v>1.1369711980757494E-2</v>
      </c>
    </row>
    <row r="31" spans="1:13" ht="39" customHeight="1" x14ac:dyDescent="0.2">
      <c r="A31" s="7" t="s">
        <v>109</v>
      </c>
      <c r="B31" s="9" t="s">
        <v>110</v>
      </c>
      <c r="C31" s="7" t="s">
        <v>27</v>
      </c>
      <c r="D31" s="7" t="s">
        <v>111</v>
      </c>
      <c r="E31" s="7" t="s">
        <v>66</v>
      </c>
      <c r="F31" s="8" t="s">
        <v>46</v>
      </c>
      <c r="G31" s="9">
        <v>3</v>
      </c>
      <c r="H31" s="10">
        <v>208.34</v>
      </c>
      <c r="I31" s="10">
        <v>258.25</v>
      </c>
      <c r="J31" s="10">
        <v>112.86</v>
      </c>
      <c r="K31" s="10">
        <v>14.57</v>
      </c>
      <c r="L31" s="10">
        <f>774.75</f>
        <v>774.75</v>
      </c>
      <c r="M31" s="11">
        <v>2.7158629955700672E-3</v>
      </c>
    </row>
    <row r="32" spans="1:13" ht="24" customHeight="1" x14ac:dyDescent="0.2">
      <c r="A32" s="3" t="s">
        <v>112</v>
      </c>
      <c r="B32" s="3"/>
      <c r="C32" s="3"/>
      <c r="D32" s="3" t="s">
        <v>113</v>
      </c>
      <c r="E32" s="3"/>
      <c r="F32" s="3"/>
      <c r="G32" s="4"/>
      <c r="H32" s="3"/>
      <c r="I32" s="3"/>
      <c r="J32" s="3"/>
      <c r="K32" s="3"/>
      <c r="L32" s="5">
        <v>2196.84</v>
      </c>
      <c r="M32" s="6">
        <v>7.7009570354154844E-3</v>
      </c>
    </row>
    <row r="33" spans="1:13" ht="39" customHeight="1" x14ac:dyDescent="0.2">
      <c r="A33" s="7" t="s">
        <v>114</v>
      </c>
      <c r="B33" s="9" t="s">
        <v>115</v>
      </c>
      <c r="C33" s="7" t="s">
        <v>106</v>
      </c>
      <c r="D33" s="7" t="s">
        <v>116</v>
      </c>
      <c r="E33" s="7" t="s">
        <v>117</v>
      </c>
      <c r="F33" s="8" t="s">
        <v>46</v>
      </c>
      <c r="G33" s="9">
        <v>1</v>
      </c>
      <c r="H33" s="10">
        <v>877.4</v>
      </c>
      <c r="I33" s="10">
        <v>1087.6199999999999</v>
      </c>
      <c r="J33" s="10">
        <v>260.64</v>
      </c>
      <c r="K33" s="10">
        <v>23.96</v>
      </c>
      <c r="L33" s="10">
        <f>1087.62</f>
        <v>1087.6199999999999</v>
      </c>
      <c r="M33" s="11">
        <v>3.8126194401315477E-3</v>
      </c>
    </row>
    <row r="34" spans="1:13" ht="39" customHeight="1" x14ac:dyDescent="0.2">
      <c r="A34" s="7" t="s">
        <v>118</v>
      </c>
      <c r="B34" s="9" t="s">
        <v>119</v>
      </c>
      <c r="C34" s="7" t="s">
        <v>106</v>
      </c>
      <c r="D34" s="7" t="s">
        <v>120</v>
      </c>
      <c r="E34" s="7" t="s">
        <v>117</v>
      </c>
      <c r="F34" s="8" t="s">
        <v>46</v>
      </c>
      <c r="G34" s="9">
        <v>2</v>
      </c>
      <c r="H34" s="10">
        <v>114.29</v>
      </c>
      <c r="I34" s="10">
        <v>141.66999999999999</v>
      </c>
      <c r="J34" s="10">
        <v>43.44</v>
      </c>
      <c r="K34" s="10">
        <v>15.33</v>
      </c>
      <c r="L34" s="10">
        <f>283.34</f>
        <v>283.33999999999997</v>
      </c>
      <c r="M34" s="11">
        <v>9.9323991115175597E-4</v>
      </c>
    </row>
    <row r="35" spans="1:13" ht="39" customHeight="1" x14ac:dyDescent="0.2">
      <c r="A35" s="7" t="s">
        <v>121</v>
      </c>
      <c r="B35" s="9" t="s">
        <v>122</v>
      </c>
      <c r="C35" s="7" t="s">
        <v>27</v>
      </c>
      <c r="D35" s="7" t="s">
        <v>123</v>
      </c>
      <c r="E35" s="7" t="s">
        <v>117</v>
      </c>
      <c r="F35" s="8" t="s">
        <v>46</v>
      </c>
      <c r="G35" s="9">
        <v>5</v>
      </c>
      <c r="H35" s="10">
        <v>88</v>
      </c>
      <c r="I35" s="10">
        <v>109.08</v>
      </c>
      <c r="J35" s="10">
        <v>275.8</v>
      </c>
      <c r="K35" s="10">
        <v>50.57</v>
      </c>
      <c r="L35" s="10">
        <f>545.4</f>
        <v>545.4</v>
      </c>
      <c r="M35" s="11">
        <v>1.9118834175978247E-3</v>
      </c>
    </row>
    <row r="36" spans="1:13" ht="25.9" customHeight="1" x14ac:dyDescent="0.2">
      <c r="A36" s="7" t="s">
        <v>124</v>
      </c>
      <c r="B36" s="9" t="s">
        <v>125</v>
      </c>
      <c r="C36" s="7" t="s">
        <v>106</v>
      </c>
      <c r="D36" s="7" t="s">
        <v>126</v>
      </c>
      <c r="E36" s="7" t="s">
        <v>117</v>
      </c>
      <c r="F36" s="8" t="s">
        <v>46</v>
      </c>
      <c r="G36" s="9">
        <v>2</v>
      </c>
      <c r="H36" s="10">
        <v>113.14</v>
      </c>
      <c r="I36" s="10">
        <v>140.24</v>
      </c>
      <c r="J36" s="10">
        <v>43.44</v>
      </c>
      <c r="K36" s="10">
        <v>15.49</v>
      </c>
      <c r="L36" s="10">
        <f>280.48</f>
        <v>280.48</v>
      </c>
      <c r="M36" s="11">
        <v>9.8321426653435627E-4</v>
      </c>
    </row>
    <row r="37" spans="1:13" ht="24" customHeight="1" x14ac:dyDescent="0.2">
      <c r="A37" s="3" t="s">
        <v>127</v>
      </c>
      <c r="B37" s="3"/>
      <c r="C37" s="3"/>
      <c r="D37" s="3" t="s">
        <v>128</v>
      </c>
      <c r="E37" s="3"/>
      <c r="F37" s="3"/>
      <c r="G37" s="4"/>
      <c r="H37" s="3"/>
      <c r="I37" s="3"/>
      <c r="J37" s="3"/>
      <c r="K37" s="3"/>
      <c r="L37" s="5">
        <v>9361.18</v>
      </c>
      <c r="M37" s="6">
        <v>3.2815337020807488E-2</v>
      </c>
    </row>
    <row r="38" spans="1:13" ht="52.15" customHeight="1" x14ac:dyDescent="0.2">
      <c r="A38" s="7" t="s">
        <v>129</v>
      </c>
      <c r="B38" s="9" t="s">
        <v>130</v>
      </c>
      <c r="C38" s="7" t="s">
        <v>27</v>
      </c>
      <c r="D38" s="7" t="s">
        <v>131</v>
      </c>
      <c r="E38" s="7" t="s">
        <v>45</v>
      </c>
      <c r="F38" s="8" t="s">
        <v>46</v>
      </c>
      <c r="G38" s="9">
        <v>1</v>
      </c>
      <c r="H38" s="10">
        <v>773.59</v>
      </c>
      <c r="I38" s="10">
        <v>958.94</v>
      </c>
      <c r="J38" s="10">
        <v>45.07</v>
      </c>
      <c r="K38" s="10">
        <v>4.7</v>
      </c>
      <c r="L38" s="10">
        <f>958.94</f>
        <v>958.94</v>
      </c>
      <c r="M38" s="11">
        <v>3.3615355417514815E-3</v>
      </c>
    </row>
    <row r="39" spans="1:13" ht="25.9" customHeight="1" x14ac:dyDescent="0.2">
      <c r="A39" s="7" t="s">
        <v>132</v>
      </c>
      <c r="B39" s="9" t="s">
        <v>133</v>
      </c>
      <c r="C39" s="7" t="s">
        <v>27</v>
      </c>
      <c r="D39" s="7" t="s">
        <v>134</v>
      </c>
      <c r="E39" s="7" t="s">
        <v>45</v>
      </c>
      <c r="F39" s="8" t="s">
        <v>46</v>
      </c>
      <c r="G39" s="9">
        <v>4</v>
      </c>
      <c r="H39" s="10">
        <v>297.99</v>
      </c>
      <c r="I39" s="10">
        <v>369.38</v>
      </c>
      <c r="J39" s="10">
        <v>86.6</v>
      </c>
      <c r="K39" s="10">
        <v>5.86</v>
      </c>
      <c r="L39" s="10">
        <f>1477.52</f>
        <v>1477.52</v>
      </c>
      <c r="M39" s="11">
        <v>5.1794022500350895E-3</v>
      </c>
    </row>
    <row r="40" spans="1:13" ht="25.9" customHeight="1" x14ac:dyDescent="0.2">
      <c r="A40" s="7" t="s">
        <v>135</v>
      </c>
      <c r="B40" s="9" t="s">
        <v>136</v>
      </c>
      <c r="C40" s="7" t="s">
        <v>27</v>
      </c>
      <c r="D40" s="7" t="s">
        <v>137</v>
      </c>
      <c r="E40" s="7" t="s">
        <v>45</v>
      </c>
      <c r="F40" s="8" t="s">
        <v>46</v>
      </c>
      <c r="G40" s="9">
        <v>5</v>
      </c>
      <c r="H40" s="10">
        <v>43.36</v>
      </c>
      <c r="I40" s="10">
        <v>53.74</v>
      </c>
      <c r="J40" s="10">
        <v>27.3</v>
      </c>
      <c r="K40" s="10">
        <v>10.16</v>
      </c>
      <c r="L40" s="10">
        <f>268.7</f>
        <v>268.7</v>
      </c>
      <c r="M40" s="11">
        <v>9.419198282151366E-4</v>
      </c>
    </row>
    <row r="41" spans="1:13" ht="64.900000000000006" customHeight="1" x14ac:dyDescent="0.2">
      <c r="A41" s="7" t="s">
        <v>138</v>
      </c>
      <c r="B41" s="9" t="s">
        <v>139</v>
      </c>
      <c r="C41" s="7" t="s">
        <v>27</v>
      </c>
      <c r="D41" s="7" t="s">
        <v>140</v>
      </c>
      <c r="E41" s="7" t="s">
        <v>45</v>
      </c>
      <c r="F41" s="8" t="s">
        <v>46</v>
      </c>
      <c r="G41" s="9">
        <v>1</v>
      </c>
      <c r="H41" s="10">
        <v>301.31</v>
      </c>
      <c r="I41" s="10">
        <v>373.5</v>
      </c>
      <c r="J41" s="10">
        <v>31.34</v>
      </c>
      <c r="K41" s="10">
        <v>8.39</v>
      </c>
      <c r="L41" s="10">
        <f>373.5</f>
        <v>373.5</v>
      </c>
      <c r="M41" s="11">
        <v>1.3092930995100614E-3</v>
      </c>
    </row>
    <row r="42" spans="1:13" ht="64.900000000000006" customHeight="1" x14ac:dyDescent="0.2">
      <c r="A42" s="7" t="s">
        <v>141</v>
      </c>
      <c r="B42" s="9" t="s">
        <v>142</v>
      </c>
      <c r="C42" s="7" t="s">
        <v>27</v>
      </c>
      <c r="D42" s="7" t="s">
        <v>143</v>
      </c>
      <c r="E42" s="7" t="s">
        <v>45</v>
      </c>
      <c r="F42" s="8" t="s">
        <v>46</v>
      </c>
      <c r="G42" s="9">
        <v>4</v>
      </c>
      <c r="H42" s="10">
        <v>471.09</v>
      </c>
      <c r="I42" s="10">
        <v>583.96</v>
      </c>
      <c r="J42" s="10">
        <v>203.76</v>
      </c>
      <c r="K42" s="10">
        <v>8.7200000000000006</v>
      </c>
      <c r="L42" s="10">
        <f>2335.84</f>
        <v>2335.84</v>
      </c>
      <c r="M42" s="11">
        <v>8.1882173857016922E-3</v>
      </c>
    </row>
    <row r="43" spans="1:13" ht="25.9" customHeight="1" x14ac:dyDescent="0.2">
      <c r="A43" s="7" t="s">
        <v>144</v>
      </c>
      <c r="B43" s="9" t="s">
        <v>145</v>
      </c>
      <c r="C43" s="7" t="s">
        <v>27</v>
      </c>
      <c r="D43" s="7" t="s">
        <v>146</v>
      </c>
      <c r="E43" s="7" t="s">
        <v>97</v>
      </c>
      <c r="F43" s="8" t="s">
        <v>46</v>
      </c>
      <c r="G43" s="9">
        <v>10</v>
      </c>
      <c r="H43" s="10">
        <v>13.1</v>
      </c>
      <c r="I43" s="10">
        <v>16.23</v>
      </c>
      <c r="J43" s="10">
        <v>126.4</v>
      </c>
      <c r="K43" s="10">
        <v>77.88</v>
      </c>
      <c r="L43" s="10">
        <f>162.3</f>
        <v>162.30000000000001</v>
      </c>
      <c r="M43" s="11">
        <v>5.6893780468670143E-4</v>
      </c>
    </row>
    <row r="44" spans="1:13" ht="25.9" customHeight="1" x14ac:dyDescent="0.2">
      <c r="A44" s="7" t="s">
        <v>147</v>
      </c>
      <c r="B44" s="9" t="s">
        <v>148</v>
      </c>
      <c r="C44" s="7" t="s">
        <v>27</v>
      </c>
      <c r="D44" s="7" t="s">
        <v>149</v>
      </c>
      <c r="E44" s="7" t="s">
        <v>45</v>
      </c>
      <c r="F44" s="8" t="s">
        <v>46</v>
      </c>
      <c r="G44" s="9">
        <v>2</v>
      </c>
      <c r="H44" s="10">
        <v>718.1</v>
      </c>
      <c r="I44" s="10">
        <v>890.15</v>
      </c>
      <c r="J44" s="10">
        <v>71.86</v>
      </c>
      <c r="K44" s="10">
        <v>4.04</v>
      </c>
      <c r="L44" s="10">
        <f>1780.3</f>
        <v>1780.3</v>
      </c>
      <c r="M44" s="11">
        <v>6.2407885008239957E-3</v>
      </c>
    </row>
    <row r="45" spans="1:13" ht="39" customHeight="1" x14ac:dyDescent="0.2">
      <c r="A45" s="7" t="s">
        <v>150</v>
      </c>
      <c r="B45" s="9" t="s">
        <v>151</v>
      </c>
      <c r="C45" s="7" t="s">
        <v>27</v>
      </c>
      <c r="D45" s="7" t="s">
        <v>152</v>
      </c>
      <c r="E45" s="7" t="s">
        <v>45</v>
      </c>
      <c r="F45" s="8" t="s">
        <v>46</v>
      </c>
      <c r="G45" s="9">
        <v>2</v>
      </c>
      <c r="H45" s="10">
        <v>40.1</v>
      </c>
      <c r="I45" s="10">
        <v>49.7</v>
      </c>
      <c r="J45" s="10">
        <v>13.16</v>
      </c>
      <c r="K45" s="10">
        <v>13.24</v>
      </c>
      <c r="L45" s="10">
        <f>99.4</f>
        <v>99.4</v>
      </c>
      <c r="M45" s="11">
        <v>3.4844373250682759E-4</v>
      </c>
    </row>
    <row r="46" spans="1:13" ht="39" customHeight="1" x14ac:dyDescent="0.2">
      <c r="A46" s="7" t="s">
        <v>153</v>
      </c>
      <c r="B46" s="9" t="s">
        <v>154</v>
      </c>
      <c r="C46" s="7" t="s">
        <v>106</v>
      </c>
      <c r="D46" s="7" t="s">
        <v>155</v>
      </c>
      <c r="E46" s="7" t="s">
        <v>108</v>
      </c>
      <c r="F46" s="8" t="s">
        <v>46</v>
      </c>
      <c r="G46" s="9">
        <v>5</v>
      </c>
      <c r="H46" s="10">
        <v>240.71</v>
      </c>
      <c r="I46" s="10">
        <v>298.38</v>
      </c>
      <c r="J46" s="10">
        <v>470.35</v>
      </c>
      <c r="K46" s="10">
        <v>31.53</v>
      </c>
      <c r="L46" s="10">
        <f>1491.9</f>
        <v>1491.9</v>
      </c>
      <c r="M46" s="11">
        <v>5.2298109107337632E-3</v>
      </c>
    </row>
    <row r="47" spans="1:13" ht="25.9" customHeight="1" x14ac:dyDescent="0.2">
      <c r="A47" s="7" t="s">
        <v>156</v>
      </c>
      <c r="B47" s="9" t="s">
        <v>157</v>
      </c>
      <c r="C47" s="7" t="s">
        <v>106</v>
      </c>
      <c r="D47" s="7" t="s">
        <v>158</v>
      </c>
      <c r="E47" s="7" t="s">
        <v>108</v>
      </c>
      <c r="F47" s="8" t="s">
        <v>46</v>
      </c>
      <c r="G47" s="9">
        <v>2</v>
      </c>
      <c r="H47" s="10">
        <v>166.5</v>
      </c>
      <c r="I47" s="10">
        <v>206.39</v>
      </c>
      <c r="J47" s="10">
        <v>91.4</v>
      </c>
      <c r="K47" s="10">
        <v>22.14</v>
      </c>
      <c r="L47" s="10">
        <f>412.78</f>
        <v>412.78</v>
      </c>
      <c r="M47" s="11">
        <v>1.4469879668427394E-3</v>
      </c>
    </row>
    <row r="48" spans="1:13" ht="24" customHeight="1" x14ac:dyDescent="0.2">
      <c r="A48" s="3" t="s">
        <v>159</v>
      </c>
      <c r="B48" s="3"/>
      <c r="C48" s="3"/>
      <c r="D48" s="3" t="s">
        <v>160</v>
      </c>
      <c r="E48" s="3"/>
      <c r="F48" s="3"/>
      <c r="G48" s="4"/>
      <c r="H48" s="3"/>
      <c r="I48" s="3"/>
      <c r="J48" s="3"/>
      <c r="K48" s="3"/>
      <c r="L48" s="5">
        <v>9147.66</v>
      </c>
      <c r="M48" s="6">
        <v>3.2066849035245537E-2</v>
      </c>
    </row>
    <row r="49" spans="1:13" ht="39" customHeight="1" x14ac:dyDescent="0.2">
      <c r="A49" s="7" t="s">
        <v>161</v>
      </c>
      <c r="B49" s="9" t="s">
        <v>162</v>
      </c>
      <c r="C49" s="7" t="s">
        <v>27</v>
      </c>
      <c r="D49" s="7" t="s">
        <v>163</v>
      </c>
      <c r="E49" s="7" t="s">
        <v>59</v>
      </c>
      <c r="F49" s="8" t="s">
        <v>46</v>
      </c>
      <c r="G49" s="9">
        <v>8</v>
      </c>
      <c r="H49" s="10">
        <v>432.83</v>
      </c>
      <c r="I49" s="10">
        <v>536.53</v>
      </c>
      <c r="J49" s="10">
        <v>393.6</v>
      </c>
      <c r="K49" s="10">
        <v>9.17</v>
      </c>
      <c r="L49" s="10">
        <f>4292.24</f>
        <v>4292.24</v>
      </c>
      <c r="M49" s="11">
        <v>1.5046319179226416E-2</v>
      </c>
    </row>
    <row r="50" spans="1:13" ht="39" customHeight="1" x14ac:dyDescent="0.2">
      <c r="A50" s="7" t="s">
        <v>164</v>
      </c>
      <c r="B50" s="9" t="s">
        <v>165</v>
      </c>
      <c r="C50" s="7" t="s">
        <v>27</v>
      </c>
      <c r="D50" s="7" t="s">
        <v>166</v>
      </c>
      <c r="E50" s="7" t="s">
        <v>59</v>
      </c>
      <c r="F50" s="8" t="s">
        <v>46</v>
      </c>
      <c r="G50" s="9">
        <v>1</v>
      </c>
      <c r="H50" s="10">
        <v>625.02</v>
      </c>
      <c r="I50" s="10">
        <v>774.77</v>
      </c>
      <c r="J50" s="10">
        <v>35.33</v>
      </c>
      <c r="K50" s="10">
        <v>4.5599999999999996</v>
      </c>
      <c r="L50" s="10">
        <f>774.77</f>
        <v>774.77</v>
      </c>
      <c r="M50" s="11">
        <v>2.7159331049729863E-3</v>
      </c>
    </row>
    <row r="51" spans="1:13" ht="25.9" customHeight="1" x14ac:dyDescent="0.2">
      <c r="A51" s="7" t="s">
        <v>167</v>
      </c>
      <c r="B51" s="9" t="s">
        <v>168</v>
      </c>
      <c r="C51" s="7" t="s">
        <v>27</v>
      </c>
      <c r="D51" s="7" t="s">
        <v>169</v>
      </c>
      <c r="E51" s="7" t="s">
        <v>59</v>
      </c>
      <c r="F51" s="8" t="s">
        <v>30</v>
      </c>
      <c r="G51" s="9">
        <v>3.04</v>
      </c>
      <c r="H51" s="10">
        <v>570.73</v>
      </c>
      <c r="I51" s="10">
        <v>707.47</v>
      </c>
      <c r="J51" s="10">
        <v>57.3</v>
      </c>
      <c r="K51" s="10">
        <v>2.66</v>
      </c>
      <c r="L51" s="10">
        <f>2150.7</f>
        <v>2150.6999999999998</v>
      </c>
      <c r="M51" s="11">
        <v>7.5392146428816314E-3</v>
      </c>
    </row>
    <row r="52" spans="1:13" ht="25.9" customHeight="1" x14ac:dyDescent="0.2">
      <c r="A52" s="7" t="s">
        <v>170</v>
      </c>
      <c r="B52" s="9" t="s">
        <v>171</v>
      </c>
      <c r="C52" s="7" t="s">
        <v>27</v>
      </c>
      <c r="D52" s="7" t="s">
        <v>172</v>
      </c>
      <c r="E52" s="7" t="s">
        <v>59</v>
      </c>
      <c r="F52" s="8" t="s">
        <v>30</v>
      </c>
      <c r="G52" s="9">
        <v>3</v>
      </c>
      <c r="H52" s="10">
        <v>22.08</v>
      </c>
      <c r="I52" s="10">
        <v>27.37</v>
      </c>
      <c r="J52" s="10">
        <v>62.64</v>
      </c>
      <c r="K52" s="10">
        <v>76.290000000000006</v>
      </c>
      <c r="L52" s="10">
        <f>82.11</f>
        <v>82.11</v>
      </c>
      <c r="M52" s="11">
        <v>2.8783415368345691E-4</v>
      </c>
    </row>
    <row r="53" spans="1:13" ht="39" customHeight="1" x14ac:dyDescent="0.2">
      <c r="A53" s="7" t="s">
        <v>173</v>
      </c>
      <c r="B53" s="9" t="s">
        <v>174</v>
      </c>
      <c r="C53" s="7" t="s">
        <v>27</v>
      </c>
      <c r="D53" s="7" t="s">
        <v>175</v>
      </c>
      <c r="E53" s="7" t="s">
        <v>59</v>
      </c>
      <c r="F53" s="8" t="s">
        <v>30</v>
      </c>
      <c r="G53" s="9">
        <v>3</v>
      </c>
      <c r="H53" s="10">
        <v>260.79000000000002</v>
      </c>
      <c r="I53" s="10">
        <v>323.27</v>
      </c>
      <c r="J53" s="10">
        <v>100.68</v>
      </c>
      <c r="K53" s="10">
        <v>10.38</v>
      </c>
      <c r="L53" s="10">
        <f>969.81</f>
        <v>969.81</v>
      </c>
      <c r="M53" s="11">
        <v>3.3996400022378919E-3</v>
      </c>
    </row>
    <row r="54" spans="1:13" ht="25.9" customHeight="1" x14ac:dyDescent="0.2">
      <c r="A54" s="7" t="s">
        <v>176</v>
      </c>
      <c r="B54" s="9" t="s">
        <v>177</v>
      </c>
      <c r="C54" s="7" t="s">
        <v>27</v>
      </c>
      <c r="D54" s="7" t="s">
        <v>178</v>
      </c>
      <c r="E54" s="7" t="s">
        <v>97</v>
      </c>
      <c r="F54" s="8" t="s">
        <v>30</v>
      </c>
      <c r="G54" s="9">
        <v>14.8</v>
      </c>
      <c r="H54" s="10">
        <v>9.65</v>
      </c>
      <c r="I54" s="10">
        <v>11.96</v>
      </c>
      <c r="J54" s="10">
        <v>135.86000000000001</v>
      </c>
      <c r="K54" s="10">
        <v>76.760000000000005</v>
      </c>
      <c r="L54" s="10">
        <f>177</f>
        <v>177</v>
      </c>
      <c r="M54" s="11">
        <v>6.2046821583207736E-4</v>
      </c>
    </row>
    <row r="55" spans="1:13" ht="39" customHeight="1" x14ac:dyDescent="0.2">
      <c r="A55" s="7" t="s">
        <v>179</v>
      </c>
      <c r="B55" s="9" t="s">
        <v>180</v>
      </c>
      <c r="C55" s="7" t="s">
        <v>27</v>
      </c>
      <c r="D55" s="7" t="s">
        <v>181</v>
      </c>
      <c r="E55" s="7" t="s">
        <v>59</v>
      </c>
      <c r="F55" s="8" t="s">
        <v>46</v>
      </c>
      <c r="G55" s="9">
        <v>4</v>
      </c>
      <c r="H55" s="10">
        <v>113.24</v>
      </c>
      <c r="I55" s="10">
        <v>140.37</v>
      </c>
      <c r="J55" s="10">
        <v>106.8</v>
      </c>
      <c r="K55" s="10">
        <v>19.02</v>
      </c>
      <c r="L55" s="10">
        <f>561.48</f>
        <v>561.48</v>
      </c>
      <c r="M55" s="11">
        <v>1.9682513775446031E-3</v>
      </c>
    </row>
    <row r="56" spans="1:13" ht="39" customHeight="1" x14ac:dyDescent="0.2">
      <c r="A56" s="7" t="s">
        <v>182</v>
      </c>
      <c r="B56" s="9" t="s">
        <v>183</v>
      </c>
      <c r="C56" s="7" t="s">
        <v>27</v>
      </c>
      <c r="D56" s="7" t="s">
        <v>184</v>
      </c>
      <c r="E56" s="7" t="s">
        <v>59</v>
      </c>
      <c r="F56" s="8" t="s">
        <v>46</v>
      </c>
      <c r="G56" s="9">
        <v>1</v>
      </c>
      <c r="H56" s="10">
        <v>112.58</v>
      </c>
      <c r="I56" s="10">
        <v>139.55000000000001</v>
      </c>
      <c r="J56" s="10">
        <v>34.86</v>
      </c>
      <c r="K56" s="10">
        <v>24.98</v>
      </c>
      <c r="L56" s="10">
        <f>139.55</f>
        <v>139.55000000000001</v>
      </c>
      <c r="M56" s="11">
        <v>4.8918835886647678E-4</v>
      </c>
    </row>
    <row r="57" spans="1:13" ht="24" customHeight="1" x14ac:dyDescent="0.2">
      <c r="A57" s="3" t="s">
        <v>185</v>
      </c>
      <c r="B57" s="3"/>
      <c r="C57" s="3"/>
      <c r="D57" s="3" t="s">
        <v>186</v>
      </c>
      <c r="E57" s="3"/>
      <c r="F57" s="3"/>
      <c r="G57" s="4"/>
      <c r="H57" s="3"/>
      <c r="I57" s="3"/>
      <c r="J57" s="3"/>
      <c r="K57" s="3"/>
      <c r="L57" s="5">
        <v>155802.14000000001</v>
      </c>
      <c r="M57" s="6">
        <v>0.54615975044417808</v>
      </c>
    </row>
    <row r="58" spans="1:13" ht="52.15" customHeight="1" x14ac:dyDescent="0.2">
      <c r="A58" s="7" t="s">
        <v>187</v>
      </c>
      <c r="B58" s="9" t="s">
        <v>188</v>
      </c>
      <c r="C58" s="7" t="s">
        <v>27</v>
      </c>
      <c r="D58" s="7" t="s">
        <v>189</v>
      </c>
      <c r="E58" s="7" t="s">
        <v>117</v>
      </c>
      <c r="F58" s="8" t="s">
        <v>46</v>
      </c>
      <c r="G58" s="9">
        <v>5</v>
      </c>
      <c r="H58" s="10">
        <v>1284.6400000000001</v>
      </c>
      <c r="I58" s="10">
        <v>1592.43</v>
      </c>
      <c r="J58" s="10">
        <v>187.55</v>
      </c>
      <c r="K58" s="10">
        <v>2.36</v>
      </c>
      <c r="L58" s="10">
        <f>7962.15</f>
        <v>7962.15</v>
      </c>
      <c r="M58" s="11">
        <v>2.7911079122527539E-2</v>
      </c>
    </row>
    <row r="59" spans="1:13" ht="64.900000000000006" customHeight="1" x14ac:dyDescent="0.2">
      <c r="A59" s="7" t="s">
        <v>190</v>
      </c>
      <c r="B59" s="9" t="s">
        <v>191</v>
      </c>
      <c r="C59" s="7" t="s">
        <v>27</v>
      </c>
      <c r="D59" s="7" t="s">
        <v>192</v>
      </c>
      <c r="E59" s="7" t="s">
        <v>117</v>
      </c>
      <c r="F59" s="8" t="s">
        <v>30</v>
      </c>
      <c r="G59" s="9">
        <v>389</v>
      </c>
      <c r="H59" s="10">
        <v>151.55000000000001</v>
      </c>
      <c r="I59" s="10">
        <v>187.86</v>
      </c>
      <c r="J59" s="10">
        <v>18026.259999999998</v>
      </c>
      <c r="K59" s="10">
        <v>24.67</v>
      </c>
      <c r="L59" s="10">
        <f>73077.54</f>
        <v>73077.539999999994</v>
      </c>
      <c r="M59" s="11">
        <v>0.25617113480902409</v>
      </c>
    </row>
    <row r="60" spans="1:13" ht="25.9" customHeight="1" x14ac:dyDescent="0.2">
      <c r="A60" s="7" t="s">
        <v>193</v>
      </c>
      <c r="B60" s="9" t="s">
        <v>194</v>
      </c>
      <c r="C60" s="7" t="s">
        <v>27</v>
      </c>
      <c r="D60" s="7" t="s">
        <v>195</v>
      </c>
      <c r="E60" s="7" t="s">
        <v>97</v>
      </c>
      <c r="F60" s="8" t="s">
        <v>41</v>
      </c>
      <c r="G60" s="9">
        <v>0.75</v>
      </c>
      <c r="H60" s="10">
        <v>108.48</v>
      </c>
      <c r="I60" s="10">
        <v>134.47</v>
      </c>
      <c r="J60" s="10">
        <v>76.849999999999994</v>
      </c>
      <c r="K60" s="10">
        <v>76.2</v>
      </c>
      <c r="L60" s="10">
        <f>100.85</f>
        <v>100.85</v>
      </c>
      <c r="M60" s="11">
        <v>3.5352666421844631E-4</v>
      </c>
    </row>
    <row r="61" spans="1:13" ht="25.9" customHeight="1" x14ac:dyDescent="0.2">
      <c r="A61" s="7" t="s">
        <v>196</v>
      </c>
      <c r="B61" s="9" t="s">
        <v>197</v>
      </c>
      <c r="C61" s="7" t="s">
        <v>106</v>
      </c>
      <c r="D61" s="7" t="s">
        <v>198</v>
      </c>
      <c r="E61" s="7" t="s">
        <v>199</v>
      </c>
      <c r="F61" s="8" t="s">
        <v>41</v>
      </c>
      <c r="G61" s="9">
        <v>85</v>
      </c>
      <c r="H61" s="10">
        <v>131.88</v>
      </c>
      <c r="I61" s="10">
        <v>163.47</v>
      </c>
      <c r="J61" s="10">
        <v>4097.8500000000004</v>
      </c>
      <c r="K61" s="10">
        <v>29.49</v>
      </c>
      <c r="L61" s="10">
        <f>13894.95</f>
        <v>13894.95</v>
      </c>
      <c r="M61" s="11">
        <v>4.8708332404383742E-2</v>
      </c>
    </row>
    <row r="62" spans="1:13" ht="39" customHeight="1" x14ac:dyDescent="0.2">
      <c r="A62" s="7" t="s">
        <v>200</v>
      </c>
      <c r="B62" s="9" t="s">
        <v>201</v>
      </c>
      <c r="C62" s="7" t="s">
        <v>27</v>
      </c>
      <c r="D62" s="7" t="s">
        <v>202</v>
      </c>
      <c r="E62" s="7" t="s">
        <v>203</v>
      </c>
      <c r="F62" s="8" t="s">
        <v>30</v>
      </c>
      <c r="G62" s="9">
        <v>7.56</v>
      </c>
      <c r="H62" s="10">
        <v>137.91999999999999</v>
      </c>
      <c r="I62" s="10">
        <v>170.96</v>
      </c>
      <c r="J62" s="10">
        <v>569.19000000000005</v>
      </c>
      <c r="K62" s="10">
        <v>44.04</v>
      </c>
      <c r="L62" s="10">
        <f>1292.45</f>
        <v>1292.45</v>
      </c>
      <c r="M62" s="11">
        <v>4.5306448901252447E-3</v>
      </c>
    </row>
    <row r="63" spans="1:13" ht="52.15" customHeight="1" x14ac:dyDescent="0.2">
      <c r="A63" s="7" t="s">
        <v>204</v>
      </c>
      <c r="B63" s="9" t="s">
        <v>205</v>
      </c>
      <c r="C63" s="7" t="s">
        <v>27</v>
      </c>
      <c r="D63" s="7" t="s">
        <v>206</v>
      </c>
      <c r="E63" s="7" t="s">
        <v>203</v>
      </c>
      <c r="F63" s="8" t="s">
        <v>30</v>
      </c>
      <c r="G63" s="9">
        <v>7.56</v>
      </c>
      <c r="H63" s="10">
        <v>82.06</v>
      </c>
      <c r="I63" s="10">
        <v>101.72</v>
      </c>
      <c r="J63" s="10">
        <v>342.99</v>
      </c>
      <c r="K63" s="10">
        <v>44.6</v>
      </c>
      <c r="L63" s="10">
        <f>769</f>
        <v>769</v>
      </c>
      <c r="M63" s="11">
        <v>2.6957065422308895E-3</v>
      </c>
    </row>
    <row r="64" spans="1:13" ht="39" customHeight="1" x14ac:dyDescent="0.2">
      <c r="A64" s="7" t="s">
        <v>207</v>
      </c>
      <c r="B64" s="9" t="s">
        <v>208</v>
      </c>
      <c r="C64" s="7" t="s">
        <v>27</v>
      </c>
      <c r="D64" s="7" t="s">
        <v>209</v>
      </c>
      <c r="E64" s="7" t="s">
        <v>40</v>
      </c>
      <c r="F64" s="8" t="s">
        <v>30</v>
      </c>
      <c r="G64" s="9">
        <v>25</v>
      </c>
      <c r="H64" s="10">
        <v>3.31</v>
      </c>
      <c r="I64" s="10">
        <v>4.0999999999999996</v>
      </c>
      <c r="J64" s="10">
        <v>11.5</v>
      </c>
      <c r="K64" s="10">
        <v>11.22</v>
      </c>
      <c r="L64" s="10">
        <f>102.5</f>
        <v>102.5</v>
      </c>
      <c r="M64" s="11">
        <v>3.5931068995925379E-4</v>
      </c>
    </row>
    <row r="65" spans="1:13" ht="25.9" customHeight="1" x14ac:dyDescent="0.2">
      <c r="A65" s="7" t="s">
        <v>210</v>
      </c>
      <c r="B65" s="9" t="s">
        <v>211</v>
      </c>
      <c r="C65" s="7" t="s">
        <v>27</v>
      </c>
      <c r="D65" s="7" t="s">
        <v>212</v>
      </c>
      <c r="E65" s="7" t="s">
        <v>213</v>
      </c>
      <c r="F65" s="8" t="s">
        <v>30</v>
      </c>
      <c r="G65" s="9">
        <v>2.02</v>
      </c>
      <c r="H65" s="10">
        <v>31.72</v>
      </c>
      <c r="I65" s="10">
        <v>39.32</v>
      </c>
      <c r="J65" s="10">
        <v>40.130000000000003</v>
      </c>
      <c r="K65" s="10">
        <v>50.53</v>
      </c>
      <c r="L65" s="10">
        <f>79.42</f>
        <v>79.42</v>
      </c>
      <c r="M65" s="11">
        <v>2.7840443899086769E-4</v>
      </c>
    </row>
    <row r="66" spans="1:13" ht="24" customHeight="1" x14ac:dyDescent="0.2">
      <c r="A66" s="7" t="s">
        <v>214</v>
      </c>
      <c r="B66" s="9" t="s">
        <v>215</v>
      </c>
      <c r="C66" s="7" t="s">
        <v>106</v>
      </c>
      <c r="D66" s="7" t="s">
        <v>216</v>
      </c>
      <c r="E66" s="7" t="s">
        <v>199</v>
      </c>
      <c r="F66" s="8" t="s">
        <v>41</v>
      </c>
      <c r="G66" s="9">
        <v>4</v>
      </c>
      <c r="H66" s="10">
        <v>342.87</v>
      </c>
      <c r="I66" s="10">
        <v>425.02</v>
      </c>
      <c r="J66" s="10">
        <v>298.16000000000003</v>
      </c>
      <c r="K66" s="10">
        <v>17.54</v>
      </c>
      <c r="L66" s="10">
        <f>1700.08</f>
        <v>1700.08</v>
      </c>
      <c r="M66" s="11">
        <v>5.959579685716373E-3</v>
      </c>
    </row>
    <row r="67" spans="1:13" ht="39" customHeight="1" x14ac:dyDescent="0.2">
      <c r="A67" s="7" t="s">
        <v>217</v>
      </c>
      <c r="B67" s="9" t="s">
        <v>218</v>
      </c>
      <c r="C67" s="7" t="s">
        <v>27</v>
      </c>
      <c r="D67" s="7" t="s">
        <v>219</v>
      </c>
      <c r="E67" s="7" t="s">
        <v>34</v>
      </c>
      <c r="F67" s="8" t="s">
        <v>30</v>
      </c>
      <c r="G67" s="9">
        <v>51</v>
      </c>
      <c r="H67" s="10">
        <v>26.81</v>
      </c>
      <c r="I67" s="10">
        <v>33.229999999999997</v>
      </c>
      <c r="J67" s="10">
        <v>643.62</v>
      </c>
      <c r="K67" s="10">
        <v>37.979999999999997</v>
      </c>
      <c r="L67" s="10">
        <f>1694.73</f>
        <v>1694.73</v>
      </c>
      <c r="M67" s="11">
        <v>5.9408254204355729E-3</v>
      </c>
    </row>
    <row r="68" spans="1:13" ht="39" customHeight="1" x14ac:dyDescent="0.2">
      <c r="A68" s="7" t="s">
        <v>220</v>
      </c>
      <c r="B68" s="9" t="s">
        <v>221</v>
      </c>
      <c r="C68" s="7" t="s">
        <v>27</v>
      </c>
      <c r="D68" s="7" t="s">
        <v>222</v>
      </c>
      <c r="E68" s="7" t="s">
        <v>34</v>
      </c>
      <c r="F68" s="8" t="s">
        <v>30</v>
      </c>
      <c r="G68" s="9">
        <v>35</v>
      </c>
      <c r="H68" s="10">
        <v>11.08</v>
      </c>
      <c r="I68" s="10">
        <v>13.73</v>
      </c>
      <c r="J68" s="10">
        <v>276.14999999999998</v>
      </c>
      <c r="K68" s="10">
        <v>57.47</v>
      </c>
      <c r="L68" s="10">
        <f>480.55</f>
        <v>480.55</v>
      </c>
      <c r="M68" s="11">
        <v>1.6845536786333603E-3</v>
      </c>
    </row>
    <row r="69" spans="1:13" ht="39" customHeight="1" x14ac:dyDescent="0.2">
      <c r="A69" s="7" t="s">
        <v>223</v>
      </c>
      <c r="B69" s="9" t="s">
        <v>224</v>
      </c>
      <c r="C69" s="7" t="s">
        <v>27</v>
      </c>
      <c r="D69" s="7" t="s">
        <v>225</v>
      </c>
      <c r="E69" s="7" t="s">
        <v>34</v>
      </c>
      <c r="F69" s="8" t="s">
        <v>60</v>
      </c>
      <c r="G69" s="9">
        <v>665</v>
      </c>
      <c r="H69" s="10">
        <v>9.7899999999999991</v>
      </c>
      <c r="I69" s="10">
        <v>12.13</v>
      </c>
      <c r="J69" s="10">
        <v>5499.55</v>
      </c>
      <c r="K69" s="10">
        <v>68.180000000000007</v>
      </c>
      <c r="L69" s="10">
        <f>8066.45</f>
        <v>8066.45</v>
      </c>
      <c r="M69" s="11">
        <v>2.8276699658749491E-2</v>
      </c>
    </row>
    <row r="70" spans="1:13" ht="25.9" customHeight="1" x14ac:dyDescent="0.2">
      <c r="A70" s="7" t="s">
        <v>226</v>
      </c>
      <c r="B70" s="9" t="s">
        <v>227</v>
      </c>
      <c r="C70" s="7" t="s">
        <v>27</v>
      </c>
      <c r="D70" s="7" t="s">
        <v>228</v>
      </c>
      <c r="E70" s="7" t="s">
        <v>34</v>
      </c>
      <c r="F70" s="8" t="s">
        <v>30</v>
      </c>
      <c r="G70" s="9">
        <v>701.8</v>
      </c>
      <c r="H70" s="10">
        <v>13.23</v>
      </c>
      <c r="I70" s="10">
        <v>16.39</v>
      </c>
      <c r="J70" s="10">
        <v>3754.63</v>
      </c>
      <c r="K70" s="10">
        <v>32.64</v>
      </c>
      <c r="L70" s="10">
        <f>11502.5</f>
        <v>11502.5</v>
      </c>
      <c r="M70" s="11">
        <v>4.0321670353720168E-2</v>
      </c>
    </row>
    <row r="71" spans="1:13" ht="52.15" customHeight="1" x14ac:dyDescent="0.2">
      <c r="A71" s="7" t="s">
        <v>229</v>
      </c>
      <c r="B71" s="9" t="s">
        <v>230</v>
      </c>
      <c r="C71" s="7" t="s">
        <v>27</v>
      </c>
      <c r="D71" s="7" t="s">
        <v>231</v>
      </c>
      <c r="E71" s="7" t="s">
        <v>232</v>
      </c>
      <c r="F71" s="8" t="s">
        <v>30</v>
      </c>
      <c r="G71" s="9">
        <v>379</v>
      </c>
      <c r="H71" s="10">
        <v>4.47</v>
      </c>
      <c r="I71" s="10">
        <v>5.54</v>
      </c>
      <c r="J71" s="10">
        <v>1083.94</v>
      </c>
      <c r="K71" s="10">
        <v>51.62</v>
      </c>
      <c r="L71" s="10">
        <f>2099.66</f>
        <v>2099.66</v>
      </c>
      <c r="M71" s="11">
        <v>7.3602954466326521E-3</v>
      </c>
    </row>
    <row r="72" spans="1:13" ht="64.900000000000006" customHeight="1" x14ac:dyDescent="0.2">
      <c r="A72" s="7" t="s">
        <v>233</v>
      </c>
      <c r="B72" s="9" t="s">
        <v>234</v>
      </c>
      <c r="C72" s="7" t="s">
        <v>27</v>
      </c>
      <c r="D72" s="7" t="s">
        <v>235</v>
      </c>
      <c r="E72" s="7" t="s">
        <v>232</v>
      </c>
      <c r="F72" s="8" t="s">
        <v>30</v>
      </c>
      <c r="G72" s="9">
        <v>15.12</v>
      </c>
      <c r="H72" s="10">
        <v>37.479999999999997</v>
      </c>
      <c r="I72" s="10">
        <v>46.46</v>
      </c>
      <c r="J72" s="10">
        <v>333.54</v>
      </c>
      <c r="K72" s="10">
        <v>47.48</v>
      </c>
      <c r="L72" s="10">
        <f>702.47</f>
        <v>702.47</v>
      </c>
      <c r="M72" s="11">
        <v>2.4624876134212393E-3</v>
      </c>
    </row>
    <row r="73" spans="1:13" ht="52.15" customHeight="1" x14ac:dyDescent="0.2">
      <c r="A73" s="7" t="s">
        <v>236</v>
      </c>
      <c r="B73" s="9" t="s">
        <v>237</v>
      </c>
      <c r="C73" s="7" t="s">
        <v>27</v>
      </c>
      <c r="D73" s="7" t="s">
        <v>238</v>
      </c>
      <c r="E73" s="7" t="s">
        <v>232</v>
      </c>
      <c r="F73" s="8" t="s">
        <v>30</v>
      </c>
      <c r="G73" s="9">
        <v>379</v>
      </c>
      <c r="H73" s="10">
        <v>53.02</v>
      </c>
      <c r="I73" s="10">
        <v>65.72</v>
      </c>
      <c r="J73" s="10">
        <v>13950.99</v>
      </c>
      <c r="K73" s="10">
        <v>56.01</v>
      </c>
      <c r="L73" s="10">
        <f>24907.88</f>
        <v>24907.88</v>
      </c>
      <c r="M73" s="11">
        <v>8.7313829738754137E-2</v>
      </c>
    </row>
    <row r="74" spans="1:13" ht="25.9" customHeight="1" x14ac:dyDescent="0.2">
      <c r="A74" s="7" t="s">
        <v>239</v>
      </c>
      <c r="B74" s="9" t="s">
        <v>240</v>
      </c>
      <c r="C74" s="7" t="s">
        <v>106</v>
      </c>
      <c r="D74" s="7" t="s">
        <v>241</v>
      </c>
      <c r="E74" s="7" t="s">
        <v>117</v>
      </c>
      <c r="F74" s="8" t="s">
        <v>46</v>
      </c>
      <c r="G74" s="9">
        <v>1</v>
      </c>
      <c r="H74" s="10">
        <v>461.41</v>
      </c>
      <c r="I74" s="10">
        <v>571.96</v>
      </c>
      <c r="J74" s="10">
        <v>191.92</v>
      </c>
      <c r="K74" s="10">
        <v>33.549999999999997</v>
      </c>
      <c r="L74" s="10">
        <f>571.96</f>
        <v>571.96</v>
      </c>
      <c r="M74" s="11">
        <v>2.0049887046740956E-3</v>
      </c>
    </row>
    <row r="75" spans="1:13" ht="25.9" customHeight="1" x14ac:dyDescent="0.2">
      <c r="A75" s="7" t="s">
        <v>242</v>
      </c>
      <c r="B75" s="9" t="s">
        <v>243</v>
      </c>
      <c r="C75" s="7" t="s">
        <v>106</v>
      </c>
      <c r="D75" s="7" t="s">
        <v>244</v>
      </c>
      <c r="E75" s="7" t="s">
        <v>117</v>
      </c>
      <c r="F75" s="8" t="s">
        <v>46</v>
      </c>
      <c r="G75" s="9">
        <v>10</v>
      </c>
      <c r="H75" s="10">
        <v>548.33000000000004</v>
      </c>
      <c r="I75" s="10">
        <v>679.7</v>
      </c>
      <c r="J75" s="10">
        <v>1027.5999999999999</v>
      </c>
      <c r="K75" s="10">
        <v>15.12</v>
      </c>
      <c r="L75" s="10">
        <f>6797</f>
        <v>6797</v>
      </c>
      <c r="M75" s="11">
        <v>2.3826680581980959E-2</v>
      </c>
    </row>
    <row r="76" spans="1:13" ht="24" customHeight="1" x14ac:dyDescent="0.2">
      <c r="A76" s="3" t="s">
        <v>245</v>
      </c>
      <c r="B76" s="3"/>
      <c r="C76" s="3"/>
      <c r="D76" s="3" t="s">
        <v>246</v>
      </c>
      <c r="E76" s="3"/>
      <c r="F76" s="3"/>
      <c r="G76" s="4"/>
      <c r="H76" s="3"/>
      <c r="I76" s="3"/>
      <c r="J76" s="3"/>
      <c r="K76" s="3"/>
      <c r="L76" s="5">
        <v>6404.91</v>
      </c>
      <c r="M76" s="6">
        <v>2.2452220792457799E-2</v>
      </c>
    </row>
    <row r="77" spans="1:13" ht="39" customHeight="1" x14ac:dyDescent="0.2">
      <c r="A77" s="7" t="s">
        <v>247</v>
      </c>
      <c r="B77" s="9" t="s">
        <v>248</v>
      </c>
      <c r="C77" s="7" t="s">
        <v>27</v>
      </c>
      <c r="D77" s="7" t="s">
        <v>249</v>
      </c>
      <c r="E77" s="7" t="s">
        <v>250</v>
      </c>
      <c r="F77" s="8" t="s">
        <v>30</v>
      </c>
      <c r="G77" s="9">
        <v>66.239999999999995</v>
      </c>
      <c r="H77" s="10">
        <v>21.63</v>
      </c>
      <c r="I77" s="10">
        <v>26.81</v>
      </c>
      <c r="J77" s="10">
        <v>560.39</v>
      </c>
      <c r="K77" s="10">
        <v>31.56</v>
      </c>
      <c r="L77" s="10">
        <f>1775.89</f>
        <v>1775.89</v>
      </c>
      <c r="M77" s="11">
        <v>6.2253293774803828E-3</v>
      </c>
    </row>
    <row r="78" spans="1:13" ht="39" customHeight="1" x14ac:dyDescent="0.2">
      <c r="A78" s="7" t="s">
        <v>251</v>
      </c>
      <c r="B78" s="9" t="s">
        <v>252</v>
      </c>
      <c r="C78" s="7" t="s">
        <v>27</v>
      </c>
      <c r="D78" s="7" t="s">
        <v>253</v>
      </c>
      <c r="E78" s="7" t="s">
        <v>232</v>
      </c>
      <c r="F78" s="8" t="s">
        <v>30</v>
      </c>
      <c r="G78" s="9">
        <v>34.01</v>
      </c>
      <c r="H78" s="10">
        <v>77.84</v>
      </c>
      <c r="I78" s="10">
        <v>96.49</v>
      </c>
      <c r="J78" s="10">
        <v>669.99</v>
      </c>
      <c r="K78" s="10">
        <v>20.420000000000002</v>
      </c>
      <c r="L78" s="10">
        <f>3281.62</f>
        <v>3281.62</v>
      </c>
      <c r="M78" s="11">
        <v>1.1503620940332551E-2</v>
      </c>
    </row>
    <row r="79" spans="1:13" ht="25.9" customHeight="1" x14ac:dyDescent="0.2">
      <c r="A79" s="7" t="s">
        <v>254</v>
      </c>
      <c r="B79" s="9" t="s">
        <v>255</v>
      </c>
      <c r="C79" s="7" t="s">
        <v>27</v>
      </c>
      <c r="D79" s="7" t="s">
        <v>256</v>
      </c>
      <c r="E79" s="7" t="s">
        <v>232</v>
      </c>
      <c r="F79" s="8" t="s">
        <v>60</v>
      </c>
      <c r="G79" s="9">
        <v>77.66</v>
      </c>
      <c r="H79" s="10">
        <v>14</v>
      </c>
      <c r="I79" s="10">
        <v>17.350000000000001</v>
      </c>
      <c r="J79" s="10">
        <v>538.96</v>
      </c>
      <c r="K79" s="10">
        <v>40</v>
      </c>
      <c r="L79" s="10">
        <f>1347.4</f>
        <v>1347.4</v>
      </c>
      <c r="M79" s="11">
        <v>4.7232704746448641E-3</v>
      </c>
    </row>
    <row r="80" spans="1:13" ht="24" customHeight="1" x14ac:dyDescent="0.2">
      <c r="A80" s="3" t="s">
        <v>257</v>
      </c>
      <c r="B80" s="3"/>
      <c r="C80" s="3"/>
      <c r="D80" s="3" t="s">
        <v>258</v>
      </c>
      <c r="E80" s="3"/>
      <c r="F80" s="3"/>
      <c r="G80" s="4"/>
      <c r="H80" s="3"/>
      <c r="I80" s="3"/>
      <c r="J80" s="3"/>
      <c r="K80" s="3"/>
      <c r="L80" s="5">
        <v>4600.04</v>
      </c>
      <c r="M80" s="6">
        <v>1.612530289014796E-2</v>
      </c>
    </row>
    <row r="81" spans="1:13" ht="25.9" customHeight="1" x14ac:dyDescent="0.2">
      <c r="A81" s="7" t="s">
        <v>259</v>
      </c>
      <c r="B81" s="9" t="s">
        <v>260</v>
      </c>
      <c r="C81" s="7" t="s">
        <v>106</v>
      </c>
      <c r="D81" s="7" t="s">
        <v>261</v>
      </c>
      <c r="E81" s="7" t="s">
        <v>117</v>
      </c>
      <c r="F81" s="8" t="s">
        <v>46</v>
      </c>
      <c r="G81" s="9">
        <v>1</v>
      </c>
      <c r="H81" s="10">
        <v>797.71</v>
      </c>
      <c r="I81" s="10">
        <v>988.84</v>
      </c>
      <c r="J81" s="10">
        <v>41.2</v>
      </c>
      <c r="K81" s="10">
        <v>4.17</v>
      </c>
      <c r="L81" s="10">
        <f>988.84</f>
        <v>988.84</v>
      </c>
      <c r="M81" s="11">
        <v>3.4663490991152053E-3</v>
      </c>
    </row>
    <row r="82" spans="1:13" ht="25.9" customHeight="1" x14ac:dyDescent="0.2">
      <c r="A82" s="7" t="s">
        <v>262</v>
      </c>
      <c r="B82" s="9" t="s">
        <v>26</v>
      </c>
      <c r="C82" s="7" t="s">
        <v>27</v>
      </c>
      <c r="D82" s="7" t="s">
        <v>28</v>
      </c>
      <c r="E82" s="7" t="s">
        <v>29</v>
      </c>
      <c r="F82" s="8" t="s">
        <v>30</v>
      </c>
      <c r="G82" s="9">
        <v>1480</v>
      </c>
      <c r="H82" s="10">
        <v>1.97</v>
      </c>
      <c r="I82" s="10">
        <v>2.44</v>
      </c>
      <c r="J82" s="10">
        <v>2708.4</v>
      </c>
      <c r="K82" s="10">
        <v>75</v>
      </c>
      <c r="L82" s="10">
        <f>3611.2</f>
        <v>3611.2</v>
      </c>
      <c r="M82" s="11">
        <v>1.2658953791032755E-2</v>
      </c>
    </row>
    <row r="83" spans="1:13" ht="24" customHeight="1" x14ac:dyDescent="0.2">
      <c r="A83" s="3" t="s">
        <v>263</v>
      </c>
      <c r="B83" s="3"/>
      <c r="C83" s="3"/>
      <c r="D83" s="3" t="s">
        <v>264</v>
      </c>
      <c r="E83" s="3"/>
      <c r="F83" s="3"/>
      <c r="G83" s="4"/>
      <c r="H83" s="3"/>
      <c r="I83" s="3"/>
      <c r="J83" s="3"/>
      <c r="K83" s="3"/>
      <c r="L83" s="5">
        <v>48218.14</v>
      </c>
      <c r="M83" s="6">
        <v>0.16902725026294532</v>
      </c>
    </row>
    <row r="84" spans="1:13" ht="39" customHeight="1" x14ac:dyDescent="0.2">
      <c r="A84" s="7" t="s">
        <v>265</v>
      </c>
      <c r="B84" s="9" t="s">
        <v>266</v>
      </c>
      <c r="C84" s="7" t="s">
        <v>27</v>
      </c>
      <c r="D84" s="7" t="s">
        <v>267</v>
      </c>
      <c r="E84" s="7" t="s">
        <v>199</v>
      </c>
      <c r="F84" s="8" t="s">
        <v>41</v>
      </c>
      <c r="G84" s="9">
        <v>45</v>
      </c>
      <c r="H84" s="10">
        <v>697.06</v>
      </c>
      <c r="I84" s="10">
        <v>864.07</v>
      </c>
      <c r="J84" s="10">
        <v>3735.9</v>
      </c>
      <c r="K84" s="10">
        <v>9.61</v>
      </c>
      <c r="L84" s="10">
        <f>38883.15</f>
        <v>38883.15</v>
      </c>
      <c r="M84" s="11">
        <v>0.1363037215052601</v>
      </c>
    </row>
    <row r="85" spans="1:13" ht="25.9" customHeight="1" x14ac:dyDescent="0.2">
      <c r="A85" s="7" t="s">
        <v>268</v>
      </c>
      <c r="B85" s="9" t="s">
        <v>269</v>
      </c>
      <c r="C85" s="7" t="s">
        <v>106</v>
      </c>
      <c r="D85" s="7" t="s">
        <v>270</v>
      </c>
      <c r="E85" s="7" t="s">
        <v>108</v>
      </c>
      <c r="F85" s="8" t="s">
        <v>30</v>
      </c>
      <c r="G85" s="9">
        <v>49</v>
      </c>
      <c r="H85" s="10">
        <v>153.69</v>
      </c>
      <c r="I85" s="10">
        <v>190.51</v>
      </c>
      <c r="J85" s="10">
        <v>1146.5999999999999</v>
      </c>
      <c r="K85" s="10">
        <v>12.28</v>
      </c>
      <c r="L85" s="10">
        <f>9334.99</f>
        <v>9334.99</v>
      </c>
      <c r="M85" s="11">
        <v>3.2723528757685215E-2</v>
      </c>
    </row>
    <row r="86" spans="1:13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14.25" customHeight="1" x14ac:dyDescent="0.2">
      <c r="A87" s="27" t="s">
        <v>275</v>
      </c>
      <c r="B87" s="27"/>
      <c r="C87" s="27"/>
      <c r="D87" s="27"/>
      <c r="E87" s="27"/>
      <c r="F87" s="14"/>
      <c r="G87" s="14"/>
      <c r="H87" s="14"/>
      <c r="I87" s="20" t="s">
        <v>271</v>
      </c>
      <c r="J87" s="19"/>
      <c r="K87" s="21">
        <v>230158.79</v>
      </c>
      <c r="L87" s="19"/>
      <c r="M87" s="19"/>
    </row>
    <row r="88" spans="1:13" x14ac:dyDescent="0.2">
      <c r="A88" s="27"/>
      <c r="B88" s="27"/>
      <c r="C88" s="27"/>
      <c r="D88" s="27"/>
      <c r="E88" s="27"/>
      <c r="F88" s="14"/>
      <c r="G88" s="14"/>
      <c r="H88" s="14"/>
      <c r="I88" s="20" t="s">
        <v>272</v>
      </c>
      <c r="J88" s="19"/>
      <c r="K88" s="21">
        <v>55109.65</v>
      </c>
      <c r="L88" s="19"/>
      <c r="M88" s="19"/>
    </row>
    <row r="89" spans="1:13" x14ac:dyDescent="0.2">
      <c r="A89" s="19"/>
      <c r="B89" s="19"/>
      <c r="C89" s="19"/>
      <c r="D89" s="15"/>
      <c r="E89" s="14"/>
      <c r="F89" s="14"/>
      <c r="G89" s="14"/>
      <c r="H89" s="14"/>
      <c r="I89" s="20" t="s">
        <v>273</v>
      </c>
      <c r="J89" s="19"/>
      <c r="K89" s="21">
        <v>285268.44</v>
      </c>
      <c r="L89" s="19"/>
      <c r="M89" s="19"/>
    </row>
    <row r="90" spans="1:13" ht="60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ht="70.150000000000006" customHeight="1" x14ac:dyDescent="0.2">
      <c r="A91" s="17" t="s">
        <v>274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</sheetData>
  <mergeCells count="26">
    <mergeCell ref="F1:H1"/>
    <mergeCell ref="I1:M1"/>
    <mergeCell ref="F2:H2"/>
    <mergeCell ref="I2:M2"/>
    <mergeCell ref="A3:M3"/>
    <mergeCell ref="L4:L5"/>
    <mergeCell ref="M4:M5"/>
    <mergeCell ref="I87:J87"/>
    <mergeCell ref="K87:M87"/>
    <mergeCell ref="F4:F5"/>
    <mergeCell ref="G4:G5"/>
    <mergeCell ref="H4:H5"/>
    <mergeCell ref="J4:K4"/>
    <mergeCell ref="I4:I5"/>
    <mergeCell ref="A4:A5"/>
    <mergeCell ref="B4:B5"/>
    <mergeCell ref="C4:C5"/>
    <mergeCell ref="D4:D5"/>
    <mergeCell ref="E4:E5"/>
    <mergeCell ref="A91:M91"/>
    <mergeCell ref="I88:J88"/>
    <mergeCell ref="K88:M88"/>
    <mergeCell ref="A89:C89"/>
    <mergeCell ref="I89:J89"/>
    <mergeCell ref="K89:M89"/>
    <mergeCell ref="A87:E88"/>
  </mergeCells>
  <pageMargins left="0.51181102362204722" right="0.51181102362204722" top="0.98425196850393704" bottom="0.98425196850393704" header="0.51181102362204722" footer="0.51181102362204722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2023-12-01T14:19:07Z</cp:lastPrinted>
  <dcterms:created xsi:type="dcterms:W3CDTF">2023-12-01T02:16:07Z</dcterms:created>
  <dcterms:modified xsi:type="dcterms:W3CDTF">2023-12-20T10:53:44Z</dcterms:modified>
</cp:coreProperties>
</file>