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ICITACOES\2. EDITAIS 2023\TOMADA DE PREÇOS\Nova pasta\"/>
    </mc:Choice>
  </mc:AlternateContent>
  <bookViews>
    <workbookView xWindow="0" yWindow="0" windowWidth="20490" windowHeight="7755"/>
  </bookViews>
  <sheets>
    <sheet name="Orçamento" sheetId="1" r:id="rId1"/>
    <sheet name="Cronograma" sheetId="4" r:id="rId2"/>
  </sheets>
  <calcPr calcId="152511"/>
</workbook>
</file>

<file path=xl/calcChain.xml><?xml version="1.0" encoding="utf-8"?>
<calcChain xmlns="http://schemas.openxmlformats.org/spreadsheetml/2006/main">
  <c r="D39" i="4" l="1"/>
  <c r="D38" i="4"/>
  <c r="B40" i="4"/>
  <c r="B39" i="4"/>
  <c r="B3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F31" i="1" l="1"/>
  <c r="F130" i="1"/>
  <c r="F129" i="1"/>
  <c r="I130" i="1"/>
  <c r="I129" i="1"/>
  <c r="F128" i="1"/>
  <c r="I91" i="1"/>
  <c r="J91" i="1" s="1"/>
  <c r="F66" i="1"/>
  <c r="F60" i="1"/>
  <c r="I60" i="1"/>
  <c r="F59" i="1"/>
  <c r="J130" i="1" l="1"/>
  <c r="J129" i="1"/>
  <c r="J60" i="1"/>
  <c r="F27" i="1" l="1"/>
  <c r="I131" i="1" l="1"/>
  <c r="I128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J126" i="1" s="1"/>
  <c r="I111" i="1"/>
  <c r="I95" i="1"/>
  <c r="J95" i="1" s="1"/>
  <c r="I96" i="1"/>
  <c r="I97" i="1"/>
  <c r="I98" i="1"/>
  <c r="I99" i="1"/>
  <c r="J99" i="1" s="1"/>
  <c r="I100" i="1"/>
  <c r="I101" i="1"/>
  <c r="I102" i="1"/>
  <c r="J102" i="1" s="1"/>
  <c r="I103" i="1"/>
  <c r="J103" i="1" s="1"/>
  <c r="I104" i="1"/>
  <c r="I105" i="1"/>
  <c r="I106" i="1"/>
  <c r="I107" i="1"/>
  <c r="I108" i="1"/>
  <c r="I109" i="1"/>
  <c r="I94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J90" i="1" s="1"/>
  <c r="I92" i="1"/>
  <c r="J92" i="1" s="1"/>
  <c r="I75" i="1"/>
  <c r="I69" i="1"/>
  <c r="I70" i="1"/>
  <c r="I71" i="1"/>
  <c r="I72" i="1"/>
  <c r="I73" i="1"/>
  <c r="I68" i="1"/>
  <c r="I65" i="1"/>
  <c r="I66" i="1"/>
  <c r="I64" i="1"/>
  <c r="I58" i="1"/>
  <c r="I59" i="1"/>
  <c r="I61" i="1"/>
  <c r="I62" i="1"/>
  <c r="I47" i="1"/>
  <c r="I48" i="1"/>
  <c r="I57" i="1"/>
  <c r="I51" i="1"/>
  <c r="I52" i="1"/>
  <c r="I53" i="1"/>
  <c r="I54" i="1"/>
  <c r="I55" i="1"/>
  <c r="I50" i="1"/>
  <c r="I42" i="1"/>
  <c r="I43" i="1"/>
  <c r="I44" i="1"/>
  <c r="I45" i="1"/>
  <c r="I46" i="1"/>
  <c r="I41" i="1"/>
  <c r="I39" i="1"/>
  <c r="I28" i="1"/>
  <c r="I29" i="1"/>
  <c r="I30" i="1"/>
  <c r="I31" i="1"/>
  <c r="I32" i="1"/>
  <c r="I33" i="1"/>
  <c r="I34" i="1"/>
  <c r="I35" i="1"/>
  <c r="I36" i="1"/>
  <c r="I37" i="1"/>
  <c r="I27" i="1"/>
  <c r="I17" i="1"/>
  <c r="I18" i="1"/>
  <c r="I19" i="1"/>
  <c r="I20" i="1"/>
  <c r="I21" i="1"/>
  <c r="I22" i="1"/>
  <c r="I23" i="1"/>
  <c r="I24" i="1"/>
  <c r="I25" i="1"/>
  <c r="I16" i="1"/>
  <c r="I14" i="1"/>
  <c r="I13" i="1"/>
  <c r="J128" i="1" l="1"/>
  <c r="J84" i="1"/>
  <c r="J83" i="1"/>
  <c r="J82" i="1"/>
  <c r="J85" i="1"/>
  <c r="J88" i="1"/>
  <c r="J87" i="1"/>
  <c r="J86" i="1"/>
  <c r="F73" i="1" l="1"/>
  <c r="F131" i="1" s="1"/>
  <c r="J131" i="1" s="1"/>
  <c r="J127" i="1" s="1"/>
  <c r="C27" i="4" s="1"/>
  <c r="J72" i="1"/>
  <c r="J71" i="1"/>
  <c r="J68" i="1"/>
  <c r="J70" i="1"/>
  <c r="J69" i="1"/>
  <c r="I27" i="4" l="1"/>
  <c r="M27" i="4"/>
  <c r="E27" i="4"/>
  <c r="K27" i="4"/>
  <c r="G27" i="4"/>
  <c r="F64" i="1" l="1"/>
  <c r="F65" i="1" s="1"/>
  <c r="F53" i="1"/>
  <c r="F51" i="1"/>
  <c r="F50" i="1"/>
  <c r="J54" i="1"/>
  <c r="F52" i="1" l="1"/>
  <c r="J51" i="1"/>
  <c r="F46" i="1"/>
  <c r="F42" i="1"/>
  <c r="F43" i="1" s="1"/>
  <c r="J45" i="1"/>
  <c r="J39" i="1"/>
  <c r="J34" i="1" l="1"/>
  <c r="F23" i="1"/>
  <c r="F20" i="1"/>
  <c r="J17" i="1"/>
  <c r="F13" i="1" l="1"/>
  <c r="J66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96" i="1"/>
  <c r="J97" i="1"/>
  <c r="J98" i="1"/>
  <c r="J100" i="1"/>
  <c r="J101" i="1"/>
  <c r="J104" i="1"/>
  <c r="J105" i="1"/>
  <c r="J106" i="1"/>
  <c r="J107" i="1"/>
  <c r="J94" i="1"/>
  <c r="J89" i="1"/>
  <c r="J81" i="1"/>
  <c r="J65" i="1" l="1"/>
  <c r="J58" i="1" l="1"/>
  <c r="J62" i="1"/>
  <c r="J47" i="1"/>
  <c r="J48" i="1"/>
  <c r="J52" i="1"/>
  <c r="J53" i="1"/>
  <c r="J55" i="1"/>
  <c r="J42" i="1"/>
  <c r="J43" i="1"/>
  <c r="J44" i="1"/>
  <c r="J46" i="1"/>
  <c r="J59" i="1" l="1"/>
  <c r="J61" i="1"/>
  <c r="J29" i="1" l="1"/>
  <c r="J37" i="1"/>
  <c r="J36" i="1"/>
  <c r="J35" i="1"/>
  <c r="J33" i="1"/>
  <c r="J32" i="1"/>
  <c r="J31" i="1"/>
  <c r="J30" i="1" l="1"/>
  <c r="J24" i="1" l="1"/>
  <c r="J23" i="1"/>
  <c r="J22" i="1"/>
  <c r="J41" i="1" l="1"/>
  <c r="J40" i="1" s="1"/>
  <c r="C19" i="4" s="1"/>
  <c r="M19" i="4" l="1"/>
  <c r="I19" i="4"/>
  <c r="G19" i="4"/>
  <c r="E19" i="4"/>
  <c r="K19" i="4"/>
  <c r="J13" i="1"/>
  <c r="J108" i="1" l="1"/>
  <c r="J109" i="1"/>
  <c r="J111" i="1"/>
  <c r="J110" i="1" s="1"/>
  <c r="C26" i="4" s="1"/>
  <c r="J76" i="1"/>
  <c r="J77" i="1"/>
  <c r="J78" i="1"/>
  <c r="J79" i="1"/>
  <c r="J80" i="1"/>
  <c r="J75" i="1"/>
  <c r="K26" i="4" l="1"/>
  <c r="G26" i="4"/>
  <c r="M26" i="4"/>
  <c r="E26" i="4"/>
  <c r="I26" i="4"/>
  <c r="J74" i="1"/>
  <c r="C24" i="4" s="1"/>
  <c r="J93" i="1"/>
  <c r="C25" i="4" s="1"/>
  <c r="J50" i="1"/>
  <c r="E25" i="4" l="1"/>
  <c r="G25" i="4"/>
  <c r="K25" i="4"/>
  <c r="M25" i="4"/>
  <c r="I25" i="4"/>
  <c r="M24" i="4"/>
  <c r="K24" i="4"/>
  <c r="E24" i="4"/>
  <c r="G24" i="4"/>
  <c r="I24" i="4"/>
  <c r="J49" i="1"/>
  <c r="C20" i="4" s="1"/>
  <c r="M20" i="4" l="1"/>
  <c r="I20" i="4"/>
  <c r="E20" i="4"/>
  <c r="G20" i="4"/>
  <c r="K20" i="4"/>
  <c r="J64" i="1"/>
  <c r="J57" i="1"/>
  <c r="J56" i="1" s="1"/>
  <c r="C21" i="4" s="1"/>
  <c r="J73" i="1"/>
  <c r="J27" i="1"/>
  <c r="J28" i="1"/>
  <c r="J18" i="1"/>
  <c r="J19" i="1"/>
  <c r="J21" i="1"/>
  <c r="J25" i="1"/>
  <c r="J16" i="1"/>
  <c r="J14" i="1"/>
  <c r="J12" i="1" s="1"/>
  <c r="C15" i="4" s="1"/>
  <c r="K21" i="4" l="1"/>
  <c r="M21" i="4"/>
  <c r="G21" i="4"/>
  <c r="I21" i="4"/>
  <c r="E21" i="4"/>
  <c r="I15" i="4"/>
  <c r="G15" i="4"/>
  <c r="K15" i="4"/>
  <c r="E15" i="4"/>
  <c r="J67" i="1"/>
  <c r="C23" i="4" s="1"/>
  <c r="J63" i="1"/>
  <c r="C22" i="4" s="1"/>
  <c r="J26" i="1"/>
  <c r="C17" i="4" s="1"/>
  <c r="K22" i="4" l="1"/>
  <c r="M22" i="4"/>
  <c r="I22" i="4"/>
  <c r="E22" i="4"/>
  <c r="G22" i="4"/>
  <c r="M15" i="4"/>
  <c r="K17" i="4"/>
  <c r="G17" i="4"/>
  <c r="I17" i="4"/>
  <c r="E17" i="4"/>
  <c r="M17" i="4" s="1"/>
  <c r="G23" i="4"/>
  <c r="K23" i="4"/>
  <c r="I23" i="4"/>
  <c r="M23" i="4"/>
  <c r="E23" i="4"/>
  <c r="J20" i="1"/>
  <c r="J15" i="1" s="1"/>
  <c r="C16" i="4" s="1"/>
  <c r="K16" i="4" l="1"/>
  <c r="E16" i="4"/>
  <c r="G16" i="4"/>
  <c r="I16" i="4"/>
  <c r="J38" i="1"/>
  <c r="J132" i="1" l="1"/>
  <c r="C18" i="4"/>
  <c r="M16" i="4"/>
  <c r="I18" i="4" l="1"/>
  <c r="I28" i="4" s="1"/>
  <c r="E18" i="4"/>
  <c r="K18" i="4"/>
  <c r="K28" i="4" s="1"/>
  <c r="G18" i="4"/>
  <c r="G28" i="4" s="1"/>
  <c r="C28" i="4"/>
  <c r="D18" i="4" l="1"/>
  <c r="D27" i="4"/>
  <c r="D19" i="4"/>
  <c r="D26" i="4"/>
  <c r="D24" i="4"/>
  <c r="D25" i="4"/>
  <c r="D20" i="4"/>
  <c r="D15" i="4"/>
  <c r="D21" i="4"/>
  <c r="D23" i="4"/>
  <c r="D22" i="4"/>
  <c r="D17" i="4"/>
  <c r="D16" i="4"/>
  <c r="H28" i="4"/>
  <c r="L28" i="4"/>
  <c r="M18" i="4"/>
  <c r="M28" i="4" s="1"/>
  <c r="N28" i="4" s="1"/>
  <c r="E28" i="4"/>
  <c r="J28" i="4"/>
  <c r="D28" i="4" l="1"/>
  <c r="F28" i="4"/>
  <c r="Q28" i="4" s="1"/>
  <c r="P28" i="4"/>
</calcChain>
</file>

<file path=xl/sharedStrings.xml><?xml version="1.0" encoding="utf-8"?>
<sst xmlns="http://schemas.openxmlformats.org/spreadsheetml/2006/main" count="538" uniqueCount="302">
  <si>
    <t>Município de Itacurubi - RS</t>
  </si>
  <si>
    <t>Horista</t>
  </si>
  <si>
    <t>Mensalista</t>
  </si>
  <si>
    <t>VERGA MOLDADA IN LOCO EM CONCRETO PARA JANELAS COM ATÉ 1,5 M DE VÃO. AF_03/2016</t>
  </si>
  <si>
    <t>CONTRAVERGA MOLDADA IN LOCO EM CONCRETO PARA VÃOS DE ATÉ 1,5 M DE COMPRIMENTO. AF_03/2016</t>
  </si>
  <si>
    <t>ACABAMENTOS PARA FORRO (RODA-FORRO EM PERFIL METÁLICO E PLÁSTICO). AF_05/2017</t>
  </si>
  <si>
    <t>TUBO, PVC, SOLDÁVEL, DN 25MM, INSTALADO EM RAMAL DE DISTRIBUIÇÃO DE ÁGUA - FORNECIMENTO E INSTALAÇÃO. AF_12/2014</t>
  </si>
  <si>
    <t>RASGO EM ALVENARIA PARA RAMAIS/ DISTRIBUIÇÃO COM DIAMETROS MENORES OU IGUAIS A 40 MM. AF_05/2015</t>
  </si>
  <si>
    <t>CHUMBAMENTO LINEAR EM ALVENARIA PARA RAMAIS/DISTRIBUIÇÃO COM DIÂMETROS MENORES OU IGUAIS A 40 MM. AF_05/2015</t>
  </si>
  <si>
    <t>TE, PVC, SOLDÁVEL, DN 25MM, INSTALADO EM RAMAL OU SUB-RAMAL DE ÁGUA - FORNECIMENTO E INSTALAÇÃO. AF_12/2014</t>
  </si>
  <si>
    <t>PLANILHA ORÇAMENTÁRIA</t>
  </si>
  <si>
    <t>M2</t>
  </si>
  <si>
    <t>m²</t>
  </si>
  <si>
    <t>M3</t>
  </si>
  <si>
    <t>UN</t>
  </si>
  <si>
    <t>SINAPI</t>
  </si>
  <si>
    <t>M</t>
  </si>
  <si>
    <t>LANÇAMENTO COM USO DE BALDES, ADENSAMENTO E ACABAMENTO DE CONCRETO EM ESTRUTURAS. AF_02/2022</t>
  </si>
  <si>
    <t>DADOS DO ORÇAMENTO</t>
  </si>
  <si>
    <t>Data-Referência (SINAPI Porto Alegre)</t>
  </si>
  <si>
    <t>Encargos sociais</t>
  </si>
  <si>
    <t>Obra:</t>
  </si>
  <si>
    <t>Proponente:</t>
  </si>
  <si>
    <t>ITEM</t>
  </si>
  <si>
    <t>FONTE</t>
  </si>
  <si>
    <t>CÓDIGO</t>
  </si>
  <si>
    <t>DESCRIÇÃO</t>
  </si>
  <si>
    <t>UNID</t>
  </si>
  <si>
    <t>QUANT</t>
  </si>
  <si>
    <t>CUSTO UNITÁRIO (SEM BDI) (R$)</t>
  </si>
  <si>
    <t>BDI (%)</t>
  </si>
  <si>
    <t>PREÇO UNITÁRIO (COM BDI) (R$)</t>
  </si>
  <si>
    <t>PREÇO TOTAL (R$)</t>
  </si>
  <si>
    <t>SERVIÇOS PRELIMINARES E GERAIS</t>
  </si>
  <si>
    <t>ESQUADRIAS</t>
  </si>
  <si>
    <t>COBERTURA</t>
  </si>
  <si>
    <t>JOELHO 90 GRAUS, PVC, SOLDÁVEL, DN 25MM, INSTALADO EM RAMAL OU SUB-RAMAL DE ÁGUA - FORNECIMENTO E INSTALAÇÃO. AF_12/2014</t>
  </si>
  <si>
    <t>REGISTRO DE GAVETA BRUTO, LATÃO, ROSCÁVEL, 3/4", COM ACABAMENTO E CANOPLA CROMADOS - FORNECIMENTO E INSTALAÇÃO. AF_08/2021</t>
  </si>
  <si>
    <t>INSTALAÇÕES ELÉTRICAS</t>
  </si>
  <si>
    <t>SINAPI-I</t>
  </si>
  <si>
    <t>LUVA SIMPLES, PVC, SERIE NORMAL, ESGOTO PREDIAL, DN 50 MM, JUNTA ELÁSTICA,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</si>
  <si>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</si>
  <si>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LUVA SIMPLES, PVC, SERIE NORMAL, ESGOTO PREDIAL, DN 100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</si>
  <si>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</si>
  <si>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TUBO PVC, SERIE NORMAL, ESGOTO PREDIAL, DN 40 MM, FORNECIDO E INSTALADO EM RAMAL DE DESCARGA OU RAMAL DE ESGOTO SANITÁRIO. AF_12/2014</t>
  </si>
  <si>
    <t>PLACA DE OBRA (PARA CONSTRUCAO CIVIL) EM CHAPA GALVANIZADA *N. 22*, ADESIVADA, DE *2,0 X 1,125* M</t>
  </si>
  <si>
    <t>4813-I</t>
  </si>
  <si>
    <t>KG</t>
  </si>
  <si>
    <t>LASTRO COM MATERIAL GRANULAR, APLICADO EM PISOS OU LAJES SOBRE SOLO, ESPESSURA DE *5 CM*. AF_08/2017</t>
  </si>
  <si>
    <r>
      <t xml:space="preserve">APLICAÇÃO MANUAL DE PINTURA COM TINTA LÁTEX ACRÍLICA EM PAREDES, DUAS DEMÃOS. AF_06/2014 - </t>
    </r>
    <r>
      <rPr>
        <b/>
        <sz val="8"/>
        <rFont val="Calibri"/>
        <family val="2"/>
      </rPr>
      <t>EXTERNAS E INTERNAS</t>
    </r>
  </si>
  <si>
    <t>PINTURA DE ALVENARIAS</t>
  </si>
  <si>
    <t>TUBO PVC, SERIE NORMAL, ESGOTO PREDIAL, DN 50 MM, FORNECIDO E INSTALADO EM RAMAL DE DESCARGA OU RAMAL DE ESGOTO SANITÁRIO. AF_12/2014</t>
  </si>
  <si>
    <t>TUBO PVC, SERIE NORMAL, ESGOTO PREDIAL, DN 100 MM, FORNECIDO E INSTALADO EM RAMAL DE DESCARGA OU RAMAL DE ESGOTO SANITÁRIO. AF_12/2014</t>
  </si>
  <si>
    <t>CAIXA SIFONADA, PVC, DN 100 X 100 X 50 MM, JUNTA ELÁSTICA, FORNECIDA E INSTALADA EM RAMAL DE DESCARGA OU EM RAMAL DE ESGOTO SANITÁRIO. AF_12/2014</t>
  </si>
  <si>
    <t>INSTALAÇÕES SANITÁRIAS (ESGOTO)</t>
  </si>
  <si>
    <t>Responsável Técnico pela Elaboração do Orçamento:</t>
  </si>
  <si>
    <t>RASGO EM ALVENARIA PARA ELETRODUTOS COM DIAMETROS MENORES OU IGUAIS A 40 MM. AF_05/2015</t>
  </si>
  <si>
    <t>TOMADA ALTA DE EMBUTIR (1 MÓDULO), 2P+T 20 A, INCLUINDO SUPORTE E PLACA - FORNECIMENTO E INSTALAÇÃO. AF_12/2015</t>
  </si>
  <si>
    <t>TOMADA MÉDIA DE EMBUTIR (2 MÓDULOS), 2P+T 20 A, INCLUINDO SUPORTE E PLACA - FORNECIMENTO E INSTALAÇÃO. AF_12/2015</t>
  </si>
  <si>
    <t xml:space="preserve">CAIXA OCTOGONAL DE FUNDO MOVEL, EM PVC, DE 3" X 3", PARA ELETRODUTO FLEXIVEL CORRUGADO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</si>
  <si>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INTERRUPTOR SIMPLES (1 MÓDULO) COM 1 TOMADA DE EMBUTIR 2P+T 10 A, INCLUINDO SUPORTE E PLACA - FORNECIMENTO E INSTALAÇÃO. AF_03/2023</t>
  </si>
  <si>
    <t>1.0</t>
  </si>
  <si>
    <t>1.1</t>
  </si>
  <si>
    <t>1.2</t>
  </si>
  <si>
    <t>2.0</t>
  </si>
  <si>
    <t>2.1</t>
  </si>
  <si>
    <t>2.2</t>
  </si>
  <si>
    <t>2.3</t>
  </si>
  <si>
    <t>2.4</t>
  </si>
  <si>
    <t>2.5</t>
  </si>
  <si>
    <t>2.6</t>
  </si>
  <si>
    <t>2.7</t>
  </si>
  <si>
    <t>2.8</t>
  </si>
  <si>
    <r>
      <t xml:space="preserve">CONCRETO FCK = 20MPA, TRAÇO 1:2,7:3 (EM MASSA SECA DE CIMENTO/ AREIA MÉDIA/ BRITA 1) - PREPARO MECÂNICO COM BETONEIRA 400 L. AF_05/2021 - </t>
    </r>
    <r>
      <rPr>
        <b/>
        <sz val="8"/>
        <rFont val="Calibri"/>
        <family val="2"/>
      </rPr>
      <t>SAPATAS</t>
    </r>
  </si>
  <si>
    <r>
      <t xml:space="preserve">ARMAÇÃO DE </t>
    </r>
    <r>
      <rPr>
        <b/>
        <sz val="8"/>
        <rFont val="Calibri"/>
        <family val="2"/>
      </rPr>
      <t>VIGA BALDRAME</t>
    </r>
    <r>
      <rPr>
        <sz val="8"/>
        <rFont val="Calibri"/>
        <family val="2"/>
      </rPr>
      <t xml:space="preserve"> UTILIZANDO AÇO CA-60 DE 5 MM - MONTAGEM. AF_06/2017</t>
    </r>
  </si>
  <si>
    <r>
      <t xml:space="preserve">ARMAÇÃO DE </t>
    </r>
    <r>
      <rPr>
        <b/>
        <sz val="8"/>
        <rFont val="Calibri"/>
        <family val="2"/>
      </rPr>
      <t xml:space="preserve">VIGA BALDRAME </t>
    </r>
    <r>
      <rPr>
        <sz val="8"/>
        <rFont val="Calibri"/>
        <family val="2"/>
      </rPr>
      <t>UTILIZANDO AÇO CA-50 DE 10 MM - MONTAGEM. AF_06/2017</t>
    </r>
  </si>
  <si>
    <t>2.9</t>
  </si>
  <si>
    <t>2.10</t>
  </si>
  <si>
    <t>INFRA-ESTRUTURA</t>
  </si>
  <si>
    <r>
      <t xml:space="preserve">CONCRETO FCK = 25MPA, TRAÇO 1:2,3:2,7 (EM MASSA SECA DE CIMENTO/ AREIA MÉDIA/ BRITA 1) - PREPARO MECÂNICO COM BETONEIRA 400 L. AF_05/2021 - </t>
    </r>
    <r>
      <rPr>
        <b/>
        <sz val="8"/>
        <rFont val="Calibri"/>
        <family val="2"/>
      </rPr>
      <t>VIGAS BALDRAMES</t>
    </r>
  </si>
  <si>
    <r>
      <t xml:space="preserve">FABRICAÇÃO, MONTAGEM E DESMONTAGEM DE FÔRMA PARA </t>
    </r>
    <r>
      <rPr>
        <b/>
        <sz val="8"/>
        <rFont val="Calibri"/>
        <family val="2"/>
      </rPr>
      <t>VIGA BALDRAME</t>
    </r>
    <r>
      <rPr>
        <sz val="8"/>
        <rFont val="Calibri"/>
        <family val="2"/>
      </rPr>
      <t>, EM MADEIRA SERRADA, E=25 MM, 4 UTILIZAÇÕES. AF_06/2017</t>
    </r>
  </si>
  <si>
    <r>
      <t xml:space="preserve">IMPERMEABILIZAÇÃO DE SUPERFÍCIE COM EMULSÃO ASFÁLTICA, 2 DEMÃOS AF_06/2018 - </t>
    </r>
    <r>
      <rPr>
        <b/>
        <sz val="8"/>
        <rFont val="Calibri"/>
        <family val="2"/>
      </rPr>
      <t>VIGAS BALDRAMES</t>
    </r>
  </si>
  <si>
    <t>SUPRA-ESTRUTURA</t>
  </si>
  <si>
    <t>3.0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</si>
  <si>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</si>
  <si>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</si>
  <si>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</si>
  <si>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</si>
  <si>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</si>
  <si>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</si>
  <si>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</si>
  <si>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</si>
  <si>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</si>
  <si>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</si>
  <si>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r>
      <t xml:space="preserve">ARMAÇÃO DE </t>
    </r>
    <r>
      <rPr>
        <b/>
        <sz val="8"/>
        <rFont val="Calibri"/>
        <family val="2"/>
      </rPr>
      <t>PILAR</t>
    </r>
    <r>
      <rPr>
        <sz val="8"/>
        <rFont val="Calibri"/>
        <family val="2"/>
      </rPr>
      <t xml:space="preserve"> DE ESTRUTURA CONVENCIONAL DE CONCRETO ARMADO UTILIZANDO AÇO CA-60 DE 5,0 MM - MONTAGEM. AF_06/2022</t>
    </r>
  </si>
  <si>
    <r>
      <t xml:space="preserve">ARMAÇÃO DE </t>
    </r>
    <r>
      <rPr>
        <b/>
        <sz val="8"/>
        <rFont val="Calibri"/>
        <family val="2"/>
      </rPr>
      <t xml:space="preserve">PILAR </t>
    </r>
    <r>
      <rPr>
        <sz val="8"/>
        <rFont val="Calibri"/>
        <family val="2"/>
      </rPr>
      <t>DE ESTRUTURA CONVENCIONAL DE CONCRETO ARMADO UTILIZANDO AÇO CA-50 DE 10,0 MM - MONTAGEM. AF_06/2022</t>
    </r>
  </si>
  <si>
    <t>VERGA PRÉ-MOLDADA PARA PORTAS COM ATÉ 1,5 M DE VÃO. AF_03/2016</t>
  </si>
  <si>
    <t>3.11</t>
  </si>
  <si>
    <t>4.0</t>
  </si>
  <si>
    <t>4.1</t>
  </si>
  <si>
    <t>5.0</t>
  </si>
  <si>
    <t>5.1</t>
  </si>
  <si>
    <t>5.2</t>
  </si>
  <si>
    <t>5.3</t>
  </si>
  <si>
    <t>5.4</t>
  </si>
  <si>
    <t>5.5</t>
  </si>
  <si>
    <t>5.6</t>
  </si>
  <si>
    <t>TRAMA DE MADEIRA COMPOSTA POR TERÇAS PARA TELHADOS DE ATÉ 2 ÁGUAS PARA TELHA ONDULADA DE FIBROCIMENTO, METÁLICA, PLÁSTICA OU TERMOACÚSTICA, INCLUSO TRANSPORTE VERTICAL. AF_07/2019</t>
  </si>
  <si>
    <t>TELHAMENTO COM TELHA ONDULADA DE FIBROCIMENTO E = 6 MM, COM RECOBRIMENTO LATERAL DE 1/4 DE ONDA PARA TELHADO COM INCLINAÇÃO MAIOR QUE 10°, COM ATÉ 2 ÁGUAS, INCLUSO IÇAMENTO. AF_07/2019</t>
  </si>
  <si>
    <t>CUMEEIRA PARA TELHA DE FIBROCIMENTO ONDULADA E = 6 MM, INCLUSO ACESSÓRIOS DE FIXAÇÃO E IÇAMENTO. AF_07/2019</t>
  </si>
  <si>
    <t>RUFO EM CHAPA DE AÇO GALVANIZADO NÚMERO 24, CORTE DE 25 CM, INCLUSO TRANSPORTE VERTICAL. AF_07/2019</t>
  </si>
  <si>
    <t>PINTURA IMUNIZANTE PARA MADEIRA, 1 DEMÃO. AF_01/2021</t>
  </si>
  <si>
    <t>PAVIMENTAÇÃO - CONTRAPISO E PISO</t>
  </si>
  <si>
    <t>6.0</t>
  </si>
  <si>
    <t>6.1</t>
  </si>
  <si>
    <t>6.3</t>
  </si>
  <si>
    <t>6.4</t>
  </si>
  <si>
    <t>CONTRAPISO (REGULARIZAÇÃO) EM ARGAMASSA TRAÇO 1:4 (CIMENTO E AREIA), PREPARO MECÂNICO COM BETONEIRA 400 L, APLICADO EM ÁREAS SECAS SOBRE LAJE, ADERIDO, ESPESSURA 2CM. AF_06/2014</t>
  </si>
  <si>
    <t>(COMPOSIÇÃO REPRESENTATIVA) DO SERVIÇO DE REVESTIMENTO CERÂMICO PARA PISO COM PLACAS TIPO ESMALTADA EXTRA DE DIMENSÕES 35X35 CM, PARA EDIFICAÇÃO HABITACIONAL UNIFAMILIAR (CASA) E EDIFICAÇÃO PÚBLICA PADRÃO. AF_11/2014</t>
  </si>
  <si>
    <t>7.0</t>
  </si>
  <si>
    <t>7.1</t>
  </si>
  <si>
    <t>7.2</t>
  </si>
  <si>
    <t>7.3</t>
  </si>
  <si>
    <t>7.4</t>
  </si>
  <si>
    <t>REVESTIMENTOS</t>
  </si>
  <si>
    <r>
      <t xml:space="preserve">CHAPISCO APLICADO EM ALVENARIA (COM PRESENÇA DE VÃOS) E ESTRUTURAS DE CONCRETO DE FACHADA, COM ROLO PARA TEXTURA ACRÍLICA.  ARGAMASSA TRAÇO 1:4 E EMULSÃO POLIMÉRICA (ADESIVO) COM PREPARO EM BETONEIRA 400L. AF_06/2014 - </t>
    </r>
    <r>
      <rPr>
        <b/>
        <sz val="8"/>
        <rFont val="Calibri"/>
        <family val="2"/>
      </rPr>
      <t>EXTERNO</t>
    </r>
  </si>
  <si>
    <r>
      <t xml:space="preserve">CHAPISCO APLICADO EM ALVENARIA E ESTRUTURAS DE CONCRETO INTERNAS, COM EQUIPAMENTO DE PROJEÇÃO.  ARGAMASSA TRAÇO 1:3 COM PREPARO MANUAL. AF_10/2022 - </t>
    </r>
    <r>
      <rPr>
        <b/>
        <sz val="8"/>
        <rFont val="Calibri"/>
        <family val="2"/>
      </rPr>
      <t>INTERNO</t>
    </r>
  </si>
  <si>
    <t>REVESTIMENTO CERÂMICO PARA PAREDES INTERNAS COM PLACAS TIPO ESMALTADA EXTRA DE DIMENSÕES 20X20 CM APLICADAS NA ALTURA INTEIRA DAS PAREDES.  AF_02/2023_PE</t>
  </si>
  <si>
    <t>FORRO EM RÉGUAS DE PVC, FRISADO, PARA AMBIENTES RESIDENCIAIS, INCLUSIVE ESTRUTURA DE FIXAÇÃO. AF_05/2017_PS</t>
  </si>
  <si>
    <t>7.5</t>
  </si>
  <si>
    <r>
      <t xml:space="preserve">(COMPOSIÇÃO REPRESENTATIVA) DO SERVIÇO DE EMBOÇO/MASSA ÚNICA, APLICADO MANUALMENTE, TRAÇO 1:2:8, EM BETONEIRA DE 400L, </t>
    </r>
    <r>
      <rPr>
        <b/>
        <sz val="8"/>
        <rFont val="Calibri"/>
        <family val="2"/>
      </rPr>
      <t>PAREDES INTERNAS</t>
    </r>
    <r>
      <rPr>
        <sz val="8"/>
        <rFont val="Calibri"/>
        <family val="2"/>
      </rPr>
      <t>, COM EXECUÇÃO DE TALISCAS, EDIFICAÇÃO HABITACIONAL UNIFAMILIAR (CASAS) E EDIFICAÇÃO PÚBLICA PADRÃO. AF_12/2014</t>
    </r>
  </si>
  <si>
    <r>
      <t>EMBOÇO OU MASSA ÚNICA EM ARGAMASSA TRAÇO 1:2:8, PREPARO MECÂNICO COM BETONEIRA 400 L, APLICADA MANUALMENTE EM PANOS CEGOS DE</t>
    </r>
    <r>
      <rPr>
        <b/>
        <sz val="8"/>
        <rFont val="Calibri"/>
        <family val="2"/>
      </rPr>
      <t xml:space="preserve"> FACHADA</t>
    </r>
    <r>
      <rPr>
        <sz val="8"/>
        <rFont val="Calibri"/>
        <family val="2"/>
      </rPr>
      <t xml:space="preserve"> (SEM PRESENÇA DE VÃOS), ESPESSURA DE 25 MM. AF_08/2022</t>
    </r>
  </si>
  <si>
    <t>8.0</t>
  </si>
  <si>
    <t>8.1</t>
  </si>
  <si>
    <t>8.2</t>
  </si>
  <si>
    <t>8.3</t>
  </si>
  <si>
    <t>JANELA DE AÇO TIPO BASCULANTE PARA VIDROS, COM BATENTE, FERRAGENS E PINTURA ANTICORROSIVA. EXCLUSIVE VIDROS, ACABAMENTO, ALIZAR E CONTRAMARCO. FORNECIMENTO E INSTALAÇÃO. AF_12/2019</t>
  </si>
  <si>
    <t>INSTALAÇÃO DE VIDRO LISO, E = 4 MM, EM ESQUADRIA DE MADEIRA, FIXADO COM BAGUETE. AF_01/2021</t>
  </si>
  <si>
    <t>REGISTRO DE PRESSÃO BRUTO, LATÃO,  ROSCÁVEL, 3/4'' - FORNECIMENTO E INSTALAÇÃO. AF_08/2021</t>
  </si>
  <si>
    <t xml:space="preserve">SINAPI </t>
  </si>
  <si>
    <t>CHUVEIRO ELÉTRICO COMUM CORPO PLÁSTICO, TIPO DUCHA  FORNECIMENTO E INSTALAÇÃO. AF_01/2020</t>
  </si>
  <si>
    <t>9.0</t>
  </si>
  <si>
    <t>9.1</t>
  </si>
  <si>
    <t>9.2</t>
  </si>
  <si>
    <t>9.3</t>
  </si>
  <si>
    <t>9.4</t>
  </si>
  <si>
    <t>9.5</t>
  </si>
  <si>
    <t>9.6</t>
  </si>
  <si>
    <t>10.0</t>
  </si>
  <si>
    <t>10.1</t>
  </si>
  <si>
    <t>10.2</t>
  </si>
  <si>
    <t>10.3</t>
  </si>
  <si>
    <t>10.4</t>
  </si>
  <si>
    <t>10.5</t>
  </si>
  <si>
    <t>10.6</t>
  </si>
  <si>
    <t>10.7</t>
  </si>
  <si>
    <t>10.8</t>
  </si>
  <si>
    <t>11.0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</si>
  <si>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</si>
  <si>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</si>
  <si>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</si>
  <si>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</si>
  <si>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</si>
  <si>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</si>
  <si>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</si>
  <si>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</si>
  <si>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</si>
  <si>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</si>
  <si>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</si>
  <si>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</si>
  <si>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</si>
  <si>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12.0</t>
  </si>
  <si>
    <t>12.1</t>
  </si>
  <si>
    <t>12.2</t>
  </si>
  <si>
    <t>CAIXA ENTERRADA HIDRÁULICA RETANGULAR EM ALVENARIA COM TIJOLOS CERÂMICOS MACIÇOS, DIMENSÕES INTERNAS: 0,3X0,3X0,3 M PARA REDE DE ESGOTO. AF_12/2020</t>
  </si>
  <si>
    <t>CAIXA DE GORDURA SIMPLES, CIRCULAR, EM CONCRETO PRÉ-MOLDADO, DIÂMETRO INTERNO = 0,4 M, ALTURA INTERNA = 0,4 M. AF_12/2020</t>
  </si>
  <si>
    <t>ENTRADA DE ENERGIA ELÉTRICA, AÉREA, MONOFÁSICA, COM CAIXA DE EMBUTIR, CABO DE 10 MM2 E DISJUNTOR DIN 50A (NÃO INCLUSO O POSTE DE CONCRETO). AF_07/2020_PS</t>
  </si>
  <si>
    <t>COTAÇÃO</t>
  </si>
  <si>
    <t>QUADRO DE DISTRIBUIÇÃO DE ENERGIA EM PVC, DE EMBUTIR, SEM BARRAMENTO, PARA 6 DISJUNTORES - FORNECIMENTO E INSTALAÇÃO. AF_10/2020</t>
  </si>
  <si>
    <t>DISJUNTOR MONOPOLAR TIPO NEMA, CORRENTE NOMINAL DE 10 ATÉ 30A - FORNECIMENTO E INSTALAÇÃO. AF_10/2020</t>
  </si>
  <si>
    <t>CABO DE COBRE FLEXÍVEL ISOLADO, 2,5 MM², ANTI-CHAMA 450/750 V, PARA CIRCUITOS TERMINAIS - FORNECIMENTO E INSTALAÇÃO. AF_03/2023</t>
  </si>
  <si>
    <t>CABO DE COBRE FLEXÍVEL ISOLADO, 6 MM², ANTI-CHAMA 450/750 V, PARA CIRCUITOS TERMINAIS - FORNECIMENTO E INSTALAÇÃO. AF_03/2023</t>
  </si>
  <si>
    <t>ELETRODUTO FLEXÍVEL CORRUGADO, PVC, DN 20 MM (1/2"), PARA CIRCUITOS TERMINAIS, INSTALADO EM FORRO - FORNECIMENTO E INSTALAÇÃO. AF_03/2023</t>
  </si>
  <si>
    <t>ELETRODUTO FLEXÍVEL CORRUGADO, PVC, DN 20 MM (1/2"), PARA CIRCUITOS TERMINAIS, INSTALADO EM PAREDE - FORNECIMENTO E INSTALAÇÃO. AF_03/2023</t>
  </si>
  <si>
    <t>LUMINÁRIA TIPO PLAFON CIRCULAR, DE SOBREPOR, COM LED DE 12/13 W - FORNECIMENTO E INSTALAÇÃO. AF_03/2022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</si>
  <si>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</si>
  <si>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</si>
  <si>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</si>
  <si>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</si>
  <si>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</si>
  <si>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</si>
  <si>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</si>
  <si>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</si>
  <si>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</si>
  <si>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</si>
  <si>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</si>
  <si>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</si>
  <si>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</si>
  <si>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TOTAL</t>
  </si>
  <si>
    <t>Área:</t>
  </si>
  <si>
    <r>
      <t xml:space="preserve">ESCAVAÇÃO MANUAL DE VALA COM PROFUNDIDADE MENOR OU IGUAL A 1,30 M. AF_02/2021 - </t>
    </r>
    <r>
      <rPr>
        <b/>
        <sz val="8"/>
        <rFont val="Calibri"/>
        <family val="2"/>
      </rPr>
      <t>VALAS VIGAS BALDRAMES</t>
    </r>
  </si>
  <si>
    <r>
      <t xml:space="preserve">ARMAÇÃO DE </t>
    </r>
    <r>
      <rPr>
        <b/>
        <sz val="8"/>
        <rFont val="Calibri"/>
        <family val="2"/>
      </rPr>
      <t>SAPATA</t>
    </r>
    <r>
      <rPr>
        <sz val="8"/>
        <rFont val="Calibri"/>
        <family val="2"/>
      </rPr>
      <t xml:space="preserve"> UTILIZANDO AÇO CA-50 DE 10 MM - MONTAGEM. AF_06/2017</t>
    </r>
  </si>
  <si>
    <r>
      <t xml:space="preserve">CONCRETO FCK = 25MPA, TRAÇO 1:2,3:2,7 (EM MASSA SECA DE CIMENTO/ AREIA MÉDIA/ BRITA 1) - PREPARO MECÂNICO COM BETONEIRA 400 L. AF_05/2021 - </t>
    </r>
    <r>
      <rPr>
        <b/>
        <sz val="8"/>
        <rFont val="Calibri"/>
        <family val="2"/>
      </rPr>
      <t>PILARES</t>
    </r>
  </si>
  <si>
    <r>
      <t xml:space="preserve">MONTAGEM E DESMONTAGEM DE FÔRMA DE </t>
    </r>
    <r>
      <rPr>
        <b/>
        <sz val="8"/>
        <rFont val="Calibri"/>
        <family val="2"/>
      </rPr>
      <t>PILARES</t>
    </r>
    <r>
      <rPr>
        <sz val="8"/>
        <rFont val="Calibri"/>
        <family val="2"/>
      </rPr>
      <t xml:space="preserve"> RETANGULARES E ESTRUTURAS SIMILARES, PÉ-DIREITO SIMPLES, EM CHAPA DE MADEIRA COMPENSADA RESINADA, 8 UTILIZAÇÕES. AF_09/2020</t>
    </r>
  </si>
  <si>
    <r>
      <t xml:space="preserve">MONTAGEM E DESMONTAGEM DE FÔRMA DE </t>
    </r>
    <r>
      <rPr>
        <b/>
        <sz val="8"/>
        <rFont val="Calibri"/>
        <family val="2"/>
      </rPr>
      <t>VIGA DE CINTAMENTO</t>
    </r>
    <r>
      <rPr>
        <sz val="8"/>
        <rFont val="Calibri"/>
        <family val="2"/>
      </rPr>
      <t>, ESCORAMENTO COM GARFO DE MADEIRA, PÉ-DIREITO SIMPLES, EM CHAPA DE MADEIRA RESINADA, 8 UTILIZAÇÕES. AF_09/2020</t>
    </r>
  </si>
  <si>
    <r>
      <t xml:space="preserve">ARMAÇÃO DE </t>
    </r>
    <r>
      <rPr>
        <b/>
        <sz val="8"/>
        <rFont val="Calibri"/>
        <family val="2"/>
      </rPr>
      <t>VIGA DE CINTAMENTO</t>
    </r>
    <r>
      <rPr>
        <sz val="8"/>
        <rFont val="Calibri"/>
        <family val="2"/>
      </rPr>
      <t xml:space="preserve"> DE ESTRUTURA CONVENCIONAL DE CONCRETO ARMADO UTILIZANDO AÇO CA-60 DE 5,0 MM - MONTAGEM. AF_06/2022</t>
    </r>
  </si>
  <si>
    <r>
      <t xml:space="preserve">ARMAÇÃO DE </t>
    </r>
    <r>
      <rPr>
        <b/>
        <sz val="8"/>
        <rFont val="Calibri"/>
        <family val="2"/>
      </rPr>
      <t>VIGA DE CINTAMENTO</t>
    </r>
    <r>
      <rPr>
        <sz val="8"/>
        <rFont val="Calibri"/>
        <family val="2"/>
      </rPr>
      <t xml:space="preserve"> DE ESTRUTURA CONVENCIONAL DE CONCRETO ARMADO UTILIZANDO AÇO CA-50 DE 10,0 MM - MONTAGEM. AF_06/2022</t>
    </r>
  </si>
  <si>
    <r>
      <t xml:space="preserve">CONCRETO FCK = 25MPA, TRAÇO 1:2,3:2,7 (EM MASSA SECA DE CIMENTO/ AREIA MÉDIA/ BRITA 1) - PREPARO MECÂNICO COM BETONEIRA 400 L. AF_05/2021 - </t>
    </r>
    <r>
      <rPr>
        <b/>
        <sz val="8"/>
        <rFont val="Calibri"/>
        <family val="2"/>
      </rPr>
      <t>VIGAS DE CINTAMENTO</t>
    </r>
  </si>
  <si>
    <t>94963</t>
  </si>
  <si>
    <t>CONCRETO FCK = 15MPA, H: 0,07M, PARA LASTRO DE PISO, TRAÇO 1:3,4:3,5 (CIMENTO/ AREIA MÉDIA/ BRITA 1)  - PREPARO MECÂNICO COM BETONEIRA 400 L. AF_07/2016 - PARA OS DOIS PAVIMENTOS</t>
  </si>
  <si>
    <t xml:space="preserve">TELA DE ACO SOLDADA NERVURADA, CA-60, Q-61, (0,97 KG/M2), DIAMETRO DO FIO = 3,4 MM, LARGURA = 2,45 M, ESPACAMENTO DA MALHA = 15 X 15 CM </t>
  </si>
  <si>
    <r>
      <t xml:space="preserve">PORTA EM AÇO DE ABRIR TIPO VENEZIANA SEM GUARNIÇÃO, 87X210CM, FIXAÇÃO COM PARAFUSOS - FORNECIMENTO E INSTALAÇÃO. AF_12/2019 - </t>
    </r>
    <r>
      <rPr>
        <b/>
        <sz val="8"/>
        <rFont val="Calibri"/>
        <family val="2"/>
      </rPr>
      <t>BANHEIRO E VESTIÁRIO</t>
    </r>
  </si>
  <si>
    <r>
      <t xml:space="preserve">KIT DE PORTA-PRONTA DE MADEIRA EM ACABAMENTO MELAMÍNICO BRANCO, FOLHA LEVE OU MÉDIA, E BATENTE METÁLICO, 90X210CM, FIXAÇÃO COM ARGAMASSA - FORNECIMENTO E INSTALAÇÃO. AF_12/2019 - </t>
    </r>
    <r>
      <rPr>
        <b/>
        <sz val="8"/>
        <rFont val="Calibri"/>
        <family val="2"/>
      </rPr>
      <t>EXPEDIÇÃO E DEPÓSITO</t>
    </r>
  </si>
  <si>
    <r>
      <t xml:space="preserve">PORTA DE FERRO, DE ABRIR, TIPO GRADE COM CHAPA, COM GUARNIÇÕES. AF_12/2019 - </t>
    </r>
    <r>
      <rPr>
        <b/>
        <sz val="8"/>
        <rFont val="Calibri"/>
        <family val="2"/>
      </rPr>
      <t>DUAS PORTAS EXTERNAS</t>
    </r>
  </si>
  <si>
    <r>
      <t xml:space="preserve">JANELA DE ALUMÍNIO DE CORRER COM 2 FOLHAS PARA VIDROS, COM VIDROS, BATENTE, ACABAMENTO COM ACETATO OU BRILHANTE E FERRAGENS. EXCLUSIVE ALIZAR E CONTRAMARCO. FORNECIMENTO E INSTALAÇÃO. AF_12/2019 - </t>
    </r>
    <r>
      <rPr>
        <b/>
        <sz val="8"/>
        <rFont val="Calibri"/>
        <family val="2"/>
      </rPr>
      <t>ÓCULO</t>
    </r>
  </si>
  <si>
    <t>VASO SANITARIO SIFONADO CONVENCIONAL PARA PCD SEM FURO FRONTAL COM LOUÇA BRANCA SEM ASSENTO, INCLUSO CONJUNTO DE LIGAÇÃO PARA BACIA SANITÁRIA AJUSTÁVEL - FORNECIMENTO E INSTALAÇÃO. AF_01/2020</t>
  </si>
  <si>
    <t>10.9</t>
  </si>
  <si>
    <t>ASSENTO SANITÁRIO CONVENCIONAL - FORNECIMENTO E INSTALACAO. AF_01/2020</t>
  </si>
  <si>
    <t>10.10</t>
  </si>
  <si>
    <t>LAVATÓRIO LOUÇA BRANCA SUSPENSO, 29,5 X 39CM OU EQUIVALENTE, PADRÃO POPULAR, INCLUSO SIFÃO TIPO GARRAFA EM PVC, VÁLVULA E ENGATE FLEXÍVEL 30CM EM PLÁSTICO E TORNEIRA CROMADA DE MESA, PADRÃO POPULAR - FORNECIMENTO E INSTALAÇÃO. AF_01/2020</t>
  </si>
  <si>
    <t>10.11</t>
  </si>
  <si>
    <t>10.12</t>
  </si>
  <si>
    <t>10.13</t>
  </si>
  <si>
    <t>SABONETEIRA PLASTICA TIPO DISPENSER PARA SABONETE LIQUIDO COM RESERVATORIO 800 A 1500 ML, INCLUSO FIXAÇÃO. AF_01/2020</t>
  </si>
  <si>
    <t>PORTA TOALHA ROSTO EM METAL CROMADO, TIPO ARGOLA, INCLUSO FIXAÇÃO. AF_01/2020</t>
  </si>
  <si>
    <t>PAPELEIRA DE PAREDE EM METAL CROMADO SEM TAMPA, INCLUSO FIXAÇÃO. AF_01/2020</t>
  </si>
  <si>
    <t>10.14</t>
  </si>
  <si>
    <t>10.15</t>
  </si>
  <si>
    <t>10.16</t>
  </si>
  <si>
    <t>10.17</t>
  </si>
  <si>
    <t>INSTALAÇÕES HIDRÁULICAS (ÁGUA FRIA), LOUÇAS E EQUIPAMENTOS</t>
  </si>
  <si>
    <t>13.0</t>
  </si>
  <si>
    <t xml:space="preserve">SERVIÇOS FINAIS </t>
  </si>
  <si>
    <t>13.1</t>
  </si>
  <si>
    <t>13.2</t>
  </si>
  <si>
    <t>JOELHO 45 GRAUS, PVC, SERIE NORMAL, ESGOTO PREDIAL, DN 75 MM, JUNTA ELÁSTICA, FORNECIDO E INSTALADO EM RAMAL DE DESCARGA OU RAMAL DE ESGOTO SANITÁRIO. AF_08/2022</t>
  </si>
  <si>
    <t>LUVA SIMPLES, PVC, SERIE NORMAL, ESGOTO PREDIAL, DN 75 MM, JUNTA ELÁSTICA, FORNECIDO E INSTALADO EM RAMAL DE DESCARGA OU RAMAL DE ESGOTO SANITÁRIO. AF_08/2022</t>
  </si>
  <si>
    <t>TUBO PVC, SERIE NORMAL, ESGOTO PREDIAL, DN 75 MM, FORNECIDO E INSTALADO EM RAMAL DE DESCARGA OU RAMAL DE ESGOTO SANITÁRIO. AF_08/2022</t>
  </si>
  <si>
    <t>11.14</t>
  </si>
  <si>
    <t>11.15</t>
  </si>
  <si>
    <t xml:space="preserve">JUNCAO SIMPLES DE REDUCAO, PVC, DN 100 X 50 MM, SERIE NORMAL PARA ESGOTO PREDIAL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</si>
  <si>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INTERRUPTOR PARALELO (1 MÓDULO), 10A/250V, INCLUINDO SUPORTE E PLACA - FORNECIMENTO E INSTALAÇÃO. AF_03/2023</t>
  </si>
  <si>
    <t>12.16</t>
  </si>
  <si>
    <t>FABRICAÇÃO E INSTALAÇÃO DE TESOURA INTEIRA EM MADEIRA NÃO APARELHADA, PARA TELHA ONDULADA DE FIBROCIMENTO, METÁLICA, PLÁSTICA OU TERMOACÚSTICA, INCLUSO IÇAMENTO. AF_07/2019</t>
  </si>
  <si>
    <t>92557</t>
  </si>
  <si>
    <t>LOCAÇÃO COM CAVALETE COM ALTURA DE 0,50 M - 2 UTILIZAÇÕES. AF_10/2018</t>
  </si>
  <si>
    <t>EXECUÇÃO E COMPACTAÇÃO DE ATERRO COM SOLO PREDOMINANTEMENTE ARGILOSO - EXCLUSIVE SOLO, ESCAVAÇÃO, CARGA E TRANSPORTE. AF_11/2019</t>
  </si>
  <si>
    <t>5.7</t>
  </si>
  <si>
    <t>5.8</t>
  </si>
  <si>
    <t>EMBOÇO, PARA RECEBIMENTO DE CERÂMICA, EM ARGAMASSA TRAÇO 1:2:8, PREPARO MECÂNICO COM BETONEIRA 400L, APLICADO MANUALMENTE EM FACES INTERNAS DE PAREDES, ESPESSURA DE 20MM, COM EXECUÇÃO DE TALISCAS. AF_06/2014</t>
  </si>
  <si>
    <t>7.6</t>
  </si>
  <si>
    <r>
      <t xml:space="preserve">APLICAÇÃO DE FUNDO SELADOR ACRÍLICO EM PAREDES, UMA DEMÃO. AF_06/2014 - </t>
    </r>
    <r>
      <rPr>
        <b/>
        <sz val="8"/>
        <rFont val="Calibri"/>
        <family val="2"/>
      </rPr>
      <t>EXTERNAS E INTERNAS</t>
    </r>
  </si>
  <si>
    <t>PAREDES E OITÃO</t>
  </si>
  <si>
    <t>ALVENARIA DE VEDAÇÃO DE BLOCOS CERÂMICOS FURADOS NA HORIZONTAL DE 11,5X19X19 CM (ESPESSURA 11,5 CM) E ARGAMASSA DE ASSENTAMENTO COM PREPARO EM BETONEIRA. AF_12/2021 - PAREDES E OITÃO</t>
  </si>
  <si>
    <r>
      <t xml:space="preserve">PINTURA COM TINTA ALQUÍDICA DE ACABAMENTO (ESMALTE SINTÉTICO FOSCO) PULVERIZADA SOBRE SUPERFÍCIES METÁLICAS (EXCETO PERFIL) EXECUTADO EM OBRA (POR DEMÃO). AF_01/2020_PE - </t>
    </r>
    <r>
      <rPr>
        <b/>
        <sz val="8"/>
        <rFont val="Calibri"/>
        <family val="2"/>
      </rPr>
      <t>PORTAS METÁLICAS</t>
    </r>
  </si>
  <si>
    <t>BARRA DE APOIO RETA, EM ALUMINIO, COMPRIMENTO 80 CM,  FIXADA NA PAREDE - FORNECIMENTO E INSTALAÇÃO. AF_01/2020</t>
  </si>
  <si>
    <t>10.18</t>
  </si>
  <si>
    <t>UM</t>
  </si>
  <si>
    <r>
      <t xml:space="preserve">TORNEIRA PLASTICA PARA TANQUE 1/2 " OU 3/4 " COM BICO PARA MANGUEIRA - </t>
    </r>
    <r>
      <rPr>
        <b/>
        <sz val="8"/>
        <rFont val="Calibri"/>
        <family val="2"/>
      </rPr>
      <t>LAVA BOTAS</t>
    </r>
    <r>
      <rPr>
        <sz val="8"/>
        <rFont val="Calibri"/>
        <family val="2"/>
      </rPr>
      <t xml:space="preserve">                                                                                                                                                                         </t>
    </r>
  </si>
  <si>
    <r>
      <t xml:space="preserve">TORNEIRA DE MESA/BANCADA, PARA LAVATORIO, FIXA, METALICA CROMADA, PADRAO POPULAR, 1/2 " OU 3/4 " (REF 1193) - </t>
    </r>
    <r>
      <rPr>
        <b/>
        <sz val="8"/>
        <rFont val="Calibri"/>
        <family val="2"/>
      </rPr>
      <t>BANCADAS</t>
    </r>
    <r>
      <rPr>
        <sz val="8"/>
        <rFont val="Calibri"/>
        <family val="2"/>
      </rPr>
      <t xml:space="preserve">                                                                                                                                                                 </t>
    </r>
  </si>
  <si>
    <t>SUMIDOURO RETANGULAR, EM ALVENARIA COM BLOCOS DE CONCRETO, DIMENSÕES INTERNAS: 0,8 X 1,4 X H=3,0 M, ÁREA DE INFILTRAÇÃO: 13,2 M² (PARA 5 CONTRIBUINTES).  AF_12/2020</t>
  </si>
  <si>
    <t xml:space="preserve">FOSSA SEPTICA, SEM FILTRO, EM POLIETILENO DE ALTA DENSIDADE (PEAD), PARA 4 A 7 CONTRIBUINTES, CILINDRICA, COM TAMPA, CAPACIDADE APROXIMADA DE *1100* LITROS (NBR 7229)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</si>
  <si>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POSTE PADRÃO RGE, COM MEDIDOR , FIO 16MM2, MODELO ENTRADA BR, UM MEDIDOR MONOFÁSICO INSTALADO</t>
  </si>
  <si>
    <t xml:space="preserve">TELA MOSQUITEIRA DE FIBRA DE VIDRO - INSTALAÇÃO EM JANELAS </t>
  </si>
  <si>
    <t>LIMPEZA DE PISO CERÂMICO OU PORCELANATO COM PANO ÚMIDO. AF_04/2019</t>
  </si>
  <si>
    <t>LIMPEZA DE REVESTIMENTO CERÂMICO EM PAREDE COM PANO ÚMIDO AF_04/2019</t>
  </si>
  <si>
    <t>LIMPEZA DE JANELA DE VIDRO COM CAIXILHO EM AÇO/ALUMÍNIO/PVC. AF_04/2019</t>
  </si>
  <si>
    <t>13.3</t>
  </si>
  <si>
    <t>13.4</t>
  </si>
  <si>
    <t>CAIXA D´ÁGUA EM POLIETILENO, 1000 LITROS - FORNECIMENTO E INSTALAÇÃO. AF_06/2021</t>
  </si>
  <si>
    <t>CRONOGRAMA FÍSICO FINANCEIRO</t>
  </si>
  <si>
    <t>Total dos itens</t>
  </si>
  <si>
    <t>MÊS  1</t>
  </si>
  <si>
    <t>MÊS 2</t>
  </si>
  <si>
    <t>MÊS 3</t>
  </si>
  <si>
    <t>MÊS 4</t>
  </si>
  <si>
    <t>MÊS 5</t>
  </si>
  <si>
    <t>Itens</t>
  </si>
  <si>
    <t xml:space="preserve">Serviços </t>
  </si>
  <si>
    <t>Valor</t>
  </si>
  <si>
    <t>%</t>
  </si>
  <si>
    <t xml:space="preserve">TOTAL ACUMULADO </t>
  </si>
  <si>
    <t xml:space="preserve">Agroindústria - Panificadora </t>
  </si>
  <si>
    <t>Rochele da Silva Mazzui</t>
  </si>
  <si>
    <t>Arquiteta e Urbanista</t>
  </si>
  <si>
    <t>CAU A 96026-8</t>
  </si>
  <si>
    <t>Gelso dos Santos Soares</t>
  </si>
  <si>
    <t>Prefeito Municipal de Itacurubi</t>
  </si>
  <si>
    <t>Itacurubi, 13 de Junho de 2023.</t>
  </si>
  <si>
    <t>ESTADO DO RIO GRANDE DO SUL</t>
  </si>
  <si>
    <t>MUNICÍPIO DE ITACURUBI</t>
  </si>
  <si>
    <t>Agroindústria - Panificadora</t>
  </si>
  <si>
    <t>Município de Itacurubi</t>
  </si>
  <si>
    <t>Responsável Técnico pela Elaboração do Cronograma Físico-Financeiro:</t>
  </si>
  <si>
    <t>____________________________</t>
  </si>
  <si>
    <r>
      <t>ESCAVAÇÃO MANUAL PARA</t>
    </r>
    <r>
      <rPr>
        <b/>
        <sz val="8"/>
        <rFont val="Calibri"/>
        <family val="2"/>
      </rPr>
      <t xml:space="preserve"> SAPATA</t>
    </r>
    <r>
      <rPr>
        <sz val="8"/>
        <rFont val="Calibri"/>
        <family val="2"/>
      </rPr>
      <t xml:space="preserve"> (INCLUINDO ESCAVAÇÃO PARA COLOCAÇÃO DE FÔRMAS). AF_06/2017</t>
    </r>
  </si>
  <si>
    <t>BDI NÃO DESONERADO</t>
  </si>
  <si>
    <t>Declaro que os custos unitários adotados atendem ao regime de contribuição previdenciária, e NÃO DESONERADO sendo esta a alternativa mais adequada para a Administração Pública, e que o detalhamento de encargos sociais atendem ao estabelecido no SINAPI para o estado do RS, desta unidade da federação, para mão-de-obra horista e mensalista.</t>
  </si>
  <si>
    <t>6.2</t>
  </si>
  <si>
    <t>6.5</t>
  </si>
  <si>
    <t>6.6</t>
  </si>
  <si>
    <t>11.16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</si>
</sst>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000"/>
    <numFmt numFmtId="166" formatCode="dd/mm/yyyy;@"/>
    <numFmt numFmtId="167" formatCode="_(* #,##0_);_(* \(#,##0\);_(* &quot;-&quot;??_);_(@_)"/>
  </numFmts>
  <fonts count="34" x14ac:knownFonts="1"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name val="Calibri"/>
      <family val="2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sz val="10"/>
      <color rgb="FF000000"/>
      <name val="Calibri"/>
      <family val="2"/>
    </font>
    <font>
      <b/>
      <sz val="11"/>
      <name val="Calibri"/>
      <family val="2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Calibri"/>
      <family val="2"/>
      <scheme val="minor"/>
    </font>
    <font>
      <b/>
      <sz val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Calibri"/>
      <family val="2"/>
    </font>
    <font>
      <sz val="8"/>
      <color rgb="FFFF0000"/>
      <name val="Calibri"/>
      <family val="2"/>
      <scheme val="minor"/>
    </font>
    <font>
      <sz val="10"/>
      <color rgb="FF000000"/>
      <name val="Times New Roman"/>
      <charset val="204"/>
    </font>
    <font>
      <b/>
      <sz val="10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8"/>
      <color indexed="12"/>
      <name val="Calibri"/>
      <family val="2"/>
      <scheme val="minor"/>
    </font>
    <font>
      <sz val="8"/>
      <color indexed="10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1" fillId="0" borderId="0" applyFont="0" applyFill="0" applyBorder="0" applyAlignment="0" applyProtection="0"/>
    <xf numFmtId="0" fontId="20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</cellStyleXfs>
  <cellXfs count="20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2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2" fontId="13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164" fontId="2" fillId="2" borderId="8" xfId="0" applyNumberFormat="1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1" fontId="18" fillId="0" borderId="7" xfId="0" applyNumberFormat="1" applyFont="1" applyBorder="1" applyAlignment="1">
      <alignment horizontal="center" vertical="center" shrinkToFit="1"/>
    </xf>
    <xf numFmtId="164" fontId="18" fillId="0" borderId="7" xfId="0" applyNumberFormat="1" applyFont="1" applyBorder="1" applyAlignment="1">
      <alignment horizontal="center" vertical="center" shrinkToFit="1"/>
    </xf>
    <xf numFmtId="2" fontId="12" fillId="0" borderId="7" xfId="0" applyNumberFormat="1" applyFont="1" applyBorder="1" applyAlignment="1">
      <alignment horizontal="center" vertical="center" wrapText="1"/>
    </xf>
    <xf numFmtId="44" fontId="13" fillId="0" borderId="0" xfId="1" applyFont="1" applyAlignment="1">
      <alignment horizontal="center" vertical="center" wrapText="1"/>
    </xf>
    <xf numFmtId="44" fontId="5" fillId="0" borderId="8" xfId="1" applyFont="1" applyBorder="1" applyAlignment="1">
      <alignment horizontal="center" vertical="center" wrapText="1"/>
    </xf>
    <xf numFmtId="44" fontId="5" fillId="0" borderId="7" xfId="1" applyFont="1" applyBorder="1" applyAlignment="1">
      <alignment horizontal="center" vertical="center" wrapText="1"/>
    </xf>
    <xf numFmtId="44" fontId="0" fillId="0" borderId="0" xfId="1" applyFont="1" applyAlignment="1">
      <alignment horizontal="center" vertical="top"/>
    </xf>
    <xf numFmtId="0" fontId="5" fillId="0" borderId="7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44" fontId="19" fillId="0" borderId="12" xfId="1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 indent="35"/>
    </xf>
    <xf numFmtId="1" fontId="6" fillId="0" borderId="7" xfId="0" applyNumberFormat="1" applyFont="1" applyBorder="1" applyAlignment="1">
      <alignment horizontal="center" vertical="center" shrinkToFit="1"/>
    </xf>
    <xf numFmtId="164" fontId="5" fillId="0" borderId="7" xfId="0" applyNumberFormat="1" applyFont="1" applyBorder="1" applyAlignment="1">
      <alignment horizontal="center" vertical="center" wrapText="1"/>
    </xf>
    <xf numFmtId="44" fontId="15" fillId="0" borderId="0" xfId="0" applyNumberFormat="1" applyFont="1" applyAlignment="1">
      <alignment horizontal="left" vertical="center"/>
    </xf>
    <xf numFmtId="44" fontId="0" fillId="0" borderId="0" xfId="1" applyFont="1" applyBorder="1" applyAlignment="1">
      <alignment horizontal="center" vertical="top" wrapText="1"/>
    </xf>
    <xf numFmtId="0" fontId="21" fillId="0" borderId="0" xfId="2" applyFont="1" applyAlignment="1">
      <alignment horizontal="center" vertical="justify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11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center" wrapText="1"/>
    </xf>
    <xf numFmtId="44" fontId="23" fillId="0" borderId="0" xfId="1" applyFont="1" applyBorder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2" fontId="11" fillId="0" borderId="0" xfId="0" applyNumberFormat="1" applyFont="1" applyAlignment="1">
      <alignment horizontal="left" vertical="center" wrapText="1"/>
    </xf>
    <xf numFmtId="44" fontId="11" fillId="0" borderId="0" xfId="1" applyFont="1" applyAlignment="1">
      <alignment horizontal="left" vertical="center" wrapText="1"/>
    </xf>
    <xf numFmtId="166" fontId="13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right" vertical="center" wrapText="1"/>
    </xf>
    <xf numFmtId="44" fontId="13" fillId="0" borderId="0" xfId="1" applyFont="1" applyAlignment="1">
      <alignment horizontal="left" vertical="center" wrapText="1"/>
    </xf>
    <xf numFmtId="17" fontId="3" fillId="0" borderId="7" xfId="0" applyNumberFormat="1" applyFont="1" applyBorder="1" applyAlignment="1">
      <alignment horizontal="center"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44" fontId="3" fillId="2" borderId="7" xfId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21" fillId="0" borderId="0" xfId="2" applyFont="1" applyAlignment="1">
      <alignment horizontal="center" vertical="center"/>
    </xf>
    <xf numFmtId="0" fontId="17" fillId="2" borderId="14" xfId="0" applyFont="1" applyFill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shrinkToFit="1"/>
    </xf>
    <xf numFmtId="44" fontId="5" fillId="0" borderId="7" xfId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2" fillId="0" borderId="0" xfId="2" applyFont="1" applyAlignment="1">
      <alignment horizontal="left" vertical="justify"/>
    </xf>
    <xf numFmtId="0" fontId="1" fillId="0" borderId="0" xfId="0" applyFont="1" applyAlignment="1">
      <alignment horizontal="center" vertical="top" wrapText="1"/>
    </xf>
    <xf numFmtId="10" fontId="5" fillId="0" borderId="1" xfId="3" applyNumberFormat="1" applyFont="1" applyBorder="1" applyAlignment="1">
      <alignment horizontal="center" vertical="center" wrapText="1"/>
    </xf>
    <xf numFmtId="10" fontId="18" fillId="0" borderId="7" xfId="3" applyNumberFormat="1" applyFont="1" applyBorder="1" applyAlignment="1">
      <alignment horizontal="center" vertical="center" wrapText="1"/>
    </xf>
    <xf numFmtId="10" fontId="4" fillId="0" borderId="0" xfId="3" applyNumberFormat="1" applyFont="1" applyAlignment="1">
      <alignment horizontal="right" vertical="center" wrapText="1"/>
    </xf>
    <xf numFmtId="10" fontId="21" fillId="0" borderId="0" xfId="3" applyNumberFormat="1" applyFont="1" applyAlignment="1">
      <alignment horizontal="center" vertical="justify"/>
    </xf>
    <xf numFmtId="10" fontId="11" fillId="0" borderId="0" xfId="3" applyNumberFormat="1" applyFont="1" applyAlignment="1">
      <alignment horizontal="left" vertical="center" wrapText="1"/>
    </xf>
    <xf numFmtId="10" fontId="0" fillId="0" borderId="0" xfId="3" applyNumberFormat="1" applyFont="1" applyAlignment="1">
      <alignment horizontal="left" vertical="top" wrapText="1" indent="35"/>
    </xf>
    <xf numFmtId="10" fontId="0" fillId="0" borderId="0" xfId="3" applyNumberFormat="1" applyFont="1" applyAlignment="1">
      <alignment horizontal="center" vertical="top"/>
    </xf>
    <xf numFmtId="44" fontId="3" fillId="2" borderId="17" xfId="1" applyFont="1" applyFill="1" applyBorder="1" applyAlignment="1">
      <alignment horizontal="center" vertical="center" wrapText="1"/>
    </xf>
    <xf numFmtId="44" fontId="12" fillId="0" borderId="7" xfId="1" applyFont="1" applyBorder="1" applyAlignment="1">
      <alignment horizontal="center" vertical="center" wrapText="1"/>
    </xf>
    <xf numFmtId="10" fontId="18" fillId="0" borderId="7" xfId="3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0" fontId="13" fillId="0" borderId="0" xfId="3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2" fontId="13" fillId="0" borderId="6" xfId="0" applyNumberFormat="1" applyFont="1" applyBorder="1" applyAlignment="1">
      <alignment horizontal="center" vertical="center" wrapText="1"/>
    </xf>
    <xf numFmtId="44" fontId="13" fillId="0" borderId="6" xfId="1" applyFont="1" applyBorder="1" applyAlignment="1">
      <alignment horizontal="center" vertical="center" wrapText="1"/>
    </xf>
    <xf numFmtId="10" fontId="13" fillId="0" borderId="6" xfId="3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8" fillId="0" borderId="0" xfId="0" applyFont="1"/>
    <xf numFmtId="0" fontId="12" fillId="0" borderId="0" xfId="0" applyFont="1"/>
    <xf numFmtId="0" fontId="30" fillId="0" borderId="0" xfId="0" applyFont="1"/>
    <xf numFmtId="0" fontId="12" fillId="0" borderId="7" xfId="0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7" xfId="0" applyFont="1" applyBorder="1" applyAlignment="1">
      <alignment horizontal="left" vertical="center" wrapText="1"/>
    </xf>
    <xf numFmtId="44" fontId="12" fillId="0" borderId="7" xfId="1" applyFont="1" applyFill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9" fontId="12" fillId="6" borderId="7" xfId="0" applyNumberFormat="1" applyFont="1" applyFill="1" applyBorder="1" applyAlignment="1">
      <alignment horizontal="center" vertical="center"/>
    </xf>
    <xf numFmtId="10" fontId="12" fillId="6" borderId="7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43" fontId="31" fillId="0" borderId="0" xfId="4" applyFont="1" applyFill="1" applyBorder="1" applyAlignment="1">
      <alignment horizontal="center" vertical="center"/>
    </xf>
    <xf numFmtId="44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43" fontId="32" fillId="0" borderId="0" xfId="4" applyFont="1" applyBorder="1" applyAlignment="1">
      <alignment vertical="center"/>
    </xf>
    <xf numFmtId="44" fontId="13" fillId="0" borderId="0" xfId="1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/>
    </xf>
    <xf numFmtId="0" fontId="33" fillId="6" borderId="7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12" fillId="0" borderId="21" xfId="0" applyFont="1" applyBorder="1" applyAlignment="1">
      <alignment vertical="center"/>
    </xf>
    <xf numFmtId="0" fontId="33" fillId="0" borderId="21" xfId="0" applyFont="1" applyBorder="1" applyAlignment="1">
      <alignment horizontal="center" vertical="center"/>
    </xf>
    <xf numFmtId="0" fontId="33" fillId="6" borderId="22" xfId="0" applyFont="1" applyFill="1" applyBorder="1" applyAlignment="1">
      <alignment horizontal="center" vertical="center"/>
    </xf>
    <xf numFmtId="9" fontId="12" fillId="6" borderId="22" xfId="0" applyNumberFormat="1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29" fillId="0" borderId="24" xfId="0" applyFont="1" applyBorder="1" applyAlignment="1">
      <alignment vertical="center"/>
    </xf>
    <xf numFmtId="43" fontId="29" fillId="0" borderId="24" xfId="4" applyFont="1" applyFill="1" applyBorder="1" applyAlignment="1">
      <alignment vertical="center"/>
    </xf>
    <xf numFmtId="167" fontId="12" fillId="0" borderId="24" xfId="4" applyNumberFormat="1" applyFont="1" applyFill="1" applyBorder="1" applyAlignment="1">
      <alignment horizontal="center" vertical="center"/>
    </xf>
    <xf numFmtId="44" fontId="29" fillId="5" borderId="24" xfId="1" applyFont="1" applyFill="1" applyBorder="1" applyAlignment="1">
      <alignment vertical="center"/>
    </xf>
    <xf numFmtId="43" fontId="12" fillId="0" borderId="24" xfId="4" applyFont="1" applyFill="1" applyBorder="1" applyAlignment="1">
      <alignment horizontal="center" vertical="center"/>
    </xf>
    <xf numFmtId="43" fontId="12" fillId="0" borderId="25" xfId="4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4" fontId="13" fillId="0" borderId="0" xfId="1" applyFont="1" applyFill="1" applyAlignment="1">
      <alignment horizontal="center" vertical="center" wrapText="1"/>
    </xf>
    <xf numFmtId="44" fontId="13" fillId="0" borderId="0" xfId="1" applyFont="1" applyFill="1" applyAlignment="1">
      <alignment horizontal="center" wrapText="1"/>
    </xf>
    <xf numFmtId="44" fontId="13" fillId="0" borderId="0" xfId="1" applyFont="1" applyFill="1" applyAlignment="1">
      <alignment horizontal="left" vertical="center" wrapText="1"/>
    </xf>
    <xf numFmtId="44" fontId="13" fillId="0" borderId="6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18" fillId="0" borderId="7" xfId="1" applyFont="1" applyFill="1" applyBorder="1" applyAlignment="1">
      <alignment horizontal="center" vertical="center" wrapText="1"/>
    </xf>
    <xf numFmtId="44" fontId="11" fillId="0" borderId="0" xfId="1" applyFont="1" applyFill="1" applyAlignment="1">
      <alignment horizontal="left" vertical="center" wrapText="1"/>
    </xf>
    <xf numFmtId="44" fontId="0" fillId="0" borderId="0" xfId="1" applyFont="1" applyFill="1" applyAlignment="1">
      <alignment horizontal="center" vertical="top"/>
    </xf>
    <xf numFmtId="44" fontId="0" fillId="0" borderId="0" xfId="0" applyNumberFormat="1" applyAlignment="1">
      <alignment horizontal="left" vertical="center"/>
    </xf>
    <xf numFmtId="44" fontId="17" fillId="2" borderId="11" xfId="1" applyFont="1" applyFill="1" applyBorder="1" applyAlignment="1">
      <alignment horizontal="center" vertical="center" wrapText="1"/>
    </xf>
    <xf numFmtId="44" fontId="3" fillId="2" borderId="8" xfId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shrinkToFit="1"/>
    </xf>
    <xf numFmtId="0" fontId="17" fillId="2" borderId="13" xfId="0" applyFont="1" applyFill="1" applyBorder="1" applyAlignment="1">
      <alignment horizontal="center" vertical="center" wrapText="1"/>
    </xf>
    <xf numFmtId="44" fontId="17" fillId="2" borderId="14" xfId="1" applyFont="1" applyFill="1" applyBorder="1" applyAlignment="1">
      <alignment horizontal="center" vertical="center" wrapText="1"/>
    </xf>
    <xf numFmtId="44" fontId="3" fillId="2" borderId="13" xfId="1" applyFont="1" applyFill="1" applyBorder="1" applyAlignment="1">
      <alignment horizontal="center" vertical="center" wrapText="1"/>
    </xf>
    <xf numFmtId="44" fontId="17" fillId="2" borderId="15" xfId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shrinkToFit="1"/>
    </xf>
    <xf numFmtId="0" fontId="17" fillId="2" borderId="15" xfId="0" applyFont="1" applyFill="1" applyBorder="1" applyAlignment="1">
      <alignment horizontal="center" vertical="center" wrapText="1"/>
    </xf>
    <xf numFmtId="44" fontId="3" fillId="2" borderId="15" xfId="1" applyFont="1" applyFill="1" applyBorder="1" applyAlignment="1">
      <alignment horizontal="center" vertical="center" wrapText="1"/>
    </xf>
    <xf numFmtId="44" fontId="9" fillId="0" borderId="16" xfId="1" applyFont="1" applyBorder="1" applyAlignment="1">
      <alignment horizontal="right" vertical="center" wrapText="1"/>
    </xf>
    <xf numFmtId="44" fontId="12" fillId="0" borderId="7" xfId="1" applyFont="1" applyFill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shrinkToFit="1"/>
    </xf>
    <xf numFmtId="49" fontId="18" fillId="0" borderId="7" xfId="0" applyNumberFormat="1" applyFont="1" applyBorder="1" applyAlignment="1" applyProtection="1">
      <alignment horizontal="center" vertical="center"/>
      <protection locked="0"/>
    </xf>
    <xf numFmtId="1" fontId="5" fillId="0" borderId="7" xfId="0" applyNumberFormat="1" applyFont="1" applyBorder="1" applyAlignment="1">
      <alignment horizontal="center" vertical="center" shrinkToFit="1"/>
    </xf>
    <xf numFmtId="44" fontId="11" fillId="0" borderId="0" xfId="1" applyFont="1" applyBorder="1" applyAlignment="1">
      <alignment horizontal="left" vertical="top" wrapText="1"/>
    </xf>
    <xf numFmtId="0" fontId="21" fillId="0" borderId="0" xfId="2" applyFont="1" applyAlignment="1">
      <alignment horizontal="left" vertical="justify"/>
    </xf>
    <xf numFmtId="0" fontId="21" fillId="0" borderId="0" xfId="2" applyFont="1" applyAlignment="1">
      <alignment horizontal="left" vertical="center"/>
    </xf>
    <xf numFmtId="10" fontId="21" fillId="0" borderId="0" xfId="3" applyNumberFormat="1" applyFont="1" applyAlignment="1">
      <alignment horizontal="left" vertical="justify"/>
    </xf>
    <xf numFmtId="44" fontId="0" fillId="0" borderId="0" xfId="1" applyFont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center" wrapText="1"/>
    </xf>
    <xf numFmtId="0" fontId="17" fillId="2" borderId="15" xfId="0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17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22" fillId="0" borderId="0" xfId="2" applyFont="1" applyAlignment="1">
      <alignment horizontal="left" vertical="justify"/>
    </xf>
    <xf numFmtId="0" fontId="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0" fontId="3" fillId="2" borderId="7" xfId="3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left" vertical="center" wrapText="1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7" fillId="0" borderId="18" xfId="0" applyFont="1" applyBorder="1" applyAlignment="1">
      <alignment horizont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9" fillId="0" borderId="7" xfId="0" applyFont="1" applyBorder="1" applyAlignment="1">
      <alignment horizontal="center" vertical="center"/>
    </xf>
    <xf numFmtId="0" fontId="29" fillId="5" borderId="7" xfId="0" applyFont="1" applyFill="1" applyBorder="1" applyAlignment="1">
      <alignment horizontal="center" vertical="center"/>
    </xf>
    <xf numFmtId="0" fontId="29" fillId="5" borderId="22" xfId="0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justify"/>
    </xf>
  </cellXfs>
  <cellStyles count="5">
    <cellStyle name="Moeda" xfId="1" builtinId="4"/>
    <cellStyle name="Normal" xfId="0" builtinId="0"/>
    <cellStyle name="Normal_ORÇAMENTO-HAB" xfId="2"/>
    <cellStyle name="Porcentagem" xfId="3" builtinId="5"/>
    <cellStyle name="Vírgula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487679</xdr:colOff>
      <xdr:row>1</xdr:row>
      <xdr:rowOff>160020</xdr:rowOff>
    </xdr:from>
    <xdr:to>
      <xdr:col>3</xdr:col>
      <xdr:colOff>623494</xdr:colOff>
      <xdr:row>5</xdr:row>
      <xdr:rowOff>121920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A3416724-3692-FF67-2CD4-F4411B82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79" y="327660"/>
          <a:ext cx="1941755" cy="86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220981</xdr:colOff>
      <xdr:row>2</xdr:row>
      <xdr:rowOff>0</xdr:rowOff>
    </xdr:from>
    <xdr:to>
      <xdr:col>1</xdr:col>
      <xdr:colOff>1249681</xdr:colOff>
      <xdr:row>6</xdr:row>
      <xdr:rowOff>111894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65DD4D93-1AA6-4B6D-97FF-6F57174F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1" y="335280"/>
          <a:ext cx="1783080" cy="797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153"/>
  <sheetViews>
    <sheetView tabSelected="1" topLeftCell="A127" workbookViewId="0">
      <selection activeCell="J132" sqref="J132"/>
    </sheetView>
  </sheetViews>
  <sheetFormatPr defaultRowHeight="12.75" x14ac:dyDescent="0.2"/>
  <cols>
    <col min="1" max="1" width="8.83203125" style="33" customWidth="1"/>
    <col min="2" max="2" width="8.83203125" style="4" customWidth="1"/>
    <col min="3" max="3" width="8.83203125" style="5" customWidth="1"/>
    <col min="4" max="4" width="51.1640625" style="42" customWidth="1"/>
    <col min="5" max="5" width="8.83203125" customWidth="1"/>
    <col min="6" max="6" width="8.83203125" style="6" customWidth="1"/>
    <col min="7" max="7" width="12.83203125" style="141" customWidth="1"/>
    <col min="8" max="8" width="8.83203125" style="73" customWidth="1"/>
    <col min="9" max="9" width="12.83203125" style="30" customWidth="1"/>
    <col min="10" max="10" width="19.83203125" style="4" customWidth="1"/>
    <col min="11" max="11" width="11.5" customWidth="1"/>
    <col min="12" max="12" width="12.83203125" customWidth="1"/>
  </cols>
  <sheetData>
    <row r="3" spans="1:10" ht="15" customHeight="1" x14ac:dyDescent="0.2">
      <c r="A3" s="84"/>
      <c r="B3" s="84"/>
      <c r="C3" s="84"/>
      <c r="D3" s="84"/>
      <c r="E3" s="7"/>
      <c r="F3" s="8"/>
      <c r="G3" s="134"/>
      <c r="H3" s="190" t="s">
        <v>18</v>
      </c>
      <c r="I3" s="190"/>
      <c r="J3" s="190"/>
    </row>
    <row r="4" spans="1:10" ht="22.15" customHeight="1" x14ac:dyDescent="0.2">
      <c r="A4" s="84"/>
      <c r="B4" s="84"/>
      <c r="C4" s="84"/>
      <c r="D4" s="87" t="s">
        <v>289</v>
      </c>
      <c r="E4" s="9"/>
      <c r="F4" s="10"/>
      <c r="G4" s="135"/>
      <c r="H4" s="189" t="s">
        <v>19</v>
      </c>
      <c r="I4" s="189"/>
      <c r="J4" s="55">
        <v>45017</v>
      </c>
    </row>
    <row r="5" spans="1:10" ht="22.15" customHeight="1" x14ac:dyDescent="0.2">
      <c r="A5" s="84"/>
      <c r="B5" s="84"/>
      <c r="C5" s="84"/>
      <c r="D5" s="66" t="s">
        <v>290</v>
      </c>
      <c r="E5" s="85"/>
      <c r="F5" s="10"/>
      <c r="G5" s="135"/>
      <c r="H5" s="189" t="s">
        <v>296</v>
      </c>
      <c r="I5" s="189"/>
      <c r="J5" s="56">
        <v>0.20349999999999999</v>
      </c>
    </row>
    <row r="6" spans="1:10" ht="12.95" customHeight="1" x14ac:dyDescent="0.2">
      <c r="A6" s="84"/>
      <c r="B6" s="84"/>
      <c r="C6" s="84"/>
      <c r="D6" s="84"/>
      <c r="E6" s="85"/>
      <c r="F6" s="10"/>
      <c r="G6" s="135"/>
      <c r="H6" s="191" t="s">
        <v>20</v>
      </c>
      <c r="I6" s="57" t="s">
        <v>1</v>
      </c>
      <c r="J6" s="56">
        <v>0.83340000000000003</v>
      </c>
    </row>
    <row r="7" spans="1:10" ht="15" customHeight="1" x14ac:dyDescent="0.2">
      <c r="A7" s="84"/>
      <c r="B7" s="84"/>
      <c r="C7" s="84"/>
      <c r="D7" s="84"/>
      <c r="E7" s="9"/>
      <c r="F7" s="10"/>
      <c r="G7" s="135"/>
      <c r="H7" s="191"/>
      <c r="I7" s="57" t="s">
        <v>2</v>
      </c>
      <c r="J7" s="56">
        <v>0.4632</v>
      </c>
    </row>
    <row r="8" spans="1:10" s="45" customFormat="1" ht="15" customHeight="1" x14ac:dyDescent="0.2">
      <c r="A8" s="192" t="s">
        <v>21</v>
      </c>
      <c r="B8" s="192"/>
      <c r="C8" s="179" t="s">
        <v>282</v>
      </c>
      <c r="D8" s="179"/>
      <c r="E8" s="53" t="s">
        <v>199</v>
      </c>
      <c r="F8" s="8">
        <v>75.8</v>
      </c>
      <c r="G8" s="136" t="s">
        <v>12</v>
      </c>
      <c r="H8" s="88"/>
      <c r="I8" s="27"/>
      <c r="J8" s="89"/>
    </row>
    <row r="9" spans="1:10" s="45" customFormat="1" ht="15" customHeight="1" x14ac:dyDescent="0.2">
      <c r="A9" s="193" t="s">
        <v>22</v>
      </c>
      <c r="B9" s="193"/>
      <c r="C9" s="194" t="s">
        <v>0</v>
      </c>
      <c r="D9" s="194"/>
      <c r="E9" s="90"/>
      <c r="F9" s="91"/>
      <c r="G9" s="137"/>
      <c r="H9" s="93"/>
      <c r="I9" s="92"/>
      <c r="J9" s="94"/>
    </row>
    <row r="10" spans="1:10" ht="15" customHeight="1" x14ac:dyDescent="0.2">
      <c r="A10" s="173" t="s">
        <v>10</v>
      </c>
      <c r="B10" s="174"/>
      <c r="C10" s="174"/>
      <c r="D10" s="174"/>
      <c r="E10" s="174"/>
      <c r="F10" s="174"/>
      <c r="G10" s="174"/>
      <c r="H10" s="174"/>
      <c r="I10" s="174"/>
      <c r="J10" s="175"/>
    </row>
    <row r="11" spans="1:10" s="13" customFormat="1" ht="45" customHeight="1" x14ac:dyDescent="0.2">
      <c r="A11" s="32" t="s">
        <v>23</v>
      </c>
      <c r="B11" s="11" t="s">
        <v>24</v>
      </c>
      <c r="C11" s="11" t="s">
        <v>25</v>
      </c>
      <c r="D11" s="11" t="s">
        <v>26</v>
      </c>
      <c r="E11" s="11" t="s">
        <v>27</v>
      </c>
      <c r="F11" s="12" t="s">
        <v>28</v>
      </c>
      <c r="G11" s="138" t="s">
        <v>29</v>
      </c>
      <c r="H11" s="67" t="s">
        <v>30</v>
      </c>
      <c r="I11" s="28" t="s">
        <v>31</v>
      </c>
      <c r="J11" s="19" t="s">
        <v>32</v>
      </c>
    </row>
    <row r="12" spans="1:10" s="14" customFormat="1" ht="16.899999999999999" customHeight="1" x14ac:dyDescent="0.2">
      <c r="A12" s="15" t="s">
        <v>61</v>
      </c>
      <c r="B12" s="16"/>
      <c r="C12" s="168" t="s">
        <v>33</v>
      </c>
      <c r="D12" s="169"/>
      <c r="E12" s="169"/>
      <c r="F12" s="170"/>
      <c r="G12" s="171"/>
      <c r="H12" s="172"/>
      <c r="I12" s="143"/>
      <c r="J12" s="144">
        <f>SUM(J13:J14)</f>
        <v>1309.38393</v>
      </c>
    </row>
    <row r="13" spans="1:10" s="13" customFormat="1" ht="25.15" customHeight="1" x14ac:dyDescent="0.2">
      <c r="A13" s="25" t="s">
        <v>62</v>
      </c>
      <c r="B13" s="21" t="s">
        <v>15</v>
      </c>
      <c r="C13" s="22" t="s">
        <v>46</v>
      </c>
      <c r="D13" s="102" t="s">
        <v>45</v>
      </c>
      <c r="E13" s="22" t="s">
        <v>11</v>
      </c>
      <c r="F13" s="26">
        <f>2*1.125</f>
        <v>2.25</v>
      </c>
      <c r="G13" s="139">
        <v>250</v>
      </c>
      <c r="H13" s="68">
        <v>0.20349999999999999</v>
      </c>
      <c r="I13" s="75">
        <f>G13*1.2035</f>
        <v>300.875</v>
      </c>
      <c r="J13" s="75">
        <f>I13*F13</f>
        <v>676.96875</v>
      </c>
    </row>
    <row r="14" spans="1:10" s="13" customFormat="1" ht="25.15" customHeight="1" x14ac:dyDescent="0.2">
      <c r="A14" s="25" t="s">
        <v>63</v>
      </c>
      <c r="B14" s="23" t="s">
        <v>15</v>
      </c>
      <c r="C14" s="24">
        <v>99061</v>
      </c>
      <c r="D14" s="58" t="s">
        <v>245</v>
      </c>
      <c r="E14" s="23" t="s">
        <v>14</v>
      </c>
      <c r="F14" s="26">
        <v>6</v>
      </c>
      <c r="G14" s="154">
        <v>87.58</v>
      </c>
      <c r="H14" s="68">
        <v>0.20349999999999999</v>
      </c>
      <c r="I14" s="75">
        <f>G14*1.2035</f>
        <v>105.40253</v>
      </c>
      <c r="J14" s="75">
        <f>I14*F14</f>
        <v>632.41517999999996</v>
      </c>
    </row>
    <row r="15" spans="1:10" s="14" customFormat="1" ht="16.899999999999999" customHeight="1" x14ac:dyDescent="0.2">
      <c r="A15" s="145" t="s">
        <v>64</v>
      </c>
      <c r="B15" s="146"/>
      <c r="C15" s="176" t="s">
        <v>78</v>
      </c>
      <c r="D15" s="177"/>
      <c r="E15" s="177"/>
      <c r="F15" s="178"/>
      <c r="G15" s="165"/>
      <c r="H15" s="167"/>
      <c r="I15" s="147"/>
      <c r="J15" s="148">
        <f>SUM(J16:J25)</f>
        <v>14294.1950359</v>
      </c>
    </row>
    <row r="16" spans="1:10" s="13" customFormat="1" ht="25.15" customHeight="1" x14ac:dyDescent="0.2">
      <c r="A16" s="37" t="s">
        <v>65</v>
      </c>
      <c r="B16" s="31" t="s">
        <v>15</v>
      </c>
      <c r="C16" s="36">
        <v>93358</v>
      </c>
      <c r="D16" s="58" t="s">
        <v>200</v>
      </c>
      <c r="E16" s="31" t="s">
        <v>13</v>
      </c>
      <c r="F16" s="20">
        <v>3.56</v>
      </c>
      <c r="G16" s="62">
        <v>84.26</v>
      </c>
      <c r="H16" s="68">
        <v>0.20349999999999999</v>
      </c>
      <c r="I16" s="75">
        <f>G16*1.2035</f>
        <v>101.40691000000001</v>
      </c>
      <c r="J16" s="29">
        <f>I16*F16</f>
        <v>361.00859960000003</v>
      </c>
    </row>
    <row r="17" spans="1:11" s="13" customFormat="1" ht="25.15" customHeight="1" x14ac:dyDescent="0.2">
      <c r="A17" s="37" t="s">
        <v>66</v>
      </c>
      <c r="B17" s="31" t="s">
        <v>15</v>
      </c>
      <c r="C17" s="36">
        <v>96523</v>
      </c>
      <c r="D17" s="58" t="s">
        <v>295</v>
      </c>
      <c r="E17" s="31" t="s">
        <v>13</v>
      </c>
      <c r="F17" s="20">
        <v>2.74</v>
      </c>
      <c r="G17" s="62">
        <v>95.7</v>
      </c>
      <c r="H17" s="68">
        <v>0.20349999999999999</v>
      </c>
      <c r="I17" s="75">
        <f t="shared" ref="I17:I81" si="0">G17*1.2035</f>
        <v>115.17495000000001</v>
      </c>
      <c r="J17" s="29">
        <f>I17*F17</f>
        <v>315.57936300000006</v>
      </c>
    </row>
    <row r="18" spans="1:11" s="13" customFormat="1" ht="34.9" customHeight="1" x14ac:dyDescent="0.2">
      <c r="A18" s="37" t="s">
        <v>67</v>
      </c>
      <c r="B18" s="31" t="s">
        <v>15</v>
      </c>
      <c r="C18" s="36">
        <v>96385</v>
      </c>
      <c r="D18" s="58" t="s">
        <v>246</v>
      </c>
      <c r="E18" s="31" t="s">
        <v>13</v>
      </c>
      <c r="F18" s="20">
        <v>12.89</v>
      </c>
      <c r="G18" s="62">
        <v>11.45</v>
      </c>
      <c r="H18" s="68">
        <v>0.20349999999999999</v>
      </c>
      <c r="I18" s="75">
        <f t="shared" si="0"/>
        <v>13.780075</v>
      </c>
      <c r="J18" s="29">
        <f t="shared" ref="J18:J25" si="1">I18*F18</f>
        <v>177.62516675000001</v>
      </c>
    </row>
    <row r="19" spans="1:11" s="13" customFormat="1" ht="25.15" customHeight="1" x14ac:dyDescent="0.2">
      <c r="A19" s="37" t="s">
        <v>68</v>
      </c>
      <c r="B19" s="31" t="s">
        <v>15</v>
      </c>
      <c r="C19" s="36">
        <v>96546</v>
      </c>
      <c r="D19" s="58" t="s">
        <v>201</v>
      </c>
      <c r="E19" s="31" t="s">
        <v>47</v>
      </c>
      <c r="F19" s="20">
        <v>78.61</v>
      </c>
      <c r="G19" s="62">
        <v>13.58</v>
      </c>
      <c r="H19" s="68">
        <v>0.20349999999999999</v>
      </c>
      <c r="I19" s="75">
        <f t="shared" si="0"/>
        <v>16.343530000000001</v>
      </c>
      <c r="J19" s="29">
        <f t="shared" si="1"/>
        <v>1284.7648933</v>
      </c>
      <c r="K19" s="18"/>
    </row>
    <row r="20" spans="1:11" s="13" customFormat="1" ht="34.9" customHeight="1" x14ac:dyDescent="0.2">
      <c r="A20" s="37" t="s">
        <v>69</v>
      </c>
      <c r="B20" s="31" t="s">
        <v>15</v>
      </c>
      <c r="C20" s="36">
        <v>94964</v>
      </c>
      <c r="D20" s="58" t="s">
        <v>73</v>
      </c>
      <c r="E20" s="31" t="s">
        <v>13</v>
      </c>
      <c r="F20" s="20">
        <f>F17</f>
        <v>2.74</v>
      </c>
      <c r="G20" s="62">
        <v>468.66</v>
      </c>
      <c r="H20" s="68">
        <v>0.20349999999999999</v>
      </c>
      <c r="I20" s="75">
        <f t="shared" si="0"/>
        <v>564.03231000000005</v>
      </c>
      <c r="J20" s="29">
        <f t="shared" si="1"/>
        <v>1545.4485294000003</v>
      </c>
      <c r="K20" s="18"/>
    </row>
    <row r="21" spans="1:11" s="13" customFormat="1" ht="25.15" customHeight="1" x14ac:dyDescent="0.2">
      <c r="A21" s="37" t="s">
        <v>70</v>
      </c>
      <c r="B21" s="31" t="s">
        <v>15</v>
      </c>
      <c r="C21" s="36">
        <v>96543</v>
      </c>
      <c r="D21" s="58" t="s">
        <v>74</v>
      </c>
      <c r="E21" s="31" t="s">
        <v>47</v>
      </c>
      <c r="F21" s="20">
        <v>57.28</v>
      </c>
      <c r="G21" s="62">
        <v>17.84</v>
      </c>
      <c r="H21" s="68">
        <v>0.20349999999999999</v>
      </c>
      <c r="I21" s="75">
        <f t="shared" si="0"/>
        <v>21.47044</v>
      </c>
      <c r="J21" s="29">
        <f t="shared" si="1"/>
        <v>1229.8268032000001</v>
      </c>
      <c r="K21" s="18"/>
    </row>
    <row r="22" spans="1:11" s="13" customFormat="1" ht="25.15" customHeight="1" x14ac:dyDescent="0.2">
      <c r="A22" s="37" t="s">
        <v>71</v>
      </c>
      <c r="B22" s="31" t="s">
        <v>15</v>
      </c>
      <c r="C22" s="36">
        <v>96546</v>
      </c>
      <c r="D22" s="58" t="s">
        <v>75</v>
      </c>
      <c r="E22" s="31" t="s">
        <v>47</v>
      </c>
      <c r="F22" s="20">
        <v>146.47999999999999</v>
      </c>
      <c r="G22" s="62">
        <v>13.58</v>
      </c>
      <c r="H22" s="68">
        <v>0.20349999999999999</v>
      </c>
      <c r="I22" s="75">
        <f t="shared" si="0"/>
        <v>16.343530000000001</v>
      </c>
      <c r="J22" s="29">
        <f t="shared" si="1"/>
        <v>2394.0002743999999</v>
      </c>
      <c r="K22" s="18"/>
    </row>
    <row r="23" spans="1:11" s="13" customFormat="1" ht="34.9" customHeight="1" x14ac:dyDescent="0.2">
      <c r="A23" s="37" t="s">
        <v>72</v>
      </c>
      <c r="B23" s="31" t="s">
        <v>15</v>
      </c>
      <c r="C23" s="36">
        <v>94965</v>
      </c>
      <c r="D23" s="58" t="s">
        <v>79</v>
      </c>
      <c r="E23" s="31" t="s">
        <v>13</v>
      </c>
      <c r="F23" s="20">
        <f>F16</f>
        <v>3.56</v>
      </c>
      <c r="G23" s="62">
        <v>490.31</v>
      </c>
      <c r="H23" s="68">
        <v>0.20349999999999999</v>
      </c>
      <c r="I23" s="75">
        <f t="shared" si="0"/>
        <v>590.08808499999998</v>
      </c>
      <c r="J23" s="29">
        <f t="shared" si="1"/>
        <v>2100.7135825999999</v>
      </c>
      <c r="K23" s="18"/>
    </row>
    <row r="24" spans="1:11" s="13" customFormat="1" ht="25.15" customHeight="1" x14ac:dyDescent="0.2">
      <c r="A24" s="37" t="s">
        <v>76</v>
      </c>
      <c r="B24" s="31" t="s">
        <v>15</v>
      </c>
      <c r="C24" s="36">
        <v>96536</v>
      </c>
      <c r="D24" s="58" t="s">
        <v>80</v>
      </c>
      <c r="E24" s="31" t="s">
        <v>11</v>
      </c>
      <c r="F24" s="20">
        <v>35.61</v>
      </c>
      <c r="G24" s="62">
        <v>63.71</v>
      </c>
      <c r="H24" s="68">
        <v>0.20349999999999999</v>
      </c>
      <c r="I24" s="75">
        <f t="shared" si="0"/>
        <v>76.674985000000007</v>
      </c>
      <c r="J24" s="29">
        <f t="shared" si="1"/>
        <v>2730.3962158500003</v>
      </c>
      <c r="K24" s="18"/>
    </row>
    <row r="25" spans="1:11" s="13" customFormat="1" ht="25.15" customHeight="1" x14ac:dyDescent="0.2">
      <c r="A25" s="37" t="s">
        <v>77</v>
      </c>
      <c r="B25" s="31" t="s">
        <v>15</v>
      </c>
      <c r="C25" s="36">
        <v>98557</v>
      </c>
      <c r="D25" s="58" t="s">
        <v>81</v>
      </c>
      <c r="E25" s="31" t="s">
        <v>11</v>
      </c>
      <c r="F25" s="20">
        <v>35.61</v>
      </c>
      <c r="G25" s="62">
        <v>50.28</v>
      </c>
      <c r="H25" s="68">
        <v>0.20349999999999999</v>
      </c>
      <c r="I25" s="75">
        <f t="shared" si="0"/>
        <v>60.511980000000001</v>
      </c>
      <c r="J25" s="29">
        <f t="shared" si="1"/>
        <v>2154.8316077999998</v>
      </c>
      <c r="K25" s="18"/>
    </row>
    <row r="26" spans="1:11" s="14" customFormat="1" ht="16.899999999999999" customHeight="1" x14ac:dyDescent="0.2">
      <c r="A26" s="145" t="s">
        <v>83</v>
      </c>
      <c r="B26" s="146"/>
      <c r="C26" s="176" t="s">
        <v>82</v>
      </c>
      <c r="D26" s="177"/>
      <c r="E26" s="177"/>
      <c r="F26" s="178"/>
      <c r="G26" s="165"/>
      <c r="H26" s="167"/>
      <c r="I26" s="147"/>
      <c r="J26" s="148">
        <f>SUM(J27:J37)</f>
        <v>17105.261134649998</v>
      </c>
    </row>
    <row r="27" spans="1:11" s="13" customFormat="1" ht="34.9" customHeight="1" x14ac:dyDescent="0.2">
      <c r="A27" s="37" t="s">
        <v>84</v>
      </c>
      <c r="B27" s="31" t="s">
        <v>15</v>
      </c>
      <c r="C27" s="155">
        <v>92427</v>
      </c>
      <c r="D27" s="58" t="s">
        <v>203</v>
      </c>
      <c r="E27" s="31" t="s">
        <v>11</v>
      </c>
      <c r="F27" s="20">
        <f>39.2/2</f>
        <v>19.600000000000001</v>
      </c>
      <c r="G27" s="62">
        <v>68.760000000000005</v>
      </c>
      <c r="H27" s="68">
        <v>0.20349999999999999</v>
      </c>
      <c r="I27" s="75">
        <f t="shared" si="0"/>
        <v>82.752660000000006</v>
      </c>
      <c r="J27" s="62">
        <f t="shared" ref="J27:J29" si="2">I27*F27</f>
        <v>1621.9521360000003</v>
      </c>
    </row>
    <row r="28" spans="1:11" s="13" customFormat="1" ht="25.15" customHeight="1" x14ac:dyDescent="0.2">
      <c r="A28" s="37" t="s">
        <v>85</v>
      </c>
      <c r="B28" s="31" t="s">
        <v>15</v>
      </c>
      <c r="C28" s="155">
        <v>92759</v>
      </c>
      <c r="D28" s="58" t="s">
        <v>94</v>
      </c>
      <c r="E28" s="31" t="s">
        <v>47</v>
      </c>
      <c r="F28" s="20">
        <v>38.29</v>
      </c>
      <c r="G28" s="62">
        <v>14.49</v>
      </c>
      <c r="H28" s="68">
        <v>0.20349999999999999</v>
      </c>
      <c r="I28" s="75">
        <f t="shared" si="0"/>
        <v>17.438715000000002</v>
      </c>
      <c r="J28" s="29">
        <f t="shared" si="2"/>
        <v>667.72839735000002</v>
      </c>
    </row>
    <row r="29" spans="1:11" s="13" customFormat="1" ht="25.15" customHeight="1" x14ac:dyDescent="0.2">
      <c r="A29" s="37" t="s">
        <v>86</v>
      </c>
      <c r="B29" s="31" t="s">
        <v>15</v>
      </c>
      <c r="C29" s="155">
        <v>92762</v>
      </c>
      <c r="D29" s="58" t="s">
        <v>95</v>
      </c>
      <c r="E29" s="31" t="s">
        <v>47</v>
      </c>
      <c r="F29" s="20">
        <v>155.47999999999999</v>
      </c>
      <c r="G29" s="62">
        <v>11.85</v>
      </c>
      <c r="H29" s="68">
        <v>0.20349999999999999</v>
      </c>
      <c r="I29" s="75">
        <f t="shared" si="0"/>
        <v>14.261474999999999</v>
      </c>
      <c r="J29" s="29">
        <f t="shared" si="2"/>
        <v>2217.3741329999998</v>
      </c>
    </row>
    <row r="30" spans="1:11" s="13" customFormat="1" ht="34.9" customHeight="1" x14ac:dyDescent="0.2">
      <c r="A30" s="37" t="s">
        <v>87</v>
      </c>
      <c r="B30" s="31" t="s">
        <v>15</v>
      </c>
      <c r="C30" s="36">
        <v>94965</v>
      </c>
      <c r="D30" s="58" t="s">
        <v>202</v>
      </c>
      <c r="E30" s="31" t="s">
        <v>13</v>
      </c>
      <c r="F30" s="20">
        <v>1.96</v>
      </c>
      <c r="G30" s="62">
        <v>490.31</v>
      </c>
      <c r="H30" s="68">
        <v>0.20349999999999999</v>
      </c>
      <c r="I30" s="75">
        <f t="shared" si="0"/>
        <v>590.08808499999998</v>
      </c>
      <c r="J30" s="29">
        <f t="shared" ref="J30:J37" si="3">I30*F30</f>
        <v>1156.5726465999999</v>
      </c>
      <c r="K30" s="18"/>
    </row>
    <row r="31" spans="1:11" s="13" customFormat="1" ht="34.9" customHeight="1" x14ac:dyDescent="0.2">
      <c r="A31" s="37" t="s">
        <v>88</v>
      </c>
      <c r="B31" s="31" t="s">
        <v>15</v>
      </c>
      <c r="C31" s="155">
        <v>92463</v>
      </c>
      <c r="D31" s="58" t="s">
        <v>204</v>
      </c>
      <c r="E31" s="31" t="s">
        <v>11</v>
      </c>
      <c r="F31" s="20">
        <f>44.51/2</f>
        <v>22.254999999999999</v>
      </c>
      <c r="G31" s="62">
        <v>128.66</v>
      </c>
      <c r="H31" s="68">
        <v>0.20349999999999999</v>
      </c>
      <c r="I31" s="75">
        <f t="shared" si="0"/>
        <v>154.84231</v>
      </c>
      <c r="J31" s="29">
        <f t="shared" si="3"/>
        <v>3446.01560905</v>
      </c>
      <c r="K31" s="38"/>
    </row>
    <row r="32" spans="1:11" s="13" customFormat="1" ht="34.9" customHeight="1" x14ac:dyDescent="0.2">
      <c r="A32" s="37" t="s">
        <v>89</v>
      </c>
      <c r="B32" s="31" t="s">
        <v>15</v>
      </c>
      <c r="C32" s="155">
        <v>92759</v>
      </c>
      <c r="D32" s="58" t="s">
        <v>205</v>
      </c>
      <c r="E32" s="31" t="s">
        <v>47</v>
      </c>
      <c r="F32" s="20">
        <v>51.18</v>
      </c>
      <c r="G32" s="62">
        <v>14.49</v>
      </c>
      <c r="H32" s="68">
        <v>0.20349999999999999</v>
      </c>
      <c r="I32" s="75">
        <f t="shared" si="0"/>
        <v>17.438715000000002</v>
      </c>
      <c r="J32" s="29">
        <f t="shared" si="3"/>
        <v>892.51343370000006</v>
      </c>
    </row>
    <row r="33" spans="1:11" s="13" customFormat="1" ht="34.9" customHeight="1" x14ac:dyDescent="0.2">
      <c r="A33" s="37" t="s">
        <v>90</v>
      </c>
      <c r="B33" s="31" t="s">
        <v>15</v>
      </c>
      <c r="C33" s="155">
        <v>92762</v>
      </c>
      <c r="D33" s="58" t="s">
        <v>206</v>
      </c>
      <c r="E33" s="31" t="s">
        <v>47</v>
      </c>
      <c r="F33" s="20">
        <v>146.47999999999999</v>
      </c>
      <c r="G33" s="62">
        <v>11.85</v>
      </c>
      <c r="H33" s="68">
        <v>0.20349999999999999</v>
      </c>
      <c r="I33" s="75">
        <f t="shared" si="0"/>
        <v>14.261474999999999</v>
      </c>
      <c r="J33" s="29">
        <f t="shared" si="3"/>
        <v>2089.0208579999999</v>
      </c>
    </row>
    <row r="34" spans="1:11" s="13" customFormat="1" ht="34.9" customHeight="1" x14ac:dyDescent="0.2">
      <c r="A34" s="37" t="s">
        <v>91</v>
      </c>
      <c r="B34" s="31" t="s">
        <v>15</v>
      </c>
      <c r="C34" s="36">
        <v>94965</v>
      </c>
      <c r="D34" s="58" t="s">
        <v>207</v>
      </c>
      <c r="E34" s="31" t="s">
        <v>13</v>
      </c>
      <c r="F34" s="20">
        <v>2.67</v>
      </c>
      <c r="G34" s="62">
        <v>490.31</v>
      </c>
      <c r="H34" s="68">
        <v>0.20349999999999999</v>
      </c>
      <c r="I34" s="75">
        <f t="shared" si="0"/>
        <v>590.08808499999998</v>
      </c>
      <c r="J34" s="29">
        <f t="shared" ref="J34" si="4">I34*F34</f>
        <v>1575.5351869499998</v>
      </c>
      <c r="K34" s="18"/>
    </row>
    <row r="35" spans="1:11" s="13" customFormat="1" ht="16.899999999999999" customHeight="1" x14ac:dyDescent="0.2">
      <c r="A35" s="37" t="s">
        <v>92</v>
      </c>
      <c r="B35" s="31" t="s">
        <v>15</v>
      </c>
      <c r="C35" s="155">
        <v>93184</v>
      </c>
      <c r="D35" s="58" t="s">
        <v>96</v>
      </c>
      <c r="E35" s="31" t="s">
        <v>16</v>
      </c>
      <c r="F35" s="20">
        <v>9</v>
      </c>
      <c r="G35" s="62">
        <v>29.58</v>
      </c>
      <c r="H35" s="68">
        <v>0.20349999999999999</v>
      </c>
      <c r="I35" s="75">
        <f t="shared" si="0"/>
        <v>35.599530000000001</v>
      </c>
      <c r="J35" s="29">
        <f t="shared" si="3"/>
        <v>320.39577000000003</v>
      </c>
    </row>
    <row r="36" spans="1:11" s="13" customFormat="1" ht="25.15" customHeight="1" x14ac:dyDescent="0.2">
      <c r="A36" s="37" t="s">
        <v>93</v>
      </c>
      <c r="B36" s="31" t="s">
        <v>15</v>
      </c>
      <c r="C36" s="155">
        <v>93186</v>
      </c>
      <c r="D36" s="58" t="s">
        <v>3</v>
      </c>
      <c r="E36" s="31" t="s">
        <v>16</v>
      </c>
      <c r="F36" s="20">
        <v>18.399999999999999</v>
      </c>
      <c r="G36" s="62">
        <v>71.569999999999993</v>
      </c>
      <c r="H36" s="68">
        <v>0.20349999999999999</v>
      </c>
      <c r="I36" s="75">
        <f t="shared" si="0"/>
        <v>86.134494999999987</v>
      </c>
      <c r="J36" s="29">
        <f t="shared" si="3"/>
        <v>1584.8747079999996</v>
      </c>
    </row>
    <row r="37" spans="1:11" s="13" customFormat="1" ht="25.15" customHeight="1" x14ac:dyDescent="0.2">
      <c r="A37" s="37" t="s">
        <v>97</v>
      </c>
      <c r="B37" s="31" t="s">
        <v>15</v>
      </c>
      <c r="C37" s="155">
        <v>93196</v>
      </c>
      <c r="D37" s="58" t="s">
        <v>4</v>
      </c>
      <c r="E37" s="31" t="s">
        <v>16</v>
      </c>
      <c r="F37" s="20">
        <v>18.399999999999999</v>
      </c>
      <c r="G37" s="62">
        <v>69.239999999999995</v>
      </c>
      <c r="H37" s="68">
        <v>0.20349999999999999</v>
      </c>
      <c r="I37" s="75">
        <f t="shared" si="0"/>
        <v>83.330339999999993</v>
      </c>
      <c r="J37" s="29">
        <f t="shared" si="3"/>
        <v>1533.2782559999998</v>
      </c>
    </row>
    <row r="38" spans="1:11" s="14" customFormat="1" ht="16.899999999999999" customHeight="1" x14ac:dyDescent="0.2">
      <c r="A38" s="145" t="s">
        <v>98</v>
      </c>
      <c r="B38" s="146"/>
      <c r="C38" s="176" t="s">
        <v>252</v>
      </c>
      <c r="D38" s="177"/>
      <c r="E38" s="177"/>
      <c r="F38" s="178"/>
      <c r="G38" s="165"/>
      <c r="H38" s="167"/>
      <c r="I38" s="147"/>
      <c r="J38" s="148">
        <f>SUM(J39:J39)</f>
        <v>17928.033428250001</v>
      </c>
    </row>
    <row r="39" spans="1:11" s="13" customFormat="1" ht="34.9" customHeight="1" x14ac:dyDescent="0.2">
      <c r="A39" s="37" t="s">
        <v>99</v>
      </c>
      <c r="B39" s="31" t="s">
        <v>15</v>
      </c>
      <c r="C39" s="36">
        <v>103330</v>
      </c>
      <c r="D39" s="2" t="s">
        <v>253</v>
      </c>
      <c r="E39" s="31" t="s">
        <v>11</v>
      </c>
      <c r="F39" s="20">
        <v>185.35</v>
      </c>
      <c r="G39" s="62">
        <v>80.37</v>
      </c>
      <c r="H39" s="68">
        <v>0.20349999999999999</v>
      </c>
      <c r="I39" s="75">
        <f t="shared" si="0"/>
        <v>96.725295000000003</v>
      </c>
      <c r="J39" s="29">
        <f t="shared" ref="J39" si="5">I39*F39</f>
        <v>17928.033428250001</v>
      </c>
    </row>
    <row r="40" spans="1:11" s="14" customFormat="1" ht="16.899999999999999" customHeight="1" x14ac:dyDescent="0.2">
      <c r="A40" s="145" t="s">
        <v>100</v>
      </c>
      <c r="B40" s="60"/>
      <c r="C40" s="163" t="s">
        <v>35</v>
      </c>
      <c r="D40" s="163"/>
      <c r="E40" s="163"/>
      <c r="F40" s="163"/>
      <c r="G40" s="164"/>
      <c r="H40" s="164"/>
      <c r="I40" s="149"/>
      <c r="J40" s="74">
        <f>SUM(J41:J48)</f>
        <v>27641.842978249999</v>
      </c>
    </row>
    <row r="41" spans="1:11" s="13" customFormat="1" ht="34.9" customHeight="1" x14ac:dyDescent="0.2">
      <c r="A41" s="37" t="s">
        <v>101</v>
      </c>
      <c r="B41" s="31" t="s">
        <v>15</v>
      </c>
      <c r="C41" s="156" t="s">
        <v>244</v>
      </c>
      <c r="D41" s="58" t="s">
        <v>243</v>
      </c>
      <c r="E41" s="31" t="s">
        <v>14</v>
      </c>
      <c r="F41" s="20">
        <v>10</v>
      </c>
      <c r="G41" s="62">
        <v>1002.33</v>
      </c>
      <c r="H41" s="76">
        <v>0.20349999999999999</v>
      </c>
      <c r="I41" s="154">
        <f t="shared" si="0"/>
        <v>1206.304155</v>
      </c>
      <c r="J41" s="62">
        <f t="shared" ref="J41:J46" si="6">I41*F41</f>
        <v>12063.04155</v>
      </c>
    </row>
    <row r="42" spans="1:11" s="13" customFormat="1" ht="34.9" customHeight="1" x14ac:dyDescent="0.2">
      <c r="A42" s="37" t="s">
        <v>102</v>
      </c>
      <c r="B42" s="31" t="s">
        <v>15</v>
      </c>
      <c r="C42" s="36">
        <v>92543</v>
      </c>
      <c r="D42" s="58" t="s">
        <v>107</v>
      </c>
      <c r="E42" s="31" t="s">
        <v>11</v>
      </c>
      <c r="F42" s="20">
        <f>78.75+5.55</f>
        <v>84.3</v>
      </c>
      <c r="G42" s="62">
        <v>15.9</v>
      </c>
      <c r="H42" s="68">
        <v>0.20349999999999999</v>
      </c>
      <c r="I42" s="75">
        <f t="shared" si="0"/>
        <v>19.135650000000002</v>
      </c>
      <c r="J42" s="29">
        <f t="shared" si="6"/>
        <v>1613.135295</v>
      </c>
    </row>
    <row r="43" spans="1:11" s="13" customFormat="1" ht="34.9" customHeight="1" x14ac:dyDescent="0.2">
      <c r="A43" s="37" t="s">
        <v>103</v>
      </c>
      <c r="B43" s="31" t="s">
        <v>15</v>
      </c>
      <c r="C43" s="36">
        <v>94207</v>
      </c>
      <c r="D43" s="58" t="s">
        <v>108</v>
      </c>
      <c r="E43" s="31" t="s">
        <v>11</v>
      </c>
      <c r="F43" s="20">
        <f>F42</f>
        <v>84.3</v>
      </c>
      <c r="G43" s="62">
        <v>48.5</v>
      </c>
      <c r="H43" s="68">
        <v>0.20349999999999999</v>
      </c>
      <c r="I43" s="75">
        <f t="shared" si="0"/>
        <v>58.369750000000003</v>
      </c>
      <c r="J43" s="29">
        <f t="shared" si="6"/>
        <v>4920.5699249999998</v>
      </c>
    </row>
    <row r="44" spans="1:11" s="13" customFormat="1" ht="25.15" customHeight="1" x14ac:dyDescent="0.2">
      <c r="A44" s="37" t="s">
        <v>104</v>
      </c>
      <c r="B44" s="31" t="s">
        <v>15</v>
      </c>
      <c r="C44" s="36">
        <v>94223</v>
      </c>
      <c r="D44" s="58" t="s">
        <v>109</v>
      </c>
      <c r="E44" s="31" t="s">
        <v>16</v>
      </c>
      <c r="F44" s="20">
        <v>11.15</v>
      </c>
      <c r="G44" s="62">
        <v>83.23</v>
      </c>
      <c r="H44" s="68">
        <v>0.20349999999999999</v>
      </c>
      <c r="I44" s="75">
        <f t="shared" si="0"/>
        <v>100.167305</v>
      </c>
      <c r="J44" s="29">
        <f t="shared" si="6"/>
        <v>1116.86545075</v>
      </c>
    </row>
    <row r="45" spans="1:11" s="13" customFormat="1" ht="25.15" customHeight="1" x14ac:dyDescent="0.2">
      <c r="A45" s="37" t="s">
        <v>105</v>
      </c>
      <c r="B45" s="31" t="s">
        <v>15</v>
      </c>
      <c r="C45" s="36">
        <v>94231</v>
      </c>
      <c r="D45" s="58" t="s">
        <v>110</v>
      </c>
      <c r="E45" s="31" t="s">
        <v>16</v>
      </c>
      <c r="F45" s="20">
        <v>2.7</v>
      </c>
      <c r="G45" s="62">
        <v>58.18</v>
      </c>
      <c r="H45" s="68">
        <v>0.20349999999999999</v>
      </c>
      <c r="I45" s="75">
        <f t="shared" si="0"/>
        <v>70.019630000000006</v>
      </c>
      <c r="J45" s="29">
        <f t="shared" si="6"/>
        <v>189.05300100000002</v>
      </c>
    </row>
    <row r="46" spans="1:11" s="13" customFormat="1" ht="16.899999999999999" customHeight="1" x14ac:dyDescent="0.2">
      <c r="A46" s="37" t="s">
        <v>106</v>
      </c>
      <c r="B46" s="31" t="s">
        <v>15</v>
      </c>
      <c r="C46" s="36">
        <v>102233</v>
      </c>
      <c r="D46" s="58" t="s">
        <v>111</v>
      </c>
      <c r="E46" s="31" t="s">
        <v>11</v>
      </c>
      <c r="F46" s="20">
        <f>(3.05*12)+8.45</f>
        <v>45.05</v>
      </c>
      <c r="G46" s="62">
        <v>12.18</v>
      </c>
      <c r="H46" s="68">
        <v>0.20349999999999999</v>
      </c>
      <c r="I46" s="75">
        <f t="shared" si="0"/>
        <v>14.65863</v>
      </c>
      <c r="J46" s="29">
        <f t="shared" si="6"/>
        <v>660.37128150000001</v>
      </c>
    </row>
    <row r="47" spans="1:11" s="13" customFormat="1" ht="25.15" customHeight="1" x14ac:dyDescent="0.2">
      <c r="A47" s="37" t="s">
        <v>247</v>
      </c>
      <c r="B47" s="31" t="s">
        <v>15</v>
      </c>
      <c r="C47" s="36">
        <v>96111</v>
      </c>
      <c r="D47" s="58" t="s">
        <v>128</v>
      </c>
      <c r="E47" s="31" t="s">
        <v>11</v>
      </c>
      <c r="F47" s="20">
        <v>64.45</v>
      </c>
      <c r="G47" s="62">
        <v>75.5</v>
      </c>
      <c r="H47" s="68">
        <v>0.20349999999999999</v>
      </c>
      <c r="I47" s="75">
        <f>G47*1.2035</f>
        <v>90.864249999999998</v>
      </c>
      <c r="J47" s="29">
        <f>I47*F47</f>
        <v>5856.2009125000004</v>
      </c>
    </row>
    <row r="48" spans="1:11" s="13" customFormat="1" ht="25.15" customHeight="1" x14ac:dyDescent="0.2">
      <c r="A48" s="37" t="s">
        <v>248</v>
      </c>
      <c r="B48" s="31" t="s">
        <v>15</v>
      </c>
      <c r="C48" s="36">
        <v>96121</v>
      </c>
      <c r="D48" s="58" t="s">
        <v>5</v>
      </c>
      <c r="E48" s="31" t="s">
        <v>16</v>
      </c>
      <c r="F48" s="20">
        <v>75.25</v>
      </c>
      <c r="G48" s="62">
        <v>13.5</v>
      </c>
      <c r="H48" s="68">
        <v>0.20349999999999999</v>
      </c>
      <c r="I48" s="75">
        <f>G48*1.2035</f>
        <v>16.247250000000001</v>
      </c>
      <c r="J48" s="62">
        <f>I48*F48</f>
        <v>1222.6055625000001</v>
      </c>
    </row>
    <row r="49" spans="1:10" s="14" customFormat="1" ht="16.899999999999999" customHeight="1" x14ac:dyDescent="0.2">
      <c r="A49" s="145" t="s">
        <v>113</v>
      </c>
      <c r="B49" s="146"/>
      <c r="C49" s="176" t="s">
        <v>112</v>
      </c>
      <c r="D49" s="177"/>
      <c r="E49" s="177"/>
      <c r="F49" s="178"/>
      <c r="G49" s="165"/>
      <c r="H49" s="167"/>
      <c r="I49" s="147"/>
      <c r="J49" s="148">
        <f>SUM(J50:J55)</f>
        <v>9505.2382642274988</v>
      </c>
    </row>
    <row r="50" spans="1:10" s="13" customFormat="1" ht="25.15" customHeight="1" x14ac:dyDescent="0.2">
      <c r="A50" s="37" t="s">
        <v>114</v>
      </c>
      <c r="B50" s="31" t="s">
        <v>15</v>
      </c>
      <c r="C50" s="3">
        <v>96622</v>
      </c>
      <c r="D50" s="58" t="s">
        <v>48</v>
      </c>
      <c r="E50" s="3" t="s">
        <v>13</v>
      </c>
      <c r="F50" s="20">
        <f>64.45*0.05</f>
        <v>3.2225000000000001</v>
      </c>
      <c r="G50" s="62">
        <v>122.05</v>
      </c>
      <c r="H50" s="68">
        <v>0.20349999999999999</v>
      </c>
      <c r="I50" s="75">
        <f t="shared" si="0"/>
        <v>146.88717499999998</v>
      </c>
      <c r="J50" s="29">
        <f t="shared" ref="J50:J55" si="7">I50*F50</f>
        <v>473.3439214375</v>
      </c>
    </row>
    <row r="51" spans="1:10" s="13" customFormat="1" ht="34.9" customHeight="1" x14ac:dyDescent="0.2">
      <c r="A51" s="37" t="s">
        <v>298</v>
      </c>
      <c r="B51" s="31" t="s">
        <v>15</v>
      </c>
      <c r="C51" s="3" t="s">
        <v>208</v>
      </c>
      <c r="D51" s="2" t="s">
        <v>209</v>
      </c>
      <c r="E51" s="3" t="s">
        <v>13</v>
      </c>
      <c r="F51" s="20">
        <f>66.1*0.07</f>
        <v>4.6269999999999998</v>
      </c>
      <c r="G51" s="62">
        <v>423.27</v>
      </c>
      <c r="H51" s="68">
        <v>0.20349999999999999</v>
      </c>
      <c r="I51" s="75">
        <f t="shared" si="0"/>
        <v>509.40544499999999</v>
      </c>
      <c r="J51" s="29">
        <f t="shared" si="7"/>
        <v>2357.0189940149999</v>
      </c>
    </row>
    <row r="52" spans="1:10" s="13" customFormat="1" ht="25.15" customHeight="1" x14ac:dyDescent="0.2">
      <c r="A52" s="37" t="s">
        <v>115</v>
      </c>
      <c r="B52" s="31" t="s">
        <v>15</v>
      </c>
      <c r="C52" s="3">
        <v>103670</v>
      </c>
      <c r="D52" s="2" t="s">
        <v>17</v>
      </c>
      <c r="E52" s="3" t="s">
        <v>13</v>
      </c>
      <c r="F52" s="20">
        <f>F51+F53</f>
        <v>5.9489999999999998</v>
      </c>
      <c r="G52" s="62">
        <v>285.14999999999998</v>
      </c>
      <c r="H52" s="68">
        <v>0.20349999999999999</v>
      </c>
      <c r="I52" s="75">
        <f t="shared" si="0"/>
        <v>343.17802499999999</v>
      </c>
      <c r="J52" s="62">
        <f t="shared" si="7"/>
        <v>2041.5660707249999</v>
      </c>
    </row>
    <row r="53" spans="1:10" s="13" customFormat="1" ht="34.9" customHeight="1" x14ac:dyDescent="0.2">
      <c r="A53" s="37" t="s">
        <v>116</v>
      </c>
      <c r="B53" s="31" t="s">
        <v>15</v>
      </c>
      <c r="C53" s="3">
        <v>87620</v>
      </c>
      <c r="D53" s="2" t="s">
        <v>117</v>
      </c>
      <c r="E53" s="3" t="s">
        <v>11</v>
      </c>
      <c r="F53" s="20">
        <f>66.1*0.02</f>
        <v>1.3219999999999998</v>
      </c>
      <c r="G53" s="62">
        <v>31.65</v>
      </c>
      <c r="H53" s="68">
        <v>0.20349999999999999</v>
      </c>
      <c r="I53" s="75">
        <f t="shared" si="0"/>
        <v>38.090775000000001</v>
      </c>
      <c r="J53" s="29">
        <f t="shared" si="7"/>
        <v>50.356004549999994</v>
      </c>
    </row>
    <row r="54" spans="1:10" s="13" customFormat="1" ht="25.15" customHeight="1" x14ac:dyDescent="0.2">
      <c r="A54" s="37" t="s">
        <v>299</v>
      </c>
      <c r="B54" s="31" t="s">
        <v>39</v>
      </c>
      <c r="C54" s="3">
        <v>10917</v>
      </c>
      <c r="D54" s="2" t="s">
        <v>210</v>
      </c>
      <c r="E54" s="3" t="s">
        <v>11</v>
      </c>
      <c r="F54" s="20">
        <v>66.099999999999994</v>
      </c>
      <c r="G54" s="62">
        <v>9.36</v>
      </c>
      <c r="H54" s="68">
        <v>0.20349999999999999</v>
      </c>
      <c r="I54" s="75">
        <f t="shared" si="0"/>
        <v>11.264759999999999</v>
      </c>
      <c r="J54" s="62">
        <f t="shared" si="7"/>
        <v>744.60063599999989</v>
      </c>
    </row>
    <row r="55" spans="1:10" s="13" customFormat="1" ht="45" customHeight="1" x14ac:dyDescent="0.2">
      <c r="A55" s="37" t="s">
        <v>300</v>
      </c>
      <c r="B55" s="31" t="s">
        <v>15</v>
      </c>
      <c r="C55" s="36">
        <v>89171</v>
      </c>
      <c r="D55" s="58" t="s">
        <v>118</v>
      </c>
      <c r="E55" s="31" t="s">
        <v>11</v>
      </c>
      <c r="F55" s="20">
        <v>66.099999999999994</v>
      </c>
      <c r="G55" s="62">
        <v>48.25</v>
      </c>
      <c r="H55" s="68">
        <v>0.20349999999999999</v>
      </c>
      <c r="I55" s="75">
        <f t="shared" si="0"/>
        <v>58.068874999999998</v>
      </c>
      <c r="J55" s="29">
        <f t="shared" si="7"/>
        <v>3838.3526374999997</v>
      </c>
    </row>
    <row r="56" spans="1:10" s="14" customFormat="1" ht="16.899999999999999" customHeight="1" x14ac:dyDescent="0.2">
      <c r="A56" s="145" t="s">
        <v>119</v>
      </c>
      <c r="B56" s="146"/>
      <c r="C56" s="176" t="s">
        <v>124</v>
      </c>
      <c r="D56" s="177"/>
      <c r="E56" s="177"/>
      <c r="F56" s="178"/>
      <c r="G56" s="165"/>
      <c r="H56" s="167"/>
      <c r="I56" s="147"/>
      <c r="J56" s="148">
        <f>SUM(J57:J62)</f>
        <v>28882.677955250001</v>
      </c>
    </row>
    <row r="57" spans="1:10" s="13" customFormat="1" ht="45" customHeight="1" x14ac:dyDescent="0.2">
      <c r="A57" s="37" t="s">
        <v>120</v>
      </c>
      <c r="B57" s="31" t="s">
        <v>15</v>
      </c>
      <c r="C57" s="36">
        <v>87900</v>
      </c>
      <c r="D57" s="2" t="s">
        <v>125</v>
      </c>
      <c r="E57" s="31" t="s">
        <v>11</v>
      </c>
      <c r="F57" s="20">
        <v>134.35</v>
      </c>
      <c r="G57" s="62">
        <v>9.8000000000000007</v>
      </c>
      <c r="H57" s="68">
        <v>0.20349999999999999</v>
      </c>
      <c r="I57" s="75">
        <f t="shared" si="0"/>
        <v>11.794300000000002</v>
      </c>
      <c r="J57" s="29">
        <f t="shared" ref="J57:J62" si="8">I57*F57</f>
        <v>1584.5642050000001</v>
      </c>
    </row>
    <row r="58" spans="1:10" s="13" customFormat="1" ht="34.9" customHeight="1" x14ac:dyDescent="0.2">
      <c r="A58" s="37" t="s">
        <v>121</v>
      </c>
      <c r="B58" s="31" t="s">
        <v>15</v>
      </c>
      <c r="C58" s="36">
        <v>104410</v>
      </c>
      <c r="D58" s="58" t="s">
        <v>126</v>
      </c>
      <c r="E58" s="31" t="s">
        <v>11</v>
      </c>
      <c r="F58" s="20">
        <v>241.65</v>
      </c>
      <c r="G58" s="62">
        <v>4.96</v>
      </c>
      <c r="H58" s="68">
        <v>0.20349999999999999</v>
      </c>
      <c r="I58" s="75">
        <f t="shared" si="0"/>
        <v>5.96936</v>
      </c>
      <c r="J58" s="29">
        <f t="shared" si="8"/>
        <v>1442.495844</v>
      </c>
    </row>
    <row r="59" spans="1:10" s="13" customFormat="1" ht="45" customHeight="1" x14ac:dyDescent="0.2">
      <c r="A59" s="37" t="s">
        <v>122</v>
      </c>
      <c r="B59" s="31" t="s">
        <v>15</v>
      </c>
      <c r="C59" s="36">
        <v>89173</v>
      </c>
      <c r="D59" s="58" t="s">
        <v>130</v>
      </c>
      <c r="E59" s="31" t="s">
        <v>11</v>
      </c>
      <c r="F59" s="20">
        <f>F58-F62</f>
        <v>108.95000000000002</v>
      </c>
      <c r="G59" s="62">
        <v>35.31</v>
      </c>
      <c r="H59" s="68">
        <v>0.20349999999999999</v>
      </c>
      <c r="I59" s="75">
        <f t="shared" si="0"/>
        <v>42.495585000000005</v>
      </c>
      <c r="J59" s="29">
        <f t="shared" si="8"/>
        <v>4629.8939857500018</v>
      </c>
    </row>
    <row r="60" spans="1:10" s="13" customFormat="1" ht="45" customHeight="1" x14ac:dyDescent="0.2">
      <c r="A60" s="37" t="s">
        <v>123</v>
      </c>
      <c r="B60" s="31" t="s">
        <v>15</v>
      </c>
      <c r="C60" s="36">
        <v>87527</v>
      </c>
      <c r="D60" s="58" t="s">
        <v>249</v>
      </c>
      <c r="E60" s="31" t="s">
        <v>11</v>
      </c>
      <c r="F60" s="20">
        <f>F62</f>
        <v>132.69999999999999</v>
      </c>
      <c r="G60" s="62">
        <v>38.799999999999997</v>
      </c>
      <c r="H60" s="68">
        <v>0.20349999999999999</v>
      </c>
      <c r="I60" s="75">
        <f t="shared" ref="I60" si="9">G60*1.2035</f>
        <v>46.695799999999998</v>
      </c>
      <c r="J60" s="29">
        <f>I60*F60</f>
        <v>6196.5326599999989</v>
      </c>
    </row>
    <row r="61" spans="1:10" s="13" customFormat="1" ht="45" customHeight="1" x14ac:dyDescent="0.2">
      <c r="A61" s="37" t="s">
        <v>129</v>
      </c>
      <c r="B61" s="31" t="s">
        <v>15</v>
      </c>
      <c r="C61" s="36">
        <v>87792</v>
      </c>
      <c r="D61" s="58" t="s">
        <v>131</v>
      </c>
      <c r="E61" s="31" t="s">
        <v>11</v>
      </c>
      <c r="F61" s="20">
        <v>134.35</v>
      </c>
      <c r="G61" s="62">
        <v>37.5</v>
      </c>
      <c r="H61" s="68">
        <v>0.20349999999999999</v>
      </c>
      <c r="I61" s="75">
        <f t="shared" si="0"/>
        <v>45.131250000000001</v>
      </c>
      <c r="J61" s="29">
        <f t="shared" si="8"/>
        <v>6063.3834374999997</v>
      </c>
    </row>
    <row r="62" spans="1:10" s="13" customFormat="1" ht="34.9" customHeight="1" x14ac:dyDescent="0.2">
      <c r="A62" s="37" t="s">
        <v>250</v>
      </c>
      <c r="B62" s="31" t="s">
        <v>15</v>
      </c>
      <c r="C62" s="36">
        <v>87265</v>
      </c>
      <c r="D62" s="58" t="s">
        <v>127</v>
      </c>
      <c r="E62" s="31" t="s">
        <v>11</v>
      </c>
      <c r="F62" s="20">
        <v>132.69999999999999</v>
      </c>
      <c r="G62" s="62">
        <v>56.14</v>
      </c>
      <c r="H62" s="68">
        <v>0.20349999999999999</v>
      </c>
      <c r="I62" s="75">
        <f t="shared" si="0"/>
        <v>67.564490000000006</v>
      </c>
      <c r="J62" s="29">
        <f t="shared" si="8"/>
        <v>8965.8078229999992</v>
      </c>
    </row>
    <row r="63" spans="1:10" s="14" customFormat="1" ht="16.899999999999999" customHeight="1" x14ac:dyDescent="0.2">
      <c r="A63" s="145" t="s">
        <v>132</v>
      </c>
      <c r="B63" s="146"/>
      <c r="C63" s="176" t="s">
        <v>50</v>
      </c>
      <c r="D63" s="177"/>
      <c r="E63" s="177"/>
      <c r="F63" s="178"/>
      <c r="G63" s="165"/>
      <c r="H63" s="166"/>
      <c r="I63" s="149"/>
      <c r="J63" s="74">
        <f>SUM(J64:J66)</f>
        <v>2251.3465310000006</v>
      </c>
    </row>
    <row r="64" spans="1:10" s="13" customFormat="1" ht="25.15" customHeight="1" x14ac:dyDescent="0.2">
      <c r="A64" s="37" t="s">
        <v>133</v>
      </c>
      <c r="B64" s="31" t="s">
        <v>15</v>
      </c>
      <c r="C64" s="36">
        <v>88485</v>
      </c>
      <c r="D64" s="2" t="s">
        <v>251</v>
      </c>
      <c r="E64" s="31" t="s">
        <v>11</v>
      </c>
      <c r="F64" s="20">
        <f>F57+(F59-F62)</f>
        <v>110.60000000000002</v>
      </c>
      <c r="G64" s="62">
        <v>3.64</v>
      </c>
      <c r="H64" s="68">
        <v>0.20349999999999999</v>
      </c>
      <c r="I64" s="75">
        <f t="shared" si="0"/>
        <v>4.3807400000000003</v>
      </c>
      <c r="J64" s="29">
        <f t="shared" ref="J64:J66" si="10">I64*F64</f>
        <v>484.50984400000016</v>
      </c>
    </row>
    <row r="65" spans="1:11" s="13" customFormat="1" ht="25.15" customHeight="1" x14ac:dyDescent="0.2">
      <c r="A65" s="37" t="s">
        <v>134</v>
      </c>
      <c r="B65" s="31" t="s">
        <v>15</v>
      </c>
      <c r="C65" s="36">
        <v>88489</v>
      </c>
      <c r="D65" s="2" t="s">
        <v>49</v>
      </c>
      <c r="E65" s="31" t="s">
        <v>11</v>
      </c>
      <c r="F65" s="20">
        <f>F64</f>
        <v>110.60000000000002</v>
      </c>
      <c r="G65" s="62">
        <v>12.37</v>
      </c>
      <c r="H65" s="68">
        <v>0.20349999999999999</v>
      </c>
      <c r="I65" s="75">
        <f t="shared" si="0"/>
        <v>14.887295</v>
      </c>
      <c r="J65" s="29">
        <f t="shared" si="10"/>
        <v>1646.5348270000004</v>
      </c>
    </row>
    <row r="66" spans="1:11" s="13" customFormat="1" ht="34.9" customHeight="1" x14ac:dyDescent="0.2">
      <c r="A66" s="37" t="s">
        <v>135</v>
      </c>
      <c r="B66" s="31" t="s">
        <v>15</v>
      </c>
      <c r="C66" s="36">
        <v>100749</v>
      </c>
      <c r="D66" s="58" t="s">
        <v>254</v>
      </c>
      <c r="E66" s="31" t="s">
        <v>11</v>
      </c>
      <c r="F66" s="20">
        <f>4.2</f>
        <v>4.2</v>
      </c>
      <c r="G66" s="62">
        <v>23.8</v>
      </c>
      <c r="H66" s="68">
        <v>0.20349999999999999</v>
      </c>
      <c r="I66" s="75">
        <f t="shared" si="0"/>
        <v>28.6433</v>
      </c>
      <c r="J66" s="29">
        <f t="shared" si="10"/>
        <v>120.30186</v>
      </c>
    </row>
    <row r="67" spans="1:11" s="14" customFormat="1" ht="16.899999999999999" customHeight="1" x14ac:dyDescent="0.2">
      <c r="A67" s="145" t="s">
        <v>141</v>
      </c>
      <c r="B67" s="60"/>
      <c r="C67" s="163" t="s">
        <v>34</v>
      </c>
      <c r="D67" s="163"/>
      <c r="E67" s="163"/>
      <c r="F67" s="163"/>
      <c r="G67" s="164"/>
      <c r="H67" s="164"/>
      <c r="I67" s="149"/>
      <c r="J67" s="74">
        <f>SUM(J68:J73)</f>
        <v>15758.94660365</v>
      </c>
    </row>
    <row r="68" spans="1:11" s="13" customFormat="1" ht="25.15" customHeight="1" x14ac:dyDescent="0.2">
      <c r="A68" s="37" t="s">
        <v>142</v>
      </c>
      <c r="B68" s="31" t="s">
        <v>15</v>
      </c>
      <c r="C68" s="155">
        <v>100701</v>
      </c>
      <c r="D68" s="58" t="s">
        <v>213</v>
      </c>
      <c r="E68" s="31" t="s">
        <v>11</v>
      </c>
      <c r="F68" s="20">
        <v>4.2</v>
      </c>
      <c r="G68" s="62">
        <v>548.99</v>
      </c>
      <c r="H68" s="68">
        <v>0.20349999999999999</v>
      </c>
      <c r="I68" s="75">
        <f t="shared" si="0"/>
        <v>660.70946500000002</v>
      </c>
      <c r="J68" s="62">
        <f t="shared" ref="J68" si="11">I68*F68</f>
        <v>2774.9797530000001</v>
      </c>
    </row>
    <row r="69" spans="1:11" s="14" customFormat="1" ht="34.9" customHeight="1" x14ac:dyDescent="0.2">
      <c r="A69" s="61" t="s">
        <v>143</v>
      </c>
      <c r="B69" s="21" t="s">
        <v>15</v>
      </c>
      <c r="C69" s="31">
        <v>94807</v>
      </c>
      <c r="D69" s="58" t="s">
        <v>211</v>
      </c>
      <c r="E69" s="31" t="s">
        <v>14</v>
      </c>
      <c r="F69" s="20">
        <v>2</v>
      </c>
      <c r="G69" s="62">
        <v>600.96</v>
      </c>
      <c r="H69" s="68">
        <v>0.20349999999999999</v>
      </c>
      <c r="I69" s="75">
        <f t="shared" si="0"/>
        <v>723.25536</v>
      </c>
      <c r="J69" s="29">
        <f t="shared" ref="J69" si="12">I69*F69</f>
        <v>1446.51072</v>
      </c>
    </row>
    <row r="70" spans="1:11" s="14" customFormat="1" ht="45" customHeight="1" x14ac:dyDescent="0.2">
      <c r="A70" s="37" t="s">
        <v>144</v>
      </c>
      <c r="B70" s="21" t="s">
        <v>15</v>
      </c>
      <c r="C70" s="31">
        <v>90797</v>
      </c>
      <c r="D70" s="58" t="s">
        <v>212</v>
      </c>
      <c r="E70" s="31" t="s">
        <v>14</v>
      </c>
      <c r="F70" s="20">
        <v>2</v>
      </c>
      <c r="G70" s="62">
        <v>905.07</v>
      </c>
      <c r="H70" s="68">
        <v>0.20349999999999999</v>
      </c>
      <c r="I70" s="75">
        <f t="shared" si="0"/>
        <v>1089.251745</v>
      </c>
      <c r="J70" s="29">
        <f t="shared" ref="J70:J72" si="13">I70*F70</f>
        <v>2178.5034900000001</v>
      </c>
    </row>
    <row r="71" spans="1:11" s="13" customFormat="1" ht="45" customHeight="1" x14ac:dyDescent="0.2">
      <c r="A71" s="37" t="s">
        <v>145</v>
      </c>
      <c r="B71" s="31" t="s">
        <v>15</v>
      </c>
      <c r="C71" s="36">
        <v>94559</v>
      </c>
      <c r="D71" s="58" t="s">
        <v>136</v>
      </c>
      <c r="E71" s="31" t="s">
        <v>11</v>
      </c>
      <c r="F71" s="20">
        <v>8.52</v>
      </c>
      <c r="G71" s="62">
        <v>668.97</v>
      </c>
      <c r="H71" s="68">
        <v>0.20349999999999999</v>
      </c>
      <c r="I71" s="75">
        <f t="shared" si="0"/>
        <v>805.10539500000004</v>
      </c>
      <c r="J71" s="29">
        <f t="shared" si="13"/>
        <v>6859.4979653999999</v>
      </c>
    </row>
    <row r="72" spans="1:11" s="13" customFormat="1" ht="45" customHeight="1" x14ac:dyDescent="0.2">
      <c r="A72" s="37" t="s">
        <v>146</v>
      </c>
      <c r="B72" s="31" t="s">
        <v>15</v>
      </c>
      <c r="C72" s="36">
        <v>94570</v>
      </c>
      <c r="D72" s="58" t="s">
        <v>214</v>
      </c>
      <c r="E72" s="31" t="s">
        <v>11</v>
      </c>
      <c r="F72" s="20">
        <v>1.39</v>
      </c>
      <c r="G72" s="62">
        <v>408.08</v>
      </c>
      <c r="H72" s="68">
        <v>0.20349999999999999</v>
      </c>
      <c r="I72" s="75">
        <f t="shared" si="0"/>
        <v>491.12428</v>
      </c>
      <c r="J72" s="29">
        <f t="shared" si="13"/>
        <v>682.66274919999989</v>
      </c>
    </row>
    <row r="73" spans="1:11" s="13" customFormat="1" ht="25.15" customHeight="1" x14ac:dyDescent="0.2">
      <c r="A73" s="61" t="s">
        <v>147</v>
      </c>
      <c r="B73" s="31" t="s">
        <v>15</v>
      </c>
      <c r="C73" s="36">
        <v>102152</v>
      </c>
      <c r="D73" s="58" t="s">
        <v>137</v>
      </c>
      <c r="E73" s="31" t="s">
        <v>11</v>
      </c>
      <c r="F73" s="20">
        <f>F71+F72</f>
        <v>9.91</v>
      </c>
      <c r="G73" s="62">
        <v>152.33000000000001</v>
      </c>
      <c r="H73" s="68">
        <v>0.20349999999999999</v>
      </c>
      <c r="I73" s="75">
        <f t="shared" si="0"/>
        <v>183.32915500000001</v>
      </c>
      <c r="J73" s="29">
        <f t="shared" ref="J73" si="14">I73*F73</f>
        <v>1816.7919260500003</v>
      </c>
    </row>
    <row r="74" spans="1:11" s="14" customFormat="1" ht="16.899999999999999" customHeight="1" x14ac:dyDescent="0.2">
      <c r="A74" s="145" t="s">
        <v>148</v>
      </c>
      <c r="B74" s="146"/>
      <c r="C74" s="176" t="s">
        <v>230</v>
      </c>
      <c r="D74" s="177"/>
      <c r="E74" s="177"/>
      <c r="F74" s="178"/>
      <c r="G74" s="165"/>
      <c r="H74" s="167"/>
      <c r="I74" s="147"/>
      <c r="J74" s="148">
        <f>SUM(J75:J92)</f>
        <v>7174.2319900000002</v>
      </c>
    </row>
    <row r="75" spans="1:11" s="13" customFormat="1" ht="25.15" customHeight="1" x14ac:dyDescent="0.2">
      <c r="A75" s="37" t="s">
        <v>149</v>
      </c>
      <c r="B75" s="31" t="s">
        <v>15</v>
      </c>
      <c r="C75" s="36">
        <v>89402</v>
      </c>
      <c r="D75" s="2" t="s">
        <v>6</v>
      </c>
      <c r="E75" s="31" t="s">
        <v>16</v>
      </c>
      <c r="F75" s="20">
        <v>40</v>
      </c>
      <c r="G75" s="62">
        <v>13.11</v>
      </c>
      <c r="H75" s="68">
        <v>0.20349999999999999</v>
      </c>
      <c r="I75" s="75">
        <f t="shared" si="0"/>
        <v>15.777884999999999</v>
      </c>
      <c r="J75" s="29">
        <f t="shared" ref="J75" si="15">I75*F75</f>
        <v>631.11540000000002</v>
      </c>
    </row>
    <row r="76" spans="1:11" s="13" customFormat="1" ht="25.15" customHeight="1" x14ac:dyDescent="0.2">
      <c r="A76" s="37" t="s">
        <v>150</v>
      </c>
      <c r="B76" s="31" t="s">
        <v>15</v>
      </c>
      <c r="C76" s="36">
        <v>90443</v>
      </c>
      <c r="D76" s="2" t="s">
        <v>7</v>
      </c>
      <c r="E76" s="31" t="s">
        <v>16</v>
      </c>
      <c r="F76" s="20">
        <v>23</v>
      </c>
      <c r="G76" s="62">
        <v>13.96</v>
      </c>
      <c r="H76" s="68">
        <v>0.20349999999999999</v>
      </c>
      <c r="I76" s="75">
        <f t="shared" si="0"/>
        <v>16.80086</v>
      </c>
      <c r="J76" s="29">
        <f t="shared" ref="J76:J91" si="16">I76*F76</f>
        <v>386.41978</v>
      </c>
    </row>
    <row r="77" spans="1:11" s="13" customFormat="1" ht="25.15" customHeight="1" x14ac:dyDescent="0.2">
      <c r="A77" s="37" t="s">
        <v>151</v>
      </c>
      <c r="B77" s="31" t="s">
        <v>15</v>
      </c>
      <c r="C77" s="36">
        <v>90466</v>
      </c>
      <c r="D77" s="2" t="s">
        <v>8</v>
      </c>
      <c r="E77" s="31" t="s">
        <v>16</v>
      </c>
      <c r="F77" s="20">
        <v>23</v>
      </c>
      <c r="G77" s="62">
        <v>14.01</v>
      </c>
      <c r="H77" s="68">
        <v>0.20349999999999999</v>
      </c>
      <c r="I77" s="75">
        <f t="shared" si="0"/>
        <v>16.861035000000001</v>
      </c>
      <c r="J77" s="29">
        <f t="shared" si="16"/>
        <v>387.80380500000001</v>
      </c>
      <c r="K77" s="38"/>
    </row>
    <row r="78" spans="1:11" s="13" customFormat="1" ht="25.15" customHeight="1" x14ac:dyDescent="0.2">
      <c r="A78" s="37" t="s">
        <v>152</v>
      </c>
      <c r="B78" s="31" t="s">
        <v>15</v>
      </c>
      <c r="C78" s="36">
        <v>89362</v>
      </c>
      <c r="D78" s="2" t="s">
        <v>36</v>
      </c>
      <c r="E78" s="31" t="s">
        <v>14</v>
      </c>
      <c r="F78" s="20">
        <v>27</v>
      </c>
      <c r="G78" s="62">
        <v>9.92</v>
      </c>
      <c r="H78" s="68">
        <v>0.20349999999999999</v>
      </c>
      <c r="I78" s="75">
        <f t="shared" si="0"/>
        <v>11.93872</v>
      </c>
      <c r="J78" s="29">
        <f t="shared" si="16"/>
        <v>322.34544</v>
      </c>
    </row>
    <row r="79" spans="1:11" s="13" customFormat="1" ht="25.15" customHeight="1" x14ac:dyDescent="0.2">
      <c r="A79" s="37" t="s">
        <v>153</v>
      </c>
      <c r="B79" s="31" t="s">
        <v>15</v>
      </c>
      <c r="C79" s="36">
        <v>89395</v>
      </c>
      <c r="D79" s="2" t="s">
        <v>9</v>
      </c>
      <c r="E79" s="31" t="s">
        <v>14</v>
      </c>
      <c r="F79" s="20">
        <v>8</v>
      </c>
      <c r="G79" s="62">
        <v>13.69</v>
      </c>
      <c r="H79" s="68">
        <v>0.20349999999999999</v>
      </c>
      <c r="I79" s="75">
        <f t="shared" si="0"/>
        <v>16.475915000000001</v>
      </c>
      <c r="J79" s="29">
        <f t="shared" si="16"/>
        <v>131.80732</v>
      </c>
    </row>
    <row r="80" spans="1:11" s="13" customFormat="1" ht="25.15" customHeight="1" x14ac:dyDescent="0.2">
      <c r="A80" s="37" t="s">
        <v>154</v>
      </c>
      <c r="B80" s="31" t="s">
        <v>15</v>
      </c>
      <c r="C80" s="36">
        <v>89987</v>
      </c>
      <c r="D80" s="2" t="s">
        <v>37</v>
      </c>
      <c r="E80" s="31" t="s">
        <v>14</v>
      </c>
      <c r="F80" s="20">
        <v>5</v>
      </c>
      <c r="G80" s="62">
        <v>112.57</v>
      </c>
      <c r="H80" s="68">
        <v>0.20349999999999999</v>
      </c>
      <c r="I80" s="75">
        <f t="shared" si="0"/>
        <v>135.47799499999999</v>
      </c>
      <c r="J80" s="29">
        <f t="shared" si="16"/>
        <v>677.38997499999994</v>
      </c>
    </row>
    <row r="81" spans="1:11" s="13" customFormat="1" ht="25.15" customHeight="1" x14ac:dyDescent="0.2">
      <c r="A81" s="37" t="s">
        <v>155</v>
      </c>
      <c r="B81" s="31" t="s">
        <v>139</v>
      </c>
      <c r="C81" s="36">
        <v>89351</v>
      </c>
      <c r="D81" s="58" t="s">
        <v>138</v>
      </c>
      <c r="E81" s="31" t="s">
        <v>14</v>
      </c>
      <c r="F81" s="20">
        <v>1</v>
      </c>
      <c r="G81" s="62">
        <v>39.04</v>
      </c>
      <c r="H81" s="68">
        <v>0.20349999999999999</v>
      </c>
      <c r="I81" s="75">
        <f t="shared" si="0"/>
        <v>46.984639999999999</v>
      </c>
      <c r="J81" s="29">
        <f t="shared" si="16"/>
        <v>46.984639999999999</v>
      </c>
    </row>
    <row r="82" spans="1:11" s="13" customFormat="1" ht="25.15" customHeight="1" x14ac:dyDescent="0.2">
      <c r="A82" s="37" t="s">
        <v>156</v>
      </c>
      <c r="B82" s="31" t="s">
        <v>15</v>
      </c>
      <c r="C82" s="36">
        <v>95547</v>
      </c>
      <c r="D82" s="2" t="s">
        <v>223</v>
      </c>
      <c r="E82" s="31" t="s">
        <v>14</v>
      </c>
      <c r="F82" s="20">
        <v>4</v>
      </c>
      <c r="G82" s="62">
        <v>47.28</v>
      </c>
      <c r="H82" s="68">
        <v>0.20349999999999999</v>
      </c>
      <c r="I82" s="75">
        <f t="shared" ref="I82:I131" si="17">G82*1.2035</f>
        <v>56.901479999999999</v>
      </c>
      <c r="J82" s="29">
        <f t="shared" si="16"/>
        <v>227.60592</v>
      </c>
    </row>
    <row r="83" spans="1:11" s="13" customFormat="1" ht="25.15" customHeight="1" x14ac:dyDescent="0.2">
      <c r="A83" s="37" t="s">
        <v>216</v>
      </c>
      <c r="B83" s="31" t="s">
        <v>15</v>
      </c>
      <c r="C83" s="36">
        <v>95542</v>
      </c>
      <c r="D83" s="2" t="s">
        <v>224</v>
      </c>
      <c r="E83" s="31" t="s">
        <v>14</v>
      </c>
      <c r="F83" s="20">
        <v>4</v>
      </c>
      <c r="G83" s="62">
        <v>65.56</v>
      </c>
      <c r="H83" s="68">
        <v>0.20349999999999999</v>
      </c>
      <c r="I83" s="75">
        <f t="shared" si="17"/>
        <v>78.90146</v>
      </c>
      <c r="J83" s="29">
        <f t="shared" si="16"/>
        <v>315.60584</v>
      </c>
    </row>
    <row r="84" spans="1:11" s="13" customFormat="1" ht="25.15" customHeight="1" x14ac:dyDescent="0.2">
      <c r="A84" s="37" t="s">
        <v>218</v>
      </c>
      <c r="B84" s="31" t="s">
        <v>15</v>
      </c>
      <c r="C84" s="36">
        <v>95544</v>
      </c>
      <c r="D84" s="2" t="s">
        <v>225</v>
      </c>
      <c r="E84" s="31" t="s">
        <v>14</v>
      </c>
      <c r="F84" s="20">
        <v>4</v>
      </c>
      <c r="G84" s="62">
        <v>82.49</v>
      </c>
      <c r="H84" s="68">
        <v>0.20349999999999999</v>
      </c>
      <c r="I84" s="75">
        <f t="shared" si="17"/>
        <v>99.276714999999996</v>
      </c>
      <c r="J84" s="29">
        <f t="shared" si="16"/>
        <v>397.10685999999998</v>
      </c>
    </row>
    <row r="85" spans="1:11" s="13" customFormat="1" ht="25.15" customHeight="1" x14ac:dyDescent="0.2">
      <c r="A85" s="37" t="s">
        <v>220</v>
      </c>
      <c r="B85" s="31" t="s">
        <v>15</v>
      </c>
      <c r="C85" s="36">
        <v>100872</v>
      </c>
      <c r="D85" s="58" t="s">
        <v>255</v>
      </c>
      <c r="E85" s="31" t="s">
        <v>14</v>
      </c>
      <c r="F85" s="20">
        <v>2</v>
      </c>
      <c r="G85" s="62">
        <v>343.06</v>
      </c>
      <c r="H85" s="68">
        <v>0.20349999999999999</v>
      </c>
      <c r="I85" s="75">
        <f t="shared" si="17"/>
        <v>412.87270999999998</v>
      </c>
      <c r="J85" s="29">
        <f t="shared" ref="J85" si="18">I85*F85</f>
        <v>825.74541999999997</v>
      </c>
    </row>
    <row r="86" spans="1:11" s="18" customFormat="1" ht="34.9" customHeight="1" x14ac:dyDescent="0.2">
      <c r="A86" s="37" t="s">
        <v>221</v>
      </c>
      <c r="B86" s="31" t="s">
        <v>15</v>
      </c>
      <c r="C86" s="157">
        <v>95472</v>
      </c>
      <c r="D86" s="2" t="s">
        <v>215</v>
      </c>
      <c r="E86" s="31" t="s">
        <v>14</v>
      </c>
      <c r="F86" s="20">
        <v>1</v>
      </c>
      <c r="G86" s="62">
        <v>765.49</v>
      </c>
      <c r="H86" s="68">
        <v>0.20349999999999999</v>
      </c>
      <c r="I86" s="75">
        <f t="shared" si="17"/>
        <v>921.26721500000008</v>
      </c>
      <c r="J86" s="29">
        <f t="shared" si="16"/>
        <v>921.26721500000008</v>
      </c>
    </row>
    <row r="87" spans="1:11" s="18" customFormat="1" ht="25.15" customHeight="1" x14ac:dyDescent="0.2">
      <c r="A87" s="37" t="s">
        <v>222</v>
      </c>
      <c r="B87" s="31" t="s">
        <v>15</v>
      </c>
      <c r="C87" s="157">
        <v>100849</v>
      </c>
      <c r="D87" s="2" t="s">
        <v>217</v>
      </c>
      <c r="E87" s="31" t="s">
        <v>14</v>
      </c>
      <c r="F87" s="20">
        <v>1</v>
      </c>
      <c r="G87" s="62">
        <v>41.56</v>
      </c>
      <c r="H87" s="68">
        <v>0.20349999999999999</v>
      </c>
      <c r="I87" s="75">
        <f t="shared" si="17"/>
        <v>50.01746</v>
      </c>
      <c r="J87" s="29">
        <f t="shared" si="16"/>
        <v>50.01746</v>
      </c>
      <c r="K87" s="63"/>
    </row>
    <row r="88" spans="1:11" s="18" customFormat="1" ht="45" customHeight="1" x14ac:dyDescent="0.2">
      <c r="A88" s="37" t="s">
        <v>226</v>
      </c>
      <c r="B88" s="31" t="s">
        <v>15</v>
      </c>
      <c r="C88" s="157">
        <v>86942</v>
      </c>
      <c r="D88" s="2" t="s">
        <v>219</v>
      </c>
      <c r="E88" s="31" t="s">
        <v>14</v>
      </c>
      <c r="F88" s="20">
        <v>2</v>
      </c>
      <c r="G88" s="62">
        <v>311.79000000000002</v>
      </c>
      <c r="H88" s="68">
        <v>0.20349999999999999</v>
      </c>
      <c r="I88" s="75">
        <f t="shared" si="17"/>
        <v>375.23926500000005</v>
      </c>
      <c r="J88" s="29">
        <f t="shared" si="16"/>
        <v>750.47853000000009</v>
      </c>
    </row>
    <row r="89" spans="1:11" s="13" customFormat="1" ht="25.15" customHeight="1" x14ac:dyDescent="0.2">
      <c r="A89" s="37" t="s">
        <v>227</v>
      </c>
      <c r="B89" s="31" t="s">
        <v>15</v>
      </c>
      <c r="C89" s="36">
        <v>100860</v>
      </c>
      <c r="D89" s="58" t="s">
        <v>140</v>
      </c>
      <c r="E89" s="31" t="s">
        <v>14</v>
      </c>
      <c r="F89" s="20">
        <v>1</v>
      </c>
      <c r="G89" s="62">
        <v>89.81</v>
      </c>
      <c r="H89" s="68">
        <v>0.20349999999999999</v>
      </c>
      <c r="I89" s="75">
        <f t="shared" si="17"/>
        <v>108.08633500000001</v>
      </c>
      <c r="J89" s="29">
        <f t="shared" si="16"/>
        <v>108.08633500000001</v>
      </c>
    </row>
    <row r="90" spans="1:11" s="13" customFormat="1" ht="25.15" customHeight="1" x14ac:dyDescent="0.2">
      <c r="A90" s="37" t="s">
        <v>228</v>
      </c>
      <c r="B90" s="31" t="s">
        <v>15</v>
      </c>
      <c r="C90" s="36">
        <v>13415</v>
      </c>
      <c r="D90" s="58" t="s">
        <v>259</v>
      </c>
      <c r="E90" s="31" t="s">
        <v>257</v>
      </c>
      <c r="F90" s="20">
        <v>3</v>
      </c>
      <c r="G90" s="62">
        <v>108.11</v>
      </c>
      <c r="H90" s="68">
        <v>0.20349999999999999</v>
      </c>
      <c r="I90" s="75">
        <f t="shared" si="17"/>
        <v>130.11038500000001</v>
      </c>
      <c r="J90" s="29">
        <f t="shared" si="16"/>
        <v>390.33115500000002</v>
      </c>
    </row>
    <row r="91" spans="1:11" s="13" customFormat="1" ht="25.15" customHeight="1" x14ac:dyDescent="0.2">
      <c r="A91" s="37" t="s">
        <v>229</v>
      </c>
      <c r="B91" s="31" t="s">
        <v>15</v>
      </c>
      <c r="C91" s="36">
        <v>11831</v>
      </c>
      <c r="D91" s="58" t="s">
        <v>258</v>
      </c>
      <c r="E91" s="31" t="s">
        <v>14</v>
      </c>
      <c r="F91" s="20">
        <v>1</v>
      </c>
      <c r="G91" s="62">
        <v>24.78</v>
      </c>
      <c r="H91" s="68">
        <v>0.20349999999999999</v>
      </c>
      <c r="I91" s="75">
        <f t="shared" ref="I91" si="19">G91*1.2035</f>
        <v>29.82273</v>
      </c>
      <c r="J91" s="29">
        <f t="shared" si="16"/>
        <v>29.82273</v>
      </c>
    </row>
    <row r="92" spans="1:11" s="13" customFormat="1" ht="25.15" customHeight="1" x14ac:dyDescent="0.2">
      <c r="A92" s="37" t="s">
        <v>256</v>
      </c>
      <c r="B92" s="31" t="s">
        <v>15</v>
      </c>
      <c r="C92" s="36">
        <v>102607</v>
      </c>
      <c r="D92" s="58" t="s">
        <v>269</v>
      </c>
      <c r="E92" s="31" t="s">
        <v>14</v>
      </c>
      <c r="F92" s="20">
        <v>1</v>
      </c>
      <c r="G92" s="62">
        <v>477.19</v>
      </c>
      <c r="H92" s="68">
        <v>0.20349999999999999</v>
      </c>
      <c r="I92" s="75">
        <f t="shared" si="17"/>
        <v>574.29816500000004</v>
      </c>
      <c r="J92" s="29">
        <f t="shared" ref="J92" si="20">I92*F92</f>
        <v>574.29816500000004</v>
      </c>
    </row>
    <row r="93" spans="1:11" s="14" customFormat="1" ht="16.899999999999999" customHeight="1" x14ac:dyDescent="0.2">
      <c r="A93" s="150" t="s">
        <v>157</v>
      </c>
      <c r="B93" s="151"/>
      <c r="C93" s="163" t="s">
        <v>54</v>
      </c>
      <c r="D93" s="163"/>
      <c r="E93" s="163"/>
      <c r="F93" s="163"/>
      <c r="G93" s="164"/>
      <c r="H93" s="164"/>
      <c r="I93" s="149"/>
      <c r="J93" s="152">
        <f>SUM(J94:J109)</f>
        <v>7854.0831225000002</v>
      </c>
    </row>
    <row r="94" spans="1:11" s="13" customFormat="1" ht="34.9" customHeight="1" x14ac:dyDescent="0.2">
      <c r="A94" s="37" t="s">
        <v>158</v>
      </c>
      <c r="B94" s="31" t="s">
        <v>15</v>
      </c>
      <c r="C94" s="36">
        <v>89714</v>
      </c>
      <c r="D94" s="2" t="s">
        <v>52</v>
      </c>
      <c r="E94" s="31" t="s">
        <v>16</v>
      </c>
      <c r="F94" s="20">
        <v>7</v>
      </c>
      <c r="G94" s="62">
        <v>40.880000000000003</v>
      </c>
      <c r="H94" s="68">
        <v>0.20349999999999999</v>
      </c>
      <c r="I94" s="75">
        <f t="shared" si="17"/>
        <v>49.199080000000002</v>
      </c>
      <c r="J94" s="29">
        <f t="shared" ref="J94:J100" si="21">I94*F94</f>
        <v>344.39356000000004</v>
      </c>
    </row>
    <row r="95" spans="1:11" s="13" customFormat="1" ht="34.9" customHeight="1" x14ac:dyDescent="0.2">
      <c r="A95" s="37" t="s">
        <v>159</v>
      </c>
      <c r="B95" s="31" t="s">
        <v>15</v>
      </c>
      <c r="C95" s="36">
        <v>89713</v>
      </c>
      <c r="D95" s="58" t="s">
        <v>237</v>
      </c>
      <c r="E95" s="31" t="s">
        <v>16</v>
      </c>
      <c r="F95" s="20">
        <v>14</v>
      </c>
      <c r="G95" s="62">
        <v>36.67</v>
      </c>
      <c r="H95" s="68">
        <v>0.20349999999999999</v>
      </c>
      <c r="I95" s="75">
        <f t="shared" si="17"/>
        <v>44.132345000000001</v>
      </c>
      <c r="J95" s="29">
        <f t="shared" ref="J95" si="22">I95*F95</f>
        <v>617.85283000000004</v>
      </c>
    </row>
    <row r="96" spans="1:11" s="13" customFormat="1" ht="34.9" customHeight="1" x14ac:dyDescent="0.2">
      <c r="A96" s="37" t="s">
        <v>160</v>
      </c>
      <c r="B96" s="31" t="s">
        <v>15</v>
      </c>
      <c r="C96" s="36">
        <v>89712</v>
      </c>
      <c r="D96" s="2" t="s">
        <v>51</v>
      </c>
      <c r="E96" s="31" t="s">
        <v>16</v>
      </c>
      <c r="F96" s="20">
        <v>3.5</v>
      </c>
      <c r="G96" s="62">
        <v>29.37</v>
      </c>
      <c r="H96" s="68">
        <v>0.20349999999999999</v>
      </c>
      <c r="I96" s="75">
        <f t="shared" si="17"/>
        <v>35.346795</v>
      </c>
      <c r="J96" s="29">
        <f t="shared" si="21"/>
        <v>123.71378250000001</v>
      </c>
    </row>
    <row r="97" spans="1:12" s="13" customFormat="1" ht="34.9" customHeight="1" x14ac:dyDescent="0.2">
      <c r="A97" s="37" t="s">
        <v>161</v>
      </c>
      <c r="B97" s="31" t="s">
        <v>15</v>
      </c>
      <c r="C97" s="155">
        <v>89711</v>
      </c>
      <c r="D97" s="2" t="s">
        <v>44</v>
      </c>
      <c r="E97" s="31" t="s">
        <v>16</v>
      </c>
      <c r="F97" s="20">
        <v>4</v>
      </c>
      <c r="G97" s="62">
        <v>22.93</v>
      </c>
      <c r="H97" s="68">
        <v>0.20349999999999999</v>
      </c>
      <c r="I97" s="75">
        <f t="shared" si="17"/>
        <v>27.596254999999999</v>
      </c>
      <c r="J97" s="29">
        <f t="shared" si="21"/>
        <v>110.38502</v>
      </c>
    </row>
    <row r="98" spans="1:12" s="13" customFormat="1" ht="34.9" customHeight="1" x14ac:dyDescent="0.2">
      <c r="A98" s="37" t="s">
        <v>162</v>
      </c>
      <c r="B98" s="31" t="s">
        <v>15</v>
      </c>
      <c r="C98" s="36">
        <v>89707</v>
      </c>
      <c r="D98" s="2" t="s">
        <v>53</v>
      </c>
      <c r="E98" s="31" t="s">
        <v>14</v>
      </c>
      <c r="F98" s="20">
        <v>2</v>
      </c>
      <c r="G98" s="62">
        <v>52.05</v>
      </c>
      <c r="H98" s="68">
        <v>0.20349999999999999</v>
      </c>
      <c r="I98" s="75">
        <f t="shared" si="17"/>
        <v>62.642174999999995</v>
      </c>
      <c r="J98" s="29">
        <f t="shared" si="21"/>
        <v>125.28434999999999</v>
      </c>
    </row>
    <row r="99" spans="1:12" s="13" customFormat="1" ht="25.15" customHeight="1" x14ac:dyDescent="0.2">
      <c r="A99" s="37" t="s">
        <v>163</v>
      </c>
      <c r="B99" s="31" t="s">
        <v>39</v>
      </c>
      <c r="C99" s="36">
        <v>3659</v>
      </c>
      <c r="D99" s="58" t="s">
        <v>240</v>
      </c>
      <c r="E99" s="31" t="s">
        <v>14</v>
      </c>
      <c r="F99" s="20">
        <v>1</v>
      </c>
      <c r="G99" s="62">
        <v>21.43</v>
      </c>
      <c r="H99" s="68">
        <v>0.20349999999999999</v>
      </c>
      <c r="I99" s="75">
        <f t="shared" si="17"/>
        <v>25.791004999999998</v>
      </c>
      <c r="J99" s="29">
        <f t="shared" si="21"/>
        <v>25.791004999999998</v>
      </c>
    </row>
    <row r="100" spans="1:12" s="13" customFormat="1" ht="34.9" customHeight="1" x14ac:dyDescent="0.2">
      <c r="A100" s="37" t="s">
        <v>164</v>
      </c>
      <c r="B100" s="31" t="s">
        <v>15</v>
      </c>
      <c r="C100" s="36">
        <v>89731</v>
      </c>
      <c r="D100" s="2" t="s">
        <v>41</v>
      </c>
      <c r="E100" s="31" t="s">
        <v>14</v>
      </c>
      <c r="F100" s="20">
        <v>5</v>
      </c>
      <c r="G100" s="62">
        <v>15.74</v>
      </c>
      <c r="H100" s="68">
        <v>0.20349999999999999</v>
      </c>
      <c r="I100" s="75">
        <f t="shared" si="17"/>
        <v>18.943090000000002</v>
      </c>
      <c r="J100" s="29">
        <f t="shared" si="21"/>
        <v>94.715450000000004</v>
      </c>
    </row>
    <row r="101" spans="1:12" s="13" customFormat="1" ht="34.9" customHeight="1" x14ac:dyDescent="0.2">
      <c r="A101" s="37" t="s">
        <v>165</v>
      </c>
      <c r="B101" s="31" t="s">
        <v>15</v>
      </c>
      <c r="C101" s="36">
        <v>89753</v>
      </c>
      <c r="D101" s="2" t="s">
        <v>40</v>
      </c>
      <c r="E101" s="31" t="s">
        <v>14</v>
      </c>
      <c r="F101" s="20">
        <v>4</v>
      </c>
      <c r="G101" s="62">
        <v>10.09</v>
      </c>
      <c r="H101" s="68">
        <v>0.20349999999999999</v>
      </c>
      <c r="I101" s="75">
        <f t="shared" si="17"/>
        <v>12.143314999999999</v>
      </c>
      <c r="J101" s="29">
        <f t="shared" ref="J101:J107" si="23">I101*F101</f>
        <v>48.573259999999998</v>
      </c>
    </row>
    <row r="102" spans="1:12" s="13" customFormat="1" ht="34.9" customHeight="1" x14ac:dyDescent="0.2">
      <c r="A102" s="37" t="s">
        <v>166</v>
      </c>
      <c r="B102" s="31" t="s">
        <v>15</v>
      </c>
      <c r="C102" s="36">
        <v>89739</v>
      </c>
      <c r="D102" s="58" t="s">
        <v>235</v>
      </c>
      <c r="E102" s="31" t="s">
        <v>14</v>
      </c>
      <c r="F102" s="20">
        <v>2</v>
      </c>
      <c r="G102" s="62">
        <v>25.2</v>
      </c>
      <c r="H102" s="68">
        <v>0.20349999999999999</v>
      </c>
      <c r="I102" s="75">
        <f t="shared" si="17"/>
        <v>30.328199999999999</v>
      </c>
      <c r="J102" s="29">
        <f t="shared" ref="J102:J103" si="24">I102*F102</f>
        <v>60.656399999999998</v>
      </c>
    </row>
    <row r="103" spans="1:12" s="13" customFormat="1" ht="34.9" customHeight="1" x14ac:dyDescent="0.2">
      <c r="A103" s="37" t="s">
        <v>167</v>
      </c>
      <c r="B103" s="31" t="s">
        <v>15</v>
      </c>
      <c r="C103" s="36">
        <v>89774</v>
      </c>
      <c r="D103" s="58" t="s">
        <v>236</v>
      </c>
      <c r="E103" s="31" t="s">
        <v>14</v>
      </c>
      <c r="F103" s="20">
        <v>6</v>
      </c>
      <c r="G103" s="62">
        <v>16.920000000000002</v>
      </c>
      <c r="H103" s="68">
        <v>0.20349999999999999</v>
      </c>
      <c r="I103" s="75">
        <f t="shared" si="17"/>
        <v>20.363220000000002</v>
      </c>
      <c r="J103" s="29">
        <f t="shared" si="24"/>
        <v>122.17932000000002</v>
      </c>
    </row>
    <row r="104" spans="1:12" s="13" customFormat="1" ht="34.9" customHeight="1" x14ac:dyDescent="0.2">
      <c r="A104" s="37" t="s">
        <v>168</v>
      </c>
      <c r="B104" s="31" t="s">
        <v>15</v>
      </c>
      <c r="C104" s="36">
        <v>89744</v>
      </c>
      <c r="D104" s="2" t="s">
        <v>43</v>
      </c>
      <c r="E104" s="31" t="s">
        <v>14</v>
      </c>
      <c r="F104" s="20">
        <v>2</v>
      </c>
      <c r="G104" s="62">
        <v>29.37</v>
      </c>
      <c r="H104" s="68">
        <v>0.20349999999999999</v>
      </c>
      <c r="I104" s="75">
        <f t="shared" si="17"/>
        <v>35.346795</v>
      </c>
      <c r="J104" s="29">
        <f t="shared" si="23"/>
        <v>70.69359</v>
      </c>
    </row>
    <row r="105" spans="1:12" s="13" customFormat="1" ht="34.9" customHeight="1" x14ac:dyDescent="0.2">
      <c r="A105" s="37" t="s">
        <v>169</v>
      </c>
      <c r="B105" s="31" t="s">
        <v>15</v>
      </c>
      <c r="C105" s="36">
        <v>89778</v>
      </c>
      <c r="D105" s="2" t="s">
        <v>42</v>
      </c>
      <c r="E105" s="31" t="s">
        <v>14</v>
      </c>
      <c r="F105" s="20">
        <v>4</v>
      </c>
      <c r="G105" s="62">
        <v>19.350000000000001</v>
      </c>
      <c r="H105" s="68">
        <v>0.20349999999999999</v>
      </c>
      <c r="I105" s="75">
        <f t="shared" si="17"/>
        <v>23.287725000000002</v>
      </c>
      <c r="J105" s="29">
        <f t="shared" si="23"/>
        <v>93.150900000000007</v>
      </c>
    </row>
    <row r="106" spans="1:12" s="13" customFormat="1" ht="34.9" customHeight="1" x14ac:dyDescent="0.2">
      <c r="A106" s="37" t="s">
        <v>170</v>
      </c>
      <c r="B106" s="31" t="s">
        <v>15</v>
      </c>
      <c r="C106" s="36">
        <v>97900</v>
      </c>
      <c r="D106" s="58" t="s">
        <v>174</v>
      </c>
      <c r="E106" s="31" t="s">
        <v>14</v>
      </c>
      <c r="F106" s="20">
        <v>2</v>
      </c>
      <c r="G106" s="62">
        <v>179.85</v>
      </c>
      <c r="H106" s="68">
        <v>0.20349999999999999</v>
      </c>
      <c r="I106" s="75">
        <f t="shared" si="17"/>
        <v>216.44947500000001</v>
      </c>
      <c r="J106" s="29">
        <f t="shared" si="23"/>
        <v>432.89895000000001</v>
      </c>
    </row>
    <row r="107" spans="1:12" s="13" customFormat="1" ht="25.15" customHeight="1" x14ac:dyDescent="0.2">
      <c r="A107" s="37" t="s">
        <v>238</v>
      </c>
      <c r="B107" s="31" t="s">
        <v>15</v>
      </c>
      <c r="C107" s="36">
        <v>98102</v>
      </c>
      <c r="D107" s="58" t="s">
        <v>175</v>
      </c>
      <c r="E107" s="31" t="s">
        <v>14</v>
      </c>
      <c r="F107" s="20">
        <v>1</v>
      </c>
      <c r="G107" s="62">
        <v>170.75</v>
      </c>
      <c r="H107" s="68">
        <v>0.20349999999999999</v>
      </c>
      <c r="I107" s="75">
        <f t="shared" si="17"/>
        <v>205.497625</v>
      </c>
      <c r="J107" s="29">
        <f t="shared" si="23"/>
        <v>205.497625</v>
      </c>
    </row>
    <row r="108" spans="1:12" s="13" customFormat="1" ht="34.9" customHeight="1" x14ac:dyDescent="0.2">
      <c r="A108" s="37" t="s">
        <v>239</v>
      </c>
      <c r="B108" s="31" t="s">
        <v>39</v>
      </c>
      <c r="C108" s="36">
        <v>39361</v>
      </c>
      <c r="D108" s="58" t="s">
        <v>261</v>
      </c>
      <c r="E108" s="31" t="s">
        <v>14</v>
      </c>
      <c r="F108" s="20">
        <v>1</v>
      </c>
      <c r="G108" s="62">
        <v>1812.87</v>
      </c>
      <c r="H108" s="68">
        <v>0.20349999999999999</v>
      </c>
      <c r="I108" s="75">
        <f t="shared" si="17"/>
        <v>2181.789045</v>
      </c>
      <c r="J108" s="29">
        <f t="shared" ref="J108:J109" si="25">I108*F108</f>
        <v>2181.789045</v>
      </c>
    </row>
    <row r="109" spans="1:12" s="13" customFormat="1" ht="34.9" customHeight="1" x14ac:dyDescent="0.2">
      <c r="A109" s="37" t="s">
        <v>301</v>
      </c>
      <c r="B109" s="31" t="s">
        <v>15</v>
      </c>
      <c r="C109" s="36">
        <v>98094</v>
      </c>
      <c r="D109" s="58" t="s">
        <v>260</v>
      </c>
      <c r="E109" s="31" t="s">
        <v>14</v>
      </c>
      <c r="F109" s="20">
        <v>1</v>
      </c>
      <c r="G109" s="62">
        <v>2656.01</v>
      </c>
      <c r="H109" s="76">
        <v>0.20349999999999999</v>
      </c>
      <c r="I109" s="154">
        <f t="shared" si="17"/>
        <v>3196.5080350000003</v>
      </c>
      <c r="J109" s="62">
        <f t="shared" si="25"/>
        <v>3196.5080350000003</v>
      </c>
      <c r="L109" s="64"/>
    </row>
    <row r="110" spans="1:12" s="14" customFormat="1" ht="16.899999999999999" customHeight="1" x14ac:dyDescent="0.2">
      <c r="A110" s="145" t="s">
        <v>171</v>
      </c>
      <c r="B110" s="146"/>
      <c r="C110" s="176" t="s">
        <v>38</v>
      </c>
      <c r="D110" s="177"/>
      <c r="E110" s="177"/>
      <c r="F110" s="178"/>
      <c r="G110" s="165"/>
      <c r="H110" s="167"/>
      <c r="I110" s="147"/>
      <c r="J110" s="148">
        <f>SUM(J111:J126)</f>
        <v>9565.309685000002</v>
      </c>
    </row>
    <row r="111" spans="1:12" s="13" customFormat="1" ht="25.15" customHeight="1" x14ac:dyDescent="0.2">
      <c r="A111" s="37" t="s">
        <v>172</v>
      </c>
      <c r="B111" s="31" t="s">
        <v>15</v>
      </c>
      <c r="C111" s="36">
        <v>90447</v>
      </c>
      <c r="D111" s="2" t="s">
        <v>56</v>
      </c>
      <c r="E111" s="31" t="s">
        <v>16</v>
      </c>
      <c r="F111" s="20">
        <v>40</v>
      </c>
      <c r="G111" s="62">
        <v>6.75</v>
      </c>
      <c r="H111" s="68">
        <v>0.20349999999999999</v>
      </c>
      <c r="I111" s="75">
        <f t="shared" si="17"/>
        <v>8.1236250000000005</v>
      </c>
      <c r="J111" s="29">
        <f t="shared" ref="J111:J126" si="26">I111*F111</f>
        <v>324.94500000000005</v>
      </c>
    </row>
    <row r="112" spans="1:12" s="13" customFormat="1" ht="25.15" customHeight="1" x14ac:dyDescent="0.2">
      <c r="A112" s="37" t="s">
        <v>173</v>
      </c>
      <c r="B112" s="31" t="s">
        <v>15</v>
      </c>
      <c r="C112" s="36">
        <v>90466</v>
      </c>
      <c r="D112" s="2" t="s">
        <v>8</v>
      </c>
      <c r="E112" s="31" t="s">
        <v>16</v>
      </c>
      <c r="F112" s="20">
        <v>40</v>
      </c>
      <c r="G112" s="62">
        <v>14.01</v>
      </c>
      <c r="H112" s="68">
        <v>0.20349999999999999</v>
      </c>
      <c r="I112" s="75">
        <f t="shared" si="17"/>
        <v>16.861035000000001</v>
      </c>
      <c r="J112" s="29">
        <f t="shared" si="26"/>
        <v>674.44140000000004</v>
      </c>
    </row>
    <row r="113" spans="1:10" s="13" customFormat="1" ht="34.9" customHeight="1" x14ac:dyDescent="0.2">
      <c r="A113" s="37" t="s">
        <v>185</v>
      </c>
      <c r="B113" s="31" t="s">
        <v>15</v>
      </c>
      <c r="C113" s="36">
        <v>91854</v>
      </c>
      <c r="D113" s="58" t="s">
        <v>182</v>
      </c>
      <c r="E113" s="31" t="s">
        <v>16</v>
      </c>
      <c r="F113" s="20">
        <v>70</v>
      </c>
      <c r="G113" s="62">
        <v>10.27</v>
      </c>
      <c r="H113" s="68">
        <v>0.20349999999999999</v>
      </c>
      <c r="I113" s="75">
        <f t="shared" si="17"/>
        <v>12.359945</v>
      </c>
      <c r="J113" s="29">
        <f t="shared" si="26"/>
        <v>865.19614999999999</v>
      </c>
    </row>
    <row r="114" spans="1:10" s="13" customFormat="1" ht="34.9" customHeight="1" x14ac:dyDescent="0.2">
      <c r="A114" s="37" t="s">
        <v>186</v>
      </c>
      <c r="B114" s="31" t="s">
        <v>15</v>
      </c>
      <c r="C114" s="36">
        <v>91852</v>
      </c>
      <c r="D114" s="58" t="s">
        <v>183</v>
      </c>
      <c r="E114" s="31" t="s">
        <v>16</v>
      </c>
      <c r="F114" s="20">
        <v>40</v>
      </c>
      <c r="G114" s="62">
        <v>9.5</v>
      </c>
      <c r="H114" s="68">
        <v>0.20349999999999999</v>
      </c>
      <c r="I114" s="75">
        <f t="shared" si="17"/>
        <v>11.433250000000001</v>
      </c>
      <c r="J114" s="29">
        <f t="shared" si="26"/>
        <v>457.33000000000004</v>
      </c>
    </row>
    <row r="115" spans="1:10" s="13" customFormat="1" ht="25.15" customHeight="1" x14ac:dyDescent="0.2">
      <c r="A115" s="37" t="s">
        <v>187</v>
      </c>
      <c r="B115" s="31" t="s">
        <v>15</v>
      </c>
      <c r="C115" s="36">
        <v>91926</v>
      </c>
      <c r="D115" s="58" t="s">
        <v>180</v>
      </c>
      <c r="E115" s="31" t="s">
        <v>16</v>
      </c>
      <c r="F115" s="20">
        <v>175</v>
      </c>
      <c r="G115" s="62">
        <v>3.98</v>
      </c>
      <c r="H115" s="68">
        <v>0.20349999999999999</v>
      </c>
      <c r="I115" s="75">
        <f t="shared" si="17"/>
        <v>4.78993</v>
      </c>
      <c r="J115" s="29">
        <f t="shared" si="26"/>
        <v>838.23775000000001</v>
      </c>
    </row>
    <row r="116" spans="1:10" s="13" customFormat="1" ht="25.15" customHeight="1" x14ac:dyDescent="0.2">
      <c r="A116" s="37" t="s">
        <v>188</v>
      </c>
      <c r="B116" s="31" t="s">
        <v>15</v>
      </c>
      <c r="C116" s="36">
        <v>91930</v>
      </c>
      <c r="D116" s="58" t="s">
        <v>181</v>
      </c>
      <c r="E116" s="31" t="s">
        <v>16</v>
      </c>
      <c r="F116" s="20">
        <v>10</v>
      </c>
      <c r="G116" s="62">
        <v>8.58</v>
      </c>
      <c r="H116" s="68">
        <v>0.20349999999999999</v>
      </c>
      <c r="I116" s="75">
        <f t="shared" si="17"/>
        <v>10.326029999999999</v>
      </c>
      <c r="J116" s="29">
        <f t="shared" si="26"/>
        <v>103.2603</v>
      </c>
    </row>
    <row r="117" spans="1:10" s="13" customFormat="1" ht="34.9" customHeight="1" x14ac:dyDescent="0.2">
      <c r="A117" s="37" t="s">
        <v>189</v>
      </c>
      <c r="B117" s="31" t="s">
        <v>15</v>
      </c>
      <c r="C117" s="36">
        <v>101493</v>
      </c>
      <c r="D117" s="58" t="s">
        <v>176</v>
      </c>
      <c r="E117" s="31" t="s">
        <v>14</v>
      </c>
      <c r="F117" s="20">
        <v>1</v>
      </c>
      <c r="G117" s="62">
        <v>1453.59</v>
      </c>
      <c r="H117" s="68">
        <v>0.20349999999999999</v>
      </c>
      <c r="I117" s="75">
        <f t="shared" si="17"/>
        <v>1749.395565</v>
      </c>
      <c r="J117" s="29">
        <f t="shared" si="26"/>
        <v>1749.395565</v>
      </c>
    </row>
    <row r="118" spans="1:10" s="13" customFormat="1" ht="25.15" customHeight="1" x14ac:dyDescent="0.2">
      <c r="A118" s="37" t="s">
        <v>190</v>
      </c>
      <c r="B118" s="31" t="s">
        <v>177</v>
      </c>
      <c r="C118" s="36">
        <v>1</v>
      </c>
      <c r="D118" s="77" t="s">
        <v>262</v>
      </c>
      <c r="E118" s="31" t="s">
        <v>14</v>
      </c>
      <c r="F118" s="20">
        <v>1</v>
      </c>
      <c r="G118" s="62">
        <v>2217.13</v>
      </c>
      <c r="H118" s="68">
        <v>0.20349999999999999</v>
      </c>
      <c r="I118" s="75">
        <f t="shared" si="17"/>
        <v>2668.315955</v>
      </c>
      <c r="J118" s="29">
        <f t="shared" si="26"/>
        <v>2668.315955</v>
      </c>
    </row>
    <row r="119" spans="1:10" s="13" customFormat="1" ht="34.9" customHeight="1" x14ac:dyDescent="0.2">
      <c r="A119" s="37" t="s">
        <v>191</v>
      </c>
      <c r="B119" s="31" t="s">
        <v>15</v>
      </c>
      <c r="C119" s="36">
        <v>101876</v>
      </c>
      <c r="D119" s="58" t="s">
        <v>178</v>
      </c>
      <c r="E119" s="31" t="s">
        <v>14</v>
      </c>
      <c r="F119" s="20">
        <v>1</v>
      </c>
      <c r="G119" s="62">
        <v>83.99</v>
      </c>
      <c r="H119" s="68">
        <v>0.20349999999999999</v>
      </c>
      <c r="I119" s="75">
        <f t="shared" si="17"/>
        <v>101.081965</v>
      </c>
      <c r="J119" s="29">
        <f t="shared" si="26"/>
        <v>101.081965</v>
      </c>
    </row>
    <row r="120" spans="1:10" s="13" customFormat="1" ht="25.15" customHeight="1" x14ac:dyDescent="0.2">
      <c r="A120" s="37" t="s">
        <v>192</v>
      </c>
      <c r="B120" s="31" t="s">
        <v>15</v>
      </c>
      <c r="C120" s="36">
        <v>101890</v>
      </c>
      <c r="D120" s="58" t="s">
        <v>179</v>
      </c>
      <c r="E120" s="31" t="s">
        <v>14</v>
      </c>
      <c r="F120" s="20">
        <v>6</v>
      </c>
      <c r="G120" s="62">
        <v>16.649999999999999</v>
      </c>
      <c r="H120" s="68">
        <v>0.20349999999999999</v>
      </c>
      <c r="I120" s="75">
        <f t="shared" si="17"/>
        <v>20.038274999999999</v>
      </c>
      <c r="J120" s="29">
        <f t="shared" si="26"/>
        <v>120.22964999999999</v>
      </c>
    </row>
    <row r="121" spans="1:10" s="13" customFormat="1" ht="25.15" customHeight="1" x14ac:dyDescent="0.2">
      <c r="A121" s="37" t="s">
        <v>193</v>
      </c>
      <c r="B121" s="31" t="s">
        <v>15</v>
      </c>
      <c r="C121" s="36">
        <v>103782</v>
      </c>
      <c r="D121" s="58" t="s">
        <v>184</v>
      </c>
      <c r="E121" s="31" t="s">
        <v>14</v>
      </c>
      <c r="F121" s="20">
        <v>7</v>
      </c>
      <c r="G121" s="62">
        <v>37.229999999999997</v>
      </c>
      <c r="H121" s="68">
        <v>0.20349999999999999</v>
      </c>
      <c r="I121" s="75">
        <f t="shared" si="17"/>
        <v>44.806304999999995</v>
      </c>
      <c r="J121" s="29">
        <f t="shared" si="26"/>
        <v>313.64413499999995</v>
      </c>
    </row>
    <row r="122" spans="1:10" s="13" customFormat="1" ht="25.15" customHeight="1" x14ac:dyDescent="0.2">
      <c r="A122" s="37" t="s">
        <v>194</v>
      </c>
      <c r="B122" s="31" t="s">
        <v>39</v>
      </c>
      <c r="C122" s="36">
        <v>1871</v>
      </c>
      <c r="D122" s="2" t="s">
        <v>59</v>
      </c>
      <c r="E122" s="31" t="s">
        <v>14</v>
      </c>
      <c r="F122" s="20">
        <v>7</v>
      </c>
      <c r="G122" s="62">
        <v>5.04</v>
      </c>
      <c r="H122" s="68">
        <v>0.20349999999999999</v>
      </c>
      <c r="I122" s="75">
        <f t="shared" si="17"/>
        <v>6.0656400000000001</v>
      </c>
      <c r="J122" s="29">
        <f t="shared" si="26"/>
        <v>42.459479999999999</v>
      </c>
    </row>
    <row r="123" spans="1:10" s="13" customFormat="1" ht="25.15" customHeight="1" x14ac:dyDescent="0.2">
      <c r="A123" s="37" t="s">
        <v>195</v>
      </c>
      <c r="B123" s="31" t="s">
        <v>15</v>
      </c>
      <c r="C123" s="36">
        <v>91993</v>
      </c>
      <c r="D123" s="2" t="s">
        <v>57</v>
      </c>
      <c r="E123" s="31" t="s">
        <v>14</v>
      </c>
      <c r="F123" s="20">
        <v>1</v>
      </c>
      <c r="G123" s="62">
        <v>49.01</v>
      </c>
      <c r="H123" s="68">
        <v>0.20349999999999999</v>
      </c>
      <c r="I123" s="75">
        <f t="shared" si="17"/>
        <v>58.983534999999996</v>
      </c>
      <c r="J123" s="29">
        <f t="shared" si="26"/>
        <v>58.983534999999996</v>
      </c>
    </row>
    <row r="124" spans="1:10" s="13" customFormat="1" ht="25.15" customHeight="1" x14ac:dyDescent="0.2">
      <c r="A124" s="37" t="s">
        <v>196</v>
      </c>
      <c r="B124" s="31" t="s">
        <v>15</v>
      </c>
      <c r="C124" s="36">
        <v>92005</v>
      </c>
      <c r="D124" s="2" t="s">
        <v>58</v>
      </c>
      <c r="E124" s="31" t="s">
        <v>14</v>
      </c>
      <c r="F124" s="20">
        <v>11</v>
      </c>
      <c r="G124" s="62">
        <v>63.31</v>
      </c>
      <c r="H124" s="68">
        <v>0.20349999999999999</v>
      </c>
      <c r="I124" s="75">
        <f t="shared" si="17"/>
        <v>76.193584999999999</v>
      </c>
      <c r="J124" s="29">
        <f t="shared" si="26"/>
        <v>838.12943499999994</v>
      </c>
    </row>
    <row r="125" spans="1:10" s="13" customFormat="1" ht="25.15" customHeight="1" x14ac:dyDescent="0.2">
      <c r="A125" s="37" t="s">
        <v>197</v>
      </c>
      <c r="B125" s="31" t="s">
        <v>15</v>
      </c>
      <c r="C125" s="36">
        <v>92023</v>
      </c>
      <c r="D125" s="58" t="s">
        <v>60</v>
      </c>
      <c r="E125" s="31" t="s">
        <v>14</v>
      </c>
      <c r="F125" s="20">
        <v>5</v>
      </c>
      <c r="G125" s="62">
        <v>52.95</v>
      </c>
      <c r="H125" s="68">
        <v>0.20349999999999999</v>
      </c>
      <c r="I125" s="75">
        <f t="shared" si="17"/>
        <v>63.725325000000005</v>
      </c>
      <c r="J125" s="29">
        <f t="shared" si="26"/>
        <v>318.62662500000005</v>
      </c>
    </row>
    <row r="126" spans="1:10" s="13" customFormat="1" ht="25.15" customHeight="1" x14ac:dyDescent="0.2">
      <c r="A126" s="37" t="s">
        <v>242</v>
      </c>
      <c r="B126" s="31" t="s">
        <v>15</v>
      </c>
      <c r="C126" s="36">
        <v>91955</v>
      </c>
      <c r="D126" s="58" t="s">
        <v>241</v>
      </c>
      <c r="E126" s="31" t="s">
        <v>14</v>
      </c>
      <c r="F126" s="20">
        <v>2</v>
      </c>
      <c r="G126" s="62">
        <v>37.82</v>
      </c>
      <c r="H126" s="68">
        <v>0.20349999999999999</v>
      </c>
      <c r="I126" s="75">
        <f t="shared" si="17"/>
        <v>45.516370000000002</v>
      </c>
      <c r="J126" s="29">
        <f t="shared" si="26"/>
        <v>91.032740000000004</v>
      </c>
    </row>
    <row r="127" spans="1:10" s="14" customFormat="1" ht="16.899999999999999" customHeight="1" x14ac:dyDescent="0.2">
      <c r="A127" s="145" t="s">
        <v>231</v>
      </c>
      <c r="B127" s="146"/>
      <c r="C127" s="181" t="s">
        <v>232</v>
      </c>
      <c r="D127" s="182"/>
      <c r="E127" s="182"/>
      <c r="F127" s="183"/>
      <c r="G127" s="165"/>
      <c r="H127" s="167"/>
      <c r="I127" s="147"/>
      <c r="J127" s="148">
        <f>SUM(J128:J131)</f>
        <v>610.55324144999997</v>
      </c>
    </row>
    <row r="128" spans="1:10" s="13" customFormat="1" ht="16.899999999999999" customHeight="1" x14ac:dyDescent="0.2">
      <c r="A128" s="37" t="s">
        <v>233</v>
      </c>
      <c r="B128" s="31" t="s">
        <v>177</v>
      </c>
      <c r="C128" s="36">
        <v>2</v>
      </c>
      <c r="D128" s="78" t="s">
        <v>263</v>
      </c>
      <c r="E128" s="31" t="s">
        <v>11</v>
      </c>
      <c r="F128" s="20">
        <f>8.52+1.39</f>
        <v>9.91</v>
      </c>
      <c r="G128" s="62">
        <v>22.86</v>
      </c>
      <c r="H128" s="68">
        <v>0.20349999999999999</v>
      </c>
      <c r="I128" s="75">
        <f t="shared" si="17"/>
        <v>27.51201</v>
      </c>
      <c r="J128" s="29">
        <f t="shared" ref="J128:J131" si="27">I128*F128</f>
        <v>272.64401909999998</v>
      </c>
    </row>
    <row r="129" spans="1:12" s="13" customFormat="1" ht="25.15" customHeight="1" x14ac:dyDescent="0.2">
      <c r="A129" s="37" t="s">
        <v>234</v>
      </c>
      <c r="B129" s="31" t="s">
        <v>15</v>
      </c>
      <c r="C129" s="36">
        <v>99803</v>
      </c>
      <c r="D129" s="58" t="s">
        <v>264</v>
      </c>
      <c r="E129" s="31" t="s">
        <v>11</v>
      </c>
      <c r="F129" s="20">
        <f>F55</f>
        <v>66.099999999999994</v>
      </c>
      <c r="G129" s="62">
        <v>2.06</v>
      </c>
      <c r="H129" s="68">
        <v>0.20349999999999999</v>
      </c>
      <c r="I129" s="75">
        <f t="shared" ref="I129:I130" si="28">G129*1.2035</f>
        <v>2.4792100000000001</v>
      </c>
      <c r="J129" s="29">
        <f t="shared" ref="J129:J130" si="29">I129*F129</f>
        <v>163.87578099999999</v>
      </c>
    </row>
    <row r="130" spans="1:12" s="13" customFormat="1" ht="25.15" customHeight="1" x14ac:dyDescent="0.2">
      <c r="A130" s="37" t="s">
        <v>267</v>
      </c>
      <c r="B130" s="31" t="s">
        <v>15</v>
      </c>
      <c r="C130" s="36">
        <v>99806</v>
      </c>
      <c r="D130" s="58" t="s">
        <v>265</v>
      </c>
      <c r="E130" s="31" t="s">
        <v>11</v>
      </c>
      <c r="F130" s="20">
        <f>F62</f>
        <v>132.69999999999999</v>
      </c>
      <c r="G130" s="62">
        <v>0.85</v>
      </c>
      <c r="H130" s="68">
        <v>0.20349999999999999</v>
      </c>
      <c r="I130" s="75">
        <f t="shared" si="28"/>
        <v>1.022975</v>
      </c>
      <c r="J130" s="29">
        <f t="shared" si="29"/>
        <v>135.74878249999998</v>
      </c>
    </row>
    <row r="131" spans="1:12" s="13" customFormat="1" ht="25.15" customHeight="1" x14ac:dyDescent="0.2">
      <c r="A131" s="37" t="s">
        <v>268</v>
      </c>
      <c r="B131" s="31" t="s">
        <v>15</v>
      </c>
      <c r="C131" s="36">
        <v>99821</v>
      </c>
      <c r="D131" s="58" t="s">
        <v>266</v>
      </c>
      <c r="E131" s="31" t="s">
        <v>11</v>
      </c>
      <c r="F131" s="20">
        <f>F73</f>
        <v>9.91</v>
      </c>
      <c r="G131" s="62">
        <v>3.21</v>
      </c>
      <c r="H131" s="68">
        <v>0.20349999999999999</v>
      </c>
      <c r="I131" s="75">
        <f t="shared" si="17"/>
        <v>3.863235</v>
      </c>
      <c r="J131" s="29">
        <f t="shared" si="27"/>
        <v>38.28465885</v>
      </c>
    </row>
    <row r="132" spans="1:12" s="42" customFormat="1" ht="22.15" customHeight="1" x14ac:dyDescent="0.2">
      <c r="A132" s="180" t="s">
        <v>198</v>
      </c>
      <c r="B132" s="180"/>
      <c r="C132" s="180"/>
      <c r="D132" s="180"/>
      <c r="E132" s="180"/>
      <c r="F132" s="180"/>
      <c r="G132" s="180"/>
      <c r="H132" s="180"/>
      <c r="I132" s="180"/>
      <c r="J132" s="153">
        <f>J12+J15+J26+J38+J40+J49+J56+J63+J67+J74+J93+J110+J127</f>
        <v>159881.10390012755</v>
      </c>
      <c r="K132" s="41"/>
      <c r="L132" s="142"/>
    </row>
    <row r="133" spans="1:12" ht="22.15" customHeight="1" x14ac:dyDescent="0.2">
      <c r="A133" s="46"/>
      <c r="B133" s="46"/>
      <c r="C133" s="46"/>
      <c r="D133" s="46"/>
      <c r="E133" s="46"/>
      <c r="F133" s="46"/>
      <c r="G133" s="46"/>
      <c r="H133" s="69"/>
      <c r="I133" s="46"/>
      <c r="J133" s="47"/>
      <c r="K133" s="1"/>
    </row>
    <row r="134" spans="1:12" s="45" customFormat="1" ht="30" customHeight="1" x14ac:dyDescent="0.2">
      <c r="A134" s="184" t="s">
        <v>297</v>
      </c>
      <c r="B134" s="184"/>
      <c r="C134" s="184"/>
      <c r="D134" s="184"/>
      <c r="E134" s="184"/>
      <c r="F134" s="184"/>
      <c r="G134" s="184"/>
      <c r="H134" s="184"/>
      <c r="I134" s="184"/>
      <c r="J134" s="184"/>
      <c r="K134" s="44"/>
    </row>
    <row r="135" spans="1:12" s="45" customFormat="1" ht="15" customHeight="1" x14ac:dyDescent="0.2">
      <c r="A135" s="65"/>
      <c r="B135" s="65"/>
      <c r="C135" s="65"/>
      <c r="D135" s="65"/>
      <c r="E135" s="65"/>
      <c r="F135" s="65"/>
      <c r="G135" s="65"/>
      <c r="H135" s="65"/>
      <c r="I135" s="65"/>
      <c r="J135" s="158"/>
      <c r="K135" s="44"/>
    </row>
    <row r="136" spans="1:12" s="45" customFormat="1" ht="15" customHeight="1" x14ac:dyDescent="0.2">
      <c r="A136" s="207" t="s">
        <v>288</v>
      </c>
      <c r="B136" s="207"/>
      <c r="C136" s="207"/>
      <c r="D136" s="207"/>
      <c r="E136" s="65"/>
      <c r="F136" s="65"/>
      <c r="G136" s="65"/>
      <c r="H136" s="65"/>
      <c r="I136" s="65"/>
      <c r="J136" s="158"/>
      <c r="K136" s="44"/>
    </row>
    <row r="137" spans="1:12" ht="15" customHeight="1" x14ac:dyDescent="0.2">
      <c r="A137" s="159"/>
      <c r="B137" s="159"/>
      <c r="C137" s="159"/>
      <c r="D137" s="160"/>
      <c r="E137" s="159"/>
      <c r="F137" s="159"/>
      <c r="G137" s="159"/>
      <c r="H137" s="161"/>
      <c r="I137" s="159"/>
      <c r="J137" s="162"/>
      <c r="K137" s="1"/>
    </row>
    <row r="138" spans="1:12" s="14" customFormat="1" ht="15" customHeight="1" x14ac:dyDescent="0.2">
      <c r="A138" s="179" t="s">
        <v>55</v>
      </c>
      <c r="B138" s="179"/>
      <c r="C138" s="179"/>
      <c r="D138" s="179"/>
      <c r="E138" s="179"/>
      <c r="F138" s="179"/>
      <c r="G138" s="179"/>
      <c r="H138" s="179"/>
      <c r="I138" s="179"/>
      <c r="J138" s="48"/>
      <c r="K138" s="17"/>
    </row>
    <row r="139" spans="1:12" s="14" customFormat="1" ht="15" customHeight="1" x14ac:dyDescent="0.2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17"/>
    </row>
    <row r="140" spans="1:12" s="14" customFormat="1" ht="15" customHeight="1" x14ac:dyDescent="0.2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17"/>
    </row>
    <row r="141" spans="1:12" s="14" customFormat="1" ht="15" customHeight="1" x14ac:dyDescent="0.2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17"/>
    </row>
    <row r="142" spans="1:12" s="14" customFormat="1" ht="15" customHeight="1" x14ac:dyDescent="0.2">
      <c r="A142" s="188"/>
      <c r="B142" s="188"/>
      <c r="C142" s="188"/>
      <c r="D142" s="82"/>
      <c r="E142" s="83"/>
      <c r="F142" s="83"/>
      <c r="G142" s="48"/>
      <c r="H142" s="48"/>
      <c r="I142" s="48"/>
      <c r="J142" s="48"/>
      <c r="K142" s="17"/>
    </row>
    <row r="143" spans="1:12" s="14" customFormat="1" ht="15" customHeight="1" x14ac:dyDescent="0.2">
      <c r="A143" s="185" t="s">
        <v>283</v>
      </c>
      <c r="B143" s="185"/>
      <c r="C143" s="185"/>
      <c r="D143" s="86" t="s">
        <v>286</v>
      </c>
      <c r="E143" s="80"/>
      <c r="F143" s="80"/>
      <c r="G143" s="80"/>
      <c r="H143" s="80"/>
      <c r="I143" s="80"/>
      <c r="J143" s="80"/>
      <c r="K143" s="17"/>
    </row>
    <row r="144" spans="1:12" s="42" customFormat="1" ht="15" customHeight="1" x14ac:dyDescent="0.2">
      <c r="A144" s="186" t="s">
        <v>284</v>
      </c>
      <c r="B144" s="186"/>
      <c r="C144" s="186"/>
      <c r="D144" s="79" t="s">
        <v>287</v>
      </c>
      <c r="E144" s="80"/>
      <c r="F144" s="80"/>
      <c r="G144" s="80"/>
      <c r="H144" s="80"/>
      <c r="I144" s="80"/>
      <c r="J144" s="80"/>
      <c r="K144" s="41"/>
    </row>
    <row r="145" spans="1:10" s="42" customFormat="1" ht="15" customHeight="1" x14ac:dyDescent="0.2">
      <c r="A145" s="187" t="s">
        <v>285</v>
      </c>
      <c r="B145" s="187"/>
      <c r="C145" s="187"/>
      <c r="D145" s="49"/>
      <c r="E145" s="49"/>
      <c r="F145" s="50"/>
      <c r="G145" s="140"/>
      <c r="H145" s="71"/>
      <c r="I145" s="51"/>
      <c r="J145" s="52"/>
    </row>
    <row r="146" spans="1:10" x14ac:dyDescent="0.2">
      <c r="A146" s="35"/>
      <c r="B146" s="35"/>
      <c r="C146" s="35"/>
      <c r="D146" s="41"/>
      <c r="E146" s="35"/>
      <c r="F146" s="35"/>
      <c r="G146" s="35"/>
      <c r="H146" s="72"/>
      <c r="I146" s="35"/>
      <c r="J146" s="35"/>
    </row>
    <row r="153" spans="1:10" x14ac:dyDescent="0.2">
      <c r="J153" s="34"/>
    </row>
  </sheetData>
  <mergeCells count="43">
    <mergeCell ref="H4:I4"/>
    <mergeCell ref="H3:J3"/>
    <mergeCell ref="H6:H7"/>
    <mergeCell ref="A8:B8"/>
    <mergeCell ref="A9:B9"/>
    <mergeCell ref="C8:D8"/>
    <mergeCell ref="C9:D9"/>
    <mergeCell ref="A143:C143"/>
    <mergeCell ref="A144:C144"/>
    <mergeCell ref="A145:C145"/>
    <mergeCell ref="A142:C142"/>
    <mergeCell ref="H5:I5"/>
    <mergeCell ref="C74:F74"/>
    <mergeCell ref="G74:H74"/>
    <mergeCell ref="C38:F38"/>
    <mergeCell ref="G38:H38"/>
    <mergeCell ref="C67:F67"/>
    <mergeCell ref="G67:H67"/>
    <mergeCell ref="C40:F40"/>
    <mergeCell ref="G40:H40"/>
    <mergeCell ref="C56:F56"/>
    <mergeCell ref="G56:H56"/>
    <mergeCell ref="C63:F63"/>
    <mergeCell ref="A138:I138"/>
    <mergeCell ref="A132:I132"/>
    <mergeCell ref="C110:F110"/>
    <mergeCell ref="G110:H110"/>
    <mergeCell ref="C127:F127"/>
    <mergeCell ref="G127:H127"/>
    <mergeCell ref="A134:J134"/>
    <mergeCell ref="A136:D136"/>
    <mergeCell ref="A10:J10"/>
    <mergeCell ref="C49:F49"/>
    <mergeCell ref="C15:F15"/>
    <mergeCell ref="G15:H15"/>
    <mergeCell ref="C26:F26"/>
    <mergeCell ref="G26:H26"/>
    <mergeCell ref="C93:F93"/>
    <mergeCell ref="G93:H93"/>
    <mergeCell ref="G63:H63"/>
    <mergeCell ref="G49:H49"/>
    <mergeCell ref="C12:F12"/>
    <mergeCell ref="G12:H12"/>
  </mergeCells>
  <phoneticPr fontId="7" type="noConversion"/>
  <printOptions horizontalCentered="1"/>
  <pageMargins left="0.23622047244094491" right="0.23622047244094491" top="0.62992125984251968" bottom="0.62992125984251968" header="0.39370078740157483" footer="0.39370078740157483"/>
  <pageSetup paperSize="9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R40"/>
  <sheetViews>
    <sheetView topLeftCell="A16" workbookViewId="0">
      <selection activeCell="I3" sqref="I3"/>
    </sheetView>
  </sheetViews>
  <sheetFormatPr defaultRowHeight="12.75" x14ac:dyDescent="0.2"/>
  <cols>
    <col min="1" max="1" width="13.5" customWidth="1"/>
    <col min="2" max="2" width="45.1640625" customWidth="1"/>
    <col min="3" max="5" width="12.83203125" customWidth="1"/>
    <col min="7" max="7" width="12.83203125" customWidth="1"/>
    <col min="9" max="9" width="12.83203125" customWidth="1"/>
    <col min="11" max="11" width="12.83203125" customWidth="1"/>
    <col min="13" max="13" width="12.83203125" customWidth="1"/>
    <col min="16" max="16" width="15.5" customWidth="1"/>
  </cols>
  <sheetData>
    <row r="5" spans="1:15" x14ac:dyDescent="0.2">
      <c r="B5" s="200" t="s">
        <v>289</v>
      </c>
      <c r="C5" s="200"/>
      <c r="D5" s="200"/>
    </row>
    <row r="6" spans="1:15" x14ac:dyDescent="0.2">
      <c r="B6" s="199" t="s">
        <v>290</v>
      </c>
      <c r="C6" s="199"/>
      <c r="D6" s="199"/>
    </row>
    <row r="8" spans="1:15" s="96" customFormat="1" x14ac:dyDescent="0.2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</row>
    <row r="9" spans="1:15" s="98" customFormat="1" x14ac:dyDescent="0.2">
      <c r="A9" s="53" t="s">
        <v>21</v>
      </c>
      <c r="B9" s="80" t="s">
        <v>291</v>
      </c>
      <c r="C9" s="53" t="s">
        <v>199</v>
      </c>
      <c r="D9" s="8">
        <v>75.8</v>
      </c>
      <c r="E9" s="54" t="s">
        <v>12</v>
      </c>
      <c r="F9" s="8"/>
      <c r="G9" s="54"/>
    </row>
    <row r="10" spans="1:15" s="98" customFormat="1" ht="13.9" customHeight="1" x14ac:dyDescent="0.2">
      <c r="A10" s="53" t="s">
        <v>22</v>
      </c>
      <c r="B10" s="80" t="s">
        <v>292</v>
      </c>
      <c r="C10" s="80"/>
      <c r="D10" s="80"/>
      <c r="E10" s="7"/>
      <c r="F10" s="8"/>
      <c r="G10" s="115"/>
    </row>
    <row r="11" spans="1:15" s="98" customFormat="1" ht="13.9" customHeight="1" thickBot="1" x14ac:dyDescent="0.25">
      <c r="A11" s="53"/>
      <c r="B11" s="80"/>
      <c r="C11" s="80"/>
      <c r="D11" s="80"/>
      <c r="E11" s="7"/>
      <c r="F11" s="8"/>
      <c r="G11" s="115"/>
    </row>
    <row r="12" spans="1:15" s="96" customFormat="1" ht="15" customHeight="1" thickBot="1" x14ac:dyDescent="0.25">
      <c r="A12" s="201" t="s">
        <v>270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3"/>
      <c r="O12" s="95"/>
    </row>
    <row r="13" spans="1:15" s="101" customFormat="1" ht="15" customHeight="1" x14ac:dyDescent="0.2">
      <c r="A13" s="120"/>
      <c r="B13" s="99"/>
      <c r="C13" s="204" t="s">
        <v>271</v>
      </c>
      <c r="D13" s="204"/>
      <c r="E13" s="205" t="s">
        <v>272</v>
      </c>
      <c r="F13" s="205"/>
      <c r="G13" s="205" t="s">
        <v>273</v>
      </c>
      <c r="H13" s="205"/>
      <c r="I13" s="205" t="s">
        <v>274</v>
      </c>
      <c r="J13" s="205"/>
      <c r="K13" s="205" t="s">
        <v>275</v>
      </c>
      <c r="L13" s="205"/>
      <c r="M13" s="205" t="s">
        <v>276</v>
      </c>
      <c r="N13" s="206"/>
      <c r="O13" s="100"/>
    </row>
    <row r="14" spans="1:15" s="119" customFormat="1" ht="15" customHeight="1" x14ac:dyDescent="0.2">
      <c r="A14" s="121" t="s">
        <v>277</v>
      </c>
      <c r="B14" s="116" t="s">
        <v>278</v>
      </c>
      <c r="C14" s="116" t="s">
        <v>279</v>
      </c>
      <c r="D14" s="116" t="s">
        <v>280</v>
      </c>
      <c r="E14" s="116" t="s">
        <v>279</v>
      </c>
      <c r="F14" s="117" t="s">
        <v>280</v>
      </c>
      <c r="G14" s="116" t="s">
        <v>279</v>
      </c>
      <c r="H14" s="117" t="s">
        <v>280</v>
      </c>
      <c r="I14" s="116" t="s">
        <v>279</v>
      </c>
      <c r="J14" s="117" t="s">
        <v>280</v>
      </c>
      <c r="K14" s="116" t="s">
        <v>279</v>
      </c>
      <c r="L14" s="117" t="s">
        <v>280</v>
      </c>
      <c r="M14" s="116" t="s">
        <v>279</v>
      </c>
      <c r="N14" s="122" t="s">
        <v>280</v>
      </c>
      <c r="O14" s="118"/>
    </row>
    <row r="15" spans="1:15" s="101" customFormat="1" ht="15" customHeight="1" x14ac:dyDescent="0.2">
      <c r="A15" s="121" t="s">
        <v>61</v>
      </c>
      <c r="B15" s="102" t="str">
        <f>Orçamento!C12</f>
        <v>SERVIÇOS PRELIMINARES E GERAIS</v>
      </c>
      <c r="C15" s="103">
        <f>Orçamento!J12</f>
        <v>1309.38393</v>
      </c>
      <c r="D15" s="104">
        <f>C15/$C$28*100</f>
        <v>0.81897353599580414</v>
      </c>
      <c r="E15" s="103">
        <f>C15*F15</f>
        <v>1309.38393</v>
      </c>
      <c r="F15" s="105">
        <v>1</v>
      </c>
      <c r="G15" s="103">
        <f>H15*C15</f>
        <v>0</v>
      </c>
      <c r="H15" s="106"/>
      <c r="I15" s="103">
        <f>J15*C15</f>
        <v>0</v>
      </c>
      <c r="J15" s="105"/>
      <c r="K15" s="103">
        <f>L15*C15</f>
        <v>0</v>
      </c>
      <c r="L15" s="105"/>
      <c r="M15" s="103">
        <f>N15*E15</f>
        <v>0</v>
      </c>
      <c r="N15" s="123"/>
      <c r="O15" s="107"/>
    </row>
    <row r="16" spans="1:15" s="101" customFormat="1" ht="15" customHeight="1" x14ac:dyDescent="0.2">
      <c r="A16" s="121" t="s">
        <v>64</v>
      </c>
      <c r="B16" s="102" t="str">
        <f>Orçamento!C15</f>
        <v>INFRA-ESTRUTURA</v>
      </c>
      <c r="C16" s="103">
        <f>Orçamento!J15</f>
        <v>14294.1950359</v>
      </c>
      <c r="D16" s="104">
        <f t="shared" ref="D16:D27" si="0">C16/$C$28*100</f>
        <v>8.9405156001606745</v>
      </c>
      <c r="E16" s="103">
        <f t="shared" ref="E16:E27" si="1">C16*F16</f>
        <v>14294.1950359</v>
      </c>
      <c r="F16" s="105">
        <v>1</v>
      </c>
      <c r="G16" s="103">
        <f t="shared" ref="G16:G27" si="2">H16*C16</f>
        <v>0</v>
      </c>
      <c r="H16" s="105"/>
      <c r="I16" s="103">
        <f t="shared" ref="I16:I27" si="3">J16*C16</f>
        <v>0</v>
      </c>
      <c r="J16" s="105"/>
      <c r="K16" s="103">
        <f t="shared" ref="K16:K27" si="4">L16*C16</f>
        <v>0</v>
      </c>
      <c r="L16" s="105"/>
      <c r="M16" s="103">
        <f t="shared" ref="M16:M18" si="5">N16*E16</f>
        <v>0</v>
      </c>
      <c r="N16" s="123"/>
      <c r="O16" s="107"/>
    </row>
    <row r="17" spans="1:18" s="101" customFormat="1" ht="15" customHeight="1" x14ac:dyDescent="0.2">
      <c r="A17" s="121" t="s">
        <v>83</v>
      </c>
      <c r="B17" s="102" t="str">
        <f>Orçamento!C26</f>
        <v>SUPRA-ESTRUTURA</v>
      </c>
      <c r="C17" s="103">
        <f>Orçamento!J26</f>
        <v>17105.261134649998</v>
      </c>
      <c r="D17" s="104">
        <f t="shared" si="0"/>
        <v>10.698738448375419</v>
      </c>
      <c r="E17" s="103">
        <f t="shared" si="1"/>
        <v>5986.8413971274986</v>
      </c>
      <c r="F17" s="105">
        <v>0.35</v>
      </c>
      <c r="G17" s="103">
        <f>H17*C17</f>
        <v>11118.419737522499</v>
      </c>
      <c r="H17" s="105">
        <v>0.65</v>
      </c>
      <c r="I17" s="103">
        <f t="shared" si="3"/>
        <v>0</v>
      </c>
      <c r="J17" s="105"/>
      <c r="K17" s="103">
        <f t="shared" si="4"/>
        <v>0</v>
      </c>
      <c r="L17" s="105"/>
      <c r="M17" s="103">
        <f t="shared" si="5"/>
        <v>0</v>
      </c>
      <c r="N17" s="123"/>
      <c r="O17" s="107"/>
    </row>
    <row r="18" spans="1:18" s="101" customFormat="1" ht="15" customHeight="1" x14ac:dyDescent="0.2">
      <c r="A18" s="121" t="s">
        <v>98</v>
      </c>
      <c r="B18" s="108" t="str">
        <f>Orçamento!C38</f>
        <v>PAREDES E OITÃO</v>
      </c>
      <c r="C18" s="103">
        <f>Orçamento!J38</f>
        <v>17928.033428250001</v>
      </c>
      <c r="D18" s="104">
        <f t="shared" si="0"/>
        <v>11.213353542673218</v>
      </c>
      <c r="E18" s="103">
        <f t="shared" si="1"/>
        <v>3585.6066856500001</v>
      </c>
      <c r="F18" s="105">
        <v>0.2</v>
      </c>
      <c r="G18" s="103">
        <f>H18*C18</f>
        <v>8964.0167141250004</v>
      </c>
      <c r="H18" s="105">
        <v>0.5</v>
      </c>
      <c r="I18" s="103">
        <f t="shared" si="3"/>
        <v>5378.4100284750002</v>
      </c>
      <c r="J18" s="105">
        <v>0.3</v>
      </c>
      <c r="K18" s="103">
        <f t="shared" si="4"/>
        <v>0</v>
      </c>
      <c r="L18" s="105"/>
      <c r="M18" s="103">
        <f t="shared" si="5"/>
        <v>0</v>
      </c>
      <c r="N18" s="123"/>
      <c r="O18" s="107"/>
    </row>
    <row r="19" spans="1:18" s="101" customFormat="1" ht="15" customHeight="1" x14ac:dyDescent="0.2">
      <c r="A19" s="121" t="s">
        <v>100</v>
      </c>
      <c r="B19" s="108" t="str">
        <f>Orçamento!C40</f>
        <v>COBERTURA</v>
      </c>
      <c r="C19" s="103">
        <f>Orçamento!J40</f>
        <v>27641.842978249999</v>
      </c>
      <c r="D19" s="104">
        <f t="shared" si="0"/>
        <v>17.288999327598432</v>
      </c>
      <c r="E19" s="103">
        <f t="shared" si="1"/>
        <v>0</v>
      </c>
      <c r="F19" s="105"/>
      <c r="G19" s="103">
        <f t="shared" si="2"/>
        <v>0</v>
      </c>
      <c r="H19" s="105"/>
      <c r="I19" s="103">
        <f t="shared" si="3"/>
        <v>8292.552893475</v>
      </c>
      <c r="J19" s="105">
        <v>0.3</v>
      </c>
      <c r="K19" s="103">
        <f t="shared" si="4"/>
        <v>11056.737191300001</v>
      </c>
      <c r="L19" s="105">
        <v>0.4</v>
      </c>
      <c r="M19" s="103">
        <f>N19*C19</f>
        <v>8292.552893475</v>
      </c>
      <c r="N19" s="123">
        <v>0.3</v>
      </c>
      <c r="O19" s="107"/>
    </row>
    <row r="20" spans="1:18" s="101" customFormat="1" ht="15" customHeight="1" x14ac:dyDescent="0.2">
      <c r="A20" s="121" t="s">
        <v>113</v>
      </c>
      <c r="B20" s="108" t="str">
        <f>Orçamento!C49</f>
        <v>PAVIMENTAÇÃO - CONTRAPISO E PISO</v>
      </c>
      <c r="C20" s="103">
        <f>Orçamento!J49</f>
        <v>9505.2382642274988</v>
      </c>
      <c r="D20" s="104">
        <f t="shared" si="0"/>
        <v>5.9451917908729897</v>
      </c>
      <c r="E20" s="103">
        <f t="shared" si="1"/>
        <v>1901.0476528454999</v>
      </c>
      <c r="F20" s="105">
        <v>0.2</v>
      </c>
      <c r="G20" s="103">
        <f t="shared" si="2"/>
        <v>4752.6191321137494</v>
      </c>
      <c r="H20" s="105">
        <v>0.5</v>
      </c>
      <c r="I20" s="103">
        <f t="shared" si="3"/>
        <v>0</v>
      </c>
      <c r="J20" s="105"/>
      <c r="K20" s="103">
        <f t="shared" si="4"/>
        <v>0</v>
      </c>
      <c r="L20" s="105"/>
      <c r="M20" s="103">
        <f>N20*C20</f>
        <v>2851.5714792682497</v>
      </c>
      <c r="N20" s="123">
        <v>0.3</v>
      </c>
      <c r="O20" s="107"/>
    </row>
    <row r="21" spans="1:18" s="101" customFormat="1" ht="15" customHeight="1" x14ac:dyDescent="0.2">
      <c r="A21" s="121" t="s">
        <v>119</v>
      </c>
      <c r="B21" s="108" t="str">
        <f>Orçamento!C56</f>
        <v>REVESTIMENTOS</v>
      </c>
      <c r="C21" s="103">
        <f>Orçamento!J56</f>
        <v>28882.677955250001</v>
      </c>
      <c r="D21" s="104">
        <f t="shared" si="0"/>
        <v>18.065097907562645</v>
      </c>
      <c r="E21" s="103">
        <f t="shared" si="1"/>
        <v>0</v>
      </c>
      <c r="F21" s="105"/>
      <c r="G21" s="103">
        <f t="shared" si="2"/>
        <v>0</v>
      </c>
      <c r="H21" s="105"/>
      <c r="I21" s="103">
        <f t="shared" si="3"/>
        <v>17329.606773150001</v>
      </c>
      <c r="J21" s="105">
        <v>0.6</v>
      </c>
      <c r="K21" s="103">
        <f t="shared" si="4"/>
        <v>11553.0711821</v>
      </c>
      <c r="L21" s="105">
        <v>0.4</v>
      </c>
      <c r="M21" s="103">
        <f>N21*C21</f>
        <v>0</v>
      </c>
      <c r="N21" s="123"/>
      <c r="O21" s="107"/>
    </row>
    <row r="22" spans="1:18" s="101" customFormat="1" ht="15" customHeight="1" x14ac:dyDescent="0.2">
      <c r="A22" s="121" t="s">
        <v>132</v>
      </c>
      <c r="B22" s="108" t="str">
        <f>Orçamento!C63</f>
        <v>PINTURA DE ALVENARIAS</v>
      </c>
      <c r="C22" s="103">
        <f>Orçamento!J63</f>
        <v>2251.3465310000006</v>
      </c>
      <c r="D22" s="104">
        <f t="shared" si="0"/>
        <v>1.4081379700795302</v>
      </c>
      <c r="E22" s="103">
        <f t="shared" si="1"/>
        <v>0</v>
      </c>
      <c r="F22" s="105"/>
      <c r="G22" s="103">
        <f t="shared" si="2"/>
        <v>0</v>
      </c>
      <c r="H22" s="105"/>
      <c r="I22" s="103">
        <f t="shared" si="3"/>
        <v>0</v>
      </c>
      <c r="J22" s="105"/>
      <c r="K22" s="103">
        <f t="shared" si="4"/>
        <v>0</v>
      </c>
      <c r="L22" s="105"/>
      <c r="M22" s="103">
        <f t="shared" ref="M22:M27" si="6">N22*C22</f>
        <v>2251.3465310000006</v>
      </c>
      <c r="N22" s="123">
        <v>1</v>
      </c>
      <c r="O22" s="107"/>
    </row>
    <row r="23" spans="1:18" s="101" customFormat="1" ht="15" customHeight="1" x14ac:dyDescent="0.2">
      <c r="A23" s="121" t="s">
        <v>141</v>
      </c>
      <c r="B23" s="108" t="str">
        <f>Orçamento!C67</f>
        <v>ESQUADRIAS</v>
      </c>
      <c r="C23" s="103">
        <f>Orçamento!J67</f>
        <v>15758.94660365</v>
      </c>
      <c r="D23" s="104">
        <f t="shared" si="0"/>
        <v>9.8566661220290879</v>
      </c>
      <c r="E23" s="103">
        <f t="shared" si="1"/>
        <v>0</v>
      </c>
      <c r="F23" s="105"/>
      <c r="G23" s="103">
        <f>H23*C23</f>
        <v>0</v>
      </c>
      <c r="H23" s="105"/>
      <c r="I23" s="103">
        <f t="shared" si="3"/>
        <v>0</v>
      </c>
      <c r="J23" s="105"/>
      <c r="K23" s="103">
        <f t="shared" si="4"/>
        <v>7879.4733018249999</v>
      </c>
      <c r="L23" s="105">
        <v>0.5</v>
      </c>
      <c r="M23" s="103">
        <f t="shared" si="6"/>
        <v>7879.4733018249999</v>
      </c>
      <c r="N23" s="123">
        <v>0.5</v>
      </c>
      <c r="O23" s="107"/>
    </row>
    <row r="24" spans="1:18" s="101" customFormat="1" ht="15" customHeight="1" x14ac:dyDescent="0.2">
      <c r="A24" s="121" t="s">
        <v>148</v>
      </c>
      <c r="B24" s="108" t="str">
        <f>Orçamento!C74</f>
        <v>INSTALAÇÕES HIDRÁULICAS (ÁGUA FRIA), LOUÇAS E EQUIPAMENTOS</v>
      </c>
      <c r="C24" s="103">
        <f>Orçamento!J74</f>
        <v>7174.2319900000002</v>
      </c>
      <c r="D24" s="104">
        <f t="shared" si="0"/>
        <v>4.48722945676026</v>
      </c>
      <c r="E24" s="103">
        <f t="shared" si="1"/>
        <v>0</v>
      </c>
      <c r="F24" s="105"/>
      <c r="G24" s="103">
        <f>H24*C24</f>
        <v>0</v>
      </c>
      <c r="H24" s="105"/>
      <c r="I24" s="103">
        <f t="shared" si="3"/>
        <v>3587.1159950000001</v>
      </c>
      <c r="J24" s="105">
        <v>0.5</v>
      </c>
      <c r="K24" s="103">
        <f t="shared" si="4"/>
        <v>2869.6927960000003</v>
      </c>
      <c r="L24" s="105">
        <v>0.4</v>
      </c>
      <c r="M24" s="103">
        <f t="shared" si="6"/>
        <v>717.42319900000007</v>
      </c>
      <c r="N24" s="123">
        <v>0.1</v>
      </c>
      <c r="O24" s="107"/>
    </row>
    <row r="25" spans="1:18" s="101" customFormat="1" ht="15" customHeight="1" x14ac:dyDescent="0.2">
      <c r="A25" s="121" t="s">
        <v>157</v>
      </c>
      <c r="B25" s="102" t="str">
        <f>Orçamento!C93</f>
        <v>INSTALAÇÕES SANITÁRIAS (ESGOTO)</v>
      </c>
      <c r="C25" s="103">
        <f>Orçamento!J93</f>
        <v>7854.0831225000002</v>
      </c>
      <c r="D25" s="104">
        <f t="shared" si="0"/>
        <v>4.9124523980058248</v>
      </c>
      <c r="E25" s="103">
        <f t="shared" si="1"/>
        <v>1570.8166245000002</v>
      </c>
      <c r="F25" s="105">
        <v>0.2</v>
      </c>
      <c r="G25" s="103">
        <f t="shared" si="2"/>
        <v>3141.6332490000004</v>
      </c>
      <c r="H25" s="105">
        <v>0.4</v>
      </c>
      <c r="I25" s="103">
        <f t="shared" si="3"/>
        <v>3141.6332490000004</v>
      </c>
      <c r="J25" s="105">
        <v>0.4</v>
      </c>
      <c r="K25" s="103">
        <f t="shared" si="4"/>
        <v>0</v>
      </c>
      <c r="L25" s="105"/>
      <c r="M25" s="103">
        <f t="shared" si="6"/>
        <v>0</v>
      </c>
      <c r="N25" s="123"/>
      <c r="O25" s="107"/>
    </row>
    <row r="26" spans="1:18" s="101" customFormat="1" ht="15" customHeight="1" x14ac:dyDescent="0.2">
      <c r="A26" s="121" t="s">
        <v>171</v>
      </c>
      <c r="B26" s="102" t="str">
        <f>Orçamento!C110</f>
        <v>INSTALAÇÕES ELÉTRICAS</v>
      </c>
      <c r="C26" s="103">
        <f>Orçamento!J110</f>
        <v>9565.309685000002</v>
      </c>
      <c r="D26" s="104">
        <f t="shared" si="0"/>
        <v>5.982764349047236</v>
      </c>
      <c r="E26" s="103">
        <f t="shared" si="1"/>
        <v>0</v>
      </c>
      <c r="F26" s="105"/>
      <c r="G26" s="103">
        <f t="shared" si="2"/>
        <v>0</v>
      </c>
      <c r="H26" s="105"/>
      <c r="I26" s="103">
        <f t="shared" si="3"/>
        <v>0</v>
      </c>
      <c r="J26" s="105"/>
      <c r="K26" s="103">
        <f t="shared" si="4"/>
        <v>3826.1238740000008</v>
      </c>
      <c r="L26" s="105">
        <v>0.4</v>
      </c>
      <c r="M26" s="103">
        <f t="shared" si="6"/>
        <v>5739.1858110000012</v>
      </c>
      <c r="N26" s="123">
        <v>0.6</v>
      </c>
      <c r="O26" s="107"/>
    </row>
    <row r="27" spans="1:18" s="101" customFormat="1" ht="15" customHeight="1" x14ac:dyDescent="0.2">
      <c r="A27" s="121" t="s">
        <v>231</v>
      </c>
      <c r="B27" s="102" t="str">
        <f>Orçamento!C127</f>
        <v xml:space="preserve">SERVIÇOS FINAIS </v>
      </c>
      <c r="C27" s="103">
        <f>Orçamento!J127</f>
        <v>610.55324144999997</v>
      </c>
      <c r="D27" s="104">
        <f t="shared" si="0"/>
        <v>0.38187955083884861</v>
      </c>
      <c r="E27" s="103">
        <f t="shared" si="1"/>
        <v>0</v>
      </c>
      <c r="F27" s="105"/>
      <c r="G27" s="103">
        <f t="shared" si="2"/>
        <v>0</v>
      </c>
      <c r="H27" s="105"/>
      <c r="I27" s="103">
        <f t="shared" si="3"/>
        <v>0</v>
      </c>
      <c r="J27" s="105"/>
      <c r="K27" s="103">
        <f t="shared" si="4"/>
        <v>0</v>
      </c>
      <c r="L27" s="105"/>
      <c r="M27" s="103">
        <f t="shared" si="6"/>
        <v>610.55324144999997</v>
      </c>
      <c r="N27" s="123">
        <v>1</v>
      </c>
      <c r="O27" s="107"/>
    </row>
    <row r="28" spans="1:18" s="101" customFormat="1" ht="15" customHeight="1" thickBot="1" x14ac:dyDescent="0.25">
      <c r="A28" s="124"/>
      <c r="B28" s="125" t="s">
        <v>281</v>
      </c>
      <c r="C28" s="126">
        <f>SUM(C15:C27)</f>
        <v>159881.10390012755</v>
      </c>
      <c r="D28" s="127">
        <f>SUM(D15:D27)</f>
        <v>99.999999999999972</v>
      </c>
      <c r="E28" s="128">
        <f>SUM(E15:E27)</f>
        <v>28647.891326023</v>
      </c>
      <c r="F28" s="129">
        <f>E28/C28*100</f>
        <v>17.918247139398282</v>
      </c>
      <c r="G28" s="128">
        <f>SUM(G15:G27)</f>
        <v>27976.688832761247</v>
      </c>
      <c r="H28" s="129">
        <f>G28/C28*100</f>
        <v>17.498433617419458</v>
      </c>
      <c r="I28" s="128">
        <f>SUM(I15:I27)</f>
        <v>37729.318939099998</v>
      </c>
      <c r="J28" s="129">
        <f>I28/C28*100</f>
        <v>23.598360293201541</v>
      </c>
      <c r="K28" s="128">
        <f>SUM(K15:K27)</f>
        <v>37185.098345225008</v>
      </c>
      <c r="L28" s="129">
        <f>K28/C28*100</f>
        <v>23.257969477401979</v>
      </c>
      <c r="M28" s="128">
        <f>SUM(M15:M27)</f>
        <v>28342.106457018253</v>
      </c>
      <c r="N28" s="130">
        <f>M28/C28*100</f>
        <v>17.726989472578719</v>
      </c>
      <c r="O28" s="109"/>
      <c r="P28" s="110">
        <f>E28+G28+I28+K28+M28</f>
        <v>159881.10390012752</v>
      </c>
      <c r="Q28" s="111">
        <f>F28+H28+J28+L28+N28</f>
        <v>99.999999999999986</v>
      </c>
      <c r="R28" s="111"/>
    </row>
    <row r="29" spans="1:18" s="101" customFormat="1" x14ac:dyDescent="0.2">
      <c r="A29" s="112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</row>
    <row r="30" spans="1:18" s="101" customFormat="1" x14ac:dyDescent="0.2">
      <c r="A30" s="112"/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</row>
    <row r="31" spans="1:18" s="45" customFormat="1" ht="15" customHeight="1" x14ac:dyDescent="0.2">
      <c r="A31" s="184" t="s">
        <v>288</v>
      </c>
      <c r="B31" s="184"/>
      <c r="C31" s="184"/>
      <c r="D31" s="65"/>
      <c r="E31" s="65"/>
      <c r="F31" s="65"/>
      <c r="G31" s="65"/>
      <c r="H31" s="65"/>
      <c r="I31" s="65"/>
      <c r="J31" s="43"/>
      <c r="K31" s="44"/>
    </row>
    <row r="32" spans="1:18" ht="15" customHeight="1" x14ac:dyDescent="0.2">
      <c r="A32" s="40"/>
      <c r="B32" s="40"/>
      <c r="C32" s="40"/>
      <c r="D32" s="59"/>
      <c r="E32" s="40"/>
      <c r="F32" s="40"/>
      <c r="G32" s="40"/>
      <c r="H32" s="70"/>
      <c r="I32" s="40"/>
      <c r="J32" s="39"/>
      <c r="K32" s="1"/>
    </row>
    <row r="33" spans="1:11" s="14" customFormat="1" ht="15" customHeight="1" x14ac:dyDescent="0.2">
      <c r="A33" s="198" t="s">
        <v>293</v>
      </c>
      <c r="B33" s="198"/>
      <c r="C33" s="198"/>
      <c r="D33" s="81"/>
      <c r="E33" s="81"/>
      <c r="F33" s="81"/>
      <c r="G33" s="81"/>
      <c r="H33" s="81"/>
      <c r="I33" s="81"/>
      <c r="J33" s="48"/>
      <c r="K33" s="17"/>
    </row>
    <row r="34" spans="1:11" x14ac:dyDescent="0.2">
      <c r="D34" s="195"/>
      <c r="E34" s="195"/>
      <c r="F34" s="195"/>
    </row>
    <row r="35" spans="1:11" x14ac:dyDescent="0.2">
      <c r="D35" s="4"/>
      <c r="E35" s="4"/>
      <c r="F35" s="4"/>
    </row>
    <row r="36" spans="1:11" x14ac:dyDescent="0.2">
      <c r="D36" s="195"/>
      <c r="E36" s="195"/>
      <c r="F36" s="195"/>
    </row>
    <row r="37" spans="1:11" x14ac:dyDescent="0.2">
      <c r="B37" s="133" t="s">
        <v>294</v>
      </c>
      <c r="D37" s="195" t="s">
        <v>294</v>
      </c>
      <c r="E37" s="195"/>
      <c r="F37" s="195"/>
    </row>
    <row r="38" spans="1:11" x14ac:dyDescent="0.2">
      <c r="B38" s="132" t="str">
        <f>Orçamento!A143</f>
        <v>Rochele da Silva Mazzui</v>
      </c>
      <c r="D38" s="196" t="str">
        <f>Orçamento!D143</f>
        <v>Gelso dos Santos Soares</v>
      </c>
      <c r="E38" s="196"/>
      <c r="F38" s="196"/>
    </row>
    <row r="39" spans="1:11" x14ac:dyDescent="0.2">
      <c r="B39" s="131" t="str">
        <f>Orçamento!A144</f>
        <v>Arquiteta e Urbanista</v>
      </c>
      <c r="D39" s="197" t="str">
        <f>Orçamento!D144</f>
        <v>Prefeito Municipal de Itacurubi</v>
      </c>
      <c r="E39" s="197"/>
      <c r="F39" s="197"/>
    </row>
    <row r="40" spans="1:11" x14ac:dyDescent="0.2">
      <c r="B40" s="131" t="str">
        <f>Orçamento!A145</f>
        <v>CAU A 96026-8</v>
      </c>
    </row>
  </sheetData>
  <mergeCells count="16">
    <mergeCell ref="A31:C31"/>
    <mergeCell ref="A33:C33"/>
    <mergeCell ref="B6:D6"/>
    <mergeCell ref="B5:D5"/>
    <mergeCell ref="A12:N12"/>
    <mergeCell ref="C13:D13"/>
    <mergeCell ref="E13:F13"/>
    <mergeCell ref="G13:H13"/>
    <mergeCell ref="I13:J13"/>
    <mergeCell ref="K13:L13"/>
    <mergeCell ref="M13:N13"/>
    <mergeCell ref="D37:F37"/>
    <mergeCell ref="D38:F38"/>
    <mergeCell ref="D39:F39"/>
    <mergeCell ref="D34:F34"/>
    <mergeCell ref="D36:F36"/>
  </mergeCells>
  <phoneticPr fontId="7" type="noConversion"/>
  <printOptions horizontalCentered="1"/>
  <pageMargins left="0.23622047244094491" right="0.23622047244094491" top="0.74803149606299213" bottom="0.74803149606299213" header="0.31496062992125984" footer="0.31496062992125984"/>
  <pageSetup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2023-06-15T11:18:31Z</cp:lastPrinted>
  <dcterms:created xsi:type="dcterms:W3CDTF">2023-05-21T13:27:03Z</dcterms:created>
  <dcterms:modified xsi:type="dcterms:W3CDTF">2023-06-21T11:31:32Z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2022-04-18T00:00:00Z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2023-05-21T00:00:00Z</vt:filetime>
  </property>
  <property fmtid="{D5CDD505-2E9C-101B-9397-08002B2CF9AE}" pid="5" name="Producer">
    <vt:lpwstr>Microsoft® Excel® 2016</vt:lpwstr>
  </property>
</Properties>
</file>