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a\Desktop\CASAS POPULARES - ITACURUBI\DOCUMENTAÇÃO LICITAÇÃO\"/>
    </mc:Choice>
  </mc:AlternateContent>
  <xr:revisionPtr revIDLastSave="0" documentId="13_ncr:1_{B2D8214E-518A-43CC-BD62-ECAE052A8E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çamento " sheetId="1" r:id="rId1"/>
    <sheet name="Cronograma" sheetId="3" r:id="rId2"/>
  </sheets>
  <calcPr calcId="191029"/>
</workbook>
</file>

<file path=xl/calcChain.xml><?xml version="1.0" encoding="utf-8"?>
<calcChain xmlns="http://schemas.openxmlformats.org/spreadsheetml/2006/main">
  <c r="S23" i="3" l="1"/>
  <c r="Y23" i="3"/>
  <c r="U23" i="3"/>
  <c r="AC20" i="3"/>
  <c r="AE21" i="3"/>
  <c r="AE20" i="3"/>
  <c r="U19" i="3"/>
  <c r="Y19" i="3"/>
  <c r="W19" i="3"/>
  <c r="AG16" i="3"/>
  <c r="AG17" i="3"/>
  <c r="AG18" i="3"/>
  <c r="AG19" i="3"/>
  <c r="AG20" i="3"/>
  <c r="AG21" i="3"/>
  <c r="AG22" i="3"/>
  <c r="AG23" i="3"/>
  <c r="AG24" i="3"/>
  <c r="AG25" i="3"/>
  <c r="AG26" i="3"/>
  <c r="AG15" i="3"/>
  <c r="AE26" i="3"/>
  <c r="AC26" i="3"/>
  <c r="AA26" i="3"/>
  <c r="Y26" i="3"/>
  <c r="W26" i="3"/>
  <c r="W25" i="3"/>
  <c r="W24" i="3"/>
  <c r="W18" i="3"/>
  <c r="U25" i="3"/>
  <c r="U24" i="3"/>
  <c r="U18" i="3"/>
  <c r="U17" i="3"/>
  <c r="S25" i="3"/>
  <c r="S24" i="3"/>
  <c r="M17" i="3"/>
  <c r="M16" i="3"/>
  <c r="S17" i="3"/>
  <c r="S19" i="3"/>
  <c r="U26" i="3"/>
  <c r="AA23" i="3"/>
  <c r="W23" i="3"/>
  <c r="AA19" i="3"/>
  <c r="AC19" i="3"/>
  <c r="AE19" i="3"/>
  <c r="AE22" i="3"/>
  <c r="AC22" i="3"/>
  <c r="AA22" i="3"/>
  <c r="Y21" i="3"/>
  <c r="W21" i="3"/>
  <c r="U21" i="3"/>
  <c r="S18" i="3"/>
  <c r="S21" i="3"/>
  <c r="Q15" i="3"/>
  <c r="Q16" i="3"/>
  <c r="Q17" i="3"/>
  <c r="Q19" i="3"/>
  <c r="Q20" i="3"/>
  <c r="Q23" i="3"/>
  <c r="Q26" i="3"/>
  <c r="Q25" i="3"/>
  <c r="Q24" i="3"/>
  <c r="Q22" i="3"/>
  <c r="Q21" i="3"/>
  <c r="O26" i="3"/>
  <c r="O25" i="3"/>
  <c r="O24" i="3"/>
  <c r="O23" i="3"/>
  <c r="O22" i="3"/>
  <c r="O21" i="3"/>
  <c r="O20" i="3"/>
  <c r="O19" i="3"/>
  <c r="O17" i="3"/>
  <c r="O16" i="3"/>
  <c r="O15" i="3"/>
  <c r="Q18" i="3"/>
  <c r="O18" i="3"/>
  <c r="M18" i="3"/>
  <c r="C26" i="3"/>
  <c r="C25" i="3"/>
  <c r="C24" i="3"/>
  <c r="C23" i="3"/>
  <c r="C22" i="3"/>
  <c r="C21" i="3"/>
  <c r="C20" i="3"/>
  <c r="C19" i="3"/>
  <c r="C18" i="3"/>
  <c r="C17" i="3"/>
  <c r="C16" i="3"/>
  <c r="C15" i="3"/>
  <c r="F51" i="1"/>
  <c r="F52" i="1" l="1"/>
  <c r="F50" i="1"/>
  <c r="F31" i="1"/>
  <c r="B26" i="3" l="1"/>
  <c r="B25" i="3"/>
  <c r="B24" i="3"/>
  <c r="B23" i="3"/>
  <c r="B22" i="3"/>
  <c r="B21" i="3"/>
  <c r="B20" i="3"/>
  <c r="B19" i="3"/>
  <c r="B18" i="3"/>
  <c r="B17" i="3"/>
  <c r="B16" i="3"/>
  <c r="B15" i="3"/>
  <c r="I98" i="1" l="1"/>
  <c r="I99" i="1"/>
  <c r="I100" i="1"/>
  <c r="I101" i="1"/>
  <c r="I102" i="1"/>
  <c r="I103" i="1"/>
  <c r="I104" i="1"/>
  <c r="I105" i="1"/>
  <c r="I106" i="1"/>
  <c r="I107" i="1"/>
  <c r="I108" i="1"/>
  <c r="I109" i="1"/>
  <c r="I97" i="1"/>
  <c r="I84" i="1"/>
  <c r="I85" i="1"/>
  <c r="I86" i="1"/>
  <c r="I87" i="1"/>
  <c r="I88" i="1"/>
  <c r="I89" i="1"/>
  <c r="I90" i="1"/>
  <c r="I91" i="1"/>
  <c r="I92" i="1"/>
  <c r="I93" i="1"/>
  <c r="I94" i="1"/>
  <c r="J94" i="1" s="1"/>
  <c r="I95" i="1"/>
  <c r="J95" i="1" s="1"/>
  <c r="I83" i="1"/>
  <c r="I72" i="1"/>
  <c r="I73" i="1"/>
  <c r="I74" i="1"/>
  <c r="I75" i="1"/>
  <c r="I76" i="1"/>
  <c r="I77" i="1"/>
  <c r="I78" i="1"/>
  <c r="J78" i="1" s="1"/>
  <c r="I79" i="1"/>
  <c r="J79" i="1" s="1"/>
  <c r="I80" i="1"/>
  <c r="J80" i="1" s="1"/>
  <c r="I81" i="1"/>
  <c r="I71" i="1"/>
  <c r="I67" i="1"/>
  <c r="I68" i="1"/>
  <c r="I69" i="1"/>
  <c r="J69" i="1" s="1"/>
  <c r="I66" i="1"/>
  <c r="I63" i="1"/>
  <c r="I64" i="1"/>
  <c r="I62" i="1"/>
  <c r="F57" i="1"/>
  <c r="I60" i="1"/>
  <c r="J60" i="1" s="1"/>
  <c r="I59" i="1"/>
  <c r="J59" i="1" s="1"/>
  <c r="I58" i="1"/>
  <c r="J58" i="1" s="1"/>
  <c r="I57" i="1"/>
  <c r="I56" i="1"/>
  <c r="J56" i="1" s="1"/>
  <c r="I55" i="1"/>
  <c r="J55" i="1" s="1"/>
  <c r="I51" i="1"/>
  <c r="I52" i="1"/>
  <c r="J52" i="1" s="1"/>
  <c r="I53" i="1"/>
  <c r="I50" i="1"/>
  <c r="I42" i="1"/>
  <c r="I43" i="1"/>
  <c r="I44" i="1"/>
  <c r="I45" i="1"/>
  <c r="I46" i="1"/>
  <c r="I47" i="1"/>
  <c r="I48" i="1"/>
  <c r="I41" i="1"/>
  <c r="J41" i="1" s="1"/>
  <c r="I39" i="1"/>
  <c r="I28" i="1"/>
  <c r="I29" i="1"/>
  <c r="I30" i="1"/>
  <c r="I31" i="1"/>
  <c r="I32" i="1"/>
  <c r="I33" i="1"/>
  <c r="I34" i="1"/>
  <c r="I35" i="1"/>
  <c r="I36" i="1"/>
  <c r="I37" i="1"/>
  <c r="I27" i="1"/>
  <c r="F27" i="1"/>
  <c r="I16" i="1"/>
  <c r="J16" i="1" s="1"/>
  <c r="I17" i="1"/>
  <c r="I18" i="1"/>
  <c r="I19" i="1"/>
  <c r="I20" i="1"/>
  <c r="I21" i="1"/>
  <c r="I22" i="1"/>
  <c r="I23" i="1"/>
  <c r="I24" i="1"/>
  <c r="I25" i="1"/>
  <c r="I15" i="1"/>
  <c r="I13" i="1"/>
  <c r="J13" i="1" s="1"/>
  <c r="I12" i="1"/>
  <c r="J57" i="1" l="1"/>
  <c r="J54" i="1" s="1"/>
  <c r="F46" i="1"/>
  <c r="F12" i="1"/>
  <c r="J64" i="1"/>
  <c r="F63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84" i="1"/>
  <c r="J85" i="1"/>
  <c r="J86" i="1"/>
  <c r="J87" i="1"/>
  <c r="J88" i="1"/>
  <c r="J89" i="1"/>
  <c r="J90" i="1"/>
  <c r="J91" i="1"/>
  <c r="J92" i="1"/>
  <c r="J93" i="1"/>
  <c r="J83" i="1"/>
  <c r="J81" i="1"/>
  <c r="J77" i="1"/>
  <c r="E21" i="3" l="1"/>
  <c r="G21" i="3"/>
  <c r="AA21" i="3" s="1"/>
  <c r="I21" i="3"/>
  <c r="AC21" i="3" s="1"/>
  <c r="M21" i="3"/>
  <c r="K21" i="3"/>
  <c r="J82" i="1"/>
  <c r="J63" i="1"/>
  <c r="K25" i="3" l="1"/>
  <c r="AE25" i="3" s="1"/>
  <c r="G25" i="3"/>
  <c r="AA25" i="3" s="1"/>
  <c r="I25" i="3"/>
  <c r="AC25" i="3" s="1"/>
  <c r="E25" i="3"/>
  <c r="Y25" i="3" s="1"/>
  <c r="M25" i="3"/>
  <c r="F68" i="1"/>
  <c r="J47" i="1" l="1"/>
  <c r="J48" i="1"/>
  <c r="J51" i="1"/>
  <c r="J53" i="1"/>
  <c r="J42" i="1"/>
  <c r="J43" i="1"/>
  <c r="J44" i="1"/>
  <c r="J45" i="1"/>
  <c r="J46" i="1"/>
  <c r="J40" i="1" l="1"/>
  <c r="K19" i="3" l="1"/>
  <c r="G19" i="3"/>
  <c r="M19" i="3"/>
  <c r="I19" i="3"/>
  <c r="E19" i="3"/>
  <c r="J29" i="1"/>
  <c r="J37" i="1"/>
  <c r="J36" i="1"/>
  <c r="J35" i="1"/>
  <c r="J33" i="1"/>
  <c r="J32" i="1"/>
  <c r="J31" i="1"/>
  <c r="J34" i="1" l="1"/>
  <c r="J30" i="1"/>
  <c r="J24" i="1" l="1"/>
  <c r="J23" i="1"/>
  <c r="J22" i="1"/>
  <c r="F15" i="1"/>
  <c r="J12" i="1" l="1"/>
  <c r="J97" i="1" l="1"/>
  <c r="J72" i="1"/>
  <c r="J73" i="1"/>
  <c r="J74" i="1"/>
  <c r="J75" i="1"/>
  <c r="J76" i="1"/>
  <c r="J71" i="1"/>
  <c r="J70" i="1" l="1"/>
  <c r="J96" i="1"/>
  <c r="J50" i="1"/>
  <c r="G24" i="3" l="1"/>
  <c r="AA24" i="3" s="1"/>
  <c r="I24" i="3"/>
  <c r="AC24" i="3" s="1"/>
  <c r="E24" i="3"/>
  <c r="Y24" i="3" s="1"/>
  <c r="M24" i="3"/>
  <c r="K24" i="3"/>
  <c r="AE24" i="3" s="1"/>
  <c r="E26" i="3"/>
  <c r="M26" i="3"/>
  <c r="K26" i="3"/>
  <c r="I26" i="3"/>
  <c r="S26" i="3" s="1"/>
  <c r="G26" i="3"/>
  <c r="J49" i="1"/>
  <c r="E20" i="3" l="1"/>
  <c r="Y20" i="3" s="1"/>
  <c r="G20" i="3"/>
  <c r="AA20" i="3" s="1"/>
  <c r="M20" i="3"/>
  <c r="W20" i="3" s="1"/>
  <c r="I20" i="3"/>
  <c r="S20" i="3" s="1"/>
  <c r="K20" i="3"/>
  <c r="U20" i="3" s="1"/>
  <c r="J62" i="1"/>
  <c r="J66" i="1"/>
  <c r="J67" i="1"/>
  <c r="J68" i="1"/>
  <c r="J39" i="1"/>
  <c r="J27" i="1"/>
  <c r="J28" i="1"/>
  <c r="J17" i="1"/>
  <c r="J18" i="1"/>
  <c r="J19" i="1"/>
  <c r="J21" i="1"/>
  <c r="J25" i="1"/>
  <c r="J15" i="1"/>
  <c r="J11" i="1"/>
  <c r="E15" i="3" l="1"/>
  <c r="K15" i="3"/>
  <c r="S15" i="3" s="1"/>
  <c r="AA15" i="3" s="1"/>
  <c r="G15" i="3"/>
  <c r="W15" i="3" s="1"/>
  <c r="AE15" i="3" s="1"/>
  <c r="I15" i="3"/>
  <c r="Y15" i="3" s="1"/>
  <c r="J26" i="1"/>
  <c r="J61" i="1"/>
  <c r="M15" i="3" l="1"/>
  <c r="U15" i="3" s="1"/>
  <c r="AC15" i="3" s="1"/>
  <c r="E17" i="3"/>
  <c r="AC17" i="3" s="1"/>
  <c r="K17" i="3"/>
  <c r="AA17" i="3" s="1"/>
  <c r="I17" i="3"/>
  <c r="Y17" i="3" s="1"/>
  <c r="G17" i="3"/>
  <c r="W17" i="3" s="1"/>
  <c r="AE17" i="3" s="1"/>
  <c r="M22" i="3"/>
  <c r="W22" i="3" s="1"/>
  <c r="K22" i="3"/>
  <c r="U22" i="3" s="1"/>
  <c r="E22" i="3"/>
  <c r="Y22" i="3" s="1"/>
  <c r="I22" i="3"/>
  <c r="S22" i="3" s="1"/>
  <c r="G22" i="3"/>
  <c r="J65" i="1"/>
  <c r="J20" i="1"/>
  <c r="J14" i="1" s="1"/>
  <c r="G23" i="3" l="1"/>
  <c r="M23" i="3"/>
  <c r="I23" i="3"/>
  <c r="AC23" i="3" s="1"/>
  <c r="K23" i="3"/>
  <c r="AE23" i="3" s="1"/>
  <c r="E23" i="3"/>
  <c r="I16" i="3"/>
  <c r="Y16" i="3" s="1"/>
  <c r="K16" i="3"/>
  <c r="S16" i="3" s="1"/>
  <c r="AA16" i="3" s="1"/>
  <c r="G16" i="3"/>
  <c r="W16" i="3" s="1"/>
  <c r="AE16" i="3" s="1"/>
  <c r="E16" i="3"/>
  <c r="J38" i="1"/>
  <c r="J110" i="1" l="1"/>
  <c r="U16" i="3"/>
  <c r="AC16" i="3" s="1"/>
  <c r="G18" i="3" l="1"/>
  <c r="I18" i="3"/>
  <c r="E18" i="3"/>
  <c r="K18" i="3"/>
  <c r="C28" i="3"/>
  <c r="K28" i="3" l="1"/>
  <c r="L28" i="3" s="1"/>
  <c r="I28" i="3"/>
  <c r="J28" i="3" s="1"/>
  <c r="G28" i="3"/>
  <c r="H28" i="3" s="1"/>
  <c r="D19" i="3"/>
  <c r="D21" i="3"/>
  <c r="D25" i="3"/>
  <c r="D24" i="3"/>
  <c r="D26" i="3"/>
  <c r="D20" i="3"/>
  <c r="D15" i="3"/>
  <c r="D22" i="3"/>
  <c r="D17" i="3"/>
  <c r="D16" i="3"/>
  <c r="D23" i="3"/>
  <c r="D18" i="3"/>
  <c r="E28" i="3"/>
  <c r="O28" i="3" l="1"/>
  <c r="P28" i="3" s="1"/>
  <c r="Q28" i="3"/>
  <c r="R28" i="3" s="1"/>
  <c r="Y18" i="3"/>
  <c r="Y28" i="3" s="1"/>
  <c r="Z28" i="3" s="1"/>
  <c r="S28" i="3"/>
  <c r="T28" i="3" s="1"/>
  <c r="AA18" i="3"/>
  <c r="AA28" i="3" s="1"/>
  <c r="AB28" i="3" s="1"/>
  <c r="M28" i="3"/>
  <c r="N28" i="3" s="1"/>
  <c r="D28" i="3"/>
  <c r="F28" i="3"/>
  <c r="W28" i="3" l="1"/>
  <c r="AE18" i="3"/>
  <c r="AE28" i="3" s="1"/>
  <c r="AF28" i="3" s="1"/>
  <c r="U28" i="3"/>
  <c r="V28" i="3" s="1"/>
  <c r="AC18" i="3"/>
  <c r="AC28" i="3" s="1"/>
  <c r="AD28" i="3" s="1"/>
  <c r="X28" i="3" l="1"/>
  <c r="AG28" i="3" s="1"/>
  <c r="AH28" i="3"/>
  <c r="AH29" i="3" s="1"/>
</calcChain>
</file>

<file path=xl/sharedStrings.xml><?xml version="1.0" encoding="utf-8"?>
<sst xmlns="http://schemas.openxmlformats.org/spreadsheetml/2006/main" count="501" uniqueCount="274">
  <si>
    <t>Município de Itacurubi - RS</t>
  </si>
  <si>
    <t>Horista</t>
  </si>
  <si>
    <t>Mensalista</t>
  </si>
  <si>
    <t>VERGA MOLDADA IN LOCO EM CONCRETO PARA JANELAS COM ATÉ 1,5 M DE VÃO. AF_03/2016</t>
  </si>
  <si>
    <t>CONTRAVERGA MOLDADA IN LOCO EM CONCRETO PARA VÃOS DE ATÉ 1,5 M DE COMPRIMENTO. AF_03/2016</t>
  </si>
  <si>
    <t>ACABAMENTOS PARA FORRO (RODA-FORRO EM PERFIL METÁLICO E PLÁSTICO). AF_05/2017</t>
  </si>
  <si>
    <t>TUBO, PVC, SOLDÁVEL, DN 25MM, INSTALADO EM RAMAL DE DISTRIBUIÇÃO DE ÁGUA - FORNECIMENTO E INSTALAÇÃO. AF_12/2014</t>
  </si>
  <si>
    <t>RASGO EM ALVENARIA PARA RAMAIS/ DISTRIBUIÇÃO COM DIAMETROS MENORES OU IGUAIS A 40 MM. AF_05/2015</t>
  </si>
  <si>
    <t>CHUMBAMENTO LINEAR EM ALVENARIA PARA RAMAIS/DISTRIBUIÇÃO COM DIÂMETROS MENORES OU IGUAIS A 40 MM. AF_05/2015</t>
  </si>
  <si>
    <t>TE, PVC, SOLDÁVEL, DN 25MM, INSTALADO EM RAMAL OU SUB-RAMAL DE ÁGUA - FORNECIMENTO E INSTALAÇÃO. AF_12/2014</t>
  </si>
  <si>
    <t>M2</t>
  </si>
  <si>
    <t>m²</t>
  </si>
  <si>
    <t>M3</t>
  </si>
  <si>
    <t>UN</t>
  </si>
  <si>
    <t>SINAPI</t>
  </si>
  <si>
    <t>M</t>
  </si>
  <si>
    <t>LANÇAMENTO COM USO DE BALDES, ADENSAMENTO E ACABAMENTO DE CONCRETO EM ESTRUTURAS. AF_02/2022</t>
  </si>
  <si>
    <t>DADOS DO ORÇAMENTO</t>
  </si>
  <si>
    <t>Data-Referência (SINAPI Porto Alegre)</t>
  </si>
  <si>
    <t>Encargos sociais</t>
  </si>
  <si>
    <t>Obra:</t>
  </si>
  <si>
    <t>Proponente:</t>
  </si>
  <si>
    <t>ITEM</t>
  </si>
  <si>
    <t>FONTE</t>
  </si>
  <si>
    <t>CÓDIGO</t>
  </si>
  <si>
    <t>DESCRIÇÃO</t>
  </si>
  <si>
    <t>UNID</t>
  </si>
  <si>
    <t>QUANT</t>
  </si>
  <si>
    <t>CUSTO UNITÁRIO (SEM BDI) (R$)</t>
  </si>
  <si>
    <t>BDI (%)</t>
  </si>
  <si>
    <t>PREÇO UNITÁRIO (COM BDI) (R$)</t>
  </si>
  <si>
    <t>PREÇO TOTAL (R$)</t>
  </si>
  <si>
    <t>SERVIÇOS PRELIMINARES E GERAIS</t>
  </si>
  <si>
    <t>ESQUADRIAS</t>
  </si>
  <si>
    <t>COBERTURA</t>
  </si>
  <si>
    <t>JOELHO 90 GRAUS, PVC, SOLDÁVEL, DN 25MM, INSTALADO EM RAMAL OU SUB-RAMAL DE ÁGUA - FORNECIMENTO E INSTALAÇÃO. AF_12/2014</t>
  </si>
  <si>
    <t>REGISTRO DE GAVETA BRUTO, LATÃO, ROSCÁVEL, 3/4", COM ACABAMENTO E CANOPLA CROMADOS - FORNECIMENTO E INSTALAÇÃO. AF_08/2021</t>
  </si>
  <si>
    <t>INSTALAÇÕES ELÉTRICAS</t>
  </si>
  <si>
    <t>SINAPI-I</t>
  </si>
  <si>
    <t>LUVA SIMPLES, PVC, SERIE NORMAL, ESGOTO PREDIAL, DN 50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</si>
  <si>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</si>
  <si>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LUVA SIMPLES, PVC, SERIE NORMAL, ESGOTO PREDIAL, DN 100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</si>
  <si>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</si>
  <si>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TUBO PVC, SERIE NORMAL, ESGOTO PREDIAL, DN 40 MM, FORNECIDO E INSTALADO EM RAMAL DE DESCARGA OU RAMAL DE ESGOTO SANITÁRIO. AF_12/2014</t>
  </si>
  <si>
    <t>PLACA DE OBRA (PARA CONSTRUCAO CIVIL) EM CHAPA GALVANIZADA *N. 22*, ADESIVADA, DE *2,0 X 1,125* M</t>
  </si>
  <si>
    <t>4813-I</t>
  </si>
  <si>
    <t xml:space="preserve">M2    </t>
  </si>
  <si>
    <t>KG</t>
  </si>
  <si>
    <t>LASTRO COM MATERIAL GRANULAR, APLICADO EM PISOS OU LAJES SOBRE SOLO, ESPESSURA DE *5 CM*. AF_08/2017</t>
  </si>
  <si>
    <r>
      <t xml:space="preserve">APLICAÇÃO MANUAL DE PINTURA COM TINTA LÁTEX ACRÍLICA EM PAREDES, DUAS DEMÃOS. AF_06/2014 - </t>
    </r>
    <r>
      <rPr>
        <b/>
        <sz val="8"/>
        <rFont val="Calibri"/>
        <family val="2"/>
      </rPr>
      <t>EXTERNAS E INTERNAS</t>
    </r>
  </si>
  <si>
    <t>PINTURA DE ALVENARIAS</t>
  </si>
  <si>
    <t>INSTALAÇÕES HIDRÁULICAS (ÁGUA FRIA)</t>
  </si>
  <si>
    <t>TUBO PVC, SERIE NORMAL, ESGOTO PREDIAL, DN 50 MM, FORNECIDO E INSTALADO EM RAMAL DE DESCARGA OU RAMAL DE ESGOTO SANITÁRIO. AF_12/2014</t>
  </si>
  <si>
    <t>TUBO PVC, SERIE NORMAL, ESGOTO PREDIAL, DN 100 MM, FORNECIDO E INSTALADO EM RAMAL DE DESCARGA OU RAMAL DE ESGOTO SANITÁRIO. AF_12/2014</t>
  </si>
  <si>
    <t>CAIXA SIFONADA, PVC, DN 100 X 100 X 50 MM, JUNTA ELÁSTICA, FORNECIDA E INSTALADA EM RAMAL DE DESCARGA OU EM RAMAL DE ESGOTO SANITÁRIO. AF_12/2014</t>
  </si>
  <si>
    <t>INSTALAÇÕES SANITÁRIAS (ESGOTO)</t>
  </si>
  <si>
    <t>Responsável Técnico pela Elaboração do Orçamento:</t>
  </si>
  <si>
    <t>CREA RS 243252</t>
  </si>
  <si>
    <t>RASGO EM ALVENARIA PARA ELETRODUTOS COM DIAMETROS MENORES OU IGUAIS A 40 MM. AF_05/2015</t>
  </si>
  <si>
    <t>TOMADA ALTA DE EMBUTIR (1 MÓDULO), 2P+T 20 A, INCLUINDO SUPORTE E PLACA - FORNECIMENTO E INSTALAÇÃO. AF_12/2015</t>
  </si>
  <si>
    <t>TOMADA MÉDIA DE EMBUTIR (2 MÓDULOS), 2P+T 20 A, INCLUINDO SUPORTE E PLACA - FORNECIMENTO E INSTALAÇÃO. AF_12/2015</t>
  </si>
  <si>
    <t xml:space="preserve">CAIXA OCTOGONAL DE FUNDO MOVEL, EM PVC, DE 3" X 3", PARA ELETRODUTO FLEXIVEL CORRUGADO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</si>
  <si>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INTERRUPTOR SIMPLES (1 MÓDULO) COM 1 TOMADA DE EMBUTIR 2P+T 10 A, INCLUINDO SUPORTE E PLACA - FORNECIMENTO E INSTALAÇÃO. AF_03/2023</t>
  </si>
  <si>
    <t>1.0</t>
  </si>
  <si>
    <t>1.1</t>
  </si>
  <si>
    <t>1.2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</si>
  <si>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</si>
  <si>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</si>
  <si>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</si>
  <si>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</si>
  <si>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</si>
  <si>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</si>
  <si>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</si>
  <si>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</si>
  <si>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</si>
  <si>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CONCRETO CICLÓPICO FCK = 15MPA, 30% PEDRA DE MÃO EM VOLUME REAL, INCLUSIVE LANÇAMENTO. AF_05/2021</t>
  </si>
  <si>
    <t>M³</t>
  </si>
  <si>
    <r>
      <t xml:space="preserve">CONCRETO FCK = 20MPA, TRAÇO 1:2,7:3 (EM MASSA SECA DE CIMENTO/ AREIA MÉDIA/ BRITA 1) - PREPARO MECÂNICO COM BETONEIRA 400 L. AF_05/2021 - </t>
    </r>
    <r>
      <rPr>
        <b/>
        <sz val="8"/>
        <rFont val="Calibri"/>
        <family val="2"/>
      </rPr>
      <t>SAPATAS</t>
    </r>
  </si>
  <si>
    <r>
      <t xml:space="preserve">ARMAÇÃO DE </t>
    </r>
    <r>
      <rPr>
        <b/>
        <sz val="8"/>
        <rFont val="Calibri"/>
        <family val="2"/>
      </rPr>
      <t>SAPATA</t>
    </r>
    <r>
      <rPr>
        <sz val="8"/>
        <rFont val="Calibri"/>
        <family val="2"/>
      </rPr>
      <t xml:space="preserve"> UTILIZANDO AÇO CA-50 DE 8 MM - MONTAGEM. AF_06/2017</t>
    </r>
  </si>
  <si>
    <r>
      <t xml:space="preserve">ARMAÇÃO DE </t>
    </r>
    <r>
      <rPr>
        <b/>
        <sz val="8"/>
        <rFont val="Calibri"/>
        <family val="2"/>
      </rPr>
      <t>VIGA BALDRAME</t>
    </r>
    <r>
      <rPr>
        <sz val="8"/>
        <rFont val="Calibri"/>
        <family val="2"/>
      </rPr>
      <t xml:space="preserve"> UTILIZANDO AÇO CA-60 DE 5 MM - MONTAGEM. AF_06/2017</t>
    </r>
  </si>
  <si>
    <r>
      <t xml:space="preserve">ARMAÇÃO DE </t>
    </r>
    <r>
      <rPr>
        <b/>
        <sz val="8"/>
        <rFont val="Calibri"/>
        <family val="2"/>
      </rPr>
      <t xml:space="preserve">VIGA BALDRAME </t>
    </r>
    <r>
      <rPr>
        <sz val="8"/>
        <rFont val="Calibri"/>
        <family val="2"/>
      </rPr>
      <t>UTILIZANDO AÇO CA-50 DE 10 MM - MONTAGEM. AF_06/2017</t>
    </r>
  </si>
  <si>
    <t>2.9</t>
  </si>
  <si>
    <t>2.10</t>
  </si>
  <si>
    <t>2.11</t>
  </si>
  <si>
    <t>INFRA-ESTRUTURA</t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</si>
  <si>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VIGAS BALDRAMES</t>
    </r>
  </si>
  <si>
    <r>
      <t xml:space="preserve">FABRICAÇÃO, MONTAGEM E DESMONTAGEM DE FÔRMA PARA </t>
    </r>
    <r>
      <rPr>
        <b/>
        <sz val="8"/>
        <rFont val="Calibri"/>
        <family val="2"/>
      </rPr>
      <t>VIGA BALDRAME</t>
    </r>
    <r>
      <rPr>
        <sz val="8"/>
        <rFont val="Calibri"/>
        <family val="2"/>
      </rPr>
      <t>, EM MADEIRA SERRADA, E=25 MM, 4 UTILIZAÇÕES. AF_06/2017</t>
    </r>
  </si>
  <si>
    <r>
      <t xml:space="preserve">IMPERMEABILIZAÇÃO DE SUPERFÍCIE COM EMULSÃO ASFÁLTICA, 2 DEMÃOS AF_06/2018 - </t>
    </r>
    <r>
      <rPr>
        <b/>
        <sz val="8"/>
        <rFont val="Calibri"/>
        <family val="2"/>
      </rPr>
      <t>VIGAS BALDRAMES</t>
    </r>
  </si>
  <si>
    <r>
      <t xml:space="preserve">ESCAVAÇÃO MANUAL DE VALA COM PROFUNDIDADE MENOR OU IGUAL A 1,30 M. AF_02/2021 - </t>
    </r>
    <r>
      <rPr>
        <b/>
        <sz val="8"/>
        <rFont val="Calibri"/>
        <family val="2"/>
      </rPr>
      <t>VALAS SAPATAS E VIGAS</t>
    </r>
  </si>
  <si>
    <r>
      <t xml:space="preserve">ALVENARIA DE VEDAÇÃO DE BLOCOS CERÂMICOS MACIÇOS DE 5X10X20CM (ESPESSURA 10CM) E ARGAMASSA DE ASSENTAMENTO COM PREPARO EM BETONEIRA. AF_05/2020 - </t>
    </r>
    <r>
      <rPr>
        <b/>
        <sz val="8"/>
        <rFont val="Calibri"/>
        <family val="2"/>
      </rPr>
      <t>EMBASAMENTO</t>
    </r>
  </si>
  <si>
    <t>SUPRA-ESTRUTURA</t>
  </si>
  <si>
    <t>3.0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</si>
  <si>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</si>
  <si>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</si>
  <si>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</si>
  <si>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</si>
  <si>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</si>
  <si>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</si>
  <si>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</si>
  <si>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</si>
  <si>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</si>
  <si>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</si>
  <si>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r>
      <t xml:space="preserve">ARMAÇÃO DE </t>
    </r>
    <r>
      <rPr>
        <b/>
        <sz val="8"/>
        <rFont val="Calibri"/>
        <family val="2"/>
      </rPr>
      <t>PILAR</t>
    </r>
    <r>
      <rPr>
        <sz val="8"/>
        <rFont val="Calibri"/>
        <family val="2"/>
      </rPr>
      <t xml:space="preserve"> DE ESTRUTURA CONVENCIONAL DE CONCRETO ARMADO UTILIZANDO AÇO CA-60 DE 5,0 MM - MONTAGEM. AF_06/2022</t>
    </r>
  </si>
  <si>
    <r>
      <t xml:space="preserve">ARMAÇÃO DE </t>
    </r>
    <r>
      <rPr>
        <b/>
        <sz val="8"/>
        <rFont val="Calibri"/>
        <family val="2"/>
      </rPr>
      <t xml:space="preserve">PILAR </t>
    </r>
    <r>
      <rPr>
        <sz val="8"/>
        <rFont val="Calibri"/>
        <family val="2"/>
      </rPr>
      <t>DE ESTRUTURA CONVENCIONAL DE CONCRETO ARMADO UTILIZANDO AÇO CA-50 DE 10,0 MM - MONTAGEM. AF_06/2022</t>
    </r>
  </si>
  <si>
    <r>
      <t xml:space="preserve">ARMAÇÃO DE </t>
    </r>
    <r>
      <rPr>
        <b/>
        <sz val="8"/>
        <rFont val="Calibri"/>
        <family val="2"/>
      </rPr>
      <t>VIGA</t>
    </r>
    <r>
      <rPr>
        <sz val="8"/>
        <rFont val="Calibri"/>
        <family val="2"/>
      </rPr>
      <t xml:space="preserve"> DE ESTRUTURA CONVENCIONAL DE CONCRETO ARMADO UTILIZANDO AÇO CA-50 DE 10,0 MM - MONTAGEM. AF_06/2022</t>
    </r>
  </si>
  <si>
    <t>VERGA PRÉ-MOLDADA PARA PORTAS COM ATÉ 1,5 M DE VÃO. AF_03/2016</t>
  </si>
  <si>
    <t>3.11</t>
  </si>
  <si>
    <t>4.0</t>
  </si>
  <si>
    <t>4.1</t>
  </si>
  <si>
    <t>PAREDES</t>
  </si>
  <si>
    <t>5.0</t>
  </si>
  <si>
    <t>5.1</t>
  </si>
  <si>
    <t>5.2</t>
  </si>
  <si>
    <t>5.3</t>
  </si>
  <si>
    <t>5.4</t>
  </si>
  <si>
    <t>5.5</t>
  </si>
  <si>
    <t>5.6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</si>
  <si>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</si>
  <si>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1/4 DE ONDA PARA TELHADO COM INCLINAÇÃO MAIOR QUE 10°, COM ATÉ 2 ÁGUAS, INCLUSO IÇAMENTO. AF_07/2019</t>
  </si>
  <si>
    <t>CUMEEIRA PARA TELHA DE FIBROCIMENTO ONDULADA E = 6 MM, INCLUSO ACESSÓRIOS DE FIXAÇÃO E IÇAMENTO. AF_07/2019</t>
  </si>
  <si>
    <t>RUFO EM CHAPA DE AÇO GALVANIZADO NÚMERO 24, CORTE DE 25 CM, INCLUSO TRANSPORTE VERTICAL. AF_07/2019</t>
  </si>
  <si>
    <t>PINTURA IMUNIZANTE PARA MADEIRA, 1 DEMÃO. AF_01/2021</t>
  </si>
  <si>
    <t>PAVIMENTAÇÃO - CONTRAPISO E PISO</t>
  </si>
  <si>
    <t>6.0</t>
  </si>
  <si>
    <t>6.1</t>
  </si>
  <si>
    <t>6.2</t>
  </si>
  <si>
    <t>6.3</t>
  </si>
  <si>
    <t>7.0</t>
  </si>
  <si>
    <t>7.1</t>
  </si>
  <si>
    <t>7.2</t>
  </si>
  <si>
    <t>7.3</t>
  </si>
  <si>
    <t>7.4</t>
  </si>
  <si>
    <t>REVESTIMENTOS</t>
  </si>
  <si>
    <r>
      <t xml:space="preserve">CHAPISCO APLICADO EM ALVENARIA (COM PRESENÇA DE VÃOS) E ESTRUTURAS DE CONCRETO DE FACHADA, COM ROLO PARA TEXTURA ACRÍLICA.  ARGAMASSA TRAÇO 1:4 E EMULSÃO POLIMÉRICA (ADESIVO) COM PREPARO EM BETONEIRA 400L. AF_06/2014 - </t>
    </r>
    <r>
      <rPr>
        <b/>
        <sz val="8"/>
        <rFont val="Calibri"/>
        <family val="2"/>
      </rPr>
      <t>EXTERNO</t>
    </r>
  </si>
  <si>
    <r>
      <t xml:space="preserve">CHAPISCO APLICADO EM ALVENARIA E ESTRUTURAS DE CONCRETO INTERNAS, COM EQUIPAMENTO DE PROJEÇÃO.  ARGAMASSA TRAÇO 1:3 COM PREPARO MANUAL. AF_10/2022 - </t>
    </r>
    <r>
      <rPr>
        <b/>
        <sz val="8"/>
        <rFont val="Calibri"/>
        <family val="2"/>
      </rPr>
      <t>INTERNO</t>
    </r>
  </si>
  <si>
    <t>REVESTIMENTO CERÂMICO PARA PAREDES INTERNAS COM PLACAS TIPO ESMALTADA EXTRA DE DIMENSÕES 20X20 CM APLICADAS NA ALTURA INTEIRA DAS PAREDES.  AF_02/2023_PE</t>
  </si>
  <si>
    <t>7.5</t>
  </si>
  <si>
    <t>7.6</t>
  </si>
  <si>
    <r>
      <t xml:space="preserve">(COMPOSIÇÃO REPRESENTATIVA) DO SERVIÇO DE EMBOÇO/MASSA ÚNICA, APLICADO MANUALMENTE, TRAÇO 1:2:8, EM BETONEIRA DE 400L, </t>
    </r>
    <r>
      <rPr>
        <b/>
        <sz val="8"/>
        <rFont val="Calibri"/>
        <family val="2"/>
      </rPr>
      <t>PAREDES INTERNAS</t>
    </r>
    <r>
      <rPr>
        <sz val="8"/>
        <rFont val="Calibri"/>
        <family val="2"/>
      </rPr>
      <t>, COM EXECUÇÃO DE TALISCAS, EDIFICAÇÃO HABITACIONAL UNIFAMILIAR (CASAS) E EDIFICAÇÃO PÚBLICA PADRÃO. AF_12/2014</t>
    </r>
  </si>
  <si>
    <r>
      <t>EMBOÇO OU MASSA ÚNICA EM ARGAMASSA TRAÇO 1:2:8, PREPARO MECÂNICO COM BETONEIRA 400 L, APLICADA MANUALMENTE EM PANOS CEGOS DE</t>
    </r>
    <r>
      <rPr>
        <b/>
        <sz val="8"/>
        <rFont val="Calibri"/>
        <family val="2"/>
      </rPr>
      <t xml:space="preserve"> FACHADA</t>
    </r>
    <r>
      <rPr>
        <sz val="8"/>
        <rFont val="Calibri"/>
        <family val="2"/>
      </rPr>
      <t xml:space="preserve"> (SEM PRESENÇA DE VÃOS), ESPESSURA DE 25 MM. AF_08/2022</t>
    </r>
  </si>
  <si>
    <t>8.0</t>
  </si>
  <si>
    <t>8.1</t>
  </si>
  <si>
    <t>8.2</t>
  </si>
  <si>
    <t>8.3</t>
  </si>
  <si>
    <t>PORTA DE FERRO, DE ABRIR, TIPO GRADE COM CHAPA, COM GUARNIÇÕES. AF_12/2019</t>
  </si>
  <si>
    <t>REGISTRO DE PRESSÃO BRUTO, LATÃO,  ROSCÁVEL, 3/4'' - FORNECIMENTO E INSTALAÇÃO. AF_08/2021</t>
  </si>
  <si>
    <t xml:space="preserve">SINAPI </t>
  </si>
  <si>
    <t>CHUVEIRO ELÉTRICO COMUM CORPO PLÁSTICO, TIPO DUCHA  FORNECIMENTO E INSTALAÇÃO. AF_01/2020</t>
  </si>
  <si>
    <t>9.0</t>
  </si>
  <si>
    <t>9.1</t>
  </si>
  <si>
    <t>9.2</t>
  </si>
  <si>
    <t>9.3</t>
  </si>
  <si>
    <t>9.4</t>
  </si>
  <si>
    <t>10.0</t>
  </si>
  <si>
    <t>10.1</t>
  </si>
  <si>
    <t>10.2</t>
  </si>
  <si>
    <t>10.3</t>
  </si>
  <si>
    <t>10.4</t>
  </si>
  <si>
    <t>10.5</t>
  </si>
  <si>
    <t>10.6</t>
  </si>
  <si>
    <t>10.7</t>
  </si>
  <si>
    <t>10.8</t>
  </si>
  <si>
    <t>11.0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</si>
  <si>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</si>
  <si>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</si>
  <si>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</si>
  <si>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</si>
  <si>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</si>
  <si>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</si>
  <si>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</si>
  <si>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</si>
  <si>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</si>
  <si>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</si>
  <si>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</si>
  <si>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JOELHO 45 GRAUS, PVC, SERIE NORMAL, ESGOTO PREDIAL, DN 50 MM, JUNTA ELÁSTICA, FORNECIDO E INSTALADO EM RAMAL DE DESCARGA OU RAMAL DE ESGOTO SANITÁRIO. AF_08/2022</t>
  </si>
  <si>
    <t>12.0</t>
  </si>
  <si>
    <t>12.1</t>
  </si>
  <si>
    <t>12.2</t>
  </si>
  <si>
    <t>CAIXA ENTERRADA HIDRÁULICA RETANGULAR EM ALVENARIA COM TIJOLOS CERÂMICOS MACIÇOS, DIMENSÕES INTERNAS: 0,3X0,3X0,3 M PARA REDE DE ESGOTO. AF_12/2020</t>
  </si>
  <si>
    <t>CAIXA DE GORDURA SIMPLES, CIRCULAR, EM CONCRETO PRÉ-MOLDADO, DIÂMETRO INTERNO = 0,4 M, ALTURA INTERNA = 0,4 M. AF_12/2020</t>
  </si>
  <si>
    <t>QUADRO DE DISTRIBUIÇÃO DE ENERGIA EM PVC, DE EMBUTIR, SEM BARRAMENTO, PARA 6 DISJUNTORES - FORNECIMENTO E INSTALAÇÃO. AF_10/2020</t>
  </si>
  <si>
    <t>DISJUNTOR MONOPOLAR TIPO NEMA, CORRENTE NOMINAL DE 10 ATÉ 30A - FORNECIMENTO E INSTALAÇÃO. AF_10/2020</t>
  </si>
  <si>
    <t>CABO DE COBRE FLEXÍVEL ISOLADO, 2,5 MM², ANTI-CHAMA 450/750 V, PARA CIRCUITOS TERMINAIS - FORNECIMENTO E INSTALAÇÃO. AF_03/2023</t>
  </si>
  <si>
    <t>CABO DE COBRE FLEXÍVEL ISOLADO, 6 MM², ANTI-CHAMA 450/750 V, PARA CIRCUITOS TERMINAIS - FORNECIMENTO E INSTALAÇÃO. AF_03/2023</t>
  </si>
  <si>
    <t>ELETRODUTO FLEXÍVEL CORRUGADO, PVC, DN 20 MM (1/2"), PARA CIRCUITOS TERMINAIS, INSTALADO EM FORRO - FORNECIMENTO E INSTALAÇÃO. AF_03/2023</t>
  </si>
  <si>
    <t>ELETRODUTO FLEXÍVEL CORRUGADO, PVC, DN 20 MM (1/2"), PARA CIRCUITOS TERMINAIS, INSTALADO EM PAREDE - FORNECIMENTO E INSTALAÇÃO. AF_03/2023</t>
  </si>
  <si>
    <t>LUMINÁRIA TIPO PLAFON CIRCULAR, DE SOBREPOR, COM LED DE 12/13 W - FORNECIMENTO E INSTALAÇÃO. AF_03/2022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</si>
  <si>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</si>
  <si>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</si>
  <si>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</si>
  <si>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</si>
  <si>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</si>
  <si>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</si>
  <si>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</si>
  <si>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</si>
  <si>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</si>
  <si>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</si>
  <si>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</si>
  <si>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APLICAÇÃO DE FUNDO SELADOR ACRÍLICO EM PAREDES, UMA DEMÃO. AF_06/2014</t>
  </si>
  <si>
    <t>PINTURA COM TINTA ALQUÍDICA DE ACABAMENTO (ESMALTE SINTÉTICO FOSCO) PULVERIZADA SOBRE SUPERFÍCIES METÁLICAS (EXCETO PERFIL) EXECUTADO EM OBRA (POR DEMÃO). AF_01/2020_PE</t>
  </si>
  <si>
    <t>Casas Populares</t>
  </si>
  <si>
    <t>Área:</t>
  </si>
  <si>
    <r>
      <t>CONCRETO FCK = 25MPA, TRAÇO 1:2,3:2,7 (EM MASSA SECA DE CIMENTO/ AREIA MÉDIA/ BRITA 1) - PREPARO MECÂNICO COM BETONEIRA 400 L. AF_05/2021 -</t>
    </r>
    <r>
      <rPr>
        <b/>
        <sz val="8"/>
        <rFont val="Calibri"/>
        <family val="2"/>
      </rPr>
      <t xml:space="preserve"> PILARES</t>
    </r>
  </si>
  <si>
    <r>
      <t xml:space="preserve">MONTAGEM E DESMONTAGEM DE FÔRMA DE </t>
    </r>
    <r>
      <rPr>
        <b/>
        <sz val="8"/>
        <rFont val="Calibri"/>
        <family val="2"/>
      </rPr>
      <t>PILARES RETANGULARES</t>
    </r>
    <r>
      <rPr>
        <sz val="8"/>
        <rFont val="Calibri"/>
        <family val="2"/>
      </rPr>
      <t xml:space="preserve"> E ESTRUTURAS SIMILARES, PÉ-DIREITO SIMPLES, EM CHAPA DE MADEIRA COMPENSADA RESINADA, 8 UTILIZAÇÕES. AF_09/2020</t>
    </r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</si>
  <si>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VIGAS DE CINTAMENTO</t>
    </r>
  </si>
  <si>
    <r>
      <t xml:space="preserve">ARMAÇÃO DE </t>
    </r>
    <r>
      <rPr>
        <b/>
        <sz val="8"/>
        <rFont val="Calibri"/>
        <family val="2"/>
      </rPr>
      <t>VIGA</t>
    </r>
    <r>
      <rPr>
        <sz val="8"/>
        <rFont val="Calibri"/>
        <family val="2"/>
      </rPr>
      <t xml:space="preserve"> DE ESTRUTURA CONVENCIONAL DE CONCRETO ARMADO UTILIZANDO AÇO CA-60 DE 5,0 MM - MONTAGEM. AF_06/2022</t>
    </r>
  </si>
  <si>
    <t>ASSENTO SANITÁRIO CONVENCIONAL - FORNECIMENTO E INSTALACAO. AF_01/2020</t>
  </si>
  <si>
    <t>10.9</t>
  </si>
  <si>
    <t>10.10</t>
  </si>
  <si>
    <t>10.11</t>
  </si>
  <si>
    <t>LOCAÇÃO COM CAVALETE COM ALTURA DE 0,50 M - 2 UTILIZAÇÕES. AF_10/2018</t>
  </si>
  <si>
    <t>EXECUÇÃO E COMPACTAÇÃO DE ATERRO COM SOLO PREDOMINANTEMENTE ARGILOSO - EXCLUSIVE SOLO, ESCAVAÇÃO, CARGA E TRANSPORTE. AF_11/2019</t>
  </si>
  <si>
    <t>92557</t>
  </si>
  <si>
    <t>FABRICAÇÃO E INSTALAÇÃO DE TESOURA INTEIRA EM MADEIRA NÃO APARELHADA, PARA TELHA ONDULADA DE FIBROCIMENTO, METÁLICA, PLÁSTICA OU TERMOACÚSTICA, INCLUSO IÇAMENTO. AF_07/2019</t>
  </si>
  <si>
    <t>EMBOÇO, PARA RECEBIMENTO DE CERÂMICA, EM ARGAMASSA TRAÇO 1:2:8, PREPARO MECÂNICO COM BETONEIRA 400L, APLICADO MANUALMENTE EM FACES INTERNAS DE PAREDES, ESPESSURA DE 20MM, COM EXECUÇÃO DE TALISCAS. AF_06/2014</t>
  </si>
  <si>
    <t xml:space="preserve">FOSSA SEPTICA, SEM FILTRO, EM POLIETILENO DE ALTA DENSIDADE (PEAD), PARA 4 A 7 CONTRIBUINTES, CILINDRICA, COM TAMPA, CAPACIDADE APROXIMADA DE *1100* LITROS (NBR 7229)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</si>
  <si>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SUMIDOURO RETANGULAR, EM ALVENARIA COM BLOCOS DE CONCRETO, DIMENSÕES INTERNAS: 0,8 X 1,4 X H=3,0 M, ÁREA DE INFILTRAÇÃO: 13,2 M² (PARA 5 CONTRIBUINTES).  AF_12/2020</t>
  </si>
  <si>
    <t>Declaro que os custos unitários adotados atendem ao regime de contribuição previdenciária, e NÃO DESONERADO sendo esta a alternativa mais adequada para a Administração Pública, e que o detalhamento de encargos sociais atendem ao estabelecido no SINAPI para o estado do RS, desta unidade da federação, para mão-de-obra horista e mensalista.</t>
  </si>
  <si>
    <t>BDI NÃO DESONERADO</t>
  </si>
  <si>
    <t>VASO SANITARIO SIFONADO CONVENCIONAL COM  LOUÇA BRANCA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</si>
  <si>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</si>
  <si>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___________________________</t>
  </si>
  <si>
    <t>Gelso dos Santos Soares</t>
  </si>
  <si>
    <t>Prefeito Municipal de Itacurubi</t>
  </si>
  <si>
    <t>Carolina Franco Budel</t>
  </si>
  <si>
    <t>Engenheira Civil</t>
  </si>
  <si>
    <t>ESTADO DO RIO GRANDE DO SUL</t>
  </si>
  <si>
    <t>MUNICÍPIO DE ITACURUBI</t>
  </si>
  <si>
    <r>
      <t xml:space="preserve">MONTAGEM E DESMONTAGEM DE FÔRMA DE </t>
    </r>
    <r>
      <rPr>
        <b/>
        <sz val="8"/>
        <rFont val="Calibri"/>
        <family val="2"/>
      </rPr>
      <t>VIGA</t>
    </r>
    <r>
      <rPr>
        <sz val="8"/>
        <rFont val="Calibri"/>
        <family val="2"/>
      </rPr>
      <t>, ESCORAMENTO COM PONTALETE DE MADEIRA, PÉ-DIREITO SIMPLES, EM MADEIRA SERRADA, 4 UTILIZAÇÕES. AF_09/2020</t>
    </r>
  </si>
  <si>
    <t>COMPOSIÇÃO</t>
  </si>
  <si>
    <t xml:space="preserve">COMPOSIÇÃO </t>
  </si>
  <si>
    <t>Município de Itacurubi</t>
  </si>
  <si>
    <t>CRONOGRAMA FÍSICO FINANCEIRO</t>
  </si>
  <si>
    <t>Total dos itens</t>
  </si>
  <si>
    <t>MÊS  1</t>
  </si>
  <si>
    <t>MÊS 2</t>
  </si>
  <si>
    <t>MÊS 3</t>
  </si>
  <si>
    <t>MÊS 4</t>
  </si>
  <si>
    <t>MÊS 5</t>
  </si>
  <si>
    <t>Itens</t>
  </si>
  <si>
    <t xml:space="preserve">Serviços </t>
  </si>
  <si>
    <t>Valor</t>
  </si>
  <si>
    <t>%</t>
  </si>
  <si>
    <t>Responsável Técnico pela Elaboração do Cronograma Físico-Financeiro:</t>
  </si>
  <si>
    <t>____________________________</t>
  </si>
  <si>
    <t>Casas populares</t>
  </si>
  <si>
    <t>TOTAL POR UNIDADE</t>
  </si>
  <si>
    <t>TOTAL DE 07 UNIDADES</t>
  </si>
  <si>
    <t>PLANILHA ORÇAMENTÁRIA PARA UMA HABITAÇÃO PADRÃO POPULAR</t>
  </si>
  <si>
    <t>PORTA DE MADEIRA PARA PINTURA, SEMI-OCA (LEVE OU MÉDIA), 80X210CM, ESPESSURA DE 3,5CM, INCLUSO DOBRADIÇAS - FORNECIMENTO E INSTALAÇÃO. AF_12/2019</t>
  </si>
  <si>
    <t>90822</t>
  </si>
  <si>
    <t>JANELA DE ALUMÍNIO DE CORRER COM 4 FOLHAS PARA VIDROS, COM VIDROS, BATENTE, ACABAMENTO COM ACETATO OU BRILHANTE E FERRAGENS. FORNECIMENTO E INSTALAÇÃO. AF_12/2019</t>
  </si>
  <si>
    <t>JANELA DE ALUMÍNIO TIPO MAXIM-AR, COM VIDROS, BATENTE E FERRAGENS. FORNECIMENTO E INSTALAÇÃO. AF_12/2019</t>
  </si>
  <si>
    <t>REVESTIMENTO CERÂMICO PARA PISO COM PLACAS TIPO ESMALTADA EXTRA DE DIMENSÕES 35X35 CM APLICADA EM AMBIENTES DE ÁREA MAIOR QUE 10 M2. AF_02/2023_PE</t>
  </si>
  <si>
    <t>FORRO EM RÉGUAS DE PVC, FRISADO, PARA AMBIENTES RESIDENCIAIS, INCLUSIVE ESTRUTURA DE FIXAÇÃO</t>
  </si>
  <si>
    <t>ALVENARIA DE VEDAÇÃO DE BLOCOS CERÂMICOS FURADOS NA HORIZONTAL DE 9X19X29 CM E ARGAMASSA DE ASSENTAMENTO COM PREPARO EM BETONEIRA. AF_12/2021</t>
  </si>
  <si>
    <t>CONCRETO FCK = 15MPA, TRAÇO 1:3,4:3,5 (EM MASSA SECA DE CIMENTO/ AREIA MÉDIA/ BRITA 1) - 0,05 CM DE ENCHIMENTO + 0,02 CM DE REGULARIZAÇÃO - PREPARO MECÂNICO COM BETONEIRA 400 L. AF_05/2021</t>
  </si>
  <si>
    <t>5.7</t>
  </si>
  <si>
    <t>5.8</t>
  </si>
  <si>
    <t>6.4</t>
  </si>
  <si>
    <t>11.12</t>
  </si>
  <si>
    <t>11.13</t>
  </si>
  <si>
    <t>Itacurubi, 29 de Junho de 2023.</t>
  </si>
  <si>
    <t>MÊS 6</t>
  </si>
  <si>
    <t>MÊS 7</t>
  </si>
  <si>
    <t>MÊS 8</t>
  </si>
  <si>
    <t>MÊS 9</t>
  </si>
  <si>
    <t>MÊS 10</t>
  </si>
  <si>
    <t>MÊS 11</t>
  </si>
  <si>
    <t>MÊS 12</t>
  </si>
  <si>
    <t>MÊS 13</t>
  </si>
  <si>
    <t>MÊS 14</t>
  </si>
  <si>
    <t>TOTAL ACUMULADO (7 CASAS)</t>
  </si>
  <si>
    <t>CREA RS 243252 - Matrícula 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</si>
</sst>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000"/>
    <numFmt numFmtId="166" formatCode="dd/mm/yyyy;@"/>
    <numFmt numFmtId="167" formatCode="_(* #,##0_);_(* \(#,##0\);_(* &quot;-&quot;??_);_(@_)"/>
  </numFmts>
  <fonts count="32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name val="Calibri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Times New Roman"/>
      <charset val="204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color indexed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1" fillId="0" borderId="0" applyFont="0" applyFill="0" applyBorder="0" applyAlignment="0" applyProtection="0"/>
    <xf numFmtId="0" fontId="20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2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shrinkToFit="1"/>
    </xf>
    <xf numFmtId="2" fontId="5" fillId="0" borderId="7" xfId="0" applyNumberFormat="1" applyFont="1" applyBorder="1" applyAlignment="1">
      <alignment horizontal="center" vertical="center" wrapText="1"/>
    </xf>
    <xf numFmtId="44" fontId="5" fillId="0" borderId="7" xfId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44" fontId="5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2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 vertical="center" shrinkToFit="1"/>
    </xf>
    <xf numFmtId="44" fontId="12" fillId="0" borderId="7" xfId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44" fontId="13" fillId="0" borderId="0" xfId="1" applyFont="1" applyAlignment="1">
      <alignment horizontal="center" vertical="center" wrapText="1"/>
    </xf>
    <xf numFmtId="44" fontId="18" fillId="0" borderId="8" xfId="1" applyFont="1" applyBorder="1" applyAlignment="1">
      <alignment horizontal="center" vertical="center" wrapText="1"/>
    </xf>
    <xf numFmtId="44" fontId="5" fillId="0" borderId="9" xfId="1" applyFont="1" applyBorder="1" applyAlignment="1">
      <alignment horizontal="center" vertical="center" wrapText="1"/>
    </xf>
    <xf numFmtId="44" fontId="5" fillId="0" borderId="8" xfId="1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44" fontId="17" fillId="2" borderId="2" xfId="1" applyFont="1" applyFill="1" applyBorder="1" applyAlignment="1">
      <alignment horizontal="center" vertical="center" wrapText="1"/>
    </xf>
    <xf numFmtId="44" fontId="17" fillId="2" borderId="8" xfId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4" fontId="17" fillId="2" borderId="13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17" fillId="0" borderId="0" xfId="0" applyFont="1" applyAlignment="1">
      <alignment horizontal="left" vertical="top"/>
    </xf>
    <xf numFmtId="1" fontId="6" fillId="0" borderId="8" xfId="0" applyNumberFormat="1" applyFont="1" applyBorder="1" applyAlignment="1">
      <alignment horizontal="center" vertical="center" shrinkToFit="1"/>
    </xf>
    <xf numFmtId="44" fontId="17" fillId="2" borderId="12" xfId="1" applyFont="1" applyFill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44" fontId="5" fillId="0" borderId="16" xfId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shrinkToFit="1"/>
    </xf>
    <xf numFmtId="1" fontId="6" fillId="0" borderId="17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4" fontId="15" fillId="0" borderId="0" xfId="0" applyNumberFormat="1" applyFont="1" applyAlignment="1">
      <alignment horizontal="left" vertical="center"/>
    </xf>
    <xf numFmtId="165" fontId="6" fillId="0" borderId="13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17" fillId="2" borderId="10" xfId="1" applyFont="1" applyFill="1" applyBorder="1" applyAlignment="1">
      <alignment horizontal="center" vertical="center" wrapText="1"/>
    </xf>
    <xf numFmtId="44" fontId="17" fillId="2" borderId="18" xfId="1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top" wrapText="1"/>
    </xf>
    <xf numFmtId="0" fontId="21" fillId="0" borderId="0" xfId="2" applyFont="1" applyAlignment="1">
      <alignment horizontal="center" vertical="justify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1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center" wrapText="1"/>
    </xf>
    <xf numFmtId="44" fontId="23" fillId="0" borderId="0" xfId="1" applyFont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2" fontId="11" fillId="0" borderId="0" xfId="0" applyNumberFormat="1" applyFont="1" applyAlignment="1">
      <alignment horizontal="left" vertical="center" wrapText="1"/>
    </xf>
    <xf numFmtId="44" fontId="11" fillId="0" borderId="0" xfId="1" applyFont="1" applyAlignment="1">
      <alignment horizontal="left" vertical="center" wrapText="1"/>
    </xf>
    <xf numFmtId="166" fontId="13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44" fontId="13" fillId="0" borderId="0" xfId="1" applyFont="1" applyAlignment="1">
      <alignment horizontal="left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0" fontId="3" fillId="0" borderId="8" xfId="0" applyNumberFormat="1" applyFont="1" applyBorder="1" applyAlignment="1">
      <alignment horizontal="center" vertical="center" wrapText="1"/>
    </xf>
    <xf numFmtId="44" fontId="3" fillId="2" borderId="8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1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2" fillId="0" borderId="0" xfId="2" applyFont="1" applyAlignment="1">
      <alignment horizontal="left" vertical="justify"/>
    </xf>
    <xf numFmtId="44" fontId="12" fillId="0" borderId="8" xfId="1" applyFont="1" applyFill="1" applyBorder="1" applyAlignment="1">
      <alignment horizontal="center" vertical="center" wrapText="1"/>
    </xf>
    <xf numFmtId="10" fontId="18" fillId="0" borderId="8" xfId="4" applyNumberFormat="1" applyFont="1" applyBorder="1" applyAlignment="1">
      <alignment horizontal="center" vertical="center" wrapText="1"/>
    </xf>
    <xf numFmtId="44" fontId="12" fillId="0" borderId="8" xfId="1" applyFont="1" applyBorder="1" applyAlignment="1">
      <alignment horizontal="center" vertical="center" wrapText="1"/>
    </xf>
    <xf numFmtId="44" fontId="5" fillId="0" borderId="8" xfId="1" applyFont="1" applyFill="1" applyBorder="1" applyAlignment="1">
      <alignment horizontal="center" vertical="center" wrapText="1"/>
    </xf>
    <xf numFmtId="44" fontId="15" fillId="0" borderId="0" xfId="1" applyFont="1" applyAlignment="1">
      <alignment horizontal="left" vertical="center"/>
    </xf>
    <xf numFmtId="49" fontId="18" fillId="0" borderId="8" xfId="0" applyNumberFormat="1" applyFont="1" applyBorder="1" applyAlignment="1" applyProtection="1">
      <alignment horizontal="center" vertical="center"/>
      <protection locked="0"/>
    </xf>
    <xf numFmtId="10" fontId="18" fillId="0" borderId="8" xfId="4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1" fontId="5" fillId="0" borderId="1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indent="1"/>
    </xf>
    <xf numFmtId="0" fontId="21" fillId="0" borderId="0" xfId="2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4" fontId="11" fillId="0" borderId="0" xfId="1" applyFont="1" applyFill="1" applyAlignment="1">
      <alignment horizontal="left" vertical="center" wrapText="1"/>
    </xf>
    <xf numFmtId="10" fontId="11" fillId="0" borderId="0" xfId="4" applyNumberFormat="1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22" fillId="0" borderId="0" xfId="2" applyFont="1" applyAlignment="1">
      <alignment horizontal="left" vertical="center"/>
    </xf>
    <xf numFmtId="44" fontId="11" fillId="0" borderId="0" xfId="1" applyFont="1" applyBorder="1" applyAlignment="1">
      <alignment horizontal="left" vertical="center" wrapText="1"/>
    </xf>
    <xf numFmtId="10" fontId="21" fillId="0" borderId="0" xfId="4" applyNumberFormat="1" applyFont="1" applyAlignment="1">
      <alignment horizontal="left" vertical="center"/>
    </xf>
    <xf numFmtId="44" fontId="0" fillId="0" borderId="0" xfId="1" applyFont="1" applyBorder="1" applyAlignment="1">
      <alignment horizontal="left" vertical="center" wrapText="1"/>
    </xf>
    <xf numFmtId="10" fontId="0" fillId="0" borderId="0" xfId="4" applyNumberFormat="1" applyFont="1" applyAlignment="1">
      <alignment horizontal="left" vertical="center" wrapText="1"/>
    </xf>
    <xf numFmtId="44" fontId="0" fillId="0" borderId="0" xfId="1" applyFont="1" applyFill="1" applyAlignment="1">
      <alignment horizontal="center" vertical="center"/>
    </xf>
    <xf numFmtId="10" fontId="0" fillId="0" borderId="0" xfId="4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26" fillId="0" borderId="0" xfId="0" applyFont="1"/>
    <xf numFmtId="44" fontId="13" fillId="0" borderId="0" xfId="1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8" fillId="0" borderId="0" xfId="0" applyFont="1"/>
    <xf numFmtId="0" fontId="2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5" borderId="8" xfId="0" applyFont="1" applyFill="1" applyBorder="1" applyAlignment="1">
      <alignment horizontal="center" vertical="center"/>
    </xf>
    <xf numFmtId="0" fontId="29" fillId="5" borderId="2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44" fontId="12" fillId="0" borderId="8" xfId="1" applyFont="1" applyFill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9" fontId="12" fillId="5" borderId="8" xfId="0" applyNumberFormat="1" applyFont="1" applyFill="1" applyBorder="1" applyAlignment="1">
      <alignment horizontal="center" vertical="center"/>
    </xf>
    <xf numFmtId="10" fontId="12" fillId="5" borderId="8" xfId="0" applyNumberFormat="1" applyFont="1" applyFill="1" applyBorder="1" applyAlignment="1">
      <alignment horizontal="center" vertical="center"/>
    </xf>
    <xf numFmtId="9" fontId="12" fillId="5" borderId="23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vertical="center"/>
    </xf>
    <xf numFmtId="43" fontId="28" fillId="0" borderId="25" xfId="3" applyFont="1" applyFill="1" applyBorder="1" applyAlignment="1">
      <alignment vertical="center"/>
    </xf>
    <xf numFmtId="167" fontId="12" fillId="0" borderId="25" xfId="3" applyNumberFormat="1" applyFont="1" applyFill="1" applyBorder="1" applyAlignment="1">
      <alignment horizontal="center" vertical="center"/>
    </xf>
    <xf numFmtId="44" fontId="28" fillId="4" borderId="25" xfId="1" applyFont="1" applyFill="1" applyBorder="1" applyAlignment="1">
      <alignment vertical="center"/>
    </xf>
    <xf numFmtId="43" fontId="12" fillId="0" borderId="25" xfId="3" applyFont="1" applyFill="1" applyBorder="1" applyAlignment="1">
      <alignment horizontal="center" vertical="center"/>
    </xf>
    <xf numFmtId="43" fontId="12" fillId="0" borderId="26" xfId="3" applyFont="1" applyFill="1" applyBorder="1" applyAlignment="1">
      <alignment horizontal="center" vertical="center"/>
    </xf>
    <xf numFmtId="43" fontId="30" fillId="0" borderId="0" xfId="3" applyFont="1" applyFill="1" applyBorder="1" applyAlignment="1">
      <alignment horizontal="center" vertical="center"/>
    </xf>
    <xf numFmtId="4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43" fontId="31" fillId="0" borderId="0" xfId="3" applyFont="1" applyBorder="1" applyAlignment="1">
      <alignment vertical="center"/>
    </xf>
    <xf numFmtId="10" fontId="21" fillId="0" borderId="0" xfId="4" applyNumberFormat="1" applyFont="1" applyAlignment="1">
      <alignment horizontal="center" vertical="justify"/>
    </xf>
    <xf numFmtId="0" fontId="2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44" fontId="0" fillId="0" borderId="0" xfId="0" applyNumberFormat="1" applyAlignment="1">
      <alignment horizontal="left" vertical="top"/>
    </xf>
    <xf numFmtId="10" fontId="18" fillId="0" borderId="12" xfId="4" applyNumberFormat="1" applyFont="1" applyFill="1" applyBorder="1" applyAlignment="1">
      <alignment horizontal="center" vertical="center" wrapText="1"/>
    </xf>
    <xf numFmtId="44" fontId="9" fillId="0" borderId="27" xfId="1" applyFont="1" applyBorder="1" applyAlignment="1">
      <alignment horizontal="right" vertical="center" wrapText="1"/>
    </xf>
    <xf numFmtId="44" fontId="9" fillId="0" borderId="34" xfId="1" applyFont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2" fontId="19" fillId="0" borderId="0" xfId="0" applyNumberFormat="1" applyFont="1" applyAlignment="1">
      <alignment horizontal="center" vertical="center" wrapText="1"/>
    </xf>
    <xf numFmtId="44" fontId="19" fillId="0" borderId="0" xfId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2" fillId="2" borderId="37" xfId="0" applyNumberFormat="1" applyFont="1" applyFill="1" applyBorder="1" applyAlignment="1">
      <alignment horizontal="center" vertical="center" shrinkToFit="1"/>
    </xf>
    <xf numFmtId="44" fontId="3" fillId="2" borderId="38" xfId="1" applyFont="1" applyFill="1" applyBorder="1" applyAlignment="1">
      <alignment horizontal="center" vertical="center" wrapText="1"/>
    </xf>
    <xf numFmtId="164" fontId="18" fillId="0" borderId="22" xfId="0" applyNumberFormat="1" applyFont="1" applyBorder="1" applyAlignment="1">
      <alignment horizontal="center" vertical="center" shrinkToFit="1"/>
    </xf>
    <xf numFmtId="44" fontId="12" fillId="0" borderId="39" xfId="1" applyFont="1" applyBorder="1" applyAlignment="1">
      <alignment horizontal="center" vertical="center" wrapText="1"/>
    </xf>
    <xf numFmtId="44" fontId="12" fillId="0" borderId="23" xfId="1" applyFont="1" applyBorder="1" applyAlignment="1">
      <alignment horizontal="center" vertical="center" wrapText="1"/>
    </xf>
    <xf numFmtId="164" fontId="2" fillId="2" borderId="40" xfId="0" applyNumberFormat="1" applyFont="1" applyFill="1" applyBorder="1" applyAlignment="1">
      <alignment horizontal="center" vertical="center" shrinkToFit="1"/>
    </xf>
    <xf numFmtId="44" fontId="5" fillId="0" borderId="39" xfId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44" fontId="5" fillId="0" borderId="23" xfId="1" applyFont="1" applyBorder="1" applyAlignment="1">
      <alignment horizontal="center" vertical="center" wrapText="1"/>
    </xf>
    <xf numFmtId="44" fontId="5" fillId="0" borderId="39" xfId="1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vertical="center"/>
    </xf>
    <xf numFmtId="44" fontId="3" fillId="2" borderId="36" xfId="1" applyFont="1" applyFill="1" applyBorder="1" applyAlignment="1">
      <alignment horizontal="center" vertical="center" wrapText="1"/>
    </xf>
    <xf numFmtId="44" fontId="5" fillId="0" borderId="23" xfId="1" applyFont="1" applyFill="1" applyBorder="1" applyAlignment="1">
      <alignment horizontal="center" vertical="center" wrapText="1"/>
    </xf>
    <xf numFmtId="44" fontId="3" fillId="2" borderId="39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40" xfId="0" applyNumberFormat="1" applyFont="1" applyBorder="1" applyAlignment="1">
      <alignment horizontal="center" vertical="center" wrapText="1"/>
    </xf>
    <xf numFmtId="44" fontId="5" fillId="0" borderId="41" xfId="1" applyFont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left" vertical="center"/>
    </xf>
    <xf numFmtId="44" fontId="0" fillId="0" borderId="0" xfId="0" applyNumberForma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12" fillId="0" borderId="42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9" fontId="12" fillId="5" borderId="8" xfId="0" applyNumberFormat="1" applyFont="1" applyFill="1" applyBorder="1" applyAlignment="1">
      <alignment horizontal="center"/>
    </xf>
    <xf numFmtId="44" fontId="12" fillId="0" borderId="22" xfId="1" applyFont="1" applyFill="1" applyBorder="1" applyAlignment="1">
      <alignment horizontal="center" vertical="center"/>
    </xf>
    <xf numFmtId="44" fontId="28" fillId="4" borderId="24" xfId="1" applyFont="1" applyFill="1" applyBorder="1" applyAlignment="1">
      <alignment vertical="center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2" fillId="0" borderId="0" xfId="2" applyFont="1" applyAlignment="1">
      <alignment horizontal="left" vertical="justify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top"/>
    </xf>
    <xf numFmtId="0" fontId="28" fillId="0" borderId="18" xfId="0" applyFont="1" applyBorder="1" applyAlignment="1">
      <alignment horizontal="center" vertical="center"/>
    </xf>
    <xf numFmtId="0" fontId="28" fillId="4" borderId="18" xfId="0" applyFont="1" applyFill="1" applyBorder="1" applyAlignment="1">
      <alignment horizontal="center" vertical="center"/>
    </xf>
    <xf numFmtId="0" fontId="28" fillId="4" borderId="43" xfId="0" applyFont="1" applyFill="1" applyBorder="1" applyAlignment="1">
      <alignment horizontal="center" vertical="center"/>
    </xf>
    <xf numFmtId="0" fontId="28" fillId="4" borderId="42" xfId="0" applyFont="1" applyFill="1" applyBorder="1" applyAlignment="1">
      <alignment horizontal="center" vertical="center"/>
    </xf>
  </cellXfs>
  <cellStyles count="5">
    <cellStyle name="Moeda" xfId="1" builtinId="4"/>
    <cellStyle name="Normal" xfId="0" builtinId="0"/>
    <cellStyle name="Normal_ORÇAMENTO-HAB" xfId="2" xr:uid="{15CFD3D0-A676-4F01-BB38-1B7EAE329530}"/>
    <cellStyle name="Porcentagem" xfId="4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487679</xdr:colOff>
      <xdr:row>1</xdr:row>
      <xdr:rowOff>160020</xdr:rowOff>
    </xdr:from>
    <xdr:to>
      <xdr:col>3</xdr:col>
      <xdr:colOff>623494</xdr:colOff>
      <xdr:row>5</xdr:row>
      <xdr:rowOff>121920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89746FEC-5528-4A01-86F4-1807C795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" y="327660"/>
          <a:ext cx="1941755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906781</xdr:colOff>
      <xdr:row>2</xdr:row>
      <xdr:rowOff>30480</xdr:rowOff>
    </xdr:from>
    <xdr:to>
      <xdr:col>1</xdr:col>
      <xdr:colOff>1935481</xdr:colOff>
      <xdr:row>6</xdr:row>
      <xdr:rowOff>142374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E5E093-3C49-4744-9D18-AA16F382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1" y="365760"/>
          <a:ext cx="1958340" cy="805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27"/>
  <sheetViews>
    <sheetView tabSelected="1" workbookViewId="0">
      <selection activeCell="D116" sqref="D116"/>
    </sheetView>
  </sheetViews>
  <sheetFormatPr defaultRowHeight="13.2" x14ac:dyDescent="0.25"/>
  <cols>
    <col min="1" max="1" width="8.77734375" style="113" customWidth="1"/>
    <col min="2" max="2" width="10.77734375" style="5" customWidth="1"/>
    <col min="3" max="3" width="8.77734375" style="5" customWidth="1"/>
    <col min="4" max="4" width="50.77734375" style="72" customWidth="1"/>
    <col min="5" max="5" width="8.77734375" style="72" customWidth="1"/>
    <col min="6" max="6" width="8.77734375" style="114" customWidth="1"/>
    <col min="7" max="7" width="12.77734375" style="115" customWidth="1"/>
    <col min="8" max="8" width="8.77734375" style="5" customWidth="1"/>
    <col min="9" max="9" width="12.77734375" style="115" customWidth="1"/>
    <col min="10" max="10" width="14.77734375" style="5" customWidth="1"/>
    <col min="11" max="11" width="15" bestFit="1" customWidth="1"/>
    <col min="13" max="13" width="21.77734375" customWidth="1"/>
  </cols>
  <sheetData>
    <row r="2" spans="1:10" ht="22.05" customHeight="1" x14ac:dyDescent="0.25">
      <c r="A2" s="51"/>
      <c r="B2" s="4"/>
      <c r="E2" s="6"/>
      <c r="F2" s="7"/>
      <c r="G2" s="39"/>
    </row>
    <row r="3" spans="1:10" ht="22.5" customHeight="1" x14ac:dyDescent="0.25">
      <c r="A3" s="101"/>
      <c r="B3" s="101"/>
      <c r="C3" s="101"/>
      <c r="D3" s="101"/>
      <c r="E3" s="6"/>
      <c r="F3" s="7"/>
      <c r="G3" s="39"/>
      <c r="H3" s="232" t="s">
        <v>17</v>
      </c>
      <c r="I3" s="232"/>
      <c r="J3" s="232"/>
    </row>
    <row r="4" spans="1:10" ht="27.75" customHeight="1" x14ac:dyDescent="0.3">
      <c r="A4" s="101"/>
      <c r="B4" s="101"/>
      <c r="C4" s="101"/>
      <c r="D4" s="112" t="s">
        <v>226</v>
      </c>
      <c r="E4" s="6"/>
      <c r="F4" s="7"/>
      <c r="G4" s="39"/>
      <c r="H4" s="230" t="s">
        <v>18</v>
      </c>
      <c r="I4" s="231"/>
      <c r="J4" s="85">
        <v>45017</v>
      </c>
    </row>
    <row r="5" spans="1:10" ht="22.05" customHeight="1" x14ac:dyDescent="0.25">
      <c r="A5" s="101"/>
      <c r="B5" s="101"/>
      <c r="C5" s="101"/>
      <c r="D5" s="91" t="s">
        <v>227</v>
      </c>
      <c r="E5" s="6"/>
      <c r="F5" s="7"/>
      <c r="G5" s="39"/>
      <c r="H5" s="230" t="s">
        <v>218</v>
      </c>
      <c r="I5" s="231"/>
      <c r="J5" s="86">
        <v>0.20349999999999999</v>
      </c>
    </row>
    <row r="6" spans="1:10" ht="22.05" customHeight="1" x14ac:dyDescent="0.25">
      <c r="A6" s="101"/>
      <c r="B6" s="101"/>
      <c r="C6" s="101"/>
      <c r="D6" s="101"/>
      <c r="E6" s="6"/>
      <c r="F6" s="7"/>
      <c r="G6" s="39"/>
      <c r="H6" s="241" t="s">
        <v>19</v>
      </c>
      <c r="I6" s="87" t="s">
        <v>1</v>
      </c>
      <c r="J6" s="86">
        <v>0.83340000000000003</v>
      </c>
    </row>
    <row r="7" spans="1:10" s="52" customFormat="1" ht="22.05" customHeight="1" x14ac:dyDescent="0.25">
      <c r="A7" s="243" t="s">
        <v>20</v>
      </c>
      <c r="B7" s="243"/>
      <c r="C7" s="219" t="s">
        <v>200</v>
      </c>
      <c r="D7" s="219"/>
      <c r="E7" s="83" t="s">
        <v>201</v>
      </c>
      <c r="F7" s="7">
        <v>39.950000000000003</v>
      </c>
      <c r="G7" s="84" t="s">
        <v>11</v>
      </c>
      <c r="H7" s="242"/>
      <c r="I7" s="87" t="s">
        <v>2</v>
      </c>
      <c r="J7" s="86">
        <v>0.4632</v>
      </c>
    </row>
    <row r="8" spans="1:10" s="52" customFormat="1" ht="22.05" customHeight="1" thickBot="1" x14ac:dyDescent="0.3">
      <c r="A8" s="243" t="s">
        <v>21</v>
      </c>
      <c r="B8" s="243"/>
      <c r="C8" s="219" t="s">
        <v>0</v>
      </c>
      <c r="D8" s="219"/>
      <c r="E8" s="182"/>
      <c r="F8" s="183"/>
      <c r="G8" s="184"/>
      <c r="H8" s="185"/>
      <c r="I8" s="184"/>
      <c r="J8" s="185"/>
    </row>
    <row r="9" spans="1:10" ht="22.05" customHeight="1" thickBot="1" x14ac:dyDescent="0.3">
      <c r="A9" s="222" t="s">
        <v>248</v>
      </c>
      <c r="B9" s="223"/>
      <c r="C9" s="223"/>
      <c r="D9" s="223"/>
      <c r="E9" s="223"/>
      <c r="F9" s="223"/>
      <c r="G9" s="223"/>
      <c r="H9" s="223"/>
      <c r="I9" s="223"/>
      <c r="J9" s="224"/>
    </row>
    <row r="10" spans="1:10" s="11" customFormat="1" ht="45" customHeight="1" x14ac:dyDescent="0.25">
      <c r="A10" s="203" t="s">
        <v>22</v>
      </c>
      <c r="B10" s="12" t="s">
        <v>23</v>
      </c>
      <c r="C10" s="12" t="s">
        <v>24</v>
      </c>
      <c r="D10" s="12" t="s">
        <v>25</v>
      </c>
      <c r="E10" s="12" t="s">
        <v>26</v>
      </c>
      <c r="F10" s="14" t="s">
        <v>27</v>
      </c>
      <c r="G10" s="15" t="s">
        <v>28</v>
      </c>
      <c r="H10" s="12" t="s">
        <v>29</v>
      </c>
      <c r="I10" s="58" t="s">
        <v>30</v>
      </c>
      <c r="J10" s="207" t="s">
        <v>31</v>
      </c>
    </row>
    <row r="11" spans="1:10" s="20" customFormat="1" ht="15" customHeight="1" x14ac:dyDescent="0.25">
      <c r="A11" s="187" t="s">
        <v>63</v>
      </c>
      <c r="B11" s="21"/>
      <c r="C11" s="162" t="s">
        <v>32</v>
      </c>
      <c r="D11" s="163"/>
      <c r="E11" s="163"/>
      <c r="F11" s="164"/>
      <c r="G11" s="220"/>
      <c r="H11" s="221"/>
      <c r="I11" s="46"/>
      <c r="J11" s="188">
        <f>SUM(J12:J13)</f>
        <v>1309.38393</v>
      </c>
    </row>
    <row r="12" spans="1:10" s="18" customFormat="1" ht="34.950000000000003" customHeight="1" x14ac:dyDescent="0.25">
      <c r="A12" s="189" t="s">
        <v>64</v>
      </c>
      <c r="B12" s="30" t="s">
        <v>14</v>
      </c>
      <c r="C12" s="31" t="s">
        <v>45</v>
      </c>
      <c r="D12" s="32" t="s">
        <v>44</v>
      </c>
      <c r="E12" s="31" t="s">
        <v>46</v>
      </c>
      <c r="F12" s="36">
        <f>2*1.125</f>
        <v>2.25</v>
      </c>
      <c r="G12" s="40">
        <v>250</v>
      </c>
      <c r="H12" s="94">
        <v>0.20349999999999999</v>
      </c>
      <c r="I12" s="35">
        <f>G12*1.2035</f>
        <v>300.875</v>
      </c>
      <c r="J12" s="190">
        <f>I12*F12</f>
        <v>676.96875</v>
      </c>
    </row>
    <row r="13" spans="1:10" s="18" customFormat="1" ht="25.05" customHeight="1" x14ac:dyDescent="0.25">
      <c r="A13" s="189" t="s">
        <v>65</v>
      </c>
      <c r="B13" s="33" t="s">
        <v>14</v>
      </c>
      <c r="C13" s="34">
        <v>99061</v>
      </c>
      <c r="D13" s="88" t="s">
        <v>210</v>
      </c>
      <c r="E13" s="33" t="s">
        <v>13</v>
      </c>
      <c r="F13" s="36">
        <v>6</v>
      </c>
      <c r="G13" s="93">
        <v>87.58</v>
      </c>
      <c r="H13" s="94">
        <v>0.20349999999999999</v>
      </c>
      <c r="I13" s="35">
        <f t="shared" ref="I13" si="0">G13*1.2035</f>
        <v>105.40253</v>
      </c>
      <c r="J13" s="191">
        <f>I13*F13</f>
        <v>632.41517999999996</v>
      </c>
    </row>
    <row r="14" spans="1:10" s="20" customFormat="1" ht="15" customHeight="1" x14ac:dyDescent="0.25">
      <c r="A14" s="192" t="s">
        <v>66</v>
      </c>
      <c r="B14" s="29"/>
      <c r="C14" s="165" t="s">
        <v>84</v>
      </c>
      <c r="D14" s="163"/>
      <c r="E14" s="166"/>
      <c r="F14" s="167"/>
      <c r="G14" s="225"/>
      <c r="H14" s="226"/>
      <c r="I14" s="45"/>
      <c r="J14" s="188">
        <f>SUM(J15:J25)</f>
        <v>10197.98060875</v>
      </c>
    </row>
    <row r="15" spans="1:10" s="18" customFormat="1" ht="34.950000000000003" customHeight="1" x14ac:dyDescent="0.25">
      <c r="A15" s="186" t="s">
        <v>67</v>
      </c>
      <c r="B15" s="8" t="s">
        <v>14</v>
      </c>
      <c r="C15" s="25">
        <v>93358</v>
      </c>
      <c r="D15" s="88" t="s">
        <v>88</v>
      </c>
      <c r="E15" s="38" t="s">
        <v>12</v>
      </c>
      <c r="F15" s="10">
        <f>1.3+2.31</f>
        <v>3.6100000000000003</v>
      </c>
      <c r="G15" s="17">
        <v>84.26</v>
      </c>
      <c r="H15" s="94">
        <v>0.20349999999999999</v>
      </c>
      <c r="I15" s="15">
        <f>G15*1.2035</f>
        <v>101.40691000000001</v>
      </c>
      <c r="J15" s="193">
        <f>I15*F15</f>
        <v>366.07894510000006</v>
      </c>
    </row>
    <row r="16" spans="1:10" s="18" customFormat="1" ht="34.950000000000003" customHeight="1" x14ac:dyDescent="0.25">
      <c r="A16" s="194" t="s">
        <v>68</v>
      </c>
      <c r="B16" s="49" t="s">
        <v>14</v>
      </c>
      <c r="C16" s="53">
        <v>96385</v>
      </c>
      <c r="D16" s="88" t="s">
        <v>211</v>
      </c>
      <c r="E16" s="49" t="s">
        <v>12</v>
      </c>
      <c r="F16" s="28">
        <v>6.4</v>
      </c>
      <c r="G16" s="96">
        <v>11.45</v>
      </c>
      <c r="H16" s="94">
        <v>0.20349999999999999</v>
      </c>
      <c r="I16" s="15">
        <f t="shared" ref="I16:I25" si="1">G16*1.2035</f>
        <v>13.780075</v>
      </c>
      <c r="J16" s="195">
        <f t="shared" ref="J16" si="2">I16*F16</f>
        <v>88.192480000000003</v>
      </c>
    </row>
    <row r="17" spans="1:12" s="18" customFormat="1" ht="34.950000000000003" customHeight="1" x14ac:dyDescent="0.25">
      <c r="A17" s="186" t="s">
        <v>69</v>
      </c>
      <c r="B17" s="8" t="s">
        <v>14</v>
      </c>
      <c r="C17" s="37">
        <v>102487</v>
      </c>
      <c r="D17" s="88" t="s">
        <v>75</v>
      </c>
      <c r="E17" s="38" t="s">
        <v>76</v>
      </c>
      <c r="F17" s="10">
        <v>2.31</v>
      </c>
      <c r="G17" s="43">
        <v>552.98</v>
      </c>
      <c r="H17" s="94">
        <v>0.20349999999999999</v>
      </c>
      <c r="I17" s="15">
        <f t="shared" si="1"/>
        <v>665.51143000000002</v>
      </c>
      <c r="J17" s="196">
        <f t="shared" ref="J17:J25" si="3">I17*F17</f>
        <v>1537.3314033000001</v>
      </c>
    </row>
    <row r="18" spans="1:12" s="18" customFormat="1" ht="40.049999999999997" customHeight="1" x14ac:dyDescent="0.25">
      <c r="A18" s="194" t="s">
        <v>70</v>
      </c>
      <c r="B18" s="8" t="s">
        <v>14</v>
      </c>
      <c r="C18" s="37">
        <v>101159</v>
      </c>
      <c r="D18" s="88" t="s">
        <v>89</v>
      </c>
      <c r="E18" s="38" t="s">
        <v>10</v>
      </c>
      <c r="F18" s="10">
        <v>7.7</v>
      </c>
      <c r="G18" s="43">
        <v>134.33000000000001</v>
      </c>
      <c r="H18" s="94">
        <v>0.20349999999999999</v>
      </c>
      <c r="I18" s="15">
        <f t="shared" si="1"/>
        <v>161.666155</v>
      </c>
      <c r="J18" s="196">
        <f t="shared" si="3"/>
        <v>1244.8293935000002</v>
      </c>
      <c r="K18" s="63"/>
    </row>
    <row r="19" spans="1:12" s="18" customFormat="1" ht="19.95" customHeight="1" x14ac:dyDescent="0.25">
      <c r="A19" s="186" t="s">
        <v>71</v>
      </c>
      <c r="B19" s="8" t="s">
        <v>14</v>
      </c>
      <c r="C19" s="25">
        <v>96545</v>
      </c>
      <c r="D19" s="88" t="s">
        <v>78</v>
      </c>
      <c r="E19" s="38" t="s">
        <v>47</v>
      </c>
      <c r="F19" s="10">
        <v>29.28</v>
      </c>
      <c r="G19" s="17">
        <v>15.3</v>
      </c>
      <c r="H19" s="94">
        <v>0.20349999999999999</v>
      </c>
      <c r="I19" s="15">
        <f t="shared" si="1"/>
        <v>18.413550000000001</v>
      </c>
      <c r="J19" s="193">
        <f t="shared" si="3"/>
        <v>539.14874400000008</v>
      </c>
      <c r="K19" s="24"/>
    </row>
    <row r="20" spans="1:12" s="18" customFormat="1" ht="40.049999999999997" customHeight="1" x14ac:dyDescent="0.25">
      <c r="A20" s="194" t="s">
        <v>72</v>
      </c>
      <c r="B20" s="8" t="s">
        <v>14</v>
      </c>
      <c r="C20" s="25">
        <v>94964</v>
      </c>
      <c r="D20" s="88" t="s">
        <v>77</v>
      </c>
      <c r="E20" s="38" t="s">
        <v>12</v>
      </c>
      <c r="F20" s="10">
        <v>1.3</v>
      </c>
      <c r="G20" s="17">
        <v>468.66</v>
      </c>
      <c r="H20" s="94">
        <v>0.20349999999999999</v>
      </c>
      <c r="I20" s="15">
        <f t="shared" si="1"/>
        <v>564.03231000000005</v>
      </c>
      <c r="J20" s="193">
        <f t="shared" si="3"/>
        <v>733.24200300000007</v>
      </c>
      <c r="K20" s="24"/>
    </row>
    <row r="21" spans="1:12" s="18" customFormat="1" ht="34.950000000000003" customHeight="1" x14ac:dyDescent="0.25">
      <c r="A21" s="186" t="s">
        <v>73</v>
      </c>
      <c r="B21" s="8" t="s">
        <v>14</v>
      </c>
      <c r="C21" s="25">
        <v>96543</v>
      </c>
      <c r="D21" s="88" t="s">
        <v>79</v>
      </c>
      <c r="E21" s="38" t="s">
        <v>47</v>
      </c>
      <c r="F21" s="10">
        <v>37.159999999999997</v>
      </c>
      <c r="G21" s="17">
        <v>17.84</v>
      </c>
      <c r="H21" s="94">
        <v>0.20349999999999999</v>
      </c>
      <c r="I21" s="15">
        <f t="shared" si="1"/>
        <v>21.47044</v>
      </c>
      <c r="J21" s="193">
        <f t="shared" si="3"/>
        <v>797.84155039999996</v>
      </c>
      <c r="K21" s="24"/>
    </row>
    <row r="22" spans="1:12" s="18" customFormat="1" ht="34.950000000000003" customHeight="1" x14ac:dyDescent="0.25">
      <c r="A22" s="194" t="s">
        <v>74</v>
      </c>
      <c r="B22" s="8" t="s">
        <v>14</v>
      </c>
      <c r="C22" s="25">
        <v>96546</v>
      </c>
      <c r="D22" s="88" t="s">
        <v>80</v>
      </c>
      <c r="E22" s="38" t="s">
        <v>47</v>
      </c>
      <c r="F22" s="10">
        <v>95.02</v>
      </c>
      <c r="G22" s="17">
        <v>13.58</v>
      </c>
      <c r="H22" s="94">
        <v>0.20349999999999999</v>
      </c>
      <c r="I22" s="15">
        <f t="shared" si="1"/>
        <v>16.343530000000001</v>
      </c>
      <c r="J22" s="193">
        <f t="shared" si="3"/>
        <v>1552.9622206000001</v>
      </c>
      <c r="K22" s="24"/>
    </row>
    <row r="23" spans="1:12" s="18" customFormat="1" ht="40.049999999999997" customHeight="1" x14ac:dyDescent="0.25">
      <c r="A23" s="186" t="s">
        <v>81</v>
      </c>
      <c r="B23" s="8" t="s">
        <v>14</v>
      </c>
      <c r="C23" s="25">
        <v>94965</v>
      </c>
      <c r="D23" s="88" t="s">
        <v>85</v>
      </c>
      <c r="E23" s="38" t="s">
        <v>12</v>
      </c>
      <c r="F23" s="10">
        <v>2.31</v>
      </c>
      <c r="G23" s="17">
        <v>490.31</v>
      </c>
      <c r="H23" s="94">
        <v>0.20349999999999999</v>
      </c>
      <c r="I23" s="15">
        <f t="shared" si="1"/>
        <v>590.08808499999998</v>
      </c>
      <c r="J23" s="193">
        <f t="shared" si="3"/>
        <v>1363.1034763499999</v>
      </c>
      <c r="K23" s="24"/>
    </row>
    <row r="24" spans="1:12" s="18" customFormat="1" ht="34.950000000000003" customHeight="1" x14ac:dyDescent="0.25">
      <c r="A24" s="194" t="s">
        <v>82</v>
      </c>
      <c r="B24" s="8" t="s">
        <v>229</v>
      </c>
      <c r="C24" s="37">
        <v>1</v>
      </c>
      <c r="D24" s="88" t="s">
        <v>86</v>
      </c>
      <c r="E24" s="38" t="s">
        <v>10</v>
      </c>
      <c r="F24" s="10">
        <v>23.1</v>
      </c>
      <c r="G24" s="43">
        <v>29.15</v>
      </c>
      <c r="H24" s="99">
        <v>0.20349999999999999</v>
      </c>
      <c r="I24" s="44">
        <f t="shared" si="1"/>
        <v>35.082025000000002</v>
      </c>
      <c r="J24" s="196">
        <f t="shared" si="3"/>
        <v>810.39477750000003</v>
      </c>
      <c r="K24" s="24"/>
    </row>
    <row r="25" spans="1:12" s="18" customFormat="1" ht="34.950000000000003" customHeight="1" x14ac:dyDescent="0.25">
      <c r="A25" s="186" t="s">
        <v>83</v>
      </c>
      <c r="B25" s="8" t="s">
        <v>14</v>
      </c>
      <c r="C25" s="25">
        <v>98557</v>
      </c>
      <c r="D25" s="88" t="s">
        <v>87</v>
      </c>
      <c r="E25" s="38" t="s">
        <v>10</v>
      </c>
      <c r="F25" s="10">
        <v>19.25</v>
      </c>
      <c r="G25" s="17">
        <v>50.28</v>
      </c>
      <c r="H25" s="94">
        <v>0.20349999999999999</v>
      </c>
      <c r="I25" s="15">
        <f t="shared" si="1"/>
        <v>60.511980000000001</v>
      </c>
      <c r="J25" s="193">
        <f t="shared" si="3"/>
        <v>1164.8556149999999</v>
      </c>
      <c r="K25" s="24"/>
    </row>
    <row r="26" spans="1:12" s="20" customFormat="1" ht="15" customHeight="1" x14ac:dyDescent="0.25">
      <c r="A26" s="197" t="s">
        <v>91</v>
      </c>
      <c r="B26" s="19"/>
      <c r="C26" s="168" t="s">
        <v>90</v>
      </c>
      <c r="D26" s="198"/>
      <c r="E26" s="166"/>
      <c r="F26" s="167"/>
      <c r="G26" s="225"/>
      <c r="H26" s="226"/>
      <c r="I26" s="45"/>
      <c r="J26" s="188">
        <f>SUM(J27:J37)</f>
        <v>8050.8293769000002</v>
      </c>
    </row>
    <row r="27" spans="1:12" s="18" customFormat="1" ht="40.049999999999997" customHeight="1" x14ac:dyDescent="0.25">
      <c r="A27" s="186" t="s">
        <v>92</v>
      </c>
      <c r="B27" s="8" t="s">
        <v>229</v>
      </c>
      <c r="C27" s="37">
        <v>3</v>
      </c>
      <c r="D27" s="88" t="s">
        <v>203</v>
      </c>
      <c r="E27" s="38" t="s">
        <v>10</v>
      </c>
      <c r="F27" s="10">
        <f>16.38/2</f>
        <v>8.19</v>
      </c>
      <c r="G27" s="43">
        <v>53.34</v>
      </c>
      <c r="H27" s="99">
        <v>0.20349999999999999</v>
      </c>
      <c r="I27" s="44">
        <f>G27*1.2035</f>
        <v>64.194690000000008</v>
      </c>
      <c r="J27" s="196">
        <f>I27*F27</f>
        <v>525.75451110000006</v>
      </c>
      <c r="L27" s="97"/>
    </row>
    <row r="28" spans="1:12" s="18" customFormat="1" ht="34.950000000000003" customHeight="1" x14ac:dyDescent="0.25">
      <c r="A28" s="186" t="s">
        <v>93</v>
      </c>
      <c r="B28" s="8" t="s">
        <v>14</v>
      </c>
      <c r="C28" s="37">
        <v>92759</v>
      </c>
      <c r="D28" s="88" t="s">
        <v>102</v>
      </c>
      <c r="E28" s="38" t="s">
        <v>47</v>
      </c>
      <c r="F28" s="10">
        <v>20.7</v>
      </c>
      <c r="G28" s="17">
        <v>14.49</v>
      </c>
      <c r="H28" s="94">
        <v>0.20349999999999999</v>
      </c>
      <c r="I28" s="44">
        <f t="shared" ref="I28:I37" si="4">G28*1.2035</f>
        <v>17.438715000000002</v>
      </c>
      <c r="J28" s="193">
        <f t="shared" ref="J28:J29" si="5">I28*F28</f>
        <v>360.98140050000001</v>
      </c>
      <c r="L28" s="63"/>
    </row>
    <row r="29" spans="1:12" s="18" customFormat="1" ht="34.950000000000003" customHeight="1" x14ac:dyDescent="0.25">
      <c r="A29" s="186" t="s">
        <v>94</v>
      </c>
      <c r="B29" s="8" t="s">
        <v>14</v>
      </c>
      <c r="C29" s="37">
        <v>92762</v>
      </c>
      <c r="D29" s="88" t="s">
        <v>103</v>
      </c>
      <c r="E29" s="38" t="s">
        <v>47</v>
      </c>
      <c r="F29" s="10">
        <v>77.739999999999995</v>
      </c>
      <c r="G29" s="17">
        <v>11.85</v>
      </c>
      <c r="H29" s="94">
        <v>0.20349999999999999</v>
      </c>
      <c r="I29" s="44">
        <f t="shared" si="4"/>
        <v>14.261474999999999</v>
      </c>
      <c r="J29" s="193">
        <f t="shared" si="5"/>
        <v>1108.6870664999999</v>
      </c>
    </row>
    <row r="30" spans="1:12" s="18" customFormat="1" ht="40.049999999999997" customHeight="1" x14ac:dyDescent="0.25">
      <c r="A30" s="186" t="s">
        <v>95</v>
      </c>
      <c r="B30" s="8" t="s">
        <v>14</v>
      </c>
      <c r="C30" s="25">
        <v>94965</v>
      </c>
      <c r="D30" s="88" t="s">
        <v>202</v>
      </c>
      <c r="E30" s="38" t="s">
        <v>12</v>
      </c>
      <c r="F30" s="10">
        <v>0.7</v>
      </c>
      <c r="G30" s="17">
        <v>490.31</v>
      </c>
      <c r="H30" s="94">
        <v>0.20349999999999999</v>
      </c>
      <c r="I30" s="44">
        <f t="shared" si="4"/>
        <v>590.08808499999998</v>
      </c>
      <c r="J30" s="193">
        <f t="shared" ref="J30" si="6">I30*F30</f>
        <v>413.06165949999996</v>
      </c>
      <c r="K30" s="24"/>
    </row>
    <row r="31" spans="1:12" s="18" customFormat="1" ht="40.049999999999997" customHeight="1" x14ac:dyDescent="0.25">
      <c r="A31" s="186" t="s">
        <v>96</v>
      </c>
      <c r="B31" s="8" t="s">
        <v>230</v>
      </c>
      <c r="C31" s="37">
        <v>5</v>
      </c>
      <c r="D31" s="88" t="s">
        <v>228</v>
      </c>
      <c r="E31" s="38" t="s">
        <v>10</v>
      </c>
      <c r="F31" s="10">
        <f>23.1/2</f>
        <v>11.55</v>
      </c>
      <c r="G31" s="43">
        <v>94.03</v>
      </c>
      <c r="H31" s="99">
        <v>0.20349999999999999</v>
      </c>
      <c r="I31" s="44">
        <f t="shared" si="4"/>
        <v>113.165105</v>
      </c>
      <c r="J31" s="196">
        <f>I31*F31</f>
        <v>1307.0569627500001</v>
      </c>
      <c r="K31" s="63"/>
    </row>
    <row r="32" spans="1:12" s="18" customFormat="1" ht="34.950000000000003" customHeight="1" x14ac:dyDescent="0.25">
      <c r="A32" s="186" t="s">
        <v>97</v>
      </c>
      <c r="B32" s="8" t="s">
        <v>14</v>
      </c>
      <c r="C32" s="37">
        <v>92759</v>
      </c>
      <c r="D32" s="88" t="s">
        <v>205</v>
      </c>
      <c r="E32" s="38" t="s">
        <v>47</v>
      </c>
      <c r="F32" s="10">
        <v>33.200000000000003</v>
      </c>
      <c r="G32" s="17">
        <v>14.49</v>
      </c>
      <c r="H32" s="94">
        <v>0.20349999999999999</v>
      </c>
      <c r="I32" s="44">
        <f t="shared" si="4"/>
        <v>17.438715000000002</v>
      </c>
      <c r="J32" s="193">
        <f>I32*F32</f>
        <v>578.96533800000009</v>
      </c>
    </row>
    <row r="33" spans="1:13" s="18" customFormat="1" ht="34.950000000000003" customHeight="1" x14ac:dyDescent="0.25">
      <c r="A33" s="186" t="s">
        <v>98</v>
      </c>
      <c r="B33" s="8" t="s">
        <v>14</v>
      </c>
      <c r="C33" s="37">
        <v>92762</v>
      </c>
      <c r="D33" s="88" t="s">
        <v>104</v>
      </c>
      <c r="E33" s="38" t="s">
        <v>47</v>
      </c>
      <c r="F33" s="10">
        <v>95.02</v>
      </c>
      <c r="G33" s="17">
        <v>11.85</v>
      </c>
      <c r="H33" s="94">
        <v>0.20349999999999999</v>
      </c>
      <c r="I33" s="44">
        <f t="shared" si="4"/>
        <v>14.261474999999999</v>
      </c>
      <c r="J33" s="193">
        <f>I33*F33</f>
        <v>1355.1253545</v>
      </c>
    </row>
    <row r="34" spans="1:13" s="18" customFormat="1" ht="40.049999999999997" customHeight="1" x14ac:dyDescent="0.25">
      <c r="A34" s="186" t="s">
        <v>99</v>
      </c>
      <c r="B34" s="8" t="s">
        <v>14</v>
      </c>
      <c r="C34" s="25">
        <v>94965</v>
      </c>
      <c r="D34" s="88" t="s">
        <v>204</v>
      </c>
      <c r="E34" s="38" t="s">
        <v>12</v>
      </c>
      <c r="F34" s="10">
        <v>1.73</v>
      </c>
      <c r="G34" s="17">
        <v>490.31</v>
      </c>
      <c r="H34" s="94">
        <v>0.20349999999999999</v>
      </c>
      <c r="I34" s="44">
        <f t="shared" si="4"/>
        <v>590.08808499999998</v>
      </c>
      <c r="J34" s="193">
        <f t="shared" ref="J34:J37" si="7">I34*F34</f>
        <v>1020.8523870499999</v>
      </c>
      <c r="K34" s="24"/>
      <c r="L34" s="63"/>
    </row>
    <row r="35" spans="1:13" s="18" customFormat="1" ht="19.95" customHeight="1" x14ac:dyDescent="0.25">
      <c r="A35" s="186" t="s">
        <v>100</v>
      </c>
      <c r="B35" s="8" t="s">
        <v>14</v>
      </c>
      <c r="C35" s="37">
        <v>93184</v>
      </c>
      <c r="D35" s="88" t="s">
        <v>105</v>
      </c>
      <c r="E35" s="38" t="s">
        <v>15</v>
      </c>
      <c r="F35" s="10">
        <v>4.5</v>
      </c>
      <c r="G35" s="17">
        <v>29.58</v>
      </c>
      <c r="H35" s="94">
        <v>0.20349999999999999</v>
      </c>
      <c r="I35" s="44">
        <f t="shared" si="4"/>
        <v>35.599530000000001</v>
      </c>
      <c r="J35" s="193">
        <f t="shared" si="7"/>
        <v>160.19788500000001</v>
      </c>
    </row>
    <row r="36" spans="1:13" s="18" customFormat="1" ht="34.950000000000003" customHeight="1" x14ac:dyDescent="0.25">
      <c r="A36" s="186" t="s">
        <v>101</v>
      </c>
      <c r="B36" s="8" t="s">
        <v>14</v>
      </c>
      <c r="C36" s="37">
        <v>93186</v>
      </c>
      <c r="D36" s="88" t="s">
        <v>3</v>
      </c>
      <c r="E36" s="38" t="s">
        <v>15</v>
      </c>
      <c r="F36" s="10">
        <v>7.2</v>
      </c>
      <c r="G36" s="17">
        <v>71.569999999999993</v>
      </c>
      <c r="H36" s="94">
        <v>0.20349999999999999</v>
      </c>
      <c r="I36" s="44">
        <f t="shared" si="4"/>
        <v>86.134494999999987</v>
      </c>
      <c r="J36" s="193">
        <f t="shared" si="7"/>
        <v>620.16836399999988</v>
      </c>
    </row>
    <row r="37" spans="1:13" s="18" customFormat="1" ht="34.950000000000003" customHeight="1" x14ac:dyDescent="0.25">
      <c r="A37" s="186" t="s">
        <v>106</v>
      </c>
      <c r="B37" s="8" t="s">
        <v>14</v>
      </c>
      <c r="C37" s="37">
        <v>93196</v>
      </c>
      <c r="D37" s="88" t="s">
        <v>4</v>
      </c>
      <c r="E37" s="38" t="s">
        <v>15</v>
      </c>
      <c r="F37" s="10">
        <v>7.2</v>
      </c>
      <c r="G37" s="17">
        <v>69.239999999999995</v>
      </c>
      <c r="H37" s="94">
        <v>0.20349999999999999</v>
      </c>
      <c r="I37" s="44">
        <f t="shared" si="4"/>
        <v>83.330339999999993</v>
      </c>
      <c r="J37" s="193">
        <f t="shared" si="7"/>
        <v>599.97844799999996</v>
      </c>
    </row>
    <row r="38" spans="1:13" s="20" customFormat="1" ht="15" customHeight="1" x14ac:dyDescent="0.25">
      <c r="A38" s="197" t="s">
        <v>107</v>
      </c>
      <c r="B38" s="19"/>
      <c r="C38" s="168" t="s">
        <v>109</v>
      </c>
      <c r="D38" s="171"/>
      <c r="E38" s="171"/>
      <c r="F38" s="172"/>
      <c r="G38" s="233"/>
      <c r="H38" s="234"/>
      <c r="I38" s="50"/>
      <c r="J38" s="188">
        <f>SUM(J39:J39)</f>
        <v>5134.6151680499997</v>
      </c>
    </row>
    <row r="39" spans="1:13" s="18" customFormat="1" ht="40.049999999999997" customHeight="1" x14ac:dyDescent="0.25">
      <c r="A39" s="186" t="s">
        <v>108</v>
      </c>
      <c r="B39" s="8" t="s">
        <v>14</v>
      </c>
      <c r="C39" s="16">
        <v>103356</v>
      </c>
      <c r="D39" s="202" t="s">
        <v>255</v>
      </c>
      <c r="E39" s="8" t="s">
        <v>10</v>
      </c>
      <c r="F39" s="10">
        <v>79.11</v>
      </c>
      <c r="G39" s="17">
        <v>53.93</v>
      </c>
      <c r="H39" s="94">
        <v>0.20349999999999999</v>
      </c>
      <c r="I39" s="15">
        <f>G39*1.2035</f>
        <v>64.904754999999994</v>
      </c>
      <c r="J39" s="193">
        <f t="shared" ref="J39" si="8">I39*F39</f>
        <v>5134.6151680499997</v>
      </c>
      <c r="K39" s="24"/>
      <c r="L39" s="24"/>
      <c r="M39" s="24"/>
    </row>
    <row r="40" spans="1:13" s="20" customFormat="1" ht="15" customHeight="1" x14ac:dyDescent="0.25">
      <c r="A40" s="187" t="s">
        <v>110</v>
      </c>
      <c r="B40" s="47"/>
      <c r="C40" s="173" t="s">
        <v>34</v>
      </c>
      <c r="D40" s="173"/>
      <c r="E40" s="173"/>
      <c r="F40" s="173"/>
      <c r="G40" s="245"/>
      <c r="H40" s="245"/>
      <c r="I40" s="54"/>
      <c r="J40" s="199">
        <f>SUM(J41:J48)</f>
        <v>15442.378084</v>
      </c>
    </row>
    <row r="41" spans="1:13" s="18" customFormat="1" ht="40.049999999999997" customHeight="1" x14ac:dyDescent="0.25">
      <c r="A41" s="194" t="s">
        <v>111</v>
      </c>
      <c r="B41" s="49" t="s">
        <v>14</v>
      </c>
      <c r="C41" s="98" t="s">
        <v>212</v>
      </c>
      <c r="D41" s="88" t="s">
        <v>213</v>
      </c>
      <c r="E41" s="49" t="s">
        <v>13</v>
      </c>
      <c r="F41" s="28">
        <v>6</v>
      </c>
      <c r="G41" s="96">
        <v>1002.33</v>
      </c>
      <c r="H41" s="99">
        <v>0.20349999999999999</v>
      </c>
      <c r="I41" s="93">
        <f>G41*1.2035</f>
        <v>1206.304155</v>
      </c>
      <c r="J41" s="200">
        <f t="shared" ref="J41" si="9">I41*F41</f>
        <v>7237.8249300000007</v>
      </c>
    </row>
    <row r="42" spans="1:13" s="18" customFormat="1" ht="40.049999999999997" customHeight="1" x14ac:dyDescent="0.25">
      <c r="A42" s="194" t="s">
        <v>112</v>
      </c>
      <c r="B42" s="49" t="s">
        <v>14</v>
      </c>
      <c r="C42" s="53">
        <v>92543</v>
      </c>
      <c r="D42" s="88" t="s">
        <v>117</v>
      </c>
      <c r="E42" s="49" t="s">
        <v>10</v>
      </c>
      <c r="F42" s="28">
        <v>46.17</v>
      </c>
      <c r="G42" s="42">
        <v>15.9</v>
      </c>
      <c r="H42" s="94">
        <v>0.20349999999999999</v>
      </c>
      <c r="I42" s="93">
        <f t="shared" ref="I42:I48" si="10">G42*1.2035</f>
        <v>19.135650000000002</v>
      </c>
      <c r="J42" s="195">
        <f t="shared" ref="J42:J46" si="11">I42*F42</f>
        <v>883.49296050000009</v>
      </c>
    </row>
    <row r="43" spans="1:13" s="18" customFormat="1" ht="40.049999999999997" customHeight="1" x14ac:dyDescent="0.25">
      <c r="A43" s="194" t="s">
        <v>113</v>
      </c>
      <c r="B43" s="49" t="s">
        <v>14</v>
      </c>
      <c r="C43" s="53">
        <v>94207</v>
      </c>
      <c r="D43" s="88" t="s">
        <v>118</v>
      </c>
      <c r="E43" s="49" t="s">
        <v>10</v>
      </c>
      <c r="F43" s="28">
        <v>46.17</v>
      </c>
      <c r="G43" s="42">
        <v>48.5</v>
      </c>
      <c r="H43" s="94">
        <v>0.20349999999999999</v>
      </c>
      <c r="I43" s="93">
        <f t="shared" si="10"/>
        <v>58.369750000000003</v>
      </c>
      <c r="J43" s="200">
        <f t="shared" si="11"/>
        <v>2694.9313575000001</v>
      </c>
    </row>
    <row r="44" spans="1:13" s="18" customFormat="1" ht="34.950000000000003" customHeight="1" x14ac:dyDescent="0.25">
      <c r="A44" s="194" t="s">
        <v>114</v>
      </c>
      <c r="B44" s="49" t="s">
        <v>14</v>
      </c>
      <c r="C44" s="53">
        <v>94223</v>
      </c>
      <c r="D44" s="88" t="s">
        <v>119</v>
      </c>
      <c r="E44" s="49" t="s">
        <v>15</v>
      </c>
      <c r="F44" s="28">
        <v>6.3</v>
      </c>
      <c r="G44" s="42">
        <v>83.23</v>
      </c>
      <c r="H44" s="94">
        <v>0.20349999999999999</v>
      </c>
      <c r="I44" s="93">
        <f t="shared" si="10"/>
        <v>100.167305</v>
      </c>
      <c r="J44" s="195">
        <f t="shared" si="11"/>
        <v>631.05402149999998</v>
      </c>
    </row>
    <row r="45" spans="1:13" s="18" customFormat="1" ht="34.950000000000003" customHeight="1" x14ac:dyDescent="0.25">
      <c r="A45" s="194" t="s">
        <v>115</v>
      </c>
      <c r="B45" s="49" t="s">
        <v>14</v>
      </c>
      <c r="C45" s="53">
        <v>94231</v>
      </c>
      <c r="D45" s="88" t="s">
        <v>120</v>
      </c>
      <c r="E45" s="49" t="s">
        <v>15</v>
      </c>
      <c r="F45" s="28">
        <v>6.95</v>
      </c>
      <c r="G45" s="42">
        <v>58.18</v>
      </c>
      <c r="H45" s="94">
        <v>0.20349999999999999</v>
      </c>
      <c r="I45" s="93">
        <f t="shared" si="10"/>
        <v>70.019630000000006</v>
      </c>
      <c r="J45" s="195">
        <f t="shared" si="11"/>
        <v>486.63642850000008</v>
      </c>
    </row>
    <row r="46" spans="1:13" s="18" customFormat="1" ht="19.95" customHeight="1" x14ac:dyDescent="0.25">
      <c r="A46" s="194" t="s">
        <v>116</v>
      </c>
      <c r="B46" s="49" t="s">
        <v>14</v>
      </c>
      <c r="C46" s="53">
        <v>102233</v>
      </c>
      <c r="D46" s="88" t="s">
        <v>121</v>
      </c>
      <c r="E46" s="49" t="s">
        <v>10</v>
      </c>
      <c r="F46" s="28">
        <f>F41*(2.35*2)</f>
        <v>28.200000000000003</v>
      </c>
      <c r="G46" s="42">
        <v>12.18</v>
      </c>
      <c r="H46" s="94">
        <v>0.20349999999999999</v>
      </c>
      <c r="I46" s="93">
        <f t="shared" si="10"/>
        <v>14.65863</v>
      </c>
      <c r="J46" s="195">
        <f t="shared" si="11"/>
        <v>413.37336600000003</v>
      </c>
    </row>
    <row r="47" spans="1:13" s="18" customFormat="1" ht="34.950000000000003" customHeight="1" x14ac:dyDescent="0.25">
      <c r="A47" s="194" t="s">
        <v>257</v>
      </c>
      <c r="B47" s="8" t="s">
        <v>229</v>
      </c>
      <c r="C47" s="37">
        <v>6</v>
      </c>
      <c r="D47" s="88" t="s">
        <v>254</v>
      </c>
      <c r="E47" s="38" t="s">
        <v>10</v>
      </c>
      <c r="F47" s="10">
        <v>34.35</v>
      </c>
      <c r="G47" s="17">
        <v>56.2</v>
      </c>
      <c r="H47" s="94">
        <v>0.20349999999999999</v>
      </c>
      <c r="I47" s="93">
        <f t="shared" si="10"/>
        <v>67.636700000000005</v>
      </c>
      <c r="J47" s="196">
        <f>I47*F47</f>
        <v>2323.3206450000002</v>
      </c>
    </row>
    <row r="48" spans="1:13" s="18" customFormat="1" ht="34.950000000000003" customHeight="1" x14ac:dyDescent="0.25">
      <c r="A48" s="194" t="s">
        <v>258</v>
      </c>
      <c r="B48" s="8" t="s">
        <v>14</v>
      </c>
      <c r="C48" s="25">
        <v>96121</v>
      </c>
      <c r="D48" s="88" t="s">
        <v>5</v>
      </c>
      <c r="E48" s="38" t="s">
        <v>15</v>
      </c>
      <c r="F48" s="10">
        <v>47.5</v>
      </c>
      <c r="G48" s="43">
        <v>13.5</v>
      </c>
      <c r="H48" s="94">
        <v>0.20349999999999999</v>
      </c>
      <c r="I48" s="93">
        <f t="shared" si="10"/>
        <v>16.247250000000001</v>
      </c>
      <c r="J48" s="196">
        <f>I48*F48</f>
        <v>771.7443750000001</v>
      </c>
    </row>
    <row r="49" spans="1:11" s="20" customFormat="1" ht="15" customHeight="1" x14ac:dyDescent="0.25">
      <c r="A49" s="192" t="s">
        <v>123</v>
      </c>
      <c r="B49" s="29"/>
      <c r="C49" s="165" t="s">
        <v>122</v>
      </c>
      <c r="D49" s="198"/>
      <c r="E49" s="171"/>
      <c r="F49" s="172"/>
      <c r="G49" s="233"/>
      <c r="H49" s="234"/>
      <c r="I49" s="50"/>
      <c r="J49" s="201">
        <f>SUM(J50:J53)</f>
        <v>4489.025129130001</v>
      </c>
    </row>
    <row r="50" spans="1:11" s="18" customFormat="1" ht="34.950000000000003" customHeight="1" x14ac:dyDescent="0.25">
      <c r="A50" s="186" t="s">
        <v>124</v>
      </c>
      <c r="B50" s="8" t="s">
        <v>14</v>
      </c>
      <c r="C50" s="3">
        <v>96622</v>
      </c>
      <c r="D50" s="88" t="s">
        <v>48</v>
      </c>
      <c r="E50" s="3" t="s">
        <v>12</v>
      </c>
      <c r="F50" s="10">
        <f>32*0.05</f>
        <v>1.6</v>
      </c>
      <c r="G50" s="17">
        <v>122.05</v>
      </c>
      <c r="H50" s="99">
        <v>0.20349999999999999</v>
      </c>
      <c r="I50" s="15">
        <f>G50*1.2035</f>
        <v>146.88717499999998</v>
      </c>
      <c r="J50" s="193">
        <f t="shared" ref="J50:J53" si="12">I50*F50</f>
        <v>235.01947999999999</v>
      </c>
    </row>
    <row r="51" spans="1:11" s="18" customFormat="1" ht="40.049999999999997" customHeight="1" x14ac:dyDescent="0.25">
      <c r="A51" s="186" t="s">
        <v>125</v>
      </c>
      <c r="B51" s="8" t="s">
        <v>14</v>
      </c>
      <c r="C51" s="3">
        <v>94964</v>
      </c>
      <c r="D51" s="202" t="s">
        <v>256</v>
      </c>
      <c r="E51" s="3" t="s">
        <v>12</v>
      </c>
      <c r="F51" s="10">
        <f>39.7*0.07</f>
        <v>2.7790000000000004</v>
      </c>
      <c r="G51" s="17">
        <v>423.27</v>
      </c>
      <c r="H51" s="94">
        <v>0.20349999999999999</v>
      </c>
      <c r="I51" s="15">
        <f t="shared" ref="I51:I53" si="13">G51*1.2035</f>
        <v>509.40544499999999</v>
      </c>
      <c r="J51" s="193">
        <f t="shared" si="12"/>
        <v>1415.6377316550002</v>
      </c>
    </row>
    <row r="52" spans="1:11" s="18" customFormat="1" ht="34.950000000000003" customHeight="1" x14ac:dyDescent="0.25">
      <c r="A52" s="186" t="s">
        <v>126</v>
      </c>
      <c r="B52" s="8" t="s">
        <v>14</v>
      </c>
      <c r="C52" s="3">
        <v>103670</v>
      </c>
      <c r="D52" s="2" t="s">
        <v>16</v>
      </c>
      <c r="E52" s="3" t="s">
        <v>12</v>
      </c>
      <c r="F52" s="10">
        <f>F51</f>
        <v>2.7790000000000004</v>
      </c>
      <c r="G52" s="43">
        <v>285.14999999999998</v>
      </c>
      <c r="H52" s="94">
        <v>0.20349999999999999</v>
      </c>
      <c r="I52" s="15">
        <f t="shared" si="13"/>
        <v>343.17802499999999</v>
      </c>
      <c r="J52" s="196">
        <f>I52*F52</f>
        <v>953.6917314750001</v>
      </c>
    </row>
    <row r="53" spans="1:11" s="18" customFormat="1" ht="40.049999999999997" customHeight="1" x14ac:dyDescent="0.2">
      <c r="A53" s="186" t="s">
        <v>259</v>
      </c>
      <c r="B53" s="8" t="s">
        <v>14</v>
      </c>
      <c r="C53" s="16">
        <v>87248</v>
      </c>
      <c r="D53" s="210" t="s">
        <v>253</v>
      </c>
      <c r="E53" s="8" t="s">
        <v>10</v>
      </c>
      <c r="F53" s="10">
        <v>34.6</v>
      </c>
      <c r="G53" s="17">
        <v>45.26</v>
      </c>
      <c r="H53" s="94">
        <v>0.20349999999999999</v>
      </c>
      <c r="I53" s="15">
        <f t="shared" si="13"/>
        <v>54.470410000000001</v>
      </c>
      <c r="J53" s="193">
        <f t="shared" si="12"/>
        <v>1884.6761860000001</v>
      </c>
    </row>
    <row r="54" spans="1:11" s="20" customFormat="1" ht="15" customHeight="1" x14ac:dyDescent="0.25">
      <c r="A54" s="197" t="s">
        <v>127</v>
      </c>
      <c r="B54" s="19"/>
      <c r="C54" s="168" t="s">
        <v>132</v>
      </c>
      <c r="D54" s="163"/>
      <c r="E54" s="166"/>
      <c r="F54" s="167"/>
      <c r="G54" s="225"/>
      <c r="H54" s="226"/>
      <c r="I54" s="45"/>
      <c r="J54" s="201">
        <f>SUM(J55:J60)</f>
        <v>9660.9014033499989</v>
      </c>
    </row>
    <row r="55" spans="1:11" s="18" customFormat="1" ht="55.05" customHeight="1" x14ac:dyDescent="0.25">
      <c r="A55" s="194" t="s">
        <v>128</v>
      </c>
      <c r="B55" s="49" t="s">
        <v>14</v>
      </c>
      <c r="C55" s="53">
        <v>87900</v>
      </c>
      <c r="D55" s="2" t="s">
        <v>133</v>
      </c>
      <c r="E55" s="49" t="s">
        <v>10</v>
      </c>
      <c r="F55" s="28">
        <v>54.78</v>
      </c>
      <c r="G55" s="96">
        <v>9.8000000000000007</v>
      </c>
      <c r="H55" s="94">
        <v>0.20349999999999999</v>
      </c>
      <c r="I55" s="95">
        <f t="shared" ref="I55:I60" si="14">G55*1.2035</f>
        <v>11.794300000000002</v>
      </c>
      <c r="J55" s="195">
        <f t="shared" ref="J55:J60" si="15">I55*F55</f>
        <v>646.09175400000015</v>
      </c>
    </row>
    <row r="56" spans="1:11" s="18" customFormat="1" ht="40.049999999999997" customHeight="1" x14ac:dyDescent="0.25">
      <c r="A56" s="194" t="s">
        <v>129</v>
      </c>
      <c r="B56" s="49" t="s">
        <v>14</v>
      </c>
      <c r="C56" s="53">
        <v>104410</v>
      </c>
      <c r="D56" s="88" t="s">
        <v>134</v>
      </c>
      <c r="E56" s="49" t="s">
        <v>10</v>
      </c>
      <c r="F56" s="28">
        <v>103.44</v>
      </c>
      <c r="G56" s="96">
        <v>4.96</v>
      </c>
      <c r="H56" s="94">
        <v>0.20349999999999999</v>
      </c>
      <c r="I56" s="95">
        <f t="shared" si="14"/>
        <v>5.96936</v>
      </c>
      <c r="J56" s="195">
        <f t="shared" si="15"/>
        <v>617.47059839999997</v>
      </c>
    </row>
    <row r="57" spans="1:11" s="18" customFormat="1" ht="55.05" customHeight="1" x14ac:dyDescent="0.25">
      <c r="A57" s="194" t="s">
        <v>130</v>
      </c>
      <c r="B57" s="49" t="s">
        <v>14</v>
      </c>
      <c r="C57" s="53">
        <v>89173</v>
      </c>
      <c r="D57" s="88" t="s">
        <v>138</v>
      </c>
      <c r="E57" s="49" t="s">
        <v>10</v>
      </c>
      <c r="F57" s="28">
        <f>103.44-21.31</f>
        <v>82.13</v>
      </c>
      <c r="G57" s="96">
        <v>35.31</v>
      </c>
      <c r="H57" s="94">
        <v>0.20349999999999999</v>
      </c>
      <c r="I57" s="95">
        <f t="shared" si="14"/>
        <v>42.495585000000005</v>
      </c>
      <c r="J57" s="195">
        <f t="shared" si="15"/>
        <v>3490.1623960500001</v>
      </c>
    </row>
    <row r="58" spans="1:11" s="18" customFormat="1" ht="55.05" customHeight="1" x14ac:dyDescent="0.25">
      <c r="A58" s="194" t="s">
        <v>131</v>
      </c>
      <c r="B58" s="49" t="s">
        <v>14</v>
      </c>
      <c r="C58" s="53">
        <v>87527</v>
      </c>
      <c r="D58" s="88" t="s">
        <v>214</v>
      </c>
      <c r="E58" s="49" t="s">
        <v>10</v>
      </c>
      <c r="F58" s="28">
        <v>21.31</v>
      </c>
      <c r="G58" s="96">
        <v>38.799999999999997</v>
      </c>
      <c r="H58" s="94">
        <v>0.20349999999999999</v>
      </c>
      <c r="I58" s="95">
        <f t="shared" si="14"/>
        <v>46.695799999999998</v>
      </c>
      <c r="J58" s="195">
        <f>I58*F58</f>
        <v>995.08749799999987</v>
      </c>
      <c r="K58" s="208"/>
    </row>
    <row r="59" spans="1:11" s="18" customFormat="1" ht="40.049999999999997" customHeight="1" x14ac:dyDescent="0.25">
      <c r="A59" s="194" t="s">
        <v>136</v>
      </c>
      <c r="B59" s="49" t="s">
        <v>14</v>
      </c>
      <c r="C59" s="53">
        <v>87792</v>
      </c>
      <c r="D59" s="88" t="s">
        <v>139</v>
      </c>
      <c r="E59" s="49" t="s">
        <v>10</v>
      </c>
      <c r="F59" s="28">
        <v>54.78</v>
      </c>
      <c r="G59" s="96">
        <v>37.5</v>
      </c>
      <c r="H59" s="94">
        <v>0.20349999999999999</v>
      </c>
      <c r="I59" s="95">
        <f t="shared" si="14"/>
        <v>45.131250000000001</v>
      </c>
      <c r="J59" s="195">
        <f t="shared" si="15"/>
        <v>2472.2898749999999</v>
      </c>
    </row>
    <row r="60" spans="1:11" s="18" customFormat="1" ht="40.049999999999997" customHeight="1" x14ac:dyDescent="0.25">
      <c r="A60" s="194" t="s">
        <v>137</v>
      </c>
      <c r="B60" s="49" t="s">
        <v>14</v>
      </c>
      <c r="C60" s="53">
        <v>87265</v>
      </c>
      <c r="D60" s="88" t="s">
        <v>135</v>
      </c>
      <c r="E60" s="49" t="s">
        <v>10</v>
      </c>
      <c r="F60" s="28">
        <v>21.31</v>
      </c>
      <c r="G60" s="96">
        <v>56.14</v>
      </c>
      <c r="H60" s="94">
        <v>0.20349999999999999</v>
      </c>
      <c r="I60" s="95">
        <f t="shared" si="14"/>
        <v>67.564490000000006</v>
      </c>
      <c r="J60" s="195">
        <f t="shared" si="15"/>
        <v>1439.7992819000001</v>
      </c>
    </row>
    <row r="61" spans="1:11" s="20" customFormat="1" ht="15" customHeight="1" x14ac:dyDescent="0.25">
      <c r="A61" s="197" t="s">
        <v>140</v>
      </c>
      <c r="B61" s="19"/>
      <c r="C61" s="162" t="s">
        <v>50</v>
      </c>
      <c r="D61" s="163"/>
      <c r="E61" s="163"/>
      <c r="F61" s="164"/>
      <c r="G61" s="220"/>
      <c r="H61" s="246"/>
      <c r="I61" s="67"/>
      <c r="J61" s="199">
        <f>SUM(J62:J64)</f>
        <v>2818.4394618499996</v>
      </c>
    </row>
    <row r="62" spans="1:11" s="18" customFormat="1" ht="19.95" customHeight="1" x14ac:dyDescent="0.25">
      <c r="A62" s="186" t="s">
        <v>141</v>
      </c>
      <c r="B62" s="66" t="s">
        <v>14</v>
      </c>
      <c r="C62" s="53">
        <v>88485</v>
      </c>
      <c r="D62" s="2" t="s">
        <v>198</v>
      </c>
      <c r="E62" s="49" t="s">
        <v>10</v>
      </c>
      <c r="F62" s="28">
        <v>136.91</v>
      </c>
      <c r="G62" s="96">
        <v>3.64</v>
      </c>
      <c r="H62" s="94">
        <v>0.20349999999999999</v>
      </c>
      <c r="I62" s="42">
        <f>G62*1.2035</f>
        <v>4.3807400000000003</v>
      </c>
      <c r="J62" s="195">
        <f t="shared" ref="J62:J64" si="16">I62*F62</f>
        <v>599.76711339999997</v>
      </c>
      <c r="K62" s="208"/>
    </row>
    <row r="63" spans="1:11" s="18" customFormat="1" ht="34.950000000000003" customHeight="1" x14ac:dyDescent="0.25">
      <c r="A63" s="186" t="s">
        <v>142</v>
      </c>
      <c r="B63" s="66" t="s">
        <v>14</v>
      </c>
      <c r="C63" s="53">
        <v>88489</v>
      </c>
      <c r="D63" s="2" t="s">
        <v>49</v>
      </c>
      <c r="E63" s="49" t="s">
        <v>10</v>
      </c>
      <c r="F63" s="28">
        <f>54.78+82.13</f>
        <v>136.91</v>
      </c>
      <c r="G63" s="96">
        <v>12.37</v>
      </c>
      <c r="H63" s="94">
        <v>0.20349999999999999</v>
      </c>
      <c r="I63" s="42">
        <f t="shared" ref="I63:I64" si="17">G63*1.2035</f>
        <v>14.887295</v>
      </c>
      <c r="J63" s="195">
        <f t="shared" si="16"/>
        <v>2038.21955845</v>
      </c>
    </row>
    <row r="64" spans="1:11" s="18" customFormat="1" ht="45" customHeight="1" x14ac:dyDescent="0.25">
      <c r="A64" s="186" t="s">
        <v>143</v>
      </c>
      <c r="B64" s="65" t="s">
        <v>14</v>
      </c>
      <c r="C64" s="53">
        <v>100749</v>
      </c>
      <c r="D64" s="88" t="s">
        <v>199</v>
      </c>
      <c r="E64" s="49" t="s">
        <v>10</v>
      </c>
      <c r="F64" s="28">
        <v>6.3</v>
      </c>
      <c r="G64" s="96">
        <v>23.8</v>
      </c>
      <c r="H64" s="94">
        <v>0.20349999999999999</v>
      </c>
      <c r="I64" s="42">
        <f t="shared" si="17"/>
        <v>28.6433</v>
      </c>
      <c r="J64" s="195">
        <f t="shared" si="16"/>
        <v>180.45278999999999</v>
      </c>
    </row>
    <row r="65" spans="1:11" s="20" customFormat="1" ht="15" customHeight="1" x14ac:dyDescent="0.25">
      <c r="A65" s="197" t="s">
        <v>148</v>
      </c>
      <c r="B65" s="48"/>
      <c r="C65" s="174" t="s">
        <v>33</v>
      </c>
      <c r="D65" s="174"/>
      <c r="E65" s="174"/>
      <c r="F65" s="174"/>
      <c r="G65" s="244"/>
      <c r="H65" s="244"/>
      <c r="I65" s="68"/>
      <c r="J65" s="201">
        <f>SUM(J66:J69)</f>
        <v>7262.4380695500004</v>
      </c>
    </row>
    <row r="66" spans="1:11" s="18" customFormat="1" ht="34.950000000000003" customHeight="1" x14ac:dyDescent="0.25">
      <c r="A66" s="186" t="s">
        <v>149</v>
      </c>
      <c r="B66" s="8" t="s">
        <v>14</v>
      </c>
      <c r="C66" s="37">
        <v>100701</v>
      </c>
      <c r="D66" s="88" t="s">
        <v>144</v>
      </c>
      <c r="E66" s="38" t="s">
        <v>10</v>
      </c>
      <c r="F66" s="10">
        <v>3.15</v>
      </c>
      <c r="G66" s="43">
        <v>548.99</v>
      </c>
      <c r="H66" s="94">
        <v>0.20349999999999999</v>
      </c>
      <c r="I66" s="15">
        <f>G66*1.2035</f>
        <v>660.70946500000002</v>
      </c>
      <c r="J66" s="196">
        <f t="shared" ref="J66:J68" si="18">I66*F66</f>
        <v>2081.2348147500002</v>
      </c>
    </row>
    <row r="67" spans="1:11" s="18" customFormat="1" ht="34.950000000000003" customHeight="1" x14ac:dyDescent="0.25">
      <c r="A67" s="203" t="s">
        <v>150</v>
      </c>
      <c r="B67" s="8" t="s">
        <v>14</v>
      </c>
      <c r="C67" s="25">
        <v>94569</v>
      </c>
      <c r="D67" s="2" t="s">
        <v>252</v>
      </c>
      <c r="E67" s="38" t="s">
        <v>10</v>
      </c>
      <c r="F67" s="10">
        <v>0.36</v>
      </c>
      <c r="G67" s="17">
        <v>782.56</v>
      </c>
      <c r="H67" s="94">
        <v>0.20349999999999999</v>
      </c>
      <c r="I67" s="15">
        <f t="shared" ref="I67:I69" si="19">G67*1.2035</f>
        <v>941.81095999999991</v>
      </c>
      <c r="J67" s="193">
        <f t="shared" si="18"/>
        <v>339.05194559999995</v>
      </c>
    </row>
    <row r="68" spans="1:11" s="18" customFormat="1" ht="40.049999999999997" customHeight="1" x14ac:dyDescent="0.25">
      <c r="A68" s="186" t="s">
        <v>151</v>
      </c>
      <c r="B68" s="8" t="s">
        <v>14</v>
      </c>
      <c r="C68" s="25">
        <v>94573</v>
      </c>
      <c r="D68" s="88" t="s">
        <v>251</v>
      </c>
      <c r="E68" s="38" t="s">
        <v>10</v>
      </c>
      <c r="F68" s="10">
        <f>4*1.44</f>
        <v>5.76</v>
      </c>
      <c r="G68" s="17">
        <v>470.87</v>
      </c>
      <c r="H68" s="94">
        <v>0.20349999999999999</v>
      </c>
      <c r="I68" s="15">
        <f t="shared" si="19"/>
        <v>566.69204500000001</v>
      </c>
      <c r="J68" s="193">
        <f t="shared" si="18"/>
        <v>3264.1461792</v>
      </c>
    </row>
    <row r="69" spans="1:11" s="18" customFormat="1" ht="40.049999999999997" customHeight="1" x14ac:dyDescent="0.25">
      <c r="A69" s="203" t="s">
        <v>152</v>
      </c>
      <c r="B69" s="8" t="s">
        <v>14</v>
      </c>
      <c r="C69" s="211" t="s">
        <v>250</v>
      </c>
      <c r="D69" s="88" t="s">
        <v>249</v>
      </c>
      <c r="E69" s="38" t="s">
        <v>13</v>
      </c>
      <c r="F69" s="10">
        <v>3</v>
      </c>
      <c r="G69" s="43">
        <v>437.06</v>
      </c>
      <c r="H69" s="99">
        <v>0.20349999999999999</v>
      </c>
      <c r="I69" s="44">
        <f t="shared" si="19"/>
        <v>526.00171</v>
      </c>
      <c r="J69" s="196">
        <f>I69*F69</f>
        <v>1578.00513</v>
      </c>
    </row>
    <row r="70" spans="1:11" s="20" customFormat="1" ht="15" customHeight="1" x14ac:dyDescent="0.25">
      <c r="A70" s="197" t="s">
        <v>153</v>
      </c>
      <c r="B70" s="19"/>
      <c r="C70" s="168" t="s">
        <v>51</v>
      </c>
      <c r="D70" s="171"/>
      <c r="E70" s="166"/>
      <c r="F70" s="167"/>
      <c r="G70" s="225"/>
      <c r="H70" s="226"/>
      <c r="I70" s="45"/>
      <c r="J70" s="188">
        <f>SUM(J71:J81)</f>
        <v>2289.3891659999995</v>
      </c>
    </row>
    <row r="71" spans="1:11" s="18" customFormat="1" ht="34.950000000000003" customHeight="1" x14ac:dyDescent="0.25">
      <c r="A71" s="186" t="s">
        <v>154</v>
      </c>
      <c r="B71" s="8" t="s">
        <v>14</v>
      </c>
      <c r="C71" s="16">
        <v>89402</v>
      </c>
      <c r="D71" s="9" t="s">
        <v>6</v>
      </c>
      <c r="E71" s="8" t="s">
        <v>15</v>
      </c>
      <c r="F71" s="10">
        <v>27.6</v>
      </c>
      <c r="G71" s="17">
        <v>13.11</v>
      </c>
      <c r="H71" s="94">
        <v>0.20349999999999999</v>
      </c>
      <c r="I71" s="15">
        <f>G71*1.2035</f>
        <v>15.777884999999999</v>
      </c>
      <c r="J71" s="193">
        <f t="shared" ref="J71" si="20">I71*F71</f>
        <v>435.46962600000001</v>
      </c>
    </row>
    <row r="72" spans="1:11" s="18" customFormat="1" ht="34.950000000000003" customHeight="1" x14ac:dyDescent="0.25">
      <c r="A72" s="186" t="s">
        <v>155</v>
      </c>
      <c r="B72" s="8" t="s">
        <v>14</v>
      </c>
      <c r="C72" s="16">
        <v>90443</v>
      </c>
      <c r="D72" s="9" t="s">
        <v>7</v>
      </c>
      <c r="E72" s="8" t="s">
        <v>15</v>
      </c>
      <c r="F72" s="10">
        <v>12</v>
      </c>
      <c r="G72" s="17">
        <v>13.96</v>
      </c>
      <c r="H72" s="94">
        <v>0.20349999999999999</v>
      </c>
      <c r="I72" s="15">
        <f t="shared" ref="I72:I81" si="21">G72*1.2035</f>
        <v>16.80086</v>
      </c>
      <c r="J72" s="193">
        <f t="shared" ref="J72:J81" si="22">I72*F72</f>
        <v>201.61032</v>
      </c>
    </row>
    <row r="73" spans="1:11" s="18" customFormat="1" ht="34.950000000000003" customHeight="1" x14ac:dyDescent="0.25">
      <c r="A73" s="186" t="s">
        <v>156</v>
      </c>
      <c r="B73" s="12" t="s">
        <v>14</v>
      </c>
      <c r="C73" s="13">
        <v>90466</v>
      </c>
      <c r="D73" s="23" t="s">
        <v>8</v>
      </c>
      <c r="E73" s="12" t="s">
        <v>15</v>
      </c>
      <c r="F73" s="14">
        <v>12</v>
      </c>
      <c r="G73" s="15">
        <v>14.01</v>
      </c>
      <c r="H73" s="94">
        <v>0.20349999999999999</v>
      </c>
      <c r="I73" s="15">
        <f t="shared" si="21"/>
        <v>16.861035000000001</v>
      </c>
      <c r="J73" s="193">
        <f t="shared" si="22"/>
        <v>202.33242000000001</v>
      </c>
      <c r="K73" s="63"/>
    </row>
    <row r="74" spans="1:11" s="18" customFormat="1" ht="34.950000000000003" customHeight="1" x14ac:dyDescent="0.25">
      <c r="A74" s="186" t="s">
        <v>157</v>
      </c>
      <c r="B74" s="8" t="s">
        <v>14</v>
      </c>
      <c r="C74" s="16">
        <v>89362</v>
      </c>
      <c r="D74" s="9" t="s">
        <v>35</v>
      </c>
      <c r="E74" s="8" t="s">
        <v>13</v>
      </c>
      <c r="F74" s="10">
        <v>15</v>
      </c>
      <c r="G74" s="17">
        <v>9.92</v>
      </c>
      <c r="H74" s="94">
        <v>0.20349999999999999</v>
      </c>
      <c r="I74" s="15">
        <f t="shared" si="21"/>
        <v>11.93872</v>
      </c>
      <c r="J74" s="193">
        <f t="shared" si="22"/>
        <v>179.08080000000001</v>
      </c>
    </row>
    <row r="75" spans="1:11" s="18" customFormat="1" ht="34.950000000000003" customHeight="1" x14ac:dyDescent="0.25">
      <c r="A75" s="186" t="s">
        <v>158</v>
      </c>
      <c r="B75" s="8" t="s">
        <v>14</v>
      </c>
      <c r="C75" s="16">
        <v>89395</v>
      </c>
      <c r="D75" s="26" t="s">
        <v>9</v>
      </c>
      <c r="E75" s="8" t="s">
        <v>13</v>
      </c>
      <c r="F75" s="10">
        <v>5</v>
      </c>
      <c r="G75" s="17">
        <v>13.69</v>
      </c>
      <c r="H75" s="99">
        <v>0.20349999999999999</v>
      </c>
      <c r="I75" s="15">
        <f t="shared" si="21"/>
        <v>16.475915000000001</v>
      </c>
      <c r="J75" s="193">
        <f t="shared" si="22"/>
        <v>82.379575000000003</v>
      </c>
    </row>
    <row r="76" spans="1:11" s="18" customFormat="1" ht="34.950000000000003" customHeight="1" x14ac:dyDescent="0.25">
      <c r="A76" s="186" t="s">
        <v>159</v>
      </c>
      <c r="B76" s="27" t="s">
        <v>14</v>
      </c>
      <c r="C76" s="59">
        <v>89987</v>
      </c>
      <c r="D76" s="2" t="s">
        <v>36</v>
      </c>
      <c r="E76" s="61" t="s">
        <v>13</v>
      </c>
      <c r="F76" s="57">
        <v>2</v>
      </c>
      <c r="G76" s="41">
        <v>112.57</v>
      </c>
      <c r="H76" s="94">
        <v>0.20349999999999999</v>
      </c>
      <c r="I76" s="15">
        <f t="shared" si="21"/>
        <v>135.47799499999999</v>
      </c>
      <c r="J76" s="204">
        <f t="shared" si="22"/>
        <v>270.95598999999999</v>
      </c>
    </row>
    <row r="77" spans="1:11" s="18" customFormat="1" ht="34.950000000000003" customHeight="1" x14ac:dyDescent="0.25">
      <c r="A77" s="186" t="s">
        <v>160</v>
      </c>
      <c r="B77" s="49" t="s">
        <v>146</v>
      </c>
      <c r="C77" s="60">
        <v>89351</v>
      </c>
      <c r="D77" s="88" t="s">
        <v>145</v>
      </c>
      <c r="E77" s="62" t="s">
        <v>13</v>
      </c>
      <c r="F77" s="28">
        <v>1</v>
      </c>
      <c r="G77" s="42">
        <v>39.04</v>
      </c>
      <c r="H77" s="94">
        <v>0.20349999999999999</v>
      </c>
      <c r="I77" s="15">
        <f t="shared" si="21"/>
        <v>46.984639999999999</v>
      </c>
      <c r="J77" s="195">
        <f t="shared" si="22"/>
        <v>46.984639999999999</v>
      </c>
    </row>
    <row r="78" spans="1:11" s="24" customFormat="1" ht="34.950000000000003" customHeight="1" x14ac:dyDescent="0.25">
      <c r="A78" s="186" t="s">
        <v>161</v>
      </c>
      <c r="B78" s="8" t="s">
        <v>14</v>
      </c>
      <c r="C78" s="102">
        <v>95469</v>
      </c>
      <c r="D78" s="202" t="s">
        <v>219</v>
      </c>
      <c r="E78" s="8" t="s">
        <v>13</v>
      </c>
      <c r="F78" s="10">
        <v>1</v>
      </c>
      <c r="G78" s="17">
        <v>293.93</v>
      </c>
      <c r="H78" s="94">
        <v>0.20349999999999999</v>
      </c>
      <c r="I78" s="15">
        <f t="shared" si="21"/>
        <v>353.744755</v>
      </c>
      <c r="J78" s="193">
        <f t="shared" si="22"/>
        <v>353.744755</v>
      </c>
    </row>
    <row r="79" spans="1:11" s="24" customFormat="1" ht="19.95" customHeight="1" x14ac:dyDescent="0.25">
      <c r="A79" s="186" t="s">
        <v>207</v>
      </c>
      <c r="B79" s="8" t="s">
        <v>14</v>
      </c>
      <c r="C79" s="102">
        <v>100849</v>
      </c>
      <c r="D79" s="9" t="s">
        <v>206</v>
      </c>
      <c r="E79" s="8" t="s">
        <v>13</v>
      </c>
      <c r="F79" s="10">
        <v>1</v>
      </c>
      <c r="G79" s="17">
        <v>41.56</v>
      </c>
      <c r="H79" s="94">
        <v>0.20349999999999999</v>
      </c>
      <c r="I79" s="15">
        <f t="shared" si="21"/>
        <v>50.01746</v>
      </c>
      <c r="J79" s="193">
        <f t="shared" si="22"/>
        <v>50.01746</v>
      </c>
      <c r="K79" s="103"/>
    </row>
    <row r="80" spans="1:11" s="24" customFormat="1" ht="49.95" customHeight="1" x14ac:dyDescent="0.25">
      <c r="A80" s="186" t="s">
        <v>208</v>
      </c>
      <c r="B80" s="8" t="s">
        <v>14</v>
      </c>
      <c r="C80" s="102">
        <v>86943</v>
      </c>
      <c r="D80" s="202" t="s">
        <v>220</v>
      </c>
      <c r="E80" s="8" t="s">
        <v>13</v>
      </c>
      <c r="F80" s="10">
        <v>1</v>
      </c>
      <c r="G80" s="17">
        <v>298.07</v>
      </c>
      <c r="H80" s="99">
        <v>0.20349999999999999</v>
      </c>
      <c r="I80" s="15">
        <f t="shared" si="21"/>
        <v>358.72724499999998</v>
      </c>
      <c r="J80" s="193">
        <f t="shared" si="22"/>
        <v>358.72724499999998</v>
      </c>
    </row>
    <row r="81" spans="1:12" s="18" customFormat="1" ht="34.950000000000003" customHeight="1" x14ac:dyDescent="0.25">
      <c r="A81" s="186" t="s">
        <v>209</v>
      </c>
      <c r="B81" s="49" t="s">
        <v>14</v>
      </c>
      <c r="C81" s="53">
        <v>100860</v>
      </c>
      <c r="D81" s="88" t="s">
        <v>147</v>
      </c>
      <c r="E81" s="49" t="s">
        <v>13</v>
      </c>
      <c r="F81" s="28">
        <v>1</v>
      </c>
      <c r="G81" s="42">
        <v>89.81</v>
      </c>
      <c r="H81" s="99">
        <v>0.20349999999999999</v>
      </c>
      <c r="I81" s="15">
        <f t="shared" si="21"/>
        <v>108.08633500000001</v>
      </c>
      <c r="J81" s="195">
        <f t="shared" si="22"/>
        <v>108.08633500000001</v>
      </c>
    </row>
    <row r="82" spans="1:12" s="20" customFormat="1" ht="15" customHeight="1" x14ac:dyDescent="0.25">
      <c r="A82" s="197" t="s">
        <v>162</v>
      </c>
      <c r="B82" s="29"/>
      <c r="C82" s="165" t="s">
        <v>55</v>
      </c>
      <c r="D82" s="205"/>
      <c r="E82" s="169"/>
      <c r="F82" s="170"/>
      <c r="G82" s="233"/>
      <c r="H82" s="234"/>
      <c r="I82" s="50"/>
      <c r="J82" s="201">
        <f>SUM(J83:J95)</f>
        <v>6818.7000375000007</v>
      </c>
    </row>
    <row r="83" spans="1:12" s="18" customFormat="1" ht="34.950000000000003" customHeight="1" x14ac:dyDescent="0.25">
      <c r="A83" s="186" t="s">
        <v>163</v>
      </c>
      <c r="B83" s="8" t="s">
        <v>14</v>
      </c>
      <c r="C83" s="25">
        <v>89714</v>
      </c>
      <c r="D83" s="2" t="s">
        <v>53</v>
      </c>
      <c r="E83" s="38" t="s">
        <v>15</v>
      </c>
      <c r="F83" s="10">
        <v>3.5</v>
      </c>
      <c r="G83" s="17">
        <v>40.880000000000003</v>
      </c>
      <c r="H83" s="94">
        <v>0.20349999999999999</v>
      </c>
      <c r="I83" s="15">
        <f>G83*1.2035</f>
        <v>49.199080000000002</v>
      </c>
      <c r="J83" s="193">
        <f t="shared" ref="J83:J88" si="23">I83*F83</f>
        <v>172.19678000000002</v>
      </c>
    </row>
    <row r="84" spans="1:12" s="18" customFormat="1" ht="34.950000000000003" customHeight="1" x14ac:dyDescent="0.25">
      <c r="A84" s="186" t="s">
        <v>164</v>
      </c>
      <c r="B84" s="8" t="s">
        <v>14</v>
      </c>
      <c r="C84" s="25">
        <v>89712</v>
      </c>
      <c r="D84" s="2" t="s">
        <v>52</v>
      </c>
      <c r="E84" s="38" t="s">
        <v>15</v>
      </c>
      <c r="F84" s="10">
        <v>10</v>
      </c>
      <c r="G84" s="17">
        <v>29.37</v>
      </c>
      <c r="H84" s="94">
        <v>0.20349999999999999</v>
      </c>
      <c r="I84" s="15">
        <f t="shared" ref="I84:I95" si="24">G84*1.2035</f>
        <v>35.346795</v>
      </c>
      <c r="J84" s="193">
        <f t="shared" si="23"/>
        <v>353.46794999999997</v>
      </c>
    </row>
    <row r="85" spans="1:12" s="18" customFormat="1" ht="34.950000000000003" customHeight="1" x14ac:dyDescent="0.25">
      <c r="A85" s="186" t="s">
        <v>165</v>
      </c>
      <c r="B85" s="12" t="s">
        <v>14</v>
      </c>
      <c r="C85" s="64">
        <v>89711</v>
      </c>
      <c r="D85" s="2" t="s">
        <v>43</v>
      </c>
      <c r="E85" s="56" t="s">
        <v>15</v>
      </c>
      <c r="F85" s="14">
        <v>3.5</v>
      </c>
      <c r="G85" s="15">
        <v>22.93</v>
      </c>
      <c r="H85" s="94">
        <v>0.20349999999999999</v>
      </c>
      <c r="I85" s="15">
        <f t="shared" si="24"/>
        <v>27.596254999999999</v>
      </c>
      <c r="J85" s="193">
        <f t="shared" si="23"/>
        <v>96.586892500000005</v>
      </c>
    </row>
    <row r="86" spans="1:12" s="18" customFormat="1" ht="40.049999999999997" customHeight="1" x14ac:dyDescent="0.25">
      <c r="A86" s="186" t="s">
        <v>166</v>
      </c>
      <c r="B86" s="8" t="s">
        <v>14</v>
      </c>
      <c r="C86" s="25">
        <v>89707</v>
      </c>
      <c r="D86" s="2" t="s">
        <v>54</v>
      </c>
      <c r="E86" s="38" t="s">
        <v>13</v>
      </c>
      <c r="F86" s="10">
        <v>3</v>
      </c>
      <c r="G86" s="17">
        <v>52.05</v>
      </c>
      <c r="H86" s="94">
        <v>0.20349999999999999</v>
      </c>
      <c r="I86" s="15">
        <f t="shared" si="24"/>
        <v>62.642174999999995</v>
      </c>
      <c r="J86" s="193">
        <f t="shared" si="23"/>
        <v>187.92652499999997</v>
      </c>
    </row>
    <row r="87" spans="1:12" s="18" customFormat="1" ht="40.049999999999997" customHeight="1" x14ac:dyDescent="0.25">
      <c r="A87" s="186" t="s">
        <v>167</v>
      </c>
      <c r="B87" s="8" t="s">
        <v>14</v>
      </c>
      <c r="C87" s="25">
        <v>89731</v>
      </c>
      <c r="D87" s="2" t="s">
        <v>40</v>
      </c>
      <c r="E87" s="38" t="s">
        <v>13</v>
      </c>
      <c r="F87" s="10">
        <v>3</v>
      </c>
      <c r="G87" s="17">
        <v>15.74</v>
      </c>
      <c r="H87" s="99">
        <v>0.20349999999999999</v>
      </c>
      <c r="I87" s="15">
        <f t="shared" si="24"/>
        <v>18.943090000000002</v>
      </c>
      <c r="J87" s="193">
        <f t="shared" si="23"/>
        <v>56.829270000000008</v>
      </c>
    </row>
    <row r="88" spans="1:12" s="18" customFormat="1" ht="40.049999999999997" customHeight="1" x14ac:dyDescent="0.25">
      <c r="A88" s="186" t="s">
        <v>168</v>
      </c>
      <c r="B88" s="12" t="s">
        <v>14</v>
      </c>
      <c r="C88" s="64">
        <v>89732</v>
      </c>
      <c r="D88" s="88" t="s">
        <v>174</v>
      </c>
      <c r="E88" s="56" t="s">
        <v>13</v>
      </c>
      <c r="F88" s="14">
        <v>1</v>
      </c>
      <c r="G88" s="15">
        <v>16.579999999999998</v>
      </c>
      <c r="H88" s="94">
        <v>0.20349999999999999</v>
      </c>
      <c r="I88" s="15">
        <f t="shared" si="24"/>
        <v>19.954029999999999</v>
      </c>
      <c r="J88" s="193">
        <f t="shared" si="23"/>
        <v>19.954029999999999</v>
      </c>
    </row>
    <row r="89" spans="1:12" s="18" customFormat="1" ht="40.049999999999997" customHeight="1" x14ac:dyDescent="0.25">
      <c r="A89" s="186" t="s">
        <v>169</v>
      </c>
      <c r="B89" s="8" t="s">
        <v>14</v>
      </c>
      <c r="C89" s="25">
        <v>89753</v>
      </c>
      <c r="D89" s="2" t="s">
        <v>39</v>
      </c>
      <c r="E89" s="38" t="s">
        <v>13</v>
      </c>
      <c r="F89" s="10">
        <v>6</v>
      </c>
      <c r="G89" s="17">
        <v>10.09</v>
      </c>
      <c r="H89" s="94">
        <v>0.20349999999999999</v>
      </c>
      <c r="I89" s="15">
        <f t="shared" si="24"/>
        <v>12.143314999999999</v>
      </c>
      <c r="J89" s="193">
        <f t="shared" ref="J89:J95" si="25">I89*F89</f>
        <v>72.859889999999993</v>
      </c>
    </row>
    <row r="90" spans="1:12" s="18" customFormat="1" ht="40.049999999999997" customHeight="1" x14ac:dyDescent="0.25">
      <c r="A90" s="186" t="s">
        <v>170</v>
      </c>
      <c r="B90" s="8" t="s">
        <v>14</v>
      </c>
      <c r="C90" s="25">
        <v>89744</v>
      </c>
      <c r="D90" s="2" t="s">
        <v>42</v>
      </c>
      <c r="E90" s="38" t="s">
        <v>13</v>
      </c>
      <c r="F90" s="10">
        <v>1</v>
      </c>
      <c r="G90" s="17">
        <v>29.37</v>
      </c>
      <c r="H90" s="94">
        <v>0.20349999999999999</v>
      </c>
      <c r="I90" s="15">
        <f t="shared" si="24"/>
        <v>35.346795</v>
      </c>
      <c r="J90" s="193">
        <f t="shared" si="25"/>
        <v>35.346795</v>
      </c>
    </row>
    <row r="91" spans="1:12" s="18" customFormat="1" ht="40.049999999999997" customHeight="1" x14ac:dyDescent="0.25">
      <c r="A91" s="186" t="s">
        <v>171</v>
      </c>
      <c r="B91" s="8" t="s">
        <v>14</v>
      </c>
      <c r="C91" s="25">
        <v>89778</v>
      </c>
      <c r="D91" s="2" t="s">
        <v>41</v>
      </c>
      <c r="E91" s="38" t="s">
        <v>13</v>
      </c>
      <c r="F91" s="10">
        <v>1</v>
      </c>
      <c r="G91" s="17">
        <v>19.350000000000001</v>
      </c>
      <c r="H91" s="94">
        <v>0.20349999999999999</v>
      </c>
      <c r="I91" s="15">
        <f t="shared" si="24"/>
        <v>23.287725000000002</v>
      </c>
      <c r="J91" s="193">
        <f t="shared" si="25"/>
        <v>23.287725000000002</v>
      </c>
    </row>
    <row r="92" spans="1:12" s="18" customFormat="1" ht="40.049999999999997" customHeight="1" x14ac:dyDescent="0.25">
      <c r="A92" s="186" t="s">
        <v>172</v>
      </c>
      <c r="B92" s="8" t="s">
        <v>14</v>
      </c>
      <c r="C92" s="25">
        <v>97900</v>
      </c>
      <c r="D92" s="88" t="s">
        <v>178</v>
      </c>
      <c r="E92" s="38" t="s">
        <v>13</v>
      </c>
      <c r="F92" s="10">
        <v>1</v>
      </c>
      <c r="G92" s="17">
        <v>179.85</v>
      </c>
      <c r="H92" s="94">
        <v>0.20349999999999999</v>
      </c>
      <c r="I92" s="15">
        <f t="shared" si="24"/>
        <v>216.44947500000001</v>
      </c>
      <c r="J92" s="193">
        <f t="shared" si="25"/>
        <v>216.44947500000001</v>
      </c>
    </row>
    <row r="93" spans="1:12" s="18" customFormat="1" ht="34.950000000000003" customHeight="1" x14ac:dyDescent="0.25">
      <c r="A93" s="186" t="s">
        <v>173</v>
      </c>
      <c r="B93" s="8" t="s">
        <v>14</v>
      </c>
      <c r="C93" s="25">
        <v>98102</v>
      </c>
      <c r="D93" s="88" t="s">
        <v>179</v>
      </c>
      <c r="E93" s="38" t="s">
        <v>13</v>
      </c>
      <c r="F93" s="10">
        <v>1</v>
      </c>
      <c r="G93" s="17">
        <v>170.75</v>
      </c>
      <c r="H93" s="94">
        <v>0.20349999999999999</v>
      </c>
      <c r="I93" s="15">
        <f t="shared" si="24"/>
        <v>205.497625</v>
      </c>
      <c r="J93" s="193">
        <f t="shared" si="25"/>
        <v>205.497625</v>
      </c>
    </row>
    <row r="94" spans="1:12" s="18" customFormat="1" ht="40.049999999999997" customHeight="1" x14ac:dyDescent="0.25">
      <c r="A94" s="186" t="s">
        <v>260</v>
      </c>
      <c r="B94" s="49" t="s">
        <v>38</v>
      </c>
      <c r="C94" s="53">
        <v>39361</v>
      </c>
      <c r="D94" s="88" t="s">
        <v>215</v>
      </c>
      <c r="E94" s="49" t="s">
        <v>13</v>
      </c>
      <c r="F94" s="28">
        <v>1</v>
      </c>
      <c r="G94" s="96">
        <v>1812.87</v>
      </c>
      <c r="H94" s="94">
        <v>0.20349999999999999</v>
      </c>
      <c r="I94" s="15">
        <f t="shared" si="24"/>
        <v>2181.789045</v>
      </c>
      <c r="J94" s="195">
        <f t="shared" si="25"/>
        <v>2181.789045</v>
      </c>
    </row>
    <row r="95" spans="1:12" s="18" customFormat="1" ht="40.049999999999997" customHeight="1" x14ac:dyDescent="0.25">
      <c r="A95" s="186" t="s">
        <v>261</v>
      </c>
      <c r="B95" s="49" t="s">
        <v>14</v>
      </c>
      <c r="C95" s="53">
        <v>98094</v>
      </c>
      <c r="D95" s="88" t="s">
        <v>216</v>
      </c>
      <c r="E95" s="49" t="s">
        <v>13</v>
      </c>
      <c r="F95" s="28">
        <v>1</v>
      </c>
      <c r="G95" s="96">
        <v>2656.01</v>
      </c>
      <c r="H95" s="99">
        <v>0.20349999999999999</v>
      </c>
      <c r="I95" s="15">
        <f t="shared" si="24"/>
        <v>3196.5080350000003</v>
      </c>
      <c r="J95" s="200">
        <f t="shared" si="25"/>
        <v>3196.5080350000003</v>
      </c>
      <c r="L95" s="100"/>
    </row>
    <row r="96" spans="1:12" s="20" customFormat="1" ht="15" customHeight="1" x14ac:dyDescent="0.25">
      <c r="A96" s="197" t="s">
        <v>175</v>
      </c>
      <c r="B96" s="19"/>
      <c r="C96" s="177" t="s">
        <v>37</v>
      </c>
      <c r="D96" s="206"/>
      <c r="E96" s="175"/>
      <c r="F96" s="176"/>
      <c r="G96" s="225"/>
      <c r="H96" s="226"/>
      <c r="I96" s="45"/>
      <c r="J96" s="188">
        <f>SUM(J97:J109)</f>
        <v>4009.9055449999987</v>
      </c>
    </row>
    <row r="97" spans="1:13" s="18" customFormat="1" ht="34.950000000000003" customHeight="1" x14ac:dyDescent="0.25">
      <c r="A97" s="186" t="s">
        <v>176</v>
      </c>
      <c r="B97" s="8" t="s">
        <v>14</v>
      </c>
      <c r="C97" s="25">
        <v>90447</v>
      </c>
      <c r="D97" s="2" t="s">
        <v>58</v>
      </c>
      <c r="E97" s="38" t="s">
        <v>15</v>
      </c>
      <c r="F97" s="10">
        <v>27</v>
      </c>
      <c r="G97" s="17">
        <v>6.75</v>
      </c>
      <c r="H97" s="94">
        <v>0.20349999999999999</v>
      </c>
      <c r="I97" s="15">
        <f>G97*1.2035</f>
        <v>8.1236250000000005</v>
      </c>
      <c r="J97" s="193">
        <f t="shared" ref="J97:J109" si="26">I97*F97</f>
        <v>219.33787500000003</v>
      </c>
    </row>
    <row r="98" spans="1:13" s="18" customFormat="1" ht="34.950000000000003" customHeight="1" x14ac:dyDescent="0.25">
      <c r="A98" s="186" t="s">
        <v>177</v>
      </c>
      <c r="B98" s="8" t="s">
        <v>14</v>
      </c>
      <c r="C98" s="25">
        <v>90466</v>
      </c>
      <c r="D98" s="2" t="s">
        <v>8</v>
      </c>
      <c r="E98" s="38" t="s">
        <v>15</v>
      </c>
      <c r="F98" s="10">
        <v>27</v>
      </c>
      <c r="G98" s="17">
        <v>14.01</v>
      </c>
      <c r="H98" s="94">
        <v>0.20349999999999999</v>
      </c>
      <c r="I98" s="15">
        <f t="shared" ref="I98:I109" si="27">G98*1.2035</f>
        <v>16.861035000000001</v>
      </c>
      <c r="J98" s="193">
        <f t="shared" si="26"/>
        <v>455.24794500000002</v>
      </c>
    </row>
    <row r="99" spans="1:13" s="18" customFormat="1" ht="34.950000000000003" customHeight="1" x14ac:dyDescent="0.25">
      <c r="A99" s="186" t="s">
        <v>187</v>
      </c>
      <c r="B99" s="8" t="s">
        <v>14</v>
      </c>
      <c r="C99" s="25">
        <v>91853</v>
      </c>
      <c r="D99" s="88" t="s">
        <v>184</v>
      </c>
      <c r="E99" s="38" t="s">
        <v>15</v>
      </c>
      <c r="F99" s="10">
        <v>38</v>
      </c>
      <c r="G99" s="17">
        <v>10.18</v>
      </c>
      <c r="H99" s="94">
        <v>0.20349999999999999</v>
      </c>
      <c r="I99" s="15">
        <f t="shared" si="27"/>
        <v>12.25163</v>
      </c>
      <c r="J99" s="193">
        <f t="shared" si="26"/>
        <v>465.56193999999999</v>
      </c>
    </row>
    <row r="100" spans="1:13" s="18" customFormat="1" ht="34.950000000000003" customHeight="1" x14ac:dyDescent="0.25">
      <c r="A100" s="186" t="s">
        <v>188</v>
      </c>
      <c r="B100" s="8" t="s">
        <v>14</v>
      </c>
      <c r="C100" s="25">
        <v>91852</v>
      </c>
      <c r="D100" s="88" t="s">
        <v>185</v>
      </c>
      <c r="E100" s="38" t="s">
        <v>15</v>
      </c>
      <c r="F100" s="10">
        <v>27</v>
      </c>
      <c r="G100" s="17">
        <v>9.5</v>
      </c>
      <c r="H100" s="94">
        <v>0.20349999999999999</v>
      </c>
      <c r="I100" s="15">
        <f t="shared" si="27"/>
        <v>11.433250000000001</v>
      </c>
      <c r="J100" s="193">
        <f t="shared" si="26"/>
        <v>308.69775000000004</v>
      </c>
    </row>
    <row r="101" spans="1:13" s="18" customFormat="1" ht="34.950000000000003" customHeight="1" x14ac:dyDescent="0.25">
      <c r="A101" s="186" t="s">
        <v>189</v>
      </c>
      <c r="B101" s="8" t="s">
        <v>14</v>
      </c>
      <c r="C101" s="25">
        <v>91926</v>
      </c>
      <c r="D101" s="88" t="s">
        <v>182</v>
      </c>
      <c r="E101" s="38" t="s">
        <v>15</v>
      </c>
      <c r="F101" s="10">
        <v>160</v>
      </c>
      <c r="G101" s="17">
        <v>3.98</v>
      </c>
      <c r="H101" s="99">
        <v>0.20349999999999999</v>
      </c>
      <c r="I101" s="15">
        <f t="shared" si="27"/>
        <v>4.78993</v>
      </c>
      <c r="J101" s="193">
        <f t="shared" si="26"/>
        <v>766.38879999999995</v>
      </c>
    </row>
    <row r="102" spans="1:13" s="18" customFormat="1" ht="34.950000000000003" customHeight="1" x14ac:dyDescent="0.25">
      <c r="A102" s="186" t="s">
        <v>190</v>
      </c>
      <c r="B102" s="8" t="s">
        <v>14</v>
      </c>
      <c r="C102" s="25">
        <v>91930</v>
      </c>
      <c r="D102" s="88" t="s">
        <v>183</v>
      </c>
      <c r="E102" s="38" t="s">
        <v>15</v>
      </c>
      <c r="F102" s="10">
        <v>10</v>
      </c>
      <c r="G102" s="17">
        <v>8.58</v>
      </c>
      <c r="H102" s="94">
        <v>0.20349999999999999</v>
      </c>
      <c r="I102" s="15">
        <f t="shared" si="27"/>
        <v>10.326029999999999</v>
      </c>
      <c r="J102" s="193">
        <f t="shared" si="26"/>
        <v>103.2603</v>
      </c>
    </row>
    <row r="103" spans="1:13" s="18" customFormat="1" ht="34.950000000000003" customHeight="1" x14ac:dyDescent="0.25">
      <c r="A103" s="186" t="s">
        <v>191</v>
      </c>
      <c r="B103" s="8" t="s">
        <v>14</v>
      </c>
      <c r="C103" s="25">
        <v>101876</v>
      </c>
      <c r="D103" s="88" t="s">
        <v>180</v>
      </c>
      <c r="E103" s="38" t="s">
        <v>13</v>
      </c>
      <c r="F103" s="10">
        <v>1</v>
      </c>
      <c r="G103" s="17">
        <v>83.99</v>
      </c>
      <c r="H103" s="94">
        <v>0.20349999999999999</v>
      </c>
      <c r="I103" s="15">
        <f t="shared" si="27"/>
        <v>101.081965</v>
      </c>
      <c r="J103" s="193">
        <f t="shared" si="26"/>
        <v>101.081965</v>
      </c>
      <c r="K103" s="63"/>
    </row>
    <row r="104" spans="1:13" s="18" customFormat="1" ht="34.950000000000003" customHeight="1" x14ac:dyDescent="0.25">
      <c r="A104" s="186" t="s">
        <v>192</v>
      </c>
      <c r="B104" s="8" t="s">
        <v>14</v>
      </c>
      <c r="C104" s="25">
        <v>101890</v>
      </c>
      <c r="D104" s="88" t="s">
        <v>181</v>
      </c>
      <c r="E104" s="38" t="s">
        <v>13</v>
      </c>
      <c r="F104" s="10">
        <v>6</v>
      </c>
      <c r="G104" s="17">
        <v>16.649999999999999</v>
      </c>
      <c r="H104" s="99">
        <v>0.20349999999999999</v>
      </c>
      <c r="I104" s="15">
        <f t="shared" si="27"/>
        <v>20.038274999999999</v>
      </c>
      <c r="J104" s="193">
        <f t="shared" si="26"/>
        <v>120.22964999999999</v>
      </c>
    </row>
    <row r="105" spans="1:13" s="18" customFormat="1" ht="34.950000000000003" customHeight="1" x14ac:dyDescent="0.25">
      <c r="A105" s="186" t="s">
        <v>193</v>
      </c>
      <c r="B105" s="8" t="s">
        <v>14</v>
      </c>
      <c r="C105" s="25">
        <v>103782</v>
      </c>
      <c r="D105" s="88" t="s">
        <v>186</v>
      </c>
      <c r="E105" s="38" t="s">
        <v>13</v>
      </c>
      <c r="F105" s="10">
        <v>5</v>
      </c>
      <c r="G105" s="17">
        <v>37.229999999999997</v>
      </c>
      <c r="H105" s="94">
        <v>0.20349999999999999</v>
      </c>
      <c r="I105" s="15">
        <f t="shared" si="27"/>
        <v>44.806304999999995</v>
      </c>
      <c r="J105" s="193">
        <f t="shared" si="26"/>
        <v>224.03152499999999</v>
      </c>
    </row>
    <row r="106" spans="1:13" s="18" customFormat="1" ht="34.950000000000003" customHeight="1" x14ac:dyDescent="0.25">
      <c r="A106" s="186" t="s">
        <v>194</v>
      </c>
      <c r="B106" s="8" t="s">
        <v>38</v>
      </c>
      <c r="C106" s="25">
        <v>1871</v>
      </c>
      <c r="D106" s="2" t="s">
        <v>61</v>
      </c>
      <c r="E106" s="38" t="s">
        <v>13</v>
      </c>
      <c r="F106" s="10">
        <v>5</v>
      </c>
      <c r="G106" s="17">
        <v>5.04</v>
      </c>
      <c r="H106" s="94">
        <v>0.20349999999999999</v>
      </c>
      <c r="I106" s="15">
        <f t="shared" si="27"/>
        <v>6.0656400000000001</v>
      </c>
      <c r="J106" s="193">
        <f t="shared" si="26"/>
        <v>30.328200000000002</v>
      </c>
    </row>
    <row r="107" spans="1:13" s="18" customFormat="1" ht="34.950000000000003" customHeight="1" x14ac:dyDescent="0.25">
      <c r="A107" s="186" t="s">
        <v>195</v>
      </c>
      <c r="B107" s="12" t="s">
        <v>14</v>
      </c>
      <c r="C107" s="55">
        <v>91993</v>
      </c>
      <c r="D107" s="2" t="s">
        <v>59</v>
      </c>
      <c r="E107" s="56" t="s">
        <v>13</v>
      </c>
      <c r="F107" s="14">
        <v>1</v>
      </c>
      <c r="G107" s="15">
        <v>49.01</v>
      </c>
      <c r="H107" s="94">
        <v>0.20349999999999999</v>
      </c>
      <c r="I107" s="15">
        <f t="shared" si="27"/>
        <v>58.983534999999996</v>
      </c>
      <c r="J107" s="193">
        <f t="shared" si="26"/>
        <v>58.983534999999996</v>
      </c>
    </row>
    <row r="108" spans="1:13" s="18" customFormat="1" ht="34.950000000000003" customHeight="1" x14ac:dyDescent="0.25">
      <c r="A108" s="186" t="s">
        <v>196</v>
      </c>
      <c r="B108" s="8" t="s">
        <v>14</v>
      </c>
      <c r="C108" s="25">
        <v>92005</v>
      </c>
      <c r="D108" s="2" t="s">
        <v>60</v>
      </c>
      <c r="E108" s="38" t="s">
        <v>13</v>
      </c>
      <c r="F108" s="10">
        <v>11</v>
      </c>
      <c r="G108" s="17">
        <v>63.31</v>
      </c>
      <c r="H108" s="94">
        <v>0.20349999999999999</v>
      </c>
      <c r="I108" s="15">
        <f t="shared" si="27"/>
        <v>76.193584999999999</v>
      </c>
      <c r="J108" s="193">
        <f t="shared" si="26"/>
        <v>838.12943499999994</v>
      </c>
    </row>
    <row r="109" spans="1:13" s="18" customFormat="1" ht="34.950000000000003" customHeight="1" thickBot="1" x14ac:dyDescent="0.3">
      <c r="A109" s="186" t="s">
        <v>197</v>
      </c>
      <c r="B109" s="27" t="s">
        <v>14</v>
      </c>
      <c r="C109" s="59">
        <v>92023</v>
      </c>
      <c r="D109" s="89" t="s">
        <v>62</v>
      </c>
      <c r="E109" s="61" t="s">
        <v>13</v>
      </c>
      <c r="F109" s="57">
        <v>5</v>
      </c>
      <c r="G109" s="41">
        <v>52.95</v>
      </c>
      <c r="H109" s="179">
        <v>0.20349999999999999</v>
      </c>
      <c r="I109" s="58">
        <f t="shared" si="27"/>
        <v>63.725325000000005</v>
      </c>
      <c r="J109" s="204">
        <f t="shared" si="26"/>
        <v>318.62662500000005</v>
      </c>
    </row>
    <row r="110" spans="1:13" ht="22.05" customHeight="1" thickBot="1" x14ac:dyDescent="0.3">
      <c r="A110" s="235" t="s">
        <v>246</v>
      </c>
      <c r="B110" s="236"/>
      <c r="C110" s="236"/>
      <c r="D110" s="236"/>
      <c r="E110" s="236"/>
      <c r="F110" s="236"/>
      <c r="G110" s="236"/>
      <c r="H110" s="236"/>
      <c r="I110" s="237"/>
      <c r="J110" s="180">
        <f>J11+J14+J26+J38+J40+J49+J54+J61+J65+J70+J82+J96</f>
        <v>77483.985980080004</v>
      </c>
      <c r="K110" s="1"/>
      <c r="M110" s="178"/>
    </row>
    <row r="111" spans="1:13" ht="22.05" customHeight="1" thickBot="1" x14ac:dyDescent="0.3">
      <c r="A111" s="227" t="s">
        <v>247</v>
      </c>
      <c r="B111" s="228"/>
      <c r="C111" s="228"/>
      <c r="D111" s="228"/>
      <c r="E111" s="228"/>
      <c r="F111" s="228"/>
      <c r="G111" s="228"/>
      <c r="H111" s="228"/>
      <c r="I111" s="229"/>
      <c r="J111" s="181">
        <v>542387.93000000005</v>
      </c>
      <c r="K111" s="209"/>
      <c r="M111" s="178"/>
    </row>
    <row r="112" spans="1:13" ht="22.05" customHeight="1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7"/>
      <c r="K112" s="1"/>
    </row>
    <row r="113" spans="1:11" s="105" customFormat="1" ht="30" customHeight="1" x14ac:dyDescent="0.25">
      <c r="A113" s="217" t="s">
        <v>217</v>
      </c>
      <c r="B113" s="217"/>
      <c r="C113" s="217"/>
      <c r="D113" s="217"/>
      <c r="E113" s="217"/>
      <c r="F113" s="217"/>
      <c r="G113" s="217"/>
      <c r="H113" s="217"/>
      <c r="I113" s="217"/>
      <c r="J113" s="217"/>
      <c r="K113" s="104"/>
    </row>
    <row r="115" spans="1:11" s="75" customFormat="1" ht="15" customHeight="1" x14ac:dyDescent="0.25">
      <c r="A115" s="218" t="s">
        <v>262</v>
      </c>
      <c r="B115" s="218"/>
      <c r="C115" s="218"/>
      <c r="D115" s="116"/>
      <c r="E115" s="116"/>
      <c r="F115" s="116"/>
      <c r="G115" s="116"/>
      <c r="H115" s="116"/>
      <c r="I115" s="116"/>
      <c r="J115" s="117"/>
      <c r="K115" s="74"/>
    </row>
    <row r="116" spans="1:11" ht="15" customHeight="1" x14ac:dyDescent="0.25">
      <c r="A116" s="106"/>
      <c r="B116" s="106"/>
      <c r="C116" s="106"/>
      <c r="D116" s="106"/>
      <c r="E116" s="106"/>
      <c r="F116" s="106"/>
      <c r="G116" s="106"/>
      <c r="H116" s="118"/>
      <c r="I116" s="106"/>
      <c r="J116" s="119"/>
      <c r="K116" s="1"/>
    </row>
    <row r="117" spans="1:11" s="20" customFormat="1" ht="15" customHeight="1" x14ac:dyDescent="0.25">
      <c r="A117" s="219" t="s">
        <v>56</v>
      </c>
      <c r="B117" s="219"/>
      <c r="C117" s="219"/>
      <c r="D117" s="219"/>
      <c r="E117" s="219"/>
      <c r="F117" s="219"/>
      <c r="G117" s="219"/>
      <c r="H117" s="219"/>
      <c r="I117" s="219"/>
      <c r="J117" s="78"/>
      <c r="K117" s="22"/>
    </row>
    <row r="118" spans="1:11" s="20" customFormat="1" ht="15" customHeight="1" x14ac:dyDescent="0.25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22"/>
    </row>
    <row r="119" spans="1:11" s="20" customFormat="1" ht="15" customHeight="1" x14ac:dyDescent="0.25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22"/>
    </row>
    <row r="120" spans="1:11" s="20" customFormat="1" ht="15" customHeight="1" x14ac:dyDescent="0.25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22"/>
    </row>
    <row r="121" spans="1:11" s="20" customFormat="1" ht="15" customHeight="1" x14ac:dyDescent="0.25">
      <c r="A121" s="238" t="s">
        <v>221</v>
      </c>
      <c r="B121" s="238"/>
      <c r="C121" s="238"/>
      <c r="D121" s="109" t="s">
        <v>221</v>
      </c>
      <c r="E121" s="108"/>
      <c r="F121" s="108"/>
      <c r="G121" s="78"/>
      <c r="H121" s="78"/>
      <c r="I121" s="78"/>
      <c r="J121" s="78"/>
      <c r="K121" s="22"/>
    </row>
    <row r="122" spans="1:11" s="20" customFormat="1" ht="15" customHeight="1" x14ac:dyDescent="0.25">
      <c r="A122" s="239" t="s">
        <v>224</v>
      </c>
      <c r="B122" s="239"/>
      <c r="C122" s="239"/>
      <c r="D122" s="107" t="s">
        <v>222</v>
      </c>
      <c r="E122" s="108"/>
      <c r="F122" s="108"/>
      <c r="G122" s="108"/>
      <c r="H122" s="108"/>
      <c r="I122" s="108"/>
      <c r="J122" s="108"/>
      <c r="K122" s="22"/>
    </row>
    <row r="123" spans="1:11" s="72" customFormat="1" ht="15" customHeight="1" x14ac:dyDescent="0.25">
      <c r="A123" s="240" t="s">
        <v>225</v>
      </c>
      <c r="B123" s="240"/>
      <c r="C123" s="240"/>
      <c r="D123" s="109" t="s">
        <v>223</v>
      </c>
      <c r="E123" s="108"/>
      <c r="F123" s="108"/>
      <c r="G123" s="108"/>
      <c r="H123" s="108"/>
      <c r="I123" s="108"/>
      <c r="J123" s="108"/>
      <c r="K123" s="71"/>
    </row>
    <row r="124" spans="1:11" s="72" customFormat="1" ht="15" customHeight="1" x14ac:dyDescent="0.25">
      <c r="A124" s="238" t="s">
        <v>57</v>
      </c>
      <c r="B124" s="238"/>
      <c r="C124" s="238"/>
      <c r="D124" s="79"/>
      <c r="E124" s="79"/>
      <c r="F124" s="80"/>
      <c r="G124" s="110"/>
      <c r="H124" s="111"/>
      <c r="I124" s="81"/>
      <c r="J124" s="82"/>
    </row>
    <row r="125" spans="1:11" x14ac:dyDescent="0.25">
      <c r="A125" s="71"/>
      <c r="B125" s="71"/>
      <c r="C125" s="71"/>
      <c r="D125" s="71"/>
      <c r="E125" s="71"/>
      <c r="F125" s="71"/>
      <c r="G125" s="71"/>
      <c r="H125" s="120"/>
      <c r="I125" s="71"/>
      <c r="J125" s="71"/>
    </row>
    <row r="126" spans="1:11" x14ac:dyDescent="0.25">
      <c r="G126" s="121"/>
      <c r="H126" s="122"/>
    </row>
    <row r="127" spans="1:11" x14ac:dyDescent="0.25">
      <c r="G127" s="121"/>
      <c r="H127" s="122"/>
    </row>
  </sheetData>
  <mergeCells count="30">
    <mergeCell ref="A121:C121"/>
    <mergeCell ref="A122:C122"/>
    <mergeCell ref="A123:C123"/>
    <mergeCell ref="A124:C124"/>
    <mergeCell ref="H5:I5"/>
    <mergeCell ref="H6:H7"/>
    <mergeCell ref="A7:B7"/>
    <mergeCell ref="C7:D7"/>
    <mergeCell ref="A8:B8"/>
    <mergeCell ref="G70:H70"/>
    <mergeCell ref="G38:H38"/>
    <mergeCell ref="G65:H65"/>
    <mergeCell ref="G40:H40"/>
    <mergeCell ref="G54:H54"/>
    <mergeCell ref="G61:H61"/>
    <mergeCell ref="G49:H49"/>
    <mergeCell ref="H4:I4"/>
    <mergeCell ref="H3:J3"/>
    <mergeCell ref="G82:H82"/>
    <mergeCell ref="A110:I110"/>
    <mergeCell ref="G96:H96"/>
    <mergeCell ref="A113:J113"/>
    <mergeCell ref="A115:C115"/>
    <mergeCell ref="A117:I117"/>
    <mergeCell ref="C8:D8"/>
    <mergeCell ref="G11:H11"/>
    <mergeCell ref="A9:J9"/>
    <mergeCell ref="G14:H14"/>
    <mergeCell ref="G26:H26"/>
    <mergeCell ref="A111:I111"/>
  </mergeCells>
  <phoneticPr fontId="7" type="noConversion"/>
  <pageMargins left="0.43307086614173229" right="0.43307086614173229" top="0.55118110236220474" bottom="0.55118110236220474" header="0.31496062992125984" footer="0.31496062992125984"/>
  <pageSetup scale="74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D98D-9E79-48BE-8622-2FCBFC62F299}">
  <sheetPr>
    <pageSetUpPr fitToPage="1"/>
  </sheetPr>
  <dimension ref="A4:AJ42"/>
  <sheetViews>
    <sheetView workbookViewId="0">
      <selection activeCell="B43" sqref="B43"/>
    </sheetView>
  </sheetViews>
  <sheetFormatPr defaultRowHeight="13.2" x14ac:dyDescent="0.25"/>
  <cols>
    <col min="1" max="1" width="13.5546875" customWidth="1"/>
    <col min="2" max="2" width="29.77734375" customWidth="1"/>
    <col min="3" max="4" width="12.77734375" customWidth="1"/>
    <col min="5" max="32" width="10.77734375" customWidth="1"/>
    <col min="33" max="33" width="10.33203125" customWidth="1"/>
    <col min="34" max="34" width="22.33203125" customWidth="1"/>
  </cols>
  <sheetData>
    <row r="4" spans="1:33" ht="13.8" x14ac:dyDescent="0.3">
      <c r="D4" s="123"/>
      <c r="E4" s="123"/>
    </row>
    <row r="5" spans="1:33" ht="13.8" x14ac:dyDescent="0.3">
      <c r="C5" s="251" t="s">
        <v>226</v>
      </c>
      <c r="D5" s="251"/>
      <c r="E5" s="251"/>
    </row>
    <row r="6" spans="1:33" ht="13.8" x14ac:dyDescent="0.25">
      <c r="C6" s="252" t="s">
        <v>227</v>
      </c>
      <c r="D6" s="252"/>
      <c r="E6" s="252"/>
    </row>
    <row r="9" spans="1:33" s="124" customFormat="1" ht="22.05" customHeight="1" x14ac:dyDescent="0.25">
      <c r="A9" s="83" t="s">
        <v>20</v>
      </c>
      <c r="B9" s="108" t="s">
        <v>245</v>
      </c>
      <c r="C9" s="83" t="s">
        <v>201</v>
      </c>
      <c r="D9" s="7">
        <v>39.950000000000003</v>
      </c>
      <c r="E9" s="84" t="s">
        <v>11</v>
      </c>
      <c r="F9" s="7"/>
      <c r="G9" s="84"/>
    </row>
    <row r="10" spans="1:33" s="124" customFormat="1" ht="22.05" customHeight="1" x14ac:dyDescent="0.25">
      <c r="A10" s="83" t="s">
        <v>21</v>
      </c>
      <c r="B10" s="108" t="s">
        <v>231</v>
      </c>
      <c r="C10" s="108"/>
      <c r="D10" s="108"/>
      <c r="E10" s="6"/>
      <c r="F10" s="7"/>
      <c r="G10" s="125"/>
    </row>
    <row r="11" spans="1:33" s="124" customFormat="1" ht="13.8" customHeight="1" thickBot="1" x14ac:dyDescent="0.3">
      <c r="A11" s="83"/>
      <c r="B11" s="108"/>
      <c r="C11" s="108"/>
      <c r="D11" s="108"/>
      <c r="E11" s="6"/>
      <c r="F11" s="7"/>
      <c r="G11" s="125"/>
    </row>
    <row r="12" spans="1:33" s="127" customFormat="1" ht="15" customHeight="1" thickBot="1" x14ac:dyDescent="0.35">
      <c r="A12" s="247" t="s">
        <v>232</v>
      </c>
      <c r="B12" s="248"/>
      <c r="C12" s="248"/>
      <c r="D12" s="248"/>
      <c r="E12" s="248"/>
      <c r="F12" s="248"/>
      <c r="G12" s="248"/>
      <c r="H12" s="248"/>
      <c r="I12" s="248"/>
      <c r="J12" s="249"/>
      <c r="K12" s="247" t="s">
        <v>232</v>
      </c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9"/>
      <c r="Y12" s="247" t="s">
        <v>232</v>
      </c>
      <c r="Z12" s="248"/>
      <c r="AA12" s="248"/>
      <c r="AB12" s="248"/>
      <c r="AC12" s="248"/>
      <c r="AD12" s="248"/>
      <c r="AE12" s="248"/>
      <c r="AF12" s="249"/>
      <c r="AG12" s="126"/>
    </row>
    <row r="13" spans="1:33" s="129" customFormat="1" ht="15" customHeight="1" x14ac:dyDescent="0.25">
      <c r="A13" s="212"/>
      <c r="B13" s="213"/>
      <c r="C13" s="257" t="s">
        <v>233</v>
      </c>
      <c r="D13" s="257"/>
      <c r="E13" s="258" t="s">
        <v>234</v>
      </c>
      <c r="F13" s="258"/>
      <c r="G13" s="258" t="s">
        <v>235</v>
      </c>
      <c r="H13" s="258"/>
      <c r="I13" s="258" t="s">
        <v>236</v>
      </c>
      <c r="J13" s="259"/>
      <c r="K13" s="260" t="s">
        <v>237</v>
      </c>
      <c r="L13" s="258"/>
      <c r="M13" s="258" t="s">
        <v>238</v>
      </c>
      <c r="N13" s="259"/>
      <c r="O13" s="258" t="s">
        <v>263</v>
      </c>
      <c r="P13" s="259"/>
      <c r="Q13" s="258" t="s">
        <v>264</v>
      </c>
      <c r="R13" s="259"/>
      <c r="S13" s="258" t="s">
        <v>265</v>
      </c>
      <c r="T13" s="259"/>
      <c r="U13" s="258" t="s">
        <v>266</v>
      </c>
      <c r="V13" s="259"/>
      <c r="W13" s="258" t="s">
        <v>267</v>
      </c>
      <c r="X13" s="259"/>
      <c r="Y13" s="260" t="s">
        <v>268</v>
      </c>
      <c r="Z13" s="259"/>
      <c r="AA13" s="258" t="s">
        <v>269</v>
      </c>
      <c r="AB13" s="259"/>
      <c r="AC13" s="258" t="s">
        <v>270</v>
      </c>
      <c r="AD13" s="259"/>
      <c r="AE13" s="258" t="s">
        <v>271</v>
      </c>
      <c r="AF13" s="259"/>
      <c r="AG13" s="128"/>
    </row>
    <row r="14" spans="1:33" s="135" customFormat="1" ht="15" customHeight="1" x14ac:dyDescent="0.25">
      <c r="A14" s="130" t="s">
        <v>239</v>
      </c>
      <c r="B14" s="131" t="s">
        <v>240</v>
      </c>
      <c r="C14" s="131" t="s">
        <v>241</v>
      </c>
      <c r="D14" s="131" t="s">
        <v>242</v>
      </c>
      <c r="E14" s="131" t="s">
        <v>241</v>
      </c>
      <c r="F14" s="132" t="s">
        <v>242</v>
      </c>
      <c r="G14" s="131" t="s">
        <v>241</v>
      </c>
      <c r="H14" s="132" t="s">
        <v>242</v>
      </c>
      <c r="I14" s="131" t="s">
        <v>241</v>
      </c>
      <c r="J14" s="133" t="s">
        <v>242</v>
      </c>
      <c r="K14" s="130" t="s">
        <v>241</v>
      </c>
      <c r="L14" s="132" t="s">
        <v>242</v>
      </c>
      <c r="M14" s="131" t="s">
        <v>241</v>
      </c>
      <c r="N14" s="133" t="s">
        <v>242</v>
      </c>
      <c r="O14" s="131" t="s">
        <v>241</v>
      </c>
      <c r="P14" s="133" t="s">
        <v>242</v>
      </c>
      <c r="Q14" s="131" t="s">
        <v>241</v>
      </c>
      <c r="R14" s="133" t="s">
        <v>242</v>
      </c>
      <c r="S14" s="131" t="s">
        <v>241</v>
      </c>
      <c r="T14" s="133" t="s">
        <v>242</v>
      </c>
      <c r="U14" s="131" t="s">
        <v>241</v>
      </c>
      <c r="V14" s="133" t="s">
        <v>242</v>
      </c>
      <c r="W14" s="131" t="s">
        <v>241</v>
      </c>
      <c r="X14" s="133" t="s">
        <v>242</v>
      </c>
      <c r="Y14" s="130" t="s">
        <v>241</v>
      </c>
      <c r="Z14" s="133" t="s">
        <v>242</v>
      </c>
      <c r="AA14" s="131" t="s">
        <v>241</v>
      </c>
      <c r="AB14" s="133" t="s">
        <v>242</v>
      </c>
      <c r="AC14" s="131" t="s">
        <v>241</v>
      </c>
      <c r="AD14" s="133" t="s">
        <v>242</v>
      </c>
      <c r="AE14" s="131" t="s">
        <v>241</v>
      </c>
      <c r="AF14" s="133" t="s">
        <v>242</v>
      </c>
      <c r="AG14" s="134"/>
    </row>
    <row r="15" spans="1:33" s="129" customFormat="1" ht="15" customHeight="1" x14ac:dyDescent="0.25">
      <c r="A15" s="130" t="s">
        <v>63</v>
      </c>
      <c r="B15" s="136" t="str">
        <f>'Orçamento '!C11</f>
        <v>SERVIÇOS PRELIMINARES E GERAIS</v>
      </c>
      <c r="C15" s="137">
        <f>'Orçamento '!J11*7</f>
        <v>9165.6875099999997</v>
      </c>
      <c r="D15" s="138">
        <f>C15/$C$28*100</f>
        <v>1.6898768351135467</v>
      </c>
      <c r="E15" s="137">
        <f>C15*F15</f>
        <v>9165.6875099999997</v>
      </c>
      <c r="F15" s="139">
        <v>1</v>
      </c>
      <c r="G15" s="137">
        <f>H15*C15</f>
        <v>0</v>
      </c>
      <c r="H15" s="140"/>
      <c r="I15" s="137">
        <f>J15*C15</f>
        <v>0</v>
      </c>
      <c r="J15" s="141"/>
      <c r="K15" s="215">
        <f>L15*C15</f>
        <v>0</v>
      </c>
      <c r="L15" s="139"/>
      <c r="M15" s="137">
        <f>N15*E15</f>
        <v>0</v>
      </c>
      <c r="N15" s="141"/>
      <c r="O15" s="137">
        <f t="shared" ref="O15:O26" si="0">P15*C15</f>
        <v>0</v>
      </c>
      <c r="P15" s="141"/>
      <c r="Q15" s="137">
        <f t="shared" ref="Q15:Q26" si="1">R15*C15</f>
        <v>0</v>
      </c>
      <c r="R15" s="141"/>
      <c r="S15" s="137">
        <f>T15*K15</f>
        <v>0</v>
      </c>
      <c r="T15" s="141"/>
      <c r="U15" s="137">
        <f>V15*M15</f>
        <v>0</v>
      </c>
      <c r="V15" s="141"/>
      <c r="W15" s="137">
        <f>X15*O15</f>
        <v>0</v>
      </c>
      <c r="X15" s="141"/>
      <c r="Y15" s="215">
        <f>Z15*Q15</f>
        <v>0</v>
      </c>
      <c r="Z15" s="141"/>
      <c r="AA15" s="137">
        <f>AB15*S15</f>
        <v>0</v>
      </c>
      <c r="AB15" s="141"/>
      <c r="AC15" s="137">
        <f>AD15*U15</f>
        <v>0</v>
      </c>
      <c r="AD15" s="141"/>
      <c r="AE15" s="137">
        <f>AF15*W15</f>
        <v>0</v>
      </c>
      <c r="AF15" s="141"/>
      <c r="AG15" s="142">
        <f>F15+H15+J15+L15+N15+P15+R15+T15+V15+X15+Z15+AB15+AD15+AF15</f>
        <v>1</v>
      </c>
    </row>
    <row r="16" spans="1:33" s="129" customFormat="1" ht="15" customHeight="1" x14ac:dyDescent="0.25">
      <c r="A16" s="130" t="s">
        <v>66</v>
      </c>
      <c r="B16" s="136" t="str">
        <f>'Orçamento '!C14</f>
        <v>INFRA-ESTRUTURA</v>
      </c>
      <c r="C16" s="137">
        <f>'Orçamento '!J14*7</f>
        <v>71385.864261249997</v>
      </c>
      <c r="D16" s="138">
        <f t="shared" ref="D16:D26" si="2">C16/$C$28*100</f>
        <v>13.161404230509968</v>
      </c>
      <c r="E16" s="137">
        <f t="shared" ref="E16:E26" si="3">C16*F16</f>
        <v>9994.020996575</v>
      </c>
      <c r="F16" s="139">
        <v>0.14000000000000001</v>
      </c>
      <c r="G16" s="137">
        <f t="shared" ref="G16:G26" si="4">H16*C16</f>
        <v>9994.020996575</v>
      </c>
      <c r="H16" s="139">
        <v>0.14000000000000001</v>
      </c>
      <c r="I16" s="137">
        <f t="shared" ref="I16:I26" si="5">J16*C16</f>
        <v>9994.020996575</v>
      </c>
      <c r="J16" s="141">
        <v>0.14000000000000001</v>
      </c>
      <c r="K16" s="215">
        <f t="shared" ref="K16:K26" si="6">L16*C16</f>
        <v>9994.020996575</v>
      </c>
      <c r="L16" s="139">
        <v>0.14000000000000001</v>
      </c>
      <c r="M16" s="137">
        <f t="shared" ref="M16:M21" si="7">N16*C16</f>
        <v>9994.020996575</v>
      </c>
      <c r="N16" s="141">
        <v>0.14000000000000001</v>
      </c>
      <c r="O16" s="137">
        <f t="shared" si="0"/>
        <v>9994.020996575</v>
      </c>
      <c r="P16" s="141">
        <v>0.14000000000000001</v>
      </c>
      <c r="Q16" s="137">
        <f t="shared" si="1"/>
        <v>11421.738281800001</v>
      </c>
      <c r="R16" s="141">
        <v>0.16</v>
      </c>
      <c r="S16" s="137">
        <f t="shared" ref="S16" si="8">T16*K16</f>
        <v>0</v>
      </c>
      <c r="T16" s="141"/>
      <c r="U16" s="137">
        <f t="shared" ref="U16" si="9">V16*M16</f>
        <v>0</v>
      </c>
      <c r="V16" s="141"/>
      <c r="W16" s="137">
        <f t="shared" ref="W16:W17" si="10">X16*O16</f>
        <v>0</v>
      </c>
      <c r="X16" s="141"/>
      <c r="Y16" s="215">
        <f t="shared" ref="Y16:Y18" si="11">Z16*Q16</f>
        <v>0</v>
      </c>
      <c r="Z16" s="141"/>
      <c r="AA16" s="137">
        <f t="shared" ref="AA16:AA18" si="12">AB16*S16</f>
        <v>0</v>
      </c>
      <c r="AB16" s="141"/>
      <c r="AC16" s="137">
        <f t="shared" ref="AC16:AC18" si="13">AD16*U16</f>
        <v>0</v>
      </c>
      <c r="AD16" s="141"/>
      <c r="AE16" s="137">
        <f t="shared" ref="AE16:AE18" si="14">AF16*W16</f>
        <v>0</v>
      </c>
      <c r="AF16" s="141"/>
      <c r="AG16" s="142">
        <f t="shared" ref="AG16:AG26" si="15">F16+H16+J16+L16+N16+P16+R16+T16+V16+X16+Z16+AB16+AD16+AF16</f>
        <v>1</v>
      </c>
    </row>
    <row r="17" spans="1:36" s="129" customFormat="1" ht="15" customHeight="1" x14ac:dyDescent="0.25">
      <c r="A17" s="130" t="s">
        <v>91</v>
      </c>
      <c r="B17" s="136" t="str">
        <f>'Orçamento '!C26</f>
        <v>SUPRA-ESTRUTURA</v>
      </c>
      <c r="C17" s="137">
        <f>'Orçamento '!J26*7</f>
        <v>56355.8056383</v>
      </c>
      <c r="D17" s="138">
        <f t="shared" si="2"/>
        <v>10.390313914632312</v>
      </c>
      <c r="E17" s="137">
        <f t="shared" si="3"/>
        <v>0</v>
      </c>
      <c r="F17" s="139"/>
      <c r="G17" s="137">
        <f>H17*C17</f>
        <v>9016.9289021280001</v>
      </c>
      <c r="H17" s="139">
        <v>0.16</v>
      </c>
      <c r="I17" s="137">
        <f t="shared" si="5"/>
        <v>7889.8127893620012</v>
      </c>
      <c r="J17" s="141">
        <v>0.14000000000000001</v>
      </c>
      <c r="K17" s="215">
        <f t="shared" si="6"/>
        <v>7889.8127893620012</v>
      </c>
      <c r="L17" s="139">
        <v>0.14000000000000001</v>
      </c>
      <c r="M17" s="137">
        <f t="shared" si="7"/>
        <v>7889.8127893620012</v>
      </c>
      <c r="N17" s="141">
        <v>0.14000000000000001</v>
      </c>
      <c r="O17" s="137">
        <f t="shared" si="0"/>
        <v>7889.8127893620012</v>
      </c>
      <c r="P17" s="141">
        <v>0.14000000000000001</v>
      </c>
      <c r="Q17" s="137">
        <f t="shared" si="1"/>
        <v>7889.8127893620012</v>
      </c>
      <c r="R17" s="141">
        <v>0.14000000000000001</v>
      </c>
      <c r="S17" s="137">
        <f>T17*C17</f>
        <v>7889.8127893620012</v>
      </c>
      <c r="T17" s="141">
        <v>0.14000000000000001</v>
      </c>
      <c r="U17" s="137">
        <f>V17*C17</f>
        <v>0</v>
      </c>
      <c r="V17" s="141"/>
      <c r="W17" s="137">
        <f t="shared" si="10"/>
        <v>0</v>
      </c>
      <c r="X17" s="141"/>
      <c r="Y17" s="215">
        <f t="shared" si="11"/>
        <v>0</v>
      </c>
      <c r="Z17" s="141"/>
      <c r="AA17" s="137">
        <f t="shared" si="12"/>
        <v>0</v>
      </c>
      <c r="AB17" s="141"/>
      <c r="AC17" s="137">
        <f t="shared" si="13"/>
        <v>0</v>
      </c>
      <c r="AD17" s="141"/>
      <c r="AE17" s="137">
        <f t="shared" si="14"/>
        <v>0</v>
      </c>
      <c r="AF17" s="141"/>
      <c r="AG17" s="142">
        <f t="shared" si="15"/>
        <v>1</v>
      </c>
    </row>
    <row r="18" spans="1:36" s="129" customFormat="1" ht="15" customHeight="1" x14ac:dyDescent="0.25">
      <c r="A18" s="130" t="s">
        <v>107</v>
      </c>
      <c r="B18" s="143" t="str">
        <f>'Orçamento '!C38</f>
        <v>PAREDES</v>
      </c>
      <c r="C18" s="137">
        <f>'Orçamento '!J38*7</f>
        <v>35942.306176350001</v>
      </c>
      <c r="D18" s="138">
        <f t="shared" si="2"/>
        <v>6.6266791816441071</v>
      </c>
      <c r="E18" s="137">
        <f t="shared" si="3"/>
        <v>0</v>
      </c>
      <c r="F18" s="139"/>
      <c r="G18" s="137">
        <f>H18*C18</f>
        <v>0</v>
      </c>
      <c r="H18" s="139"/>
      <c r="I18" s="137">
        <f t="shared" si="5"/>
        <v>7188.4612352700005</v>
      </c>
      <c r="J18" s="141">
        <v>0.2</v>
      </c>
      <c r="K18" s="215">
        <f t="shared" si="6"/>
        <v>7188.4612352700005</v>
      </c>
      <c r="L18" s="139">
        <v>0.2</v>
      </c>
      <c r="M18" s="137">
        <f t="shared" si="7"/>
        <v>7188.4612352700005</v>
      </c>
      <c r="N18" s="141">
        <v>0.2</v>
      </c>
      <c r="O18" s="137">
        <f t="shared" si="0"/>
        <v>7188.4612352700005</v>
      </c>
      <c r="P18" s="141">
        <v>0.2</v>
      </c>
      <c r="Q18" s="137">
        <f t="shared" si="1"/>
        <v>7188.4612352700005</v>
      </c>
      <c r="R18" s="141">
        <v>0.2</v>
      </c>
      <c r="S18" s="137">
        <f>T18*C18</f>
        <v>0</v>
      </c>
      <c r="T18" s="141"/>
      <c r="U18" s="137">
        <f>V18*C18</f>
        <v>0</v>
      </c>
      <c r="V18" s="141"/>
      <c r="W18" s="137">
        <f>X18*C18</f>
        <v>0</v>
      </c>
      <c r="X18" s="141"/>
      <c r="Y18" s="215">
        <f t="shared" si="11"/>
        <v>0</v>
      </c>
      <c r="Z18" s="141"/>
      <c r="AA18" s="137">
        <f t="shared" si="12"/>
        <v>0</v>
      </c>
      <c r="AB18" s="141"/>
      <c r="AC18" s="137">
        <f t="shared" si="13"/>
        <v>0</v>
      </c>
      <c r="AD18" s="141"/>
      <c r="AE18" s="137">
        <f t="shared" si="14"/>
        <v>0</v>
      </c>
      <c r="AF18" s="141"/>
      <c r="AG18" s="142">
        <f t="shared" si="15"/>
        <v>1</v>
      </c>
    </row>
    <row r="19" spans="1:36" s="129" customFormat="1" ht="15" customHeight="1" x14ac:dyDescent="0.25">
      <c r="A19" s="130" t="s">
        <v>110</v>
      </c>
      <c r="B19" s="143" t="str">
        <f>'Orçamento '!C40</f>
        <v>COBERTURA</v>
      </c>
      <c r="C19" s="137">
        <f>'Orçamento '!J40*7</f>
        <v>108096.646588</v>
      </c>
      <c r="D19" s="138">
        <f t="shared" si="2"/>
        <v>19.929767278583231</v>
      </c>
      <c r="E19" s="137">
        <f t="shared" si="3"/>
        <v>0</v>
      </c>
      <c r="F19" s="139"/>
      <c r="G19" s="137">
        <f t="shared" si="4"/>
        <v>0</v>
      </c>
      <c r="H19" s="139"/>
      <c r="I19" s="137">
        <f t="shared" si="5"/>
        <v>0</v>
      </c>
      <c r="J19" s="141"/>
      <c r="K19" s="215">
        <f t="shared" si="6"/>
        <v>0</v>
      </c>
      <c r="L19" s="139"/>
      <c r="M19" s="137">
        <f t="shared" si="7"/>
        <v>0</v>
      </c>
      <c r="N19" s="141"/>
      <c r="O19" s="137">
        <f t="shared" si="0"/>
        <v>0</v>
      </c>
      <c r="P19" s="141"/>
      <c r="Q19" s="137">
        <f t="shared" si="1"/>
        <v>0</v>
      </c>
      <c r="R19" s="141"/>
      <c r="S19" s="137">
        <f>T19*C19</f>
        <v>0</v>
      </c>
      <c r="T19" s="141"/>
      <c r="U19" s="137">
        <f>V19*C19</f>
        <v>0</v>
      </c>
      <c r="V19" s="141"/>
      <c r="W19" s="137">
        <f>X19*C19</f>
        <v>0</v>
      </c>
      <c r="X19" s="141"/>
      <c r="Y19" s="215">
        <f>Z19*C19</f>
        <v>27024.161647000001</v>
      </c>
      <c r="Z19" s="141">
        <v>0.25</v>
      </c>
      <c r="AA19" s="137">
        <f>AB19*C19</f>
        <v>27024.161647000001</v>
      </c>
      <c r="AB19" s="141">
        <v>0.25</v>
      </c>
      <c r="AC19" s="137">
        <f>AD19*C19</f>
        <v>27024.161647000001</v>
      </c>
      <c r="AD19" s="141">
        <v>0.25</v>
      </c>
      <c r="AE19" s="137">
        <f>AF19*C19</f>
        <v>27024.161647000001</v>
      </c>
      <c r="AF19" s="141">
        <v>0.25</v>
      </c>
      <c r="AG19" s="142">
        <f t="shared" si="15"/>
        <v>1</v>
      </c>
    </row>
    <row r="20" spans="1:36" s="129" customFormat="1" ht="15" customHeight="1" x14ac:dyDescent="0.25">
      <c r="A20" s="130" t="s">
        <v>123</v>
      </c>
      <c r="B20" s="143" t="str">
        <f>'Orçamento '!C49</f>
        <v>PAVIMENTAÇÃO - CONTRAPISO E PISO</v>
      </c>
      <c r="C20" s="137">
        <f>'Orçamento '!J49*7</f>
        <v>31423.175903910007</v>
      </c>
      <c r="D20" s="138">
        <f t="shared" si="2"/>
        <v>5.7934876121164756</v>
      </c>
      <c r="E20" s="137">
        <f t="shared" si="3"/>
        <v>0</v>
      </c>
      <c r="F20" s="139"/>
      <c r="G20" s="137">
        <f t="shared" si="4"/>
        <v>6284.635180782002</v>
      </c>
      <c r="H20" s="139">
        <v>0.2</v>
      </c>
      <c r="I20" s="137">
        <f t="shared" si="5"/>
        <v>6284.635180782002</v>
      </c>
      <c r="J20" s="141">
        <v>0.2</v>
      </c>
      <c r="K20" s="215">
        <f t="shared" si="6"/>
        <v>6284.635180782002</v>
      </c>
      <c r="L20" s="139">
        <v>0.2</v>
      </c>
      <c r="M20" s="137">
        <f t="shared" si="7"/>
        <v>0</v>
      </c>
      <c r="N20" s="141"/>
      <c r="O20" s="137">
        <f t="shared" si="0"/>
        <v>0</v>
      </c>
      <c r="P20" s="141"/>
      <c r="Q20" s="137">
        <f t="shared" si="1"/>
        <v>0</v>
      </c>
      <c r="R20" s="141"/>
      <c r="S20" s="137">
        <f>T20*I20</f>
        <v>0</v>
      </c>
      <c r="T20" s="141"/>
      <c r="U20" s="137">
        <f>V20*K20</f>
        <v>0</v>
      </c>
      <c r="V20" s="141"/>
      <c r="W20" s="137">
        <f>X20*M20</f>
        <v>0</v>
      </c>
      <c r="X20" s="141"/>
      <c r="Y20" s="215">
        <f>Z20*O20</f>
        <v>0</v>
      </c>
      <c r="Z20" s="141"/>
      <c r="AA20" s="137">
        <f>AB20*Q20</f>
        <v>0</v>
      </c>
      <c r="AB20" s="141"/>
      <c r="AC20" s="137">
        <f>AD20*C20</f>
        <v>6284.635180782002</v>
      </c>
      <c r="AD20" s="141">
        <v>0.2</v>
      </c>
      <c r="AE20" s="137">
        <f>AF20*C20</f>
        <v>6284.635180782002</v>
      </c>
      <c r="AF20" s="141">
        <v>0.2</v>
      </c>
      <c r="AG20" s="142">
        <f t="shared" si="15"/>
        <v>1</v>
      </c>
    </row>
    <row r="21" spans="1:36" s="129" customFormat="1" ht="15" customHeight="1" x14ac:dyDescent="0.25">
      <c r="A21" s="130" t="s">
        <v>127</v>
      </c>
      <c r="B21" s="143" t="str">
        <f>'Orçamento '!C54</f>
        <v>REVESTIMENTOS</v>
      </c>
      <c r="C21" s="137">
        <f>'Orçamento '!J54*7</f>
        <v>67626.309823449992</v>
      </c>
      <c r="D21" s="138">
        <f t="shared" si="2"/>
        <v>12.468255577137805</v>
      </c>
      <c r="E21" s="137">
        <f t="shared" si="3"/>
        <v>0</v>
      </c>
      <c r="F21" s="139"/>
      <c r="G21" s="137">
        <f t="shared" si="4"/>
        <v>0</v>
      </c>
      <c r="H21" s="139"/>
      <c r="I21" s="137">
        <f t="shared" si="5"/>
        <v>0</v>
      </c>
      <c r="J21" s="141"/>
      <c r="K21" s="215">
        <f t="shared" si="6"/>
        <v>0</v>
      </c>
      <c r="L21" s="139"/>
      <c r="M21" s="137">
        <f t="shared" si="7"/>
        <v>13525.261964689998</v>
      </c>
      <c r="N21" s="141">
        <v>0.2</v>
      </c>
      <c r="O21" s="137">
        <f t="shared" si="0"/>
        <v>13525.261964689998</v>
      </c>
      <c r="P21" s="141">
        <v>0.2</v>
      </c>
      <c r="Q21" s="137">
        <f t="shared" si="1"/>
        <v>13525.261964689998</v>
      </c>
      <c r="R21" s="141">
        <v>0.2</v>
      </c>
      <c r="S21" s="137">
        <f>T21*C21</f>
        <v>13525.261964689998</v>
      </c>
      <c r="T21" s="141">
        <v>0.2</v>
      </c>
      <c r="U21" s="137">
        <f>V21*C21</f>
        <v>0</v>
      </c>
      <c r="V21" s="141"/>
      <c r="W21" s="137">
        <f>X21*C21</f>
        <v>0</v>
      </c>
      <c r="X21" s="141"/>
      <c r="Y21" s="215">
        <f>Z21*C21</f>
        <v>0</v>
      </c>
      <c r="Z21" s="141"/>
      <c r="AA21" s="137">
        <f>AB21*Q21</f>
        <v>0</v>
      </c>
      <c r="AB21" s="141"/>
      <c r="AC21" s="137">
        <f>AD21*S21</f>
        <v>0</v>
      </c>
      <c r="AD21" s="141"/>
      <c r="AE21" s="137">
        <f>AF21*C21</f>
        <v>13525.261964689998</v>
      </c>
      <c r="AF21" s="141">
        <v>0.2</v>
      </c>
      <c r="AG21" s="142">
        <f t="shared" si="15"/>
        <v>1</v>
      </c>
    </row>
    <row r="22" spans="1:36" s="129" customFormat="1" ht="15" customHeight="1" x14ac:dyDescent="0.25">
      <c r="A22" s="130" t="s">
        <v>140</v>
      </c>
      <c r="B22" s="143" t="str">
        <f>'Orçamento '!C61</f>
        <v>PINTURA DE ALVENARIAS</v>
      </c>
      <c r="C22" s="137">
        <f>'Orçamento '!J61*7</f>
        <v>19729.076232949996</v>
      </c>
      <c r="D22" s="138">
        <f t="shared" si="2"/>
        <v>3.6374476947721548</v>
      </c>
      <c r="E22" s="137">
        <f t="shared" si="3"/>
        <v>0</v>
      </c>
      <c r="F22" s="139"/>
      <c r="G22" s="137">
        <f t="shared" si="4"/>
        <v>0</v>
      </c>
      <c r="H22" s="139"/>
      <c r="I22" s="137">
        <f t="shared" si="5"/>
        <v>0</v>
      </c>
      <c r="J22" s="141"/>
      <c r="K22" s="215">
        <f t="shared" si="6"/>
        <v>0</v>
      </c>
      <c r="L22" s="139"/>
      <c r="M22" s="137">
        <f t="shared" ref="M22:M26" si="16">N22*C22</f>
        <v>0</v>
      </c>
      <c r="N22" s="141"/>
      <c r="O22" s="137">
        <f t="shared" si="0"/>
        <v>0</v>
      </c>
      <c r="P22" s="141"/>
      <c r="Q22" s="137">
        <f t="shared" si="1"/>
        <v>0</v>
      </c>
      <c r="R22" s="141"/>
      <c r="S22" s="137">
        <f t="shared" ref="S22:S26" si="17">T22*I22</f>
        <v>0</v>
      </c>
      <c r="T22" s="141"/>
      <c r="U22" s="137">
        <f t="shared" ref="U22" si="18">V22*K22</f>
        <v>0</v>
      </c>
      <c r="V22" s="141"/>
      <c r="W22" s="137">
        <f t="shared" ref="W22" si="19">X22*M22</f>
        <v>0</v>
      </c>
      <c r="X22" s="141"/>
      <c r="Y22" s="215">
        <f t="shared" ref="Y22:Y25" si="20">Z22*O22</f>
        <v>0</v>
      </c>
      <c r="Z22" s="141"/>
      <c r="AA22" s="137">
        <f>AB22*C22</f>
        <v>3945.8152465899993</v>
      </c>
      <c r="AB22" s="141">
        <v>0.2</v>
      </c>
      <c r="AC22" s="137">
        <f>AD22*C22</f>
        <v>7891.6304931799987</v>
      </c>
      <c r="AD22" s="141">
        <v>0.4</v>
      </c>
      <c r="AE22" s="137">
        <f>AF22*C22</f>
        <v>7891.6304931799987</v>
      </c>
      <c r="AF22" s="141">
        <v>0.4</v>
      </c>
      <c r="AG22" s="142">
        <f t="shared" si="15"/>
        <v>1</v>
      </c>
    </row>
    <row r="23" spans="1:36" s="129" customFormat="1" ht="15" customHeight="1" x14ac:dyDescent="0.25">
      <c r="A23" s="130" t="s">
        <v>148</v>
      </c>
      <c r="B23" s="143" t="str">
        <f>'Orçamento '!C65</f>
        <v>ESQUADRIAS</v>
      </c>
      <c r="C23" s="137">
        <f>'Orçamento '!J65*7</f>
        <v>50837.066486850003</v>
      </c>
      <c r="D23" s="138">
        <f t="shared" si="2"/>
        <v>9.3728245619902264</v>
      </c>
      <c r="E23" s="137">
        <f t="shared" si="3"/>
        <v>0</v>
      </c>
      <c r="F23" s="139"/>
      <c r="G23" s="137">
        <f>H23*C23</f>
        <v>0</v>
      </c>
      <c r="H23" s="139"/>
      <c r="I23" s="137">
        <f t="shared" si="5"/>
        <v>0</v>
      </c>
      <c r="J23" s="141"/>
      <c r="K23" s="215">
        <f t="shared" si="6"/>
        <v>0</v>
      </c>
      <c r="L23" s="139"/>
      <c r="M23" s="137">
        <f t="shared" si="16"/>
        <v>0</v>
      </c>
      <c r="N23" s="141"/>
      <c r="O23" s="137">
        <f t="shared" si="0"/>
        <v>0</v>
      </c>
      <c r="P23" s="141"/>
      <c r="Q23" s="137">
        <f t="shared" si="1"/>
        <v>0</v>
      </c>
      <c r="R23" s="141"/>
      <c r="S23" s="137">
        <f>T23*C23</f>
        <v>12709.266621712501</v>
      </c>
      <c r="T23" s="141">
        <v>0.25</v>
      </c>
      <c r="U23" s="137">
        <f>V23*C23</f>
        <v>12709.266621712501</v>
      </c>
      <c r="V23" s="141">
        <v>0.25</v>
      </c>
      <c r="W23" s="137">
        <f>X23*C23</f>
        <v>12709.266621712501</v>
      </c>
      <c r="X23" s="141">
        <v>0.25</v>
      </c>
      <c r="Y23" s="215">
        <f>Z23*C23</f>
        <v>12709.266621712501</v>
      </c>
      <c r="Z23" s="141">
        <v>0.25</v>
      </c>
      <c r="AA23" s="137">
        <f>AB23*C23</f>
        <v>0</v>
      </c>
      <c r="AB23" s="141"/>
      <c r="AC23" s="137">
        <f t="shared" ref="AC23:AC25" si="21">AD23*S23</f>
        <v>0</v>
      </c>
      <c r="AD23" s="141"/>
      <c r="AE23" s="137">
        <f t="shared" ref="AE23:AE25" si="22">AF23*U23</f>
        <v>0</v>
      </c>
      <c r="AF23" s="141"/>
      <c r="AG23" s="142">
        <f t="shared" si="15"/>
        <v>1</v>
      </c>
    </row>
    <row r="24" spans="1:36" s="129" customFormat="1" ht="15" customHeight="1" x14ac:dyDescent="0.2">
      <c r="A24" s="130" t="s">
        <v>153</v>
      </c>
      <c r="B24" s="143" t="str">
        <f>'Orçamento '!C70</f>
        <v>INSTALAÇÕES HIDRÁULICAS (ÁGUA FRIA)</v>
      </c>
      <c r="C24" s="137">
        <f>'Orçamento '!J70*7</f>
        <v>16025.724161999997</v>
      </c>
      <c r="D24" s="138">
        <f t="shared" si="2"/>
        <v>2.9546610658214822</v>
      </c>
      <c r="E24" s="137">
        <f t="shared" si="3"/>
        <v>0</v>
      </c>
      <c r="F24" s="139"/>
      <c r="G24" s="137">
        <f>H24*C24</f>
        <v>801.28620809999984</v>
      </c>
      <c r="H24" s="139">
        <v>0.05</v>
      </c>
      <c r="I24" s="137">
        <f t="shared" si="5"/>
        <v>1602.5724161999997</v>
      </c>
      <c r="J24" s="141">
        <v>0.1</v>
      </c>
      <c r="K24" s="215">
        <f t="shared" si="6"/>
        <v>1602.5724161999997</v>
      </c>
      <c r="L24" s="214">
        <v>0.1</v>
      </c>
      <c r="M24" s="137">
        <f t="shared" si="16"/>
        <v>4006.4310404999992</v>
      </c>
      <c r="N24" s="141">
        <v>0.25</v>
      </c>
      <c r="O24" s="137">
        <f t="shared" si="0"/>
        <v>4006.4310404999992</v>
      </c>
      <c r="P24" s="141">
        <v>0.25</v>
      </c>
      <c r="Q24" s="137">
        <f t="shared" si="1"/>
        <v>4006.4310404999992</v>
      </c>
      <c r="R24" s="141">
        <v>0.25</v>
      </c>
      <c r="S24" s="137">
        <f>T24*C24</f>
        <v>0</v>
      </c>
      <c r="T24" s="141"/>
      <c r="U24" s="137">
        <f>V24*C24</f>
        <v>0</v>
      </c>
      <c r="V24" s="141"/>
      <c r="W24" s="137">
        <f>X24*C24</f>
        <v>0</v>
      </c>
      <c r="X24" s="141"/>
      <c r="Y24" s="215">
        <f t="shared" si="20"/>
        <v>0</v>
      </c>
      <c r="Z24" s="141"/>
      <c r="AA24" s="137">
        <f t="shared" ref="AA24:AA25" si="23">AB24*Q24</f>
        <v>0</v>
      </c>
      <c r="AB24" s="141"/>
      <c r="AC24" s="137">
        <f t="shared" si="21"/>
        <v>0</v>
      </c>
      <c r="AD24" s="141"/>
      <c r="AE24" s="137">
        <f t="shared" si="22"/>
        <v>0</v>
      </c>
      <c r="AF24" s="141"/>
      <c r="AG24" s="142">
        <f t="shared" si="15"/>
        <v>1</v>
      </c>
    </row>
    <row r="25" spans="1:36" s="129" customFormat="1" ht="15" customHeight="1" x14ac:dyDescent="0.25">
      <c r="A25" s="130" t="s">
        <v>162</v>
      </c>
      <c r="B25" s="136" t="str">
        <f>'Orçamento '!C82</f>
        <v>INSTALAÇÕES SANITÁRIAS (ESGOTO)</v>
      </c>
      <c r="C25" s="137">
        <f>'Orçamento '!J82*7</f>
        <v>47730.900262500007</v>
      </c>
      <c r="D25" s="138">
        <f t="shared" si="2"/>
        <v>8.8001410243053186</v>
      </c>
      <c r="E25" s="137">
        <f t="shared" si="3"/>
        <v>0</v>
      </c>
      <c r="F25" s="139"/>
      <c r="G25" s="137">
        <f t="shared" si="4"/>
        <v>2386.5450131250004</v>
      </c>
      <c r="H25" s="139">
        <v>0.05</v>
      </c>
      <c r="I25" s="137">
        <f t="shared" si="5"/>
        <v>4773.0900262500008</v>
      </c>
      <c r="J25" s="141">
        <v>0.1</v>
      </c>
      <c r="K25" s="215">
        <f t="shared" si="6"/>
        <v>4773.0900262500008</v>
      </c>
      <c r="L25" s="139">
        <v>0.1</v>
      </c>
      <c r="M25" s="137">
        <f t="shared" si="16"/>
        <v>11932.725065625002</v>
      </c>
      <c r="N25" s="141">
        <v>0.25</v>
      </c>
      <c r="O25" s="137">
        <f t="shared" si="0"/>
        <v>11932.725065625002</v>
      </c>
      <c r="P25" s="141">
        <v>0.25</v>
      </c>
      <c r="Q25" s="137">
        <f t="shared" si="1"/>
        <v>0</v>
      </c>
      <c r="R25" s="141"/>
      <c r="S25" s="137">
        <f>T25*C25</f>
        <v>0</v>
      </c>
      <c r="T25" s="141"/>
      <c r="U25" s="137">
        <f>V25*C25</f>
        <v>11932.725065625002</v>
      </c>
      <c r="V25" s="141">
        <v>0.25</v>
      </c>
      <c r="W25" s="137">
        <f>X25*C25</f>
        <v>0</v>
      </c>
      <c r="X25" s="141"/>
      <c r="Y25" s="215">
        <f t="shared" si="20"/>
        <v>0</v>
      </c>
      <c r="Z25" s="141"/>
      <c r="AA25" s="137">
        <f t="shared" si="23"/>
        <v>0</v>
      </c>
      <c r="AB25" s="141"/>
      <c r="AC25" s="137">
        <f t="shared" si="21"/>
        <v>0</v>
      </c>
      <c r="AD25" s="141"/>
      <c r="AE25" s="137">
        <f t="shared" si="22"/>
        <v>0</v>
      </c>
      <c r="AF25" s="141"/>
      <c r="AG25" s="142">
        <f t="shared" si="15"/>
        <v>1</v>
      </c>
    </row>
    <row r="26" spans="1:36" s="129" customFormat="1" ht="15" customHeight="1" x14ac:dyDescent="0.25">
      <c r="A26" s="130" t="s">
        <v>175</v>
      </c>
      <c r="B26" s="136" t="str">
        <f>'Orçamento '!C96</f>
        <v>INSTALAÇÕES ELÉTRICAS</v>
      </c>
      <c r="C26" s="137">
        <f>'Orçamento '!J96*7</f>
        <v>28069.338814999992</v>
      </c>
      <c r="D26" s="138">
        <f t="shared" si="2"/>
        <v>5.1751410233733814</v>
      </c>
      <c r="E26" s="137">
        <f t="shared" si="3"/>
        <v>0</v>
      </c>
      <c r="F26" s="139"/>
      <c r="G26" s="137">
        <f t="shared" si="4"/>
        <v>0</v>
      </c>
      <c r="H26" s="139"/>
      <c r="I26" s="137">
        <f t="shared" si="5"/>
        <v>0</v>
      </c>
      <c r="J26" s="141"/>
      <c r="K26" s="215">
        <f t="shared" si="6"/>
        <v>0</v>
      </c>
      <c r="L26" s="139"/>
      <c r="M26" s="137">
        <f t="shared" si="16"/>
        <v>0</v>
      </c>
      <c r="N26" s="141"/>
      <c r="O26" s="137">
        <f t="shared" si="0"/>
        <v>0</v>
      </c>
      <c r="P26" s="141"/>
      <c r="Q26" s="137">
        <f t="shared" si="1"/>
        <v>0</v>
      </c>
      <c r="R26" s="141"/>
      <c r="S26" s="137">
        <f t="shared" si="17"/>
        <v>0</v>
      </c>
      <c r="T26" s="141"/>
      <c r="U26" s="137">
        <f>V26*C26</f>
        <v>5613.8677629999984</v>
      </c>
      <c r="V26" s="141">
        <v>0.2</v>
      </c>
      <c r="W26" s="137">
        <f>X26*C26</f>
        <v>5613.8677629999984</v>
      </c>
      <c r="X26" s="141">
        <v>0.2</v>
      </c>
      <c r="Y26" s="215">
        <f>Z26*C26</f>
        <v>5613.8677629999984</v>
      </c>
      <c r="Z26" s="141">
        <v>0.2</v>
      </c>
      <c r="AA26" s="137">
        <f>AB26*C26</f>
        <v>5613.8677629999984</v>
      </c>
      <c r="AB26" s="141">
        <v>0.2</v>
      </c>
      <c r="AC26" s="137">
        <f>AD26*C26</f>
        <v>5613.8677629999984</v>
      </c>
      <c r="AD26" s="141">
        <v>0.2</v>
      </c>
      <c r="AE26" s="137">
        <f>AF26*C26</f>
        <v>0</v>
      </c>
      <c r="AF26" s="141"/>
      <c r="AG26" s="142">
        <f t="shared" si="15"/>
        <v>1</v>
      </c>
    </row>
    <row r="27" spans="1:36" s="129" customFormat="1" ht="15" customHeight="1" x14ac:dyDescent="0.25">
      <c r="A27" s="130"/>
      <c r="B27" s="136"/>
      <c r="C27" s="137"/>
      <c r="D27" s="138"/>
      <c r="E27" s="137"/>
      <c r="F27" s="139"/>
      <c r="G27" s="137"/>
      <c r="H27" s="139"/>
      <c r="I27" s="137"/>
      <c r="J27" s="141"/>
      <c r="K27" s="215"/>
      <c r="L27" s="139"/>
      <c r="M27" s="137"/>
      <c r="N27" s="141"/>
      <c r="O27" s="137"/>
      <c r="P27" s="141"/>
      <c r="Q27" s="137"/>
      <c r="R27" s="141"/>
      <c r="S27" s="137"/>
      <c r="T27" s="141"/>
      <c r="U27" s="137"/>
      <c r="V27" s="141"/>
      <c r="W27" s="137"/>
      <c r="X27" s="141"/>
      <c r="Y27" s="215"/>
      <c r="Z27" s="141"/>
      <c r="AA27" s="137"/>
      <c r="AB27" s="141"/>
      <c r="AC27" s="137"/>
      <c r="AD27" s="141"/>
      <c r="AE27" s="137"/>
      <c r="AF27" s="141"/>
      <c r="AG27" s="142"/>
    </row>
    <row r="28" spans="1:36" s="129" customFormat="1" ht="15" customHeight="1" thickBot="1" x14ac:dyDescent="0.3">
      <c r="A28" s="144"/>
      <c r="B28" s="145" t="s">
        <v>272</v>
      </c>
      <c r="C28" s="146">
        <f>SUM(C15:C27)</f>
        <v>542387.90186055994</v>
      </c>
      <c r="D28" s="147">
        <f>SUM(D15:D27)</f>
        <v>100.00000000000001</v>
      </c>
      <c r="E28" s="148">
        <f>SUM(E15:E27)</f>
        <v>19159.708506575</v>
      </c>
      <c r="F28" s="149">
        <f>E28/C28*100</f>
        <v>3.5324734273849425</v>
      </c>
      <c r="G28" s="148">
        <f>SUM(G15:G27)</f>
        <v>28483.416300710003</v>
      </c>
      <c r="H28" s="149">
        <f>G28/C28*100</f>
        <v>5.251484445542201</v>
      </c>
      <c r="I28" s="148">
        <f>SUM(I15:I27)</f>
        <v>37732.592644438999</v>
      </c>
      <c r="J28" s="150">
        <f>I28/C28*100</f>
        <v>6.9567541080847155</v>
      </c>
      <c r="K28" s="216">
        <f>SUM(K15:K27)</f>
        <v>37732.592644438999</v>
      </c>
      <c r="L28" s="149">
        <f>K28/C28*100</f>
        <v>6.9567541080847155</v>
      </c>
      <c r="M28" s="148">
        <f>SUM(M15:M27)</f>
        <v>54536.713092022001</v>
      </c>
      <c r="N28" s="150">
        <f>M28/C28*100</f>
        <v>10.054928014608002</v>
      </c>
      <c r="O28" s="148">
        <f>SUM(O15:O27)</f>
        <v>54536.713092022001</v>
      </c>
      <c r="P28" s="150">
        <f>O28/C28*100</f>
        <v>10.054928014608002</v>
      </c>
      <c r="Q28" s="148">
        <f>SUM(Q15:Q27)</f>
        <v>44031.705311621998</v>
      </c>
      <c r="R28" s="150">
        <f>Q28/C28*100</f>
        <v>8.1181208431418721</v>
      </c>
      <c r="S28" s="148">
        <f>SUM(S15:S27)</f>
        <v>34124.341375764503</v>
      </c>
      <c r="T28" s="150">
        <f>S28/C28*100</f>
        <v>6.2915012039736418</v>
      </c>
      <c r="U28" s="148">
        <f>SUM(U15:U27)</f>
        <v>30255.859450337502</v>
      </c>
      <c r="V28" s="150">
        <f>U28/C28*100</f>
        <v>5.5782696012485626</v>
      </c>
      <c r="W28" s="148">
        <f>SUM(W15:W27)</f>
        <v>18323.134384712499</v>
      </c>
      <c r="X28" s="150">
        <f>W28/C28*100</f>
        <v>3.3782343451722325</v>
      </c>
      <c r="Y28" s="216">
        <f>SUM(Y15:Y27)</f>
        <v>45347.296031712496</v>
      </c>
      <c r="Z28" s="150">
        <f>Y28/C28*100</f>
        <v>8.3606761648180399</v>
      </c>
      <c r="AA28" s="148">
        <f>SUM(AA15:AA27)</f>
        <v>36583.844656589994</v>
      </c>
      <c r="AB28" s="150">
        <f>AA28/C28*100</f>
        <v>6.7449595632749144</v>
      </c>
      <c r="AC28" s="148">
        <f>SUM(AC15:AC27)</f>
        <v>46814.295083962003</v>
      </c>
      <c r="AD28" s="150">
        <f>AC28/C28*100</f>
        <v>8.6311466246526418</v>
      </c>
      <c r="AE28" s="148">
        <f>SUM(AE15:AE27)</f>
        <v>54725.689285651999</v>
      </c>
      <c r="AF28" s="150">
        <f>AE28/C28*100</f>
        <v>10.089769535405525</v>
      </c>
      <c r="AG28" s="151">
        <f>F28+H28+J28+L28+N28+P28+R28+T28+V28+X28+Z28+AB28+AD28+AF28</f>
        <v>100.00000000000001</v>
      </c>
      <c r="AH28" s="152">
        <f>E28+G28+I28+K28+M28+O28+Q28+S28+U28+W28+Y28+AA28+AC28+AE28</f>
        <v>542387.90186055994</v>
      </c>
      <c r="AI28" s="153"/>
      <c r="AJ28" s="153"/>
    </row>
    <row r="29" spans="1:36" s="129" customFormat="1" ht="13.8" x14ac:dyDescent="0.25">
      <c r="A29" s="154"/>
      <c r="B29" s="155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2">
        <f>AH28/14</f>
        <v>38741.992990039995</v>
      </c>
    </row>
    <row r="30" spans="1:36" s="129" customFormat="1" ht="13.8" x14ac:dyDescent="0.25">
      <c r="A30" s="154"/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</row>
    <row r="31" spans="1:36" s="75" customFormat="1" ht="15" customHeight="1" x14ac:dyDescent="0.25">
      <c r="A31" s="253" t="s">
        <v>262</v>
      </c>
      <c r="B31" s="253"/>
      <c r="C31" s="253"/>
      <c r="D31" s="92"/>
      <c r="E31" s="92"/>
      <c r="F31" s="92"/>
      <c r="G31" s="92"/>
      <c r="H31" s="92"/>
      <c r="I31" s="92"/>
      <c r="J31" s="73"/>
      <c r="K31" s="74"/>
    </row>
    <row r="32" spans="1:36" ht="15" customHeight="1" x14ac:dyDescent="0.25">
      <c r="A32" s="70"/>
      <c r="B32" s="70"/>
      <c r="C32" s="70"/>
      <c r="D32" s="90"/>
      <c r="E32" s="70"/>
      <c r="F32" s="70"/>
      <c r="G32" s="70"/>
      <c r="H32" s="157"/>
      <c r="I32" s="70"/>
      <c r="J32" s="69"/>
      <c r="K32" s="1"/>
    </row>
    <row r="33" spans="1:31" s="20" customFormat="1" ht="15" customHeight="1" x14ac:dyDescent="0.25">
      <c r="A33" s="254" t="s">
        <v>243</v>
      </c>
      <c r="B33" s="254"/>
      <c r="C33" s="254"/>
      <c r="D33" s="158"/>
      <c r="E33" s="158"/>
      <c r="F33" s="158"/>
      <c r="G33" s="158"/>
      <c r="H33" s="158"/>
      <c r="I33" s="158"/>
      <c r="J33" s="78"/>
      <c r="K33" s="22"/>
      <c r="Y33" s="253" t="s">
        <v>262</v>
      </c>
      <c r="Z33" s="253"/>
      <c r="AA33" s="253"/>
      <c r="AB33" s="92"/>
      <c r="AC33" s="92"/>
      <c r="AD33" s="92"/>
    </row>
    <row r="34" spans="1:31" x14ac:dyDescent="0.25">
      <c r="D34" s="255"/>
      <c r="E34" s="255"/>
      <c r="F34" s="255"/>
      <c r="Y34" s="70"/>
      <c r="Z34" s="70"/>
      <c r="AA34" s="70"/>
      <c r="AB34" s="90"/>
      <c r="AC34" s="70"/>
      <c r="AD34" s="70"/>
    </row>
    <row r="35" spans="1:31" ht="13.8" x14ac:dyDescent="0.25">
      <c r="D35" s="4"/>
      <c r="E35" s="4"/>
      <c r="F35" s="4"/>
      <c r="Y35" s="158" t="s">
        <v>243</v>
      </c>
      <c r="Z35" s="158"/>
      <c r="AA35" s="158"/>
      <c r="AB35" s="158"/>
      <c r="AC35" s="158"/>
      <c r="AD35" s="158"/>
    </row>
    <row r="36" spans="1:31" x14ac:dyDescent="0.25">
      <c r="D36" s="255"/>
      <c r="E36" s="255"/>
      <c r="F36" s="255"/>
      <c r="AB36" s="255"/>
      <c r="AC36" s="255"/>
      <c r="AD36" s="255"/>
    </row>
    <row r="37" spans="1:31" x14ac:dyDescent="0.25">
      <c r="B37" s="159" t="s">
        <v>244</v>
      </c>
      <c r="D37" s="255" t="s">
        <v>244</v>
      </c>
      <c r="E37" s="255"/>
      <c r="F37" s="255"/>
      <c r="AB37" s="4"/>
      <c r="AC37" s="4"/>
      <c r="AD37" s="4"/>
    </row>
    <row r="38" spans="1:31" ht="13.8" x14ac:dyDescent="0.25">
      <c r="B38" s="160" t="s">
        <v>224</v>
      </c>
      <c r="D38" s="256" t="s">
        <v>222</v>
      </c>
      <c r="E38" s="256"/>
      <c r="F38" s="256"/>
      <c r="AB38" s="255"/>
      <c r="AC38" s="255"/>
      <c r="AD38" s="255"/>
    </row>
    <row r="39" spans="1:31" ht="13.8" x14ac:dyDescent="0.25">
      <c r="B39" s="161" t="s">
        <v>225</v>
      </c>
      <c r="D39" s="250" t="s">
        <v>223</v>
      </c>
      <c r="E39" s="250"/>
      <c r="F39" s="250"/>
      <c r="Z39" s="159" t="s">
        <v>244</v>
      </c>
      <c r="AC39" s="255" t="s">
        <v>244</v>
      </c>
      <c r="AD39" s="255"/>
      <c r="AE39" s="255"/>
    </row>
    <row r="40" spans="1:31" ht="13.8" x14ac:dyDescent="0.25">
      <c r="B40" s="161" t="s">
        <v>273</v>
      </c>
      <c r="Z40" s="160" t="s">
        <v>224</v>
      </c>
      <c r="AC40" s="256" t="s">
        <v>222</v>
      </c>
      <c r="AD40" s="256"/>
      <c r="AE40" s="256"/>
    </row>
    <row r="41" spans="1:31" ht="13.8" x14ac:dyDescent="0.25">
      <c r="Z41" s="161" t="s">
        <v>225</v>
      </c>
      <c r="AC41" s="250" t="s">
        <v>223</v>
      </c>
      <c r="AD41" s="250"/>
      <c r="AE41" s="250"/>
    </row>
    <row r="42" spans="1:31" ht="13.8" x14ac:dyDescent="0.25">
      <c r="Z42" s="161" t="s">
        <v>273</v>
      </c>
    </row>
  </sheetData>
  <mergeCells count="33">
    <mergeCell ref="AC40:AE40"/>
    <mergeCell ref="AC41:AE41"/>
    <mergeCell ref="AC39:AE39"/>
    <mergeCell ref="AB36:AD36"/>
    <mergeCell ref="AB38:AD38"/>
    <mergeCell ref="K12:X12"/>
    <mergeCell ref="Y12:AF12"/>
    <mergeCell ref="Y33:AA33"/>
    <mergeCell ref="W13:X13"/>
    <mergeCell ref="Y13:Z13"/>
    <mergeCell ref="AA13:AB13"/>
    <mergeCell ref="AC13:AD13"/>
    <mergeCell ref="AE13:AF13"/>
    <mergeCell ref="O13:P13"/>
    <mergeCell ref="Q13:R13"/>
    <mergeCell ref="S13:T13"/>
    <mergeCell ref="U13:V13"/>
    <mergeCell ref="K13:L13"/>
    <mergeCell ref="M13:N13"/>
    <mergeCell ref="A12:J12"/>
    <mergeCell ref="D39:F39"/>
    <mergeCell ref="C5:E5"/>
    <mergeCell ref="C6:E6"/>
    <mergeCell ref="A31:C31"/>
    <mergeCell ref="A33:C33"/>
    <mergeCell ref="D34:F34"/>
    <mergeCell ref="D36:F36"/>
    <mergeCell ref="D37:F37"/>
    <mergeCell ref="D38:F38"/>
    <mergeCell ref="C13:D13"/>
    <mergeCell ref="E13:F13"/>
    <mergeCell ref="G13:H13"/>
    <mergeCell ref="I13:J13"/>
  </mergeCells>
  <printOptions verticalCentered="1"/>
  <pageMargins left="0.51181102362204722" right="0.51181102362204722" top="0.78740157480314965" bottom="0.78740157480314965" header="0.31496062992125984" footer="0.31496062992125984"/>
  <pageSetup scale="3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Carolina</cp:lastModifiedBy>
  <cp:lastPrinted>2023-07-04T14:43:41Z</cp:lastPrinted>
  <dcterms:created xsi:type="dcterms:W3CDTF">2023-05-21T13:27:03Z</dcterms:created>
  <dcterms:modified xsi:type="dcterms:W3CDTF">2023-07-05T15:16:13Z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2022-04-18T00:00:00Z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2023-05-21T00:00:00Z</vt:filetime>
  </property>
  <property fmtid="{D5CDD505-2E9C-101B-9397-08002B2CF9AE}" pid="5" name="Producer">
    <vt:lpwstr>Microsoft® Excel® 2016</vt:lpwstr>
  </property>
</Properties>
</file>